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hidePivotFieldList="1" defaultThemeVersion="124226"/>
  <xr:revisionPtr revIDLastSave="7" documentId="14_{FF7CBB1C-D3B3-4557-A25D-FBB46229A343}" xr6:coauthVersionLast="47" xr6:coauthVersionMax="47" xr10:uidLastSave="{462C813F-4F27-4398-A5AA-06A97B55A2A1}"/>
  <bookViews>
    <workbookView xWindow="28680" yWindow="-120" windowWidth="29040" windowHeight="15840" tabRatio="938" firstSheet="6" activeTab="6" xr2:uid="{00000000-000D-0000-FFFF-FFFF00000000}"/>
  </bookViews>
  <sheets>
    <sheet name="uitleg" sheetId="3" state="hidden" r:id="rId1"/>
    <sheet name="Versiebeheer" sheetId="27" state="hidden" r:id="rId2"/>
    <sheet name="Stappenplan" sheetId="24" state="hidden" r:id="rId3"/>
    <sheet name="Vragenlijst" sheetId="19" state="hidden" r:id="rId4"/>
    <sheet name="Bron" sheetId="16" state="hidden" r:id="rId5"/>
    <sheet name="Overzicht eisen in scope" sheetId="20" state="hidden" r:id="rId6"/>
    <sheet name="Self assessment" sheetId="23" r:id="rId7"/>
    <sheet name="Marktconsultatie" sheetId="26" state="hidden" r:id="rId8"/>
    <sheet name="Gegevensblad" sheetId="22" state="hidden" r:id="rId9"/>
    <sheet name="Sheet1" sheetId="6" state="hidden" r:id="rId10"/>
    <sheet name="Sheet2" sheetId="7" state="hidden" r:id="rId11"/>
  </sheets>
  <definedNames>
    <definedName name="_xlnm._FilterDatabase" localSheetId="4" hidden="1">Bron!$B$2:$W$41</definedName>
    <definedName name="_xlnm._FilterDatabase" localSheetId="7" hidden="1">Marktconsultatie!$A$2:$H$44</definedName>
    <definedName name="_xlnm._FilterDatabase" localSheetId="5" hidden="1">'Overzicht eisen in scope'!$A$2:$F$44</definedName>
    <definedName name="aanwezig">#REF!</definedName>
    <definedName name="aanwezig_selectie">#REF!</definedName>
    <definedName name="status">#REF!</definedName>
    <definedName name="waardering_selecti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16" l="1"/>
  <c r="E41" i="16"/>
  <c r="F41" i="16"/>
  <c r="G41" i="16"/>
  <c r="H41" i="16"/>
  <c r="I41" i="16"/>
  <c r="A3" i="26"/>
  <c r="L2" i="16"/>
  <c r="M2" i="16"/>
  <c r="N2" i="16"/>
  <c r="K2" i="16"/>
  <c r="C4" i="16"/>
  <c r="C5" i="16"/>
  <c r="C6" i="16"/>
  <c r="C7" i="16"/>
  <c r="C8" i="16"/>
  <c r="C9" i="16"/>
  <c r="C10" i="16"/>
  <c r="C11" i="16"/>
  <c r="C12" i="16"/>
  <c r="C13" i="16"/>
  <c r="D41" i="16" l="1"/>
  <c r="B41" i="16" s="1"/>
  <c r="J2" i="16"/>
  <c r="A3" i="23"/>
  <c r="C40" i="16"/>
  <c r="E40" i="16"/>
  <c r="F40" i="16"/>
  <c r="G40" i="16"/>
  <c r="H40" i="16"/>
  <c r="I40" i="16"/>
  <c r="S9" i="16"/>
  <c r="E9" i="16"/>
  <c r="F9" i="16"/>
  <c r="G9" i="16"/>
  <c r="H9" i="16"/>
  <c r="I9" i="16"/>
  <c r="I39" i="16"/>
  <c r="H39" i="16"/>
  <c r="G39" i="16"/>
  <c r="F39" i="16"/>
  <c r="E39" i="16"/>
  <c r="C39" i="16"/>
  <c r="S39" i="16"/>
  <c r="I17" i="16"/>
  <c r="H17" i="16"/>
  <c r="G17" i="16"/>
  <c r="F17" i="16"/>
  <c r="E17" i="16"/>
  <c r="C17" i="16"/>
  <c r="C14" i="16"/>
  <c r="C15" i="16"/>
  <c r="C16" i="16"/>
  <c r="C18" i="16"/>
  <c r="C19" i="16"/>
  <c r="C20" i="16"/>
  <c r="C21" i="16"/>
  <c r="C22" i="16"/>
  <c r="C23" i="16"/>
  <c r="C24" i="16"/>
  <c r="C25" i="16"/>
  <c r="C26" i="16"/>
  <c r="C27" i="16"/>
  <c r="C28" i="16"/>
  <c r="C29" i="16"/>
  <c r="C30" i="16"/>
  <c r="C31" i="16"/>
  <c r="C32" i="16"/>
  <c r="C33" i="16"/>
  <c r="C34" i="16"/>
  <c r="C35" i="16"/>
  <c r="C36" i="16"/>
  <c r="C37" i="16"/>
  <c r="C38" i="16"/>
  <c r="C3" i="16"/>
  <c r="S13" i="16"/>
  <c r="E13" i="16"/>
  <c r="F13" i="16"/>
  <c r="G13" i="16"/>
  <c r="H13" i="16"/>
  <c r="I13" i="16"/>
  <c r="S24" i="16"/>
  <c r="E24" i="16"/>
  <c r="F24" i="16"/>
  <c r="G24" i="16"/>
  <c r="H24" i="16"/>
  <c r="I24" i="16"/>
  <c r="S32" i="16"/>
  <c r="S27" i="16"/>
  <c r="E27" i="16"/>
  <c r="F27" i="16"/>
  <c r="G27" i="16"/>
  <c r="H27" i="16"/>
  <c r="I27" i="16"/>
  <c r="E21" i="16"/>
  <c r="F21" i="16"/>
  <c r="G21" i="16"/>
  <c r="H21" i="16"/>
  <c r="I21" i="16"/>
  <c r="S21" i="16"/>
  <c r="S3" i="16"/>
  <c r="S4" i="16"/>
  <c r="S5" i="16"/>
  <c r="S6" i="16"/>
  <c r="S7" i="16"/>
  <c r="S8" i="16"/>
  <c r="S10" i="16"/>
  <c r="S11" i="16"/>
  <c r="S12" i="16"/>
  <c r="S14" i="16"/>
  <c r="S15" i="16"/>
  <c r="S16" i="16"/>
  <c r="S18" i="16"/>
  <c r="S19" i="16"/>
  <c r="S22" i="16"/>
  <c r="S20" i="16"/>
  <c r="S23" i="16"/>
  <c r="S25" i="16"/>
  <c r="S26" i="16"/>
  <c r="S29" i="16"/>
  <c r="S28" i="16"/>
  <c r="S30" i="16"/>
  <c r="S31" i="16"/>
  <c r="S33" i="16"/>
  <c r="S34" i="16"/>
  <c r="S35" i="16"/>
  <c r="S36" i="16"/>
  <c r="S37" i="16"/>
  <c r="S38" i="16"/>
  <c r="E38" i="16"/>
  <c r="F38" i="16"/>
  <c r="G38" i="16"/>
  <c r="H38" i="16"/>
  <c r="I38" i="16"/>
  <c r="D40" i="16" l="1"/>
  <c r="B40" i="16" s="1"/>
  <c r="D9" i="16"/>
  <c r="B9" i="16" s="1"/>
  <c r="D39" i="16"/>
  <c r="B39" i="16" s="1"/>
  <c r="D17" i="16"/>
  <c r="B17" i="16" s="1"/>
  <c r="D24" i="16"/>
  <c r="B24" i="16" s="1"/>
  <c r="D27" i="16"/>
  <c r="B27" i="16" s="1"/>
  <c r="D13" i="16"/>
  <c r="B13" i="16" s="1"/>
  <c r="D21" i="16"/>
  <c r="B21" i="16" s="1"/>
  <c r="D38" i="16"/>
  <c r="B38" i="16" s="1"/>
  <c r="A3" i="20" l="1"/>
  <c r="I4" i="16" l="1"/>
  <c r="I5" i="16"/>
  <c r="I6" i="16"/>
  <c r="I7" i="16"/>
  <c r="I8" i="16"/>
  <c r="I10" i="16"/>
  <c r="I11" i="16"/>
  <c r="I12" i="16"/>
  <c r="I14" i="16"/>
  <c r="I15" i="16"/>
  <c r="I16" i="16"/>
  <c r="I18" i="16"/>
  <c r="I19" i="16"/>
  <c r="I22" i="16"/>
  <c r="I20" i="16"/>
  <c r="I23" i="16"/>
  <c r="I25" i="16"/>
  <c r="I26" i="16"/>
  <c r="I29" i="16"/>
  <c r="I28" i="16"/>
  <c r="I30" i="16"/>
  <c r="I31" i="16"/>
  <c r="I32" i="16"/>
  <c r="I33" i="16"/>
  <c r="I34" i="16"/>
  <c r="I35" i="16"/>
  <c r="I36" i="16"/>
  <c r="I37" i="16"/>
  <c r="I3" i="16"/>
  <c r="H4" i="16"/>
  <c r="H5" i="16"/>
  <c r="H6" i="16"/>
  <c r="H7" i="16"/>
  <c r="H8" i="16"/>
  <c r="H10" i="16"/>
  <c r="H11" i="16"/>
  <c r="H12" i="16"/>
  <c r="H14" i="16"/>
  <c r="H15" i="16"/>
  <c r="H16" i="16"/>
  <c r="H18" i="16"/>
  <c r="H19" i="16"/>
  <c r="H22" i="16"/>
  <c r="H20" i="16"/>
  <c r="H23" i="16"/>
  <c r="H25" i="16"/>
  <c r="H26" i="16"/>
  <c r="H29" i="16"/>
  <c r="H28" i="16"/>
  <c r="H30" i="16"/>
  <c r="H31" i="16"/>
  <c r="H32" i="16"/>
  <c r="H33" i="16"/>
  <c r="H34" i="16"/>
  <c r="H35" i="16"/>
  <c r="H36" i="16"/>
  <c r="H37" i="16"/>
  <c r="H3" i="16"/>
  <c r="G4" i="16"/>
  <c r="G5" i="16"/>
  <c r="G6" i="16"/>
  <c r="G7" i="16"/>
  <c r="G8" i="16"/>
  <c r="G10" i="16"/>
  <c r="G11" i="16"/>
  <c r="G12" i="16"/>
  <c r="G14" i="16"/>
  <c r="G15" i="16"/>
  <c r="G16" i="16"/>
  <c r="G18" i="16"/>
  <c r="G19" i="16"/>
  <c r="G22" i="16"/>
  <c r="G20" i="16"/>
  <c r="G23" i="16"/>
  <c r="G25" i="16"/>
  <c r="G26" i="16"/>
  <c r="G29" i="16"/>
  <c r="G28" i="16"/>
  <c r="G30" i="16"/>
  <c r="G31" i="16"/>
  <c r="G32" i="16"/>
  <c r="G33" i="16"/>
  <c r="G34" i="16"/>
  <c r="G35" i="16"/>
  <c r="G36" i="16"/>
  <c r="G37" i="16"/>
  <c r="G3" i="16"/>
  <c r="F4" i="16"/>
  <c r="F5" i="16"/>
  <c r="F6" i="16"/>
  <c r="F7" i="16"/>
  <c r="F8" i="16"/>
  <c r="F10" i="16"/>
  <c r="F11" i="16"/>
  <c r="F12" i="16"/>
  <c r="F14" i="16"/>
  <c r="F15" i="16"/>
  <c r="F16" i="16"/>
  <c r="F18" i="16"/>
  <c r="F19" i="16"/>
  <c r="F22" i="16"/>
  <c r="F20" i="16"/>
  <c r="F23" i="16"/>
  <c r="F25" i="16"/>
  <c r="F26" i="16"/>
  <c r="F29" i="16"/>
  <c r="F28" i="16"/>
  <c r="F30" i="16"/>
  <c r="F31" i="16"/>
  <c r="F32" i="16"/>
  <c r="F33" i="16"/>
  <c r="F34" i="16"/>
  <c r="F35" i="16"/>
  <c r="F36" i="16"/>
  <c r="F37" i="16"/>
  <c r="F3" i="16"/>
  <c r="E4" i="16" l="1"/>
  <c r="D4" i="16" s="1"/>
  <c r="E5" i="16"/>
  <c r="D5" i="16" s="1"/>
  <c r="B5" i="16" s="1"/>
  <c r="E6" i="16"/>
  <c r="D6" i="16" s="1"/>
  <c r="E7" i="16"/>
  <c r="D7" i="16" s="1"/>
  <c r="B7" i="16" s="1"/>
  <c r="E8" i="16"/>
  <c r="D8" i="16" s="1"/>
  <c r="E10" i="16"/>
  <c r="D10" i="16" s="1"/>
  <c r="B10" i="16" s="1"/>
  <c r="E11" i="16"/>
  <c r="D11" i="16" s="1"/>
  <c r="E12" i="16"/>
  <c r="D12" i="16" s="1"/>
  <c r="B12" i="16" s="1"/>
  <c r="E14" i="16"/>
  <c r="D14" i="16" s="1"/>
  <c r="E15" i="16"/>
  <c r="D15" i="16" s="1"/>
  <c r="B15" i="16" s="1"/>
  <c r="E16" i="16"/>
  <c r="D16" i="16" s="1"/>
  <c r="E18" i="16"/>
  <c r="D18" i="16" s="1"/>
  <c r="B18" i="16" s="1"/>
  <c r="E19" i="16"/>
  <c r="D19" i="16" s="1"/>
  <c r="E22" i="16"/>
  <c r="D22" i="16" s="1"/>
  <c r="E20" i="16"/>
  <c r="D20" i="16" s="1"/>
  <c r="E23" i="16"/>
  <c r="D23" i="16" s="1"/>
  <c r="E25" i="16"/>
  <c r="D25" i="16" s="1"/>
  <c r="B25" i="16" s="1"/>
  <c r="E26" i="16"/>
  <c r="D26" i="16" s="1"/>
  <c r="E29" i="16"/>
  <c r="D29" i="16" s="1"/>
  <c r="B29" i="16" s="1"/>
  <c r="E28" i="16"/>
  <c r="D28" i="16" s="1"/>
  <c r="E30" i="16"/>
  <c r="D30" i="16" s="1"/>
  <c r="B30" i="16" s="1"/>
  <c r="E31" i="16"/>
  <c r="D31" i="16" s="1"/>
  <c r="E32" i="16"/>
  <c r="D32" i="16" s="1"/>
  <c r="B32" i="16" s="1"/>
  <c r="E33" i="16"/>
  <c r="D33" i="16" s="1"/>
  <c r="E34" i="16"/>
  <c r="D34" i="16" s="1"/>
  <c r="B34" i="16" s="1"/>
  <c r="E35" i="16"/>
  <c r="D35" i="16" s="1"/>
  <c r="E36" i="16"/>
  <c r="D36" i="16" s="1"/>
  <c r="B36" i="16" s="1"/>
  <c r="E37" i="16"/>
  <c r="D37" i="16" s="1"/>
  <c r="E3" i="16"/>
  <c r="D3" i="16" s="1"/>
  <c r="B33" i="16" l="1"/>
  <c r="B26" i="16"/>
  <c r="B16" i="16"/>
  <c r="B6" i="16"/>
  <c r="B3" i="16"/>
  <c r="A3" i="16" s="1"/>
  <c r="B31" i="16"/>
  <c r="B23" i="16"/>
  <c r="B14" i="16"/>
  <c r="B4" i="16"/>
  <c r="B22" i="16"/>
  <c r="B35" i="16"/>
  <c r="B19" i="16"/>
  <c r="B8" i="16"/>
  <c r="B37" i="16"/>
  <c r="B28" i="16"/>
  <c r="B20" i="16"/>
  <c r="B11" i="16"/>
  <c r="D3" i="26" l="1"/>
  <c r="E3" i="26"/>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C3" i="26" l="1"/>
  <c r="A2" i="26"/>
  <c r="D3" i="20"/>
  <c r="C3" i="23"/>
  <c r="E3" i="23"/>
  <c r="E3" i="20"/>
  <c r="C3" i="20"/>
  <c r="D3" i="23"/>
  <c r="A2" i="23"/>
  <c r="A4" i="23" s="1"/>
  <c r="C4" i="23" s="1"/>
  <c r="A2" i="20"/>
  <c r="E4" i="23" l="1"/>
  <c r="D4" i="23"/>
  <c r="A5" i="23"/>
  <c r="E5" i="23" s="1"/>
  <c r="A6" i="23" l="1"/>
  <c r="A7" i="23" s="1"/>
  <c r="C5" i="23"/>
  <c r="D5" i="23"/>
  <c r="D6" i="23" l="1"/>
  <c r="C6" i="23"/>
  <c r="E6" i="23"/>
  <c r="C7" i="23"/>
  <c r="D7" i="23"/>
  <c r="A8" i="23"/>
  <c r="E7" i="23"/>
  <c r="A9" i="23" l="1"/>
  <c r="D8" i="23"/>
  <c r="E8" i="23"/>
  <c r="C8" i="23"/>
  <c r="E9" i="23" l="1"/>
  <c r="D9" i="23"/>
  <c r="C9" i="23"/>
  <c r="A10" i="23"/>
  <c r="E10" i="23" l="1"/>
  <c r="A11" i="23"/>
  <c r="C10" i="23"/>
  <c r="D10" i="23"/>
  <c r="E11" i="23" l="1"/>
  <c r="C11" i="23"/>
  <c r="A12" i="23"/>
  <c r="D11" i="23"/>
  <c r="E12" i="23" l="1"/>
  <c r="A13" i="23"/>
  <c r="D12" i="23"/>
  <c r="C12" i="23"/>
  <c r="E13" i="23" l="1"/>
  <c r="D13" i="23"/>
  <c r="A14" i="23"/>
  <c r="C13" i="23"/>
  <c r="C14" i="23" l="1"/>
  <c r="D14" i="23"/>
  <c r="E14" i="23"/>
  <c r="A15" i="23"/>
  <c r="C15" i="23" l="1"/>
  <c r="E15" i="23"/>
  <c r="D15" i="23"/>
  <c r="A16" i="23"/>
  <c r="A17" i="23" l="1"/>
  <c r="C16" i="23"/>
  <c r="D16" i="23"/>
  <c r="E16" i="23"/>
  <c r="E17" i="23" l="1"/>
  <c r="D17" i="23"/>
  <c r="C17" i="23"/>
  <c r="A18" i="23"/>
  <c r="A19" i="23" l="1"/>
  <c r="E18" i="23"/>
  <c r="D18" i="23"/>
  <c r="C18" i="23"/>
  <c r="E19" i="23" l="1"/>
  <c r="D19" i="23"/>
  <c r="C19" i="23"/>
  <c r="A20" i="23"/>
  <c r="D20" i="23" l="1"/>
  <c r="A21" i="23"/>
  <c r="E20" i="23"/>
  <c r="C20" i="23"/>
  <c r="E21" i="23" l="1"/>
  <c r="D21" i="23"/>
  <c r="C21" i="23"/>
  <c r="A22" i="23"/>
  <c r="A4" i="26" l="1"/>
  <c r="A23" i="23"/>
  <c r="E22" i="23"/>
  <c r="D22" i="23"/>
  <c r="C22" i="23"/>
  <c r="D4" i="26" l="1"/>
  <c r="E4" i="26"/>
  <c r="C4" i="26"/>
  <c r="C23" i="23"/>
  <c r="E23" i="23"/>
  <c r="A24" i="23"/>
  <c r="D23" i="23"/>
  <c r="A25" i="23" l="1"/>
  <c r="D24" i="23"/>
  <c r="C24" i="23"/>
  <c r="E24" i="23"/>
  <c r="E25" i="23" l="1"/>
  <c r="D25" i="23"/>
  <c r="C25" i="23"/>
  <c r="A26" i="23"/>
  <c r="D26" i="23" l="1"/>
  <c r="A27" i="23"/>
  <c r="C26" i="23"/>
  <c r="E26" i="23"/>
  <c r="D27" i="23" l="1"/>
  <c r="E27" i="23"/>
  <c r="C27" i="23"/>
  <c r="A28" i="23"/>
  <c r="E28" i="23" l="1"/>
  <c r="A29" i="23"/>
  <c r="D28" i="23"/>
  <c r="C28" i="23"/>
  <c r="E29" i="23" l="1"/>
  <c r="D29" i="23"/>
  <c r="C29" i="23"/>
  <c r="A30" i="23"/>
  <c r="A4" i="20" l="1"/>
  <c r="D30" i="23"/>
  <c r="E30" i="23"/>
  <c r="A31" i="23"/>
  <c r="C30" i="23"/>
  <c r="A5" i="26" l="1"/>
  <c r="E4" i="20"/>
  <c r="D4" i="20"/>
  <c r="C4" i="20"/>
  <c r="E31" i="23"/>
  <c r="D31" i="23"/>
  <c r="A32" i="23"/>
  <c r="C31" i="23"/>
  <c r="D5" i="26" l="1"/>
  <c r="C5" i="26"/>
  <c r="E5" i="26"/>
  <c r="A33" i="23"/>
  <c r="E32" i="23"/>
  <c r="D32" i="23"/>
  <c r="C32" i="23"/>
  <c r="E33" i="23" l="1"/>
  <c r="D33" i="23"/>
  <c r="C33" i="23"/>
  <c r="A34" i="23"/>
  <c r="A35" i="23" l="1"/>
  <c r="D34" i="23"/>
  <c r="C34" i="23"/>
  <c r="E34" i="23"/>
  <c r="A6" i="26" l="1"/>
  <c r="A7" i="26" s="1"/>
  <c r="E35" i="23"/>
  <c r="D35" i="23"/>
  <c r="C35" i="23"/>
  <c r="A36" i="23"/>
  <c r="D7" i="26" l="1"/>
  <c r="E7" i="26"/>
  <c r="C7" i="26"/>
  <c r="D6" i="26"/>
  <c r="C6" i="26"/>
  <c r="E6" i="26"/>
  <c r="A37" i="23"/>
  <c r="C37" i="23" s="1"/>
  <c r="D36" i="23"/>
  <c r="C36" i="23"/>
  <c r="E36" i="23"/>
  <c r="A8" i="26" l="1"/>
  <c r="A9" i="26" s="1"/>
  <c r="E37" i="23"/>
  <c r="D37" i="23"/>
  <c r="A38" i="23"/>
  <c r="E9" i="26" l="1"/>
  <c r="D9" i="26"/>
  <c r="C9" i="26"/>
  <c r="A10" i="26"/>
  <c r="E8" i="26"/>
  <c r="D8" i="26"/>
  <c r="C8" i="26"/>
  <c r="E38" i="23"/>
  <c r="D38" i="23"/>
  <c r="C38" i="23"/>
  <c r="A39" i="23"/>
  <c r="A40" i="23" s="1"/>
  <c r="C10" i="26" l="1"/>
  <c r="D10" i="26"/>
  <c r="E10" i="26"/>
  <c r="E40" i="23"/>
  <c r="D40" i="23"/>
  <c r="C40" i="23"/>
  <c r="A41" i="23"/>
  <c r="E39" i="23"/>
  <c r="D39" i="23"/>
  <c r="C39" i="23"/>
  <c r="A42" i="23" l="1"/>
  <c r="D42" i="23" l="1"/>
  <c r="C42" i="23"/>
  <c r="E42" i="23"/>
  <c r="A5" i="20" l="1"/>
  <c r="A6" i="20" s="1"/>
  <c r="E5" i="20" l="1"/>
  <c r="A7" i="20"/>
  <c r="C6" i="20"/>
  <c r="D6" i="20"/>
  <c r="E6" i="20"/>
  <c r="D5" i="20"/>
  <c r="C5" i="20"/>
  <c r="E7" i="20" l="1"/>
  <c r="D7" i="20"/>
  <c r="C7" i="20"/>
  <c r="A8" i="20"/>
  <c r="A9" i="20" l="1"/>
  <c r="E8" i="20"/>
  <c r="D8" i="20"/>
  <c r="C8" i="20"/>
  <c r="E9" i="20" l="1"/>
  <c r="C9" i="20"/>
  <c r="D9" i="20"/>
  <c r="A10" i="20"/>
  <c r="A11" i="20" s="1"/>
  <c r="D10" i="20" l="1"/>
  <c r="E10" i="20"/>
  <c r="C10" i="20"/>
  <c r="E11" i="20"/>
  <c r="D11" i="20"/>
  <c r="A12" i="20"/>
  <c r="C11" i="20"/>
  <c r="C12" i="20" l="1"/>
  <c r="D12" i="20"/>
  <c r="E12" i="20"/>
  <c r="A13" i="20"/>
  <c r="D13" i="20" l="1"/>
  <c r="C13" i="20"/>
  <c r="A14" i="20"/>
  <c r="E13" i="20"/>
  <c r="A15" i="20" l="1"/>
  <c r="C14" i="20"/>
  <c r="D14" i="20"/>
  <c r="E14" i="20"/>
  <c r="C15" i="20" l="1"/>
  <c r="A16" i="20"/>
  <c r="D15" i="20"/>
  <c r="E15" i="20"/>
  <c r="C16" i="20" l="1"/>
  <c r="A17" i="20"/>
  <c r="D16" i="20"/>
  <c r="E16" i="20"/>
  <c r="C17" i="20" l="1"/>
  <c r="E17" i="20"/>
  <c r="A18" i="20"/>
  <c r="D17" i="20"/>
  <c r="C18" i="20" l="1"/>
  <c r="D18" i="20"/>
  <c r="A19" i="20"/>
  <c r="E18" i="20"/>
  <c r="D19" i="20" l="1"/>
  <c r="E19" i="20"/>
  <c r="A20" i="20"/>
  <c r="C19" i="20"/>
  <c r="C20" i="20" l="1"/>
  <c r="D20" i="20"/>
  <c r="E20" i="20"/>
  <c r="A21" i="20"/>
  <c r="D21" i="20" l="1"/>
  <c r="C21" i="20"/>
  <c r="E21" i="20"/>
  <c r="A22" i="20"/>
  <c r="A23" i="20" l="1"/>
  <c r="C22" i="20"/>
  <c r="D22" i="20"/>
  <c r="E22" i="20"/>
  <c r="A24" i="20" l="1"/>
  <c r="E23" i="20"/>
  <c r="C23" i="20"/>
  <c r="D23" i="20"/>
  <c r="D24" i="20" l="1"/>
  <c r="E24" i="20"/>
  <c r="A25" i="20"/>
  <c r="C24" i="20"/>
  <c r="A26" i="20" l="1"/>
  <c r="E25" i="20"/>
  <c r="C25" i="20"/>
  <c r="D25" i="20"/>
  <c r="A27" i="20" l="1"/>
  <c r="E26" i="20"/>
  <c r="D26" i="20"/>
  <c r="C26" i="20"/>
  <c r="D27" i="20" l="1"/>
  <c r="E27" i="20"/>
  <c r="A28" i="20"/>
  <c r="C27" i="20"/>
  <c r="C28" i="20" l="1"/>
  <c r="E28" i="20"/>
  <c r="D28" i="20"/>
  <c r="A29" i="20"/>
  <c r="A30" i="20" l="1"/>
  <c r="E29" i="20"/>
  <c r="C29" i="20"/>
  <c r="D29" i="20"/>
  <c r="A31" i="20" l="1"/>
  <c r="D30" i="20"/>
  <c r="C30" i="20"/>
  <c r="E30" i="20"/>
  <c r="E31" i="20" l="1"/>
  <c r="A32" i="20"/>
  <c r="D31" i="20"/>
  <c r="C31" i="20"/>
  <c r="A33" i="20" l="1"/>
  <c r="E32" i="20"/>
  <c r="D32" i="20"/>
  <c r="C32" i="20"/>
  <c r="C33" i="20" l="1"/>
  <c r="E33" i="20"/>
  <c r="D33" i="20"/>
  <c r="A34" i="20"/>
  <c r="C34" i="20" l="1"/>
  <c r="A35" i="20"/>
  <c r="D34" i="20"/>
  <c r="E34" i="20"/>
  <c r="D35" i="20" l="1"/>
  <c r="C35" i="20"/>
  <c r="E35" i="20"/>
  <c r="A36" i="20"/>
  <c r="D36" i="20" l="1"/>
  <c r="C36" i="20"/>
  <c r="E36" i="20"/>
  <c r="A37" i="20"/>
  <c r="A38" i="20" l="1"/>
  <c r="C37" i="20"/>
  <c r="E37" i="20"/>
  <c r="D37" i="20"/>
  <c r="A39" i="20" l="1"/>
  <c r="E38" i="20"/>
  <c r="C38" i="20"/>
  <c r="D38" i="20"/>
  <c r="A40" i="20" l="1"/>
  <c r="D39" i="20"/>
  <c r="E39" i="20"/>
  <c r="C39" i="20"/>
  <c r="C40" i="20" l="1"/>
  <c r="A41" i="20"/>
  <c r="A42" i="20" s="1"/>
  <c r="A43" i="20" s="1"/>
  <c r="A44" i="20" s="1"/>
  <c r="A11" i="26"/>
  <c r="A12" i="26" s="1"/>
  <c r="D11" i="26" l="1"/>
  <c r="E11" i="26"/>
  <c r="C11" i="26"/>
  <c r="D12" i="26"/>
  <c r="E12" i="26"/>
  <c r="C12" i="26"/>
  <c r="A13" i="26"/>
  <c r="D13" i="26" l="1"/>
  <c r="C13" i="26"/>
  <c r="A14" i="26"/>
  <c r="E13" i="26"/>
  <c r="D14" i="26" l="1"/>
  <c r="C14" i="26"/>
  <c r="A15" i="26"/>
  <c r="E14" i="26"/>
  <c r="D15" i="26" l="1"/>
  <c r="A16" i="26"/>
  <c r="C15" i="26"/>
  <c r="E15" i="26"/>
  <c r="A17" i="26" l="1"/>
  <c r="E16" i="26"/>
  <c r="D16" i="26"/>
  <c r="C16" i="26"/>
  <c r="D17" i="26" l="1"/>
  <c r="A18" i="26"/>
  <c r="E17" i="26"/>
  <c r="C17" i="26"/>
  <c r="A19" i="26" l="1"/>
  <c r="E18" i="26"/>
  <c r="C18" i="26"/>
  <c r="D18" i="26"/>
  <c r="D19" i="26" l="1"/>
  <c r="A20" i="26"/>
  <c r="C19" i="26"/>
  <c r="E19" i="26"/>
  <c r="E20" i="26" l="1"/>
  <c r="A21" i="26"/>
  <c r="D20" i="26"/>
  <c r="C20" i="26"/>
  <c r="D21" i="26" l="1"/>
  <c r="C21" i="26"/>
  <c r="A22" i="26"/>
  <c r="E21" i="26"/>
  <c r="C22" i="26" l="1"/>
  <c r="A23" i="26"/>
  <c r="E22" i="26"/>
  <c r="D22" i="26"/>
  <c r="E23" i="26" l="1"/>
  <c r="D23" i="26"/>
  <c r="C23" i="26"/>
  <c r="A24" i="26"/>
  <c r="A25" i="26" l="1"/>
  <c r="D24" i="26"/>
  <c r="E24" i="26"/>
  <c r="C24" i="26"/>
  <c r="A26" i="26" l="1"/>
  <c r="E25" i="26"/>
  <c r="C25" i="26"/>
  <c r="D25" i="26"/>
  <c r="A27" i="26" l="1"/>
  <c r="D26" i="26"/>
  <c r="C26" i="26"/>
  <c r="E26" i="26"/>
  <c r="A28" i="26" l="1"/>
  <c r="C27" i="26"/>
  <c r="E27" i="26"/>
  <c r="D27" i="26"/>
  <c r="E28" i="26" l="1"/>
  <c r="C28" i="26"/>
  <c r="A29" i="26"/>
  <c r="D28" i="26"/>
  <c r="A30" i="26" l="1"/>
  <c r="C29" i="26"/>
  <c r="D29" i="26"/>
  <c r="E29" i="26"/>
  <c r="C30" i="26" l="1"/>
  <c r="A31" i="26"/>
  <c r="E30" i="26"/>
  <c r="D30" i="26"/>
  <c r="C31" i="26" l="1"/>
  <c r="E31" i="26"/>
  <c r="D31" i="26"/>
  <c r="A32" i="26"/>
  <c r="A33" i="26" l="1"/>
  <c r="E32" i="26"/>
  <c r="D32" i="26"/>
  <c r="C32" i="26"/>
  <c r="A34" i="26" l="1"/>
  <c r="E33" i="26"/>
  <c r="C33" i="26"/>
  <c r="D33" i="26"/>
  <c r="A35" i="26" l="1"/>
  <c r="C34" i="26"/>
  <c r="E34" i="26"/>
  <c r="D34" i="26"/>
  <c r="E35" i="26" l="1"/>
  <c r="D35" i="26"/>
  <c r="C35" i="26"/>
  <c r="A36" i="26"/>
  <c r="E36" i="26" l="1"/>
  <c r="A37" i="26"/>
  <c r="C36" i="26"/>
  <c r="D36" i="26"/>
  <c r="E37" i="26" l="1"/>
  <c r="A38" i="26"/>
  <c r="C37" i="26"/>
  <c r="D37" i="26"/>
  <c r="E38" i="26" l="1"/>
  <c r="C38" i="26"/>
  <c r="D38" i="26"/>
  <c r="A39" i="26"/>
  <c r="E39" i="26" l="1"/>
  <c r="A40" i="26"/>
  <c r="C39" i="26"/>
  <c r="D39" i="26"/>
  <c r="C40" i="26" l="1"/>
  <c r="A41" i="26"/>
  <c r="A42" i="26" s="1"/>
  <c r="A43" i="26" s="1"/>
  <c r="A44" i="26" s="1"/>
</calcChain>
</file>

<file path=xl/sharedStrings.xml><?xml version="1.0" encoding="utf-8"?>
<sst xmlns="http://schemas.openxmlformats.org/spreadsheetml/2006/main" count="783" uniqueCount="371">
  <si>
    <t>Stap 1:</t>
  </si>
  <si>
    <t>Stel de gewenste eisen vast waaraan een leverancier moet voldoen</t>
  </si>
  <si>
    <t>Toelichting</t>
  </si>
  <si>
    <t>Nr.</t>
  </si>
  <si>
    <t>Onderwerp</t>
  </si>
  <si>
    <t>Vragen</t>
  </si>
  <si>
    <t>Antwoord</t>
  </si>
  <si>
    <t>Opmerkingen</t>
  </si>
  <si>
    <t>Uitkomst</t>
  </si>
  <si>
    <t>1.</t>
  </si>
  <si>
    <t>Type dienstverlening</t>
  </si>
  <si>
    <t>Welke type dienstverlening wordt aangeboden?</t>
  </si>
  <si>
    <t>2a.</t>
  </si>
  <si>
    <t>Beschikbaarheid van de data</t>
  </si>
  <si>
    <t>Belangrijk</t>
  </si>
  <si>
    <r>
      <t>Indien beschikbaarheidsclassificatie</t>
    </r>
    <r>
      <rPr>
        <b/>
        <sz val="11"/>
        <color theme="1"/>
        <rFont val="Calibri"/>
        <family val="2"/>
        <scheme val="minor"/>
      </rPr>
      <t xml:space="preserve"> </t>
    </r>
    <r>
      <rPr>
        <b/>
        <i/>
        <sz val="11"/>
        <color theme="1"/>
        <rFont val="Calibri"/>
        <family val="2"/>
        <scheme val="minor"/>
      </rPr>
      <t xml:space="preserve">Noodzakelijk </t>
    </r>
    <r>
      <rPr>
        <sz val="11"/>
        <color theme="1"/>
        <rFont val="Calibri"/>
        <family val="2"/>
        <scheme val="minor"/>
      </rPr>
      <t xml:space="preserve">of </t>
    </r>
    <r>
      <rPr>
        <b/>
        <i/>
        <sz val="11"/>
        <color theme="1"/>
        <rFont val="Calibri"/>
        <family val="2"/>
        <scheme val="minor"/>
      </rPr>
      <t>Essentieel</t>
    </r>
    <r>
      <rPr>
        <sz val="11"/>
        <color theme="1"/>
        <rFont val="Calibri"/>
        <family val="2"/>
        <scheme val="minor"/>
      </rPr>
      <t xml:space="preserve"> is, zijn hoog risico eisen t.a.v. beschikbaarheid in scope voor de dienstverlener.</t>
    </r>
  </si>
  <si>
    <t>2b.</t>
  </si>
  <si>
    <t>Integriteit van de data</t>
  </si>
  <si>
    <t>Hoog</t>
  </si>
  <si>
    <r>
      <t xml:space="preserve">Indien de integriteitsclassificatie </t>
    </r>
    <r>
      <rPr>
        <b/>
        <i/>
        <sz val="11"/>
        <color theme="1"/>
        <rFont val="Calibri"/>
        <family val="2"/>
        <scheme val="minor"/>
      </rPr>
      <t>Hoog</t>
    </r>
    <r>
      <rPr>
        <sz val="11"/>
        <color theme="1"/>
        <rFont val="Calibri"/>
        <family val="2"/>
        <scheme val="minor"/>
      </rPr>
      <t xml:space="preserve"> of </t>
    </r>
    <r>
      <rPr>
        <b/>
        <i/>
        <sz val="11"/>
        <color theme="1"/>
        <rFont val="Calibri"/>
        <family val="2"/>
        <scheme val="minor"/>
      </rPr>
      <t>Absoluut</t>
    </r>
    <r>
      <rPr>
        <sz val="11"/>
        <color theme="1"/>
        <rFont val="Calibri"/>
        <family val="2"/>
        <scheme val="minor"/>
      </rPr>
      <t xml:space="preserve"> is, zijn hoog risico eisen t.a.v. integriteit in scope voor de dienstverlener.</t>
    </r>
  </si>
  <si>
    <t>2c.</t>
  </si>
  <si>
    <t>Vertrouwelijkheid van data</t>
  </si>
  <si>
    <t>Vertrouwelijk</t>
  </si>
  <si>
    <r>
      <t xml:space="preserve">Indien de vertrouwelijkheidsclassificatie </t>
    </r>
    <r>
      <rPr>
        <b/>
        <i/>
        <sz val="11"/>
        <color theme="1"/>
        <rFont val="Calibri"/>
        <family val="2"/>
        <scheme val="minor"/>
      </rPr>
      <t>Vertrouwelijk</t>
    </r>
    <r>
      <rPr>
        <sz val="11"/>
        <color theme="1"/>
        <rFont val="Calibri"/>
        <family val="2"/>
        <scheme val="minor"/>
      </rPr>
      <t xml:space="preserve"> of </t>
    </r>
    <r>
      <rPr>
        <b/>
        <i/>
        <sz val="11"/>
        <color theme="1"/>
        <rFont val="Calibri"/>
        <family val="2"/>
        <scheme val="minor"/>
      </rPr>
      <t xml:space="preserve">Geheim </t>
    </r>
    <r>
      <rPr>
        <sz val="11"/>
        <color theme="1"/>
        <rFont val="Calibri"/>
        <family val="2"/>
        <scheme val="minor"/>
      </rPr>
      <t>is, zijn hoog risico eisen t.a.v. vertrouwelijkheid in scope voor de dienstverlener.</t>
    </r>
  </si>
  <si>
    <t>2d.</t>
  </si>
  <si>
    <t>Wordt gewerkt met persoonsgegevens?</t>
  </si>
  <si>
    <t>Worden er persoonsgegevens verwerkt en is Kadaster verwerkersverantwoordelijke?</t>
  </si>
  <si>
    <t>Ja</t>
  </si>
  <si>
    <r>
      <t xml:space="preserve">Indien </t>
    </r>
    <r>
      <rPr>
        <b/>
        <i/>
        <sz val="11"/>
        <color theme="1"/>
        <rFont val="Calibri"/>
        <family val="2"/>
        <scheme val="minor"/>
      </rPr>
      <t>persoonsgegevens</t>
    </r>
    <r>
      <rPr>
        <sz val="11"/>
        <color theme="1"/>
        <rFont val="Calibri"/>
        <family val="2"/>
        <scheme val="minor"/>
      </rPr>
      <t xml:space="preserve"> worden vewerkt door de dienstverlener zijn hoog risico eisen t.a.v. Integriteit en Vertrouwelijkheid in scope voor de dienstverlener.</t>
    </r>
  </si>
  <si>
    <r>
      <rPr>
        <sz val="11"/>
        <color theme="1"/>
        <rFont val="Calibri"/>
        <family val="2"/>
        <scheme val="minor"/>
      </rPr>
      <t xml:space="preserve">Op het tabblad 'Overzicht eisen in scope' vind je de eisen die in scope zijn. </t>
    </r>
    <r>
      <rPr>
        <b/>
        <sz val="11"/>
        <color theme="1"/>
        <rFont val="Calibri"/>
        <family val="2"/>
        <scheme val="minor"/>
      </rPr>
      <t xml:space="preserve">
NOTE: Dit is slechts een eerste inventarisatie en betreft de minimale eisen in scope. De lijst moet kritisch doorlopen worden en waar nodig aangevuld worden met relevante eisen.</t>
    </r>
  </si>
  <si>
    <t>Stap 2:</t>
  </si>
  <si>
    <t>Opnemen van eisen in contracten</t>
  </si>
  <si>
    <t>Toelichting geven op onderstaande tabel (wat geldt wanneer en wat betekent dat..)
Af stemmen met inkoop hoe dit precies zit</t>
  </si>
  <si>
    <t>Type klant / contract</t>
  </si>
  <si>
    <t>Wat te doen?</t>
  </si>
  <si>
    <t>Onderhands</t>
  </si>
  <si>
    <t>Eisen / vragen bespreken met klant voor afsluiten contract.</t>
  </si>
  <si>
    <t>2.</t>
  </si>
  <si>
    <t>MVO</t>
  </si>
  <si>
    <t>Eisen opnemen in uitvraag</t>
  </si>
  <si>
    <t>3.</t>
  </si>
  <si>
    <t>Aanbesteding</t>
  </si>
  <si>
    <t>4.</t>
  </si>
  <si>
    <t>Europese Aanbesteding</t>
  </si>
  <si>
    <t>Stap 3:</t>
  </si>
  <si>
    <t>Toetsing van eisen</t>
  </si>
  <si>
    <t>Verhaal opnemen dat bij aanbesteding toetsing pas na gunning gedaan kan worden, maar bij Onderhands en MVO (?) dit al eerder kan worden vastgesteld.
+ toevoegen 2 stappen (hoe en wanneer te toetsen</t>
  </si>
  <si>
    <t>Hoe te toetsen?</t>
  </si>
  <si>
    <t>Wie?</t>
  </si>
  <si>
    <t>P.O. / Contract Manager
Advies: A&amp;R</t>
  </si>
  <si>
    <t>Type klant</t>
  </si>
  <si>
    <t>Wanneer toetsen</t>
  </si>
  <si>
    <t>Omvang klein, risico laag</t>
  </si>
  <si>
    <t>Eénmalig BIO self assessment bij aanvang contract</t>
  </si>
  <si>
    <t>Omvang klein, risico hoog</t>
  </si>
  <si>
    <t>BIO self assessment bij aanvang contract, jaarlijks herijken gedurende de contractsduur.</t>
  </si>
  <si>
    <t>Omvang groot, risico laag</t>
  </si>
  <si>
    <t>Omvang groot, risico hoog</t>
  </si>
  <si>
    <t>BIO self assessment bij aanvang contract, jaarlijks herijken gedurende de contractsduur</t>
  </si>
  <si>
    <t>Scope</t>
  </si>
  <si>
    <t>Aspect</t>
  </si>
  <si>
    <t>Telling</t>
  </si>
  <si>
    <t>In scope?</t>
  </si>
  <si>
    <t>Som Aspecten</t>
  </si>
  <si>
    <t>G</t>
  </si>
  <si>
    <t>B</t>
  </si>
  <si>
    <t>I</t>
  </si>
  <si>
    <t>V</t>
  </si>
  <si>
    <t>Privacy</t>
  </si>
  <si>
    <t>Inhuur Personeel</t>
  </si>
  <si>
    <t>Software ontwikkeling</t>
  </si>
  <si>
    <t>Generieke eis</t>
  </si>
  <si>
    <t>Hoog risico Beschikbaarheid</t>
  </si>
  <si>
    <t>Hoog risico Integriteit</t>
  </si>
  <si>
    <t>Hoog risico Vertrouwelijkheid</t>
  </si>
  <si>
    <t>Bron</t>
  </si>
  <si>
    <t>Eis</t>
  </si>
  <si>
    <t>Afgeleid van BIO norm</t>
  </si>
  <si>
    <t>ISO norm</t>
  </si>
  <si>
    <t>Onderbouwende documentatie</t>
  </si>
  <si>
    <t>x</t>
  </si>
  <si>
    <t>5.1.1.1</t>
  </si>
  <si>
    <t>* ISO certificaat norm xxx,
* Documentatie (IB beleid, laatste review datum max 1 jaar)</t>
  </si>
  <si>
    <t>6.1.1.2</t>
  </si>
  <si>
    <t>Medewerkers van de leveranciers die toegang hebben tot data van het Kadaster zijn gescreend voor hun functie (VOG met minimaal functieaspecten 11, 12, 13 of minimaal gelijkwaardig).</t>
  </si>
  <si>
    <t>7.1.1.1</t>
  </si>
  <si>
    <t>* ISO certificaat norm xxx,
* Documentatie (procedure aanname personeel, specifiek functies m.b.t. taakuitvoering voor Kadaster)</t>
  </si>
  <si>
    <t>8.1.3.2</t>
  </si>
  <si>
    <t>Data van het Kadaster wordt na beeindiging van gebruik of een defect aantoonbaar middels een bewijs van een derde partij of eigen vernietigingsprocedure ontoegangelijk gemaakt.</t>
  </si>
  <si>
    <t>8.3.2.1</t>
  </si>
  <si>
    <t>9.2.2.1</t>
  </si>
  <si>
    <t>9.2.3.1</t>
  </si>
  <si>
    <t>Klantenomgevingen  van leverancier zijn logisch gescheiden en kunnen elkaar onderling niet beïnvloeden als gevolg van verstoringen in de klantomgeving.</t>
  </si>
  <si>
    <t>9.4.1.1</t>
  </si>
  <si>
    <t>10.1.1.1</t>
  </si>
  <si>
    <t>Indien cookies nodig zijn, dienen deze versleuteld te worden.</t>
  </si>
  <si>
    <t>11.1.1.1</t>
  </si>
  <si>
    <t>12.1.2.1</t>
  </si>
  <si>
    <t>12.2.1.1</t>
  </si>
  <si>
    <t>12.3.1.1</t>
  </si>
  <si>
    <t>12.6.1.1</t>
  </si>
  <si>
    <t>Het in- en uitgaande dataverkeer van de leverancier wordt bewaakt en geanalyseerd op kwaadaardige elementen (zoals malware).</t>
  </si>
  <si>
    <t>13.1.2.1</t>
  </si>
  <si>
    <t>Het bewaken en analyseren van het in- en uitgaande dataverkeer van de leverancier wordt gemonitord door een SIEM en/ of SOC middels detectie-voorzieningen.</t>
  </si>
  <si>
    <t>12.4.1.3</t>
  </si>
  <si>
    <t>Bij elektronische (e-mail)berichten worden de vastgestelde open standaarden tegen phishing en afluisteren op de ‘pas toe of leg uit’-lijst van het Forum Standaardisatie toegepast (zie link: https://www.forumstandaardisatie.nl/open-standaarden/verplicht).</t>
  </si>
  <si>
    <t>13.2.3.1</t>
  </si>
  <si>
    <t xml:space="preserve">De leverancier versleutelt bij communicatie met het Kadaster alle berichten en bestandsuitwisselingsmogelijkheden.
</t>
  </si>
  <si>
    <t>14.2.1.1</t>
  </si>
  <si>
    <t>Voor acceptatietesten van systemen worden gestructureerde testmethodieken gebruikt. De testen worden bij voorkeur geautomatiseerd uitgevoerd.</t>
  </si>
  <si>
    <t>14.2.9.1</t>
  </si>
  <si>
    <t>15.1.2.4</t>
  </si>
  <si>
    <t>De leverancier stelt zijn medewerkers minimaal jaarlijks op de hoogte van de procedure waarop zij beveiligingsincidenten en datalekken moeten aanmelden.</t>
  </si>
  <si>
    <t>16.1.2.3</t>
  </si>
  <si>
    <t>Beveiligingsincidenten en datalekken die impact hebben op de aan het Kadaster aangeboden dienstverlening worden binnen 24 uur gemeld door de leverancier aan het Kadaster.  Het meldpunt is de ServiceDesk.  Telefoon: +31 (0)88- 183 21 00, KSD@kadaster.nl</t>
  </si>
  <si>
    <t>17.1.3.1</t>
  </si>
  <si>
    <t>De leverancier biedt de mogelijkheid voor het Kadaster om bewaartermijnen van Kadaster data conform de Kadaster selectielijst in te richten.</t>
  </si>
  <si>
    <t>18.1.3.1</t>
  </si>
  <si>
    <t>18.2.2.1</t>
  </si>
  <si>
    <t xml:space="preserve">Significante gebeurtenissen die de dienstverlening aan het Kadaster bedreigen worden geïdentificeerd, geregistreerd en geëvalueerd. </t>
  </si>
  <si>
    <t>18.2 Informatiebeveiligingsbeoordelingen</t>
  </si>
  <si>
    <t>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t>
  </si>
  <si>
    <t>18.1 Naleving van wettelijke en contractuele eisen</t>
  </si>
  <si>
    <t>08.1 Verantwoordelijkheid voor bedrijfsmiddelen</t>
  </si>
  <si>
    <t>Type eis</t>
  </si>
  <si>
    <t>BIO norm</t>
  </si>
  <si>
    <t>Beschikbaarheid</t>
  </si>
  <si>
    <t>Niet nodig</t>
  </si>
  <si>
    <t>Noodzakelijk</t>
  </si>
  <si>
    <t>Essentieel</t>
  </si>
  <si>
    <t>Integriteit</t>
  </si>
  <si>
    <t>Niet zeker</t>
  </si>
  <si>
    <t>Beschermd</t>
  </si>
  <si>
    <t>Absoluut</t>
  </si>
  <si>
    <t>Vertrouwelijkheid</t>
  </si>
  <si>
    <t>Openbaar</t>
  </si>
  <si>
    <t>Bedrijfsvertrouwelijk</t>
  </si>
  <si>
    <t>Geheim</t>
  </si>
  <si>
    <t>Nee</t>
  </si>
  <si>
    <t>Domeinen BIO</t>
  </si>
  <si>
    <t>Informatiebeveiligingsbeleid</t>
  </si>
  <si>
    <t>Organiseren van informatiebeveiliging</t>
  </si>
  <si>
    <t>Veilig Personeel</t>
  </si>
  <si>
    <t>Beheer van bedrijfsmiddelen</t>
  </si>
  <si>
    <t>Toegangsbeveiliging</t>
  </si>
  <si>
    <t>Cryptografie</t>
  </si>
  <si>
    <t>Fysieke beveiliging</t>
  </si>
  <si>
    <t>Beveiliging bedrijfsvoering</t>
  </si>
  <si>
    <t>Communicatiebeveiliging</t>
  </si>
  <si>
    <t>Acquisitie, ontwikkeling en onderhoud</t>
  </si>
  <si>
    <t>Leveranciersrelaties</t>
  </si>
  <si>
    <t>Informatiebeveiligingsincidenten</t>
  </si>
  <si>
    <t>Bedrijfscontinuiteitsbeheer</t>
  </si>
  <si>
    <t>Naleving</t>
  </si>
  <si>
    <t>BIO Nummer</t>
  </si>
  <si>
    <t>Hoofdgroep</t>
  </si>
  <si>
    <t>Groep</t>
  </si>
  <si>
    <t>Maatregel</t>
  </si>
  <si>
    <t>Vraag</t>
  </si>
  <si>
    <t>BBN</t>
  </si>
  <si>
    <t>Generiek/specifiek</t>
  </si>
  <si>
    <t>PIOFAH /wie</t>
  </si>
  <si>
    <t>scope</t>
  </si>
  <si>
    <t>Aanwezig</t>
  </si>
  <si>
    <t>Vindplaats / opmerking</t>
  </si>
  <si>
    <t>Eigenaar</t>
  </si>
  <si>
    <t>Status</t>
  </si>
  <si>
    <t>Actiehouder</t>
  </si>
  <si>
    <t>Wanneer gereed?</t>
  </si>
  <si>
    <t>Geaccepteerd risico?</t>
  </si>
  <si>
    <t>leeg</t>
  </si>
  <si>
    <t>leeg2</t>
  </si>
  <si>
    <t>leeg3</t>
  </si>
  <si>
    <t>leeg4</t>
  </si>
  <si>
    <t>leeg5</t>
  </si>
  <si>
    <t>leeg6</t>
  </si>
  <si>
    <t>Resultaat</t>
  </si>
  <si>
    <t>5. Beveiligingsbeleid</t>
  </si>
  <si>
    <t>Beleidsdocumenten voor informatiebeveiliging</t>
  </si>
  <si>
    <t>[A] Er is een beleid voor informatiebeveiliging door het College van Burgemeester en Wethouders vastgesteld, gepubliceerd en beoordeeld op basis van inzicht in risico’s, kritische bedrijfsprocessen en toewijzing van verantwoordelijkheden en prioriteiten.</t>
  </si>
  <si>
    <t>Is er een door de organisatie vastgesteld en gepubliceerd informatiebeveiligingsbeleid op basis van de BIG en zijn daarin verantwoordelijkheden op basis van de baseline benoemd?</t>
  </si>
  <si>
    <t>Generiek</t>
  </si>
  <si>
    <t>IBF</t>
  </si>
  <si>
    <t>onbekend</t>
  </si>
  <si>
    <t>Nog niet onderzocht</t>
  </si>
  <si>
    <t>5.1.2.1</t>
  </si>
  <si>
    <t>Beoordeling van het informatiebeveiligingsbeleid</t>
  </si>
  <si>
    <t>[A] Het informatiebeveiligingsbeleid wordt minimaal één keer per drie jaar, of zodra zich belangrijke wijzigingen voordoen, beoordeeld en zo nodig bijgesteld. Zie ook 6.1.8.1.</t>
  </si>
  <si>
    <t>Is het informatiebeveiligingsbeleid in de afgelopen 3 jaar aangepast, zo nee was daar een goede reden voor?</t>
  </si>
  <si>
    <t xml:space="preserve">IBF </t>
  </si>
  <si>
    <t>6.2.3.8</t>
  </si>
  <si>
    <t>6. Organisatie van informatiebeveiliging</t>
  </si>
  <si>
    <t>Beveiliging behandelen in overeenkomsten met een derde partij</t>
  </si>
  <si>
    <t>De producten, diensten en daarbij geldende randvoorwaarden, rapporten en registraties die door een derde partij worden geleverd, worden beoordeeld op het nakomen van de afspraken in de overeenkomst. Verbeteracties worden geïnitieerd wanneer onder het afgesproken niveau wordt gepresteerd.</t>
  </si>
  <si>
    <t>Controleer de gevonden contracten op dit onderdeel.</t>
  </si>
  <si>
    <t>afdelingshoofd</t>
  </si>
  <si>
    <t>6.2.3.7</t>
  </si>
  <si>
    <t>Als er gebruikt gemaakt wordt van onderaannemers dan gelden daar dezelfde beveiligingseisen voor als voor de contractant. De hoofdaannemer is verantwoordelijk voor de borging bij de onderaannemer van de gemaakte afspraken.</t>
  </si>
  <si>
    <t>6.1.1.1</t>
  </si>
  <si>
    <t>Betrokkenheid van het College van B&amp;W bij beveiliging</t>
  </si>
  <si>
    <t>[A] Het College van B&amp;W waarborgt dat de informatiebeveiligingsdoelstellingen worden vastgesteld, voldoen aan de kaders zoals gesteld in dit document en zijn geïntegreerd in de relevante processen. Dit gebeurt door één keer per jaar de opzet, het bestaan en de werking van de Informatiebeveiligingsmaatregelen te bespreken in het overleg van B&amp;W en hiervan verslag te doen.</t>
  </si>
  <si>
    <t>Is de opzet, het bestaan en de werking van maatregelen in het afgelopen jaar of jaren besproken binnen het college van B&amp;W en is hier een verslag van?</t>
  </si>
  <si>
    <t>6.1.2.1</t>
  </si>
  <si>
    <t>Coördineren van beveiliging</t>
  </si>
  <si>
    <t>[A]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</si>
  <si>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Zijn de rollen van CISO of security Officer en het lijnmanagement beschreven met betrekking tot informatiebeveiliging en zijn de rapportages hierin opgenomen?</t>
  </si>
  <si>
    <t>IBF/P&amp;O</t>
  </si>
  <si>
    <t>6.1.3.1</t>
  </si>
  <si>
    <t>Verantwoordelijkheden</t>
  </si>
  <si>
    <t>[A] Elke lijnmanager is verantwoordelijk voor de integrale beveiliging van zijn of haar organisatieonderdeel.</t>
  </si>
  <si>
    <t>Zijn de verantwoordelijkheden voor wat betreft integrale informatiebeveiliging van de lijnmanager beschreven?</t>
  </si>
  <si>
    <t>6.1.4.1</t>
  </si>
  <si>
    <t>Goedkeuringsproces voor ICT-voorzieningen</t>
  </si>
  <si>
    <t>Er is een goedkeuringsproces voor nieuwe IT voorzieningen en wijzigingen in IT voorzieningen. (in ITIL termen : wijzigingsbeheer)</t>
  </si>
  <si>
    <t>Is er een wijzigingsbeheer proces (bij ICT) dat ook daadwerkelijk gebruikt wordt, is er aandacht voor beveiliging binnen dit proces?</t>
  </si>
  <si>
    <t>I&amp;A</t>
  </si>
  <si>
    <t>6.1.5.1</t>
  </si>
  <si>
    <t>Geheimhoudingsovereenkomst</t>
  </si>
  <si>
    <t>[A] De algemene geheimhoudingsplicht voor ambtenaren is geregeld in de Ambtenarenwet art. 125a, lid 3. 
Daarnaast dienen personen die te maken hebben met Bijzondere Informatie  een geheimhoudingsverklaring te ondertekenen, daaronder valt ook vertrouwelijke informatie. Hierbij wordt tevens vastgelegd dat na beëindiging van de functie, de betreffende persoon gehouden blijft aan die geheimhouding.</t>
  </si>
  <si>
    <t>Is er een beleid om de geheimhoudingsverklaring te tekenen (bijvoorbeeld in het informatiebeveiligingsbeleid document van de organisatie, of in HR documentatie) en gebeurt dit ook (toets op aanwezigheid geheimhoudingsverklaringen)</t>
  </si>
  <si>
    <t>P&amp;O</t>
  </si>
  <si>
    <t>6.1.6.1</t>
  </si>
  <si>
    <t>Contact met overheidsinstanties</t>
  </si>
  <si>
    <t>[A] Het lijnmanagement stelt vast in welke gevallen en door wie er contacten met autoriteiten (brandweer, toezichthouders, enz.) wordt onderhouden.</t>
  </si>
  <si>
    <t>Is er een beleidsstuk waarin geregeld is wie er contacten onderhoud met de autoriteiten?</t>
  </si>
  <si>
    <t>B&amp;W</t>
  </si>
  <si>
    <t>6.1.7.1</t>
  </si>
  <si>
    <t>Contact met speciale belangengroepen</t>
  </si>
  <si>
    <t>IB-specifieke informatie van relevante expertisegroepen, leveranciers van hardware, software en diensten wordt gebruikt om de informatiebeveiliging te verbeteren.</t>
  </si>
  <si>
    <t>Is er een proactief proces waar informatiebeveiligings specifieke informatie wordt ontvangen en gebruikt, bijvoorbeeld overleg of informatie van de IBD (adviezen en dergelijke) of leveranciers van hard en software? Zijn er lidmaatschappen van verenigingen?</t>
  </si>
  <si>
    <t>6.1.7.2</t>
  </si>
  <si>
    <t>[A] 	De CISO onderhoudt contact met de IBD  en neemt zitting in het IBD-overleg.</t>
  </si>
  <si>
    <t>Is er een CISO? Wie vervult deze rol en onderhoudt deze contacten met de IBD?</t>
  </si>
  <si>
    <t>6.1.8.1</t>
  </si>
  <si>
    <t>[A] Het informatiebeveiligingsbeleid wordt minimaal één keer in de drie jaar geëvalueerd (door een onafhankelijke deskundige) en desgewenst bijgesteld. Zie ook 5.1.2.</t>
  </si>
  <si>
    <t>Blijkt uit het gevonden IB beleid van de gemeente dat deze is geëvalueerd en bijgesteld? Is het opgenomen in de PDCA-cyclus?</t>
  </si>
  <si>
    <t>6.1.8.2</t>
  </si>
  <si>
    <t>[A] Periodieke beveiligingsaudits worden uitgevoerd in opdracht van het lijnmanagement.</t>
  </si>
  <si>
    <t>Worden er periodiek beveiliging audits uitgevoerd door de interne of externe audit afdeling in opdracht van het lijnmanagement?</t>
  </si>
  <si>
    <t>6.1.8.3</t>
  </si>
  <si>
    <t>Over het functioneren van de informatiebeveiliging wordt, conform de P&amp;C-cyclus, jaarlijks gerapporteerd aan het lijnmanagement.</t>
  </si>
  <si>
    <t xml:space="preserve">Blijkt uit een beleidsstuk dat er gerapporteerd moet worden (bijvoorbeeld het informatiebeveiligingsbeleid of P&amp;C-cyclus beleid) en blijkt tevens uit de interne rapportages dat er over informatiebeveiliging wordt gerapporteerd? </t>
  </si>
  <si>
    <t>6.2.1.1</t>
  </si>
  <si>
    <t>Identificatie van risico's die betrekking hebben op externe partijen</t>
  </si>
  <si>
    <t>Informatiebeveiliging is aantoonbaar (op basis van een risicoafweging) meegewogen bij het besluit een externe partij wel of niet in te schakelen.</t>
  </si>
  <si>
    <t>Blijkt uit het gevonden IB beleid van de gemeente of de afdeling dat op basis van een risicoafweging is besloten een externe partij (leverancier) wel of niet in te schakelen?</t>
  </si>
  <si>
    <t>specifiek</t>
  </si>
  <si>
    <t>I&amp;A / afdelingshoofd</t>
  </si>
  <si>
    <t>6.2.1.2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</si>
  <si>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</si>
  <si>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Zijn er externe dienstverleners voor gemeentelijke systemen die contact moeten hebben met systemen binnen de gemeente en zijn hierover afspraken gemaakt (vooraf), zijn de risico's in kaart gebracht en worden de procedures nageleefd?</t>
  </si>
  <si>
    <t>6.2.1.3</t>
  </si>
  <si>
    <t>Voorafgaand aan het afsluiten van een contract voor uitbesteding of externe inhuur is bepaald welke waarde en gevoeligheid de informatie (bijv. risicoklasse II van Wbp of de vertrouwelijkheidklasse) heeft waarmee de derde partij in aanraking kan komen en of hierbij eventueel aanvullende beveiligingsmaatregelen nodig zijn.</t>
  </si>
  <si>
    <t>Zijn er externe dienstverleners voor gemeentelijke systemen, of inhuur contracten, waar men in aanraking kan komen met  gevoelige persoonsgegevens of die contacten (inbellen) moeten hebben met systemen binnen de gemeente en zijn hierover afspraken gemaakt (vooraf) en worden de procedure nageleefd? bestaan er beveiligingsmaatregelen in de contracten?</t>
  </si>
  <si>
    <t>6.2.1.4</t>
  </si>
  <si>
    <t>Voorafgaand aan het afsluiten van een contract voor uitbesteding en externe inhuur is bepaald hoe geauthentiseerde en geautoriseerde toegang vastgesteld wordt.</t>
  </si>
  <si>
    <t xml:space="preserve">Zie boven, zijn er in het geval dat toegang van "buiten" nodig is, afspraken gemaakt over systeem toegang en wordt dit nageleefd? </t>
  </si>
  <si>
    <t>6.2.1.5</t>
  </si>
  <si>
    <t>[A] Indien externe partijen systemen beheren waarin persoonsgegevens verwerkt worden, wordt een bewerkerovereenkomst (conform Wbp artikel 14) afgesloten.</t>
  </si>
  <si>
    <t>Worden er systemen van de gemeente met persoonsgegevens extern gehost, en zo ja, is daar een inhoudelijke en getekende bewerkersovereenkomst van? Vul ook in als er bijvoorbeeld 5 systemen zijn die extern gehost worden en er maar voor 1 systeem een berwerkers overeenkomst is)</t>
  </si>
  <si>
    <t>aantal?</t>
  </si>
  <si>
    <t>6.2.1.6</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</si>
  <si>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</si>
  <si>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Is in de contracten en/of bewerkersovereenkomsten vastgelegd welke beveiligingsmaatregelen vereist zijn (bijvoorbeeld de maatregelen uit deze baseline), of op basis van een gedegen risicoanalyse dat beveiligingsincidenten worden gerapporteerd, hoe de maatregelen worden gecontroleerd en hoe het toezicht geregeld is?</t>
  </si>
  <si>
    <t>6.2.1.7</t>
  </si>
  <si>
    <t>Over het naleven van de afspraken van de externe partij wordt jaarlijks gerapporteerd.</t>
  </si>
  <si>
    <t>Zijn er jaarlijkse rapportages over het naleven van afspraken, gehouden audits en resultaten van externe partijen?</t>
  </si>
  <si>
    <t>6.2.2.1</t>
  </si>
  <si>
    <t>Beveiliging beoordelen in de omgang met klanten</t>
  </si>
  <si>
    <t>Alle noodzakelijke beveiligingseisen worden op basis van een risicoafweging vastgesteld en geïmplementeerd voordat aan gebruikers toegang tot informatie op bedrijfsmiddelen wordt verleend.</t>
  </si>
  <si>
    <t>Deze baseline is de basis waar van uit kan worden gegaan, is er voor bestaande systemen die er al zijn een risico afweging gedaan en vastgesteld?</t>
  </si>
  <si>
    <t>6.2.3.1</t>
  </si>
  <si>
    <t>De maatregelen behorend bij 6.2.1 zijn voorafgaand aan het afsluiten van het contract gedefinieerd en geïmplementeerd.</t>
  </si>
  <si>
    <t>De maatregelen die onder 6.2.1. staan, zijn vooraf aan het contract gedefinieerd en geïmplementeerd, dit blijkt bijvoorbeeld uit verslagen en audits.</t>
  </si>
  <si>
    <t>6.2.3.2</t>
  </si>
  <si>
    <t>Uitbesteding (ontwikkelen en aanpassen) van software is geregeld volgens formele contracten waarin o.a. intellectueel eigendom, kwaliteitsaspecten, beveiligingsaspecten, aansprakelijkheid, escrow en reviews geregeld worden.</t>
  </si>
  <si>
    <t>Er bestaan contracten met daarin de opgesomde issues die zijn benoemd en afgesproken indien er uitbesteding van software ontwikkeling aan de orde is (dit geld ook voor SAAS / Cloud achtige constructies).</t>
  </si>
  <si>
    <t>Inkoop</t>
  </si>
  <si>
    <t>6.2.3.3</t>
  </si>
  <si>
    <t>In contracten met externe partijen is vastgelegd hoe men om dient te gaan met wijzigingen en hoe ervoor gezorgd wordt dat de beveiliging niet wordt aangetast door de wijzigingen.</t>
  </si>
  <si>
    <t>Dit aspect dient in de contracten te staan in het geval van uitbesteding (ontwikkeling en aanpassing van software) maar ook als deze software intern bij de gemeente draait.</t>
  </si>
  <si>
    <t>6.2.3.4</t>
  </si>
  <si>
    <t>In contracten met externe partijen is vastgelegd hoe wordt omgegaan met geheimhouding en de geheimhoudingsverklaring.</t>
  </si>
  <si>
    <t>6.2.3.5</t>
  </si>
  <si>
    <t>Er is een plan voor beëindiging van de ingehuurde diensten waarin aandacht wordt besteed aan beschikbaarheid, vertrouwelijkheid en integriteit.</t>
  </si>
  <si>
    <t>6.2.3.6</t>
  </si>
  <si>
    <t>In contracten met externe partijen is vastgelegd hoe escalaties en aansprakelijkheid geregeld zijn.</t>
  </si>
  <si>
    <t>Niet van toepassing</t>
  </si>
  <si>
    <t>Geïmplementeerd</t>
  </si>
  <si>
    <t>Niet geïmplementeerd</t>
  </si>
  <si>
    <t>12.1.4</t>
  </si>
  <si>
    <t>Basis</t>
  </si>
  <si>
    <t>Architectuur</t>
  </si>
  <si>
    <t>De oplossing biedt beveiligde API's om het systeem te integreren met Kadaster systemen (ondersteunende protocollen zijn SOAP, sFTP en REST, met voorkeur voor REST met OAuth).</t>
  </si>
  <si>
    <t>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t>
  </si>
  <si>
    <t>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t>
  </si>
  <si>
    <t>Verwijzing naar documentatie</t>
  </si>
  <si>
    <t>Deels geïmplementeerd</t>
  </si>
  <si>
    <t>Nadere toelichting nodig</t>
  </si>
  <si>
    <t>Welke beschikbaarheidsclassificatie heeft de dienst? (zie BIA)</t>
  </si>
  <si>
    <t>Hosting/Infrastructuur</t>
  </si>
  <si>
    <t>Software/Platform (incl. beheer)</t>
  </si>
  <si>
    <r>
      <rPr>
        <sz val="11"/>
        <color rgb="FFFF0000"/>
        <rFont val="Calibri"/>
        <family val="2"/>
        <scheme val="minor"/>
      </rPr>
      <t>Toelichting geven op gebruik tabel en hoe uitkomsten in eisenlijst te verwerken.. + afstemmen antwoorden met de Product Owner (i.k.v. verantwoordelijkheid etc, en niet A&amp;R)</t>
    </r>
    <r>
      <rPr>
        <sz val="11"/>
        <color theme="1"/>
        <rFont val="Calibri"/>
        <family val="2"/>
        <scheme val="minor"/>
      </rPr>
      <t xml:space="preserve">
A&amp;R wel advies bij bepaling eisen na selectie o.b.v. vragen</t>
    </r>
  </si>
  <si>
    <t>Binnen de organisatie van de leverancier zijn de verantwoordelijkheden, taken en bevoegdheden voor het risicobeheer, Informatiebeveiliging en compliance vastgesteld en belegd.</t>
  </si>
  <si>
    <t xml:space="preserve">De leverancier heeft zelf gedragsregels voor acceptabel gebruik van eigen bedrijfsmiddelen en alle medewerkers worden hier minimaal jaarlijks  op gewezen. </t>
  </si>
  <si>
    <t>De leverancier biedt API's (minimaal SAML 2.0, OpenID Connect of Oauth 2.0) t.b.v. het aansluiten op het identity management systeem (IDM) van het Kadaster of ondersteunt inloggen middels multi factor authenticatie (MFA).</t>
  </si>
  <si>
    <t>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t>
  </si>
  <si>
    <t>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t>
  </si>
  <si>
    <t>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t>
  </si>
  <si>
    <t>De leverancier voert wijzigingen gecontroleerd en beheerst door, zonder daarbij afbreuk te doen aan de continuïteit van de geboden dienstverlening.</t>
  </si>
  <si>
    <t>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t>
  </si>
  <si>
    <t>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t>
  </si>
  <si>
    <t xml:space="preserve">De gangbare principes rondom Security by design (zoals vastgelegd in 'Beleids- en beheersingsrichtlijnen voor de ontwikkeling van veilige software' van het NCSC op https://www.ncsc.nl) zijn uitgangspunt voor de ontwikkeling van software en systemen.
</t>
  </si>
  <si>
    <t>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t>
  </si>
  <si>
    <t>De leverancier rapporteert minimaal jaarlijks schriftelijk over informatiebeveiligingrisico's (inclusief kans en impact en genomen beheersmaatregelen) aan het Kadaster.</t>
  </si>
  <si>
    <t>Het Kadaster blijft te allen tijden eigenaar van haar data.</t>
  </si>
  <si>
    <t>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t>
  </si>
  <si>
    <t>De oplossing voldoet aan de verplichte standaarden van het Forum Standaardisatie (https://www.forumstandaardisatie.nl/open-standaarden/verplicht).</t>
  </si>
  <si>
    <t xml:space="preserve">De leverancier draagt, na beeïndiging van de te sluiten overeenkomst, de data van het Kadaster in een algemeen geaccepteerd bestandsformaat over en vernietigt de data van haar eigen systemen. </t>
  </si>
  <si>
    <t>Beschikt de leverancier over een TPM (Third Party Memorandum) waarmee de gestelde eisen kunnen worden aangetoond?</t>
  </si>
  <si>
    <t>Beschikt de leverancier over een geldig ISO27001 certificaat waarmee de gestelde eisen kunnen worden aangetoond?</t>
  </si>
  <si>
    <t>Indien een leverancier niet over een certificaat beschikt zal middels interview en documentatie vastgesteld moeten worden of aan gestelde eisen wordt voldaan. Achter de eisen / vragen staan aanwijzingen welke documentatie verwacht kan worden om de eis vast te stellen.</t>
  </si>
  <si>
    <t>Welke integriteitsclassificatie heeft de dienst? (zie BIA)</t>
  </si>
  <si>
    <t>Welke vertrouwelijkheidsclassificatie heeft de dienst? (zie BIA)</t>
  </si>
  <si>
    <t>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t>
  </si>
  <si>
    <t>De leverancier heeft een vastgestelde procedure voor beveiligingsincidenten en datalekken, waarin de taken en verantwoordelijkheden staan beschreven. De beschreven taken en bevoegdheden zijn belegd in de organisatie.</t>
  </si>
  <si>
    <t>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t>
  </si>
  <si>
    <t>Voor marktconsultatie relevant</t>
  </si>
  <si>
    <t>Welke maatregelen treft u zodat Kadaster-gegevens in de oplossing nooit in onbevoegde handen kunnen vallen?</t>
  </si>
  <si>
    <t>Hoe kan het Kadaster de risico's inperken dat onbevoegden gebruik kunnen maken van kwetsbaarheden in uw oplossing. Is het bijvoorbeeld mogelijk dat het Kadaster bepaalde Data tijdelijk ontoegankelijk maakt?</t>
  </si>
  <si>
    <t>Bent u zicht er van bewust dat het Kadaster eigenaar is en blijft van alle gegevens?</t>
  </si>
  <si>
    <t>Het wissen van de gegevens van het kadaster moet onherstelbaar zijn ook voor uw keten van toeleveranciers. Is dat mogelijk en mogelijk te controleren door het Kadaster?</t>
  </si>
  <si>
    <t>Op welke manier worden medewerkers die mogelijk toegang hebben tot de dienst die het Kadaster afneemt gescreend?</t>
  </si>
  <si>
    <t>nee, zie 10</t>
  </si>
  <si>
    <t>Zijn de klantomgevingen logisch gescheiden bij de afgenomen dienstverlening?</t>
  </si>
  <si>
    <t>Hoe wordt versleuteling toegepast bij opslag en transport van informatieuitwisseling geregeld en worden informatie opslagobjecten, zoals cookies ook altijd versleuteld?</t>
  </si>
  <si>
    <t>Wordt toegangsbeveiliging to beveiligde zones toegepast bij informatieverwerkende faciliteiten en is de toegang tot de verschillende fysiek gescheiden zones zelfsluitend?</t>
  </si>
  <si>
    <t>Op welk manier worden wijzigingen binnen de geboden dienstverlening gecontroleerd doorgevoerd?</t>
  </si>
  <si>
    <t>nee, zie 19</t>
  </si>
  <si>
    <t xml:space="preserve">Wordt er getest in een gescheiden testomgeving los van productie en worden daarbij geen echte persoonsgegevens gebruikt? </t>
  </si>
  <si>
    <t>Welke maatregelen treft u zodat systemen en media geen malware bevatten en wordt er naast scannen bij gebruik ook routinematig gescand?</t>
  </si>
  <si>
    <t>nee zie 21</t>
  </si>
  <si>
    <t>Hoe wordt er gebruik gemaakt van Security by Design binnen de oplossing?</t>
  </si>
  <si>
    <t>Welke procedure wordt gevolgd bij beveiligingsincidenten en datalekken?</t>
  </si>
  <si>
    <t>Op welke manier worden medewerkers op de hoogte gehouden over de meldprocedure van beveiligingsincidenten en datalekken?</t>
  </si>
  <si>
    <t>Is er een continuiteitsplan beschikbaar voor de dienstverlening die het Kadaster afneemt en bevat dit plan ook een Ransomware scenario?</t>
  </si>
  <si>
    <t>Kan er minimaal jaarlijks gerapporteerd worden over informatiebeveiligingsrisico's van de aangeboden oplossing?</t>
  </si>
  <si>
    <t>Op welke manier worden berichten bij communicatie met het Kadaster versleuteld?</t>
  </si>
  <si>
    <t xml:space="preserve">Is het mogelijk risicovolle gebeurtenissen, misbruik en kwaadaardige elementen, zoals malware te detecteren en analyseren in de vorm van een SOC / SIEM? </t>
  </si>
  <si>
    <t>Zijn binnen uw organisatie de verantwoordelijkheden, taken en bevoegdheden voor risicobeheer, informatiebeveiliging en compliance formeel vastgelegd?</t>
  </si>
  <si>
    <t>Heeft uw organisatie gedragsregels voor gebruik van eigen bedrijfsmiddelen die minimaal jaarlijks onder de aandacht worden gebracht?</t>
  </si>
  <si>
    <t>Attack &amp; Penetratie tests en/of audit wil het Kadaster kunnen uitvoeren. Bent u hiermee akkoord?</t>
  </si>
  <si>
    <t>Welk backup mogelijkheden zijn er mogelijk? Kan een klant kiezen welk herstelpunt ingesteld wordt en wordt hierbij ook bescherming geboden tegen ransomware?</t>
  </si>
  <si>
    <t>Op welke manier wordt de oplossing getest bij nieuwe versies?</t>
  </si>
  <si>
    <t>Voldoet de oplossing aan de verplichte standaarden van het Forum Standaardisatie (indien er keuze is tussen standaarden bij de dienstverlening die wordt afgenomen)? (https://www.forumstandaardisatie.nl/open-standaarden/verplicht).</t>
  </si>
  <si>
    <t>Hoe kan het Kadaster inzicht krijgen in de toereikendheid van informatiebeveiliging, waaronder vertrouwelijkheid, integriteit, beschikbaarheid en weerbaarheid? Worden eventueel geconstateerde afwijkingen formeel vastgelegd ?</t>
  </si>
  <si>
    <t>Welke soorten protocollenkunnen worden gebruikt om te integreren met Kadaster systemen (API's met REST, SOAP etc.)?</t>
  </si>
  <si>
    <t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t>
  </si>
  <si>
    <t>Op welke manier is informatiebeveiliging ingericht en welke normen heeft u daarbij gehanteerd?</t>
  </si>
  <si>
    <t>nee</t>
  </si>
  <si>
    <t>Kan er voor identificatie en authenticatie ingelogd worden middels API's? 
Welke protocollen worden geaccepteerd (SAML bijv. OpenID Connect en Oath2.0)?
Kan er multifactor authenticatie (MFA) worden ingesteld voor authenticatie als er geen gebruik wordt gemaakt van API's (bijv. SAML)?</t>
  </si>
  <si>
    <t>nee, zie 25</t>
  </si>
  <si>
    <t xml:space="preserve">Waar worden alle gegevens van het Kadaster opgeslagen, zijn de bewaartermijnen instelbaar?
Op welke locatie vindt de verwerking van data plaats en waar zijn de backups opgeslagen van de data?
</t>
  </si>
  <si>
    <t>nee, zie 29</t>
  </si>
  <si>
    <t>Belangrijke patches (bij kwetsbaarheden met CVSS score 9 en hoger) worden zo snel mogelijk, maar uiterlijk binnen een week, geïnstalleerd. Bij software onwikkeling moet de leverancier zo spoedig mogelijk en binnen 1 dag belangrijke patches kunnen aanleveren.</t>
  </si>
  <si>
    <t>UITVOERINGSEIS: 
Inschrijver heeft kennis genomen van de eisen onder de categorie ICT en Security en gaat hiermee akkoord.
Op het moment van inschrijven voldoet Inschrijver aan de minimale eisen zoals verwoord in dit programma van eisen onder de categorie ICT en Security. Gedurende de uitvoering van deze opdracht blijven zowel Opdrachtnemer als de onderaannemers waarop een beroep gedaan wordt, voldoen aan de hier gestelde minimale eisen. Elk jaar zal hiervoor de bewijslast één week vóór het jaarlijkse tactisch overleg ingediend worden bij de contractmanager van het Kadaster door middel van het uitvoeren van een ‘self assessment’. Indien er om wat voor reden gedurende de uitvoering van de opdracht door Opdrachtnemer of één van de onderaannemers niet meer voldaan wordt aan de gestelde minimum eisen uit de 'self assessment' stelt Opdrachtnemer het Kadaster hiervan binnen 24 uur op de hoogte. Het gedurende de uitvoering niet meer voldoen aan de minimum eisen kan reden zijn voor ontbinding van de (raam)overeenkomst.</t>
  </si>
  <si>
    <t>Auteur(s):</t>
  </si>
  <si>
    <t>Versie:</t>
  </si>
  <si>
    <t>Elmar Hendrikx, Reinier Kernkamp, Kees van Loo</t>
  </si>
  <si>
    <r>
      <rPr>
        <b/>
        <sz val="11"/>
        <color theme="1"/>
        <rFont val="Calibri"/>
        <family val="2"/>
        <scheme val="minor"/>
      </rPr>
      <t xml:space="preserve">Inhuur personeel: </t>
    </r>
    <r>
      <rPr>
        <sz val="11"/>
        <color theme="1"/>
        <rFont val="Calibri"/>
        <family val="2"/>
        <scheme val="minor"/>
      </rPr>
      <t xml:space="preserve">
Van deze categorie is sprake wanneer personen worden ingehuurd die data verwerken van het Kadaster. Dit betreft niet indivuele ZZP'ers, maar bijvoorbeeld wel de mantelpartij waarmee afspraken worden gemaakt. 
</t>
    </r>
    <r>
      <rPr>
        <i/>
        <sz val="11"/>
        <color theme="1"/>
        <rFont val="Calibri"/>
        <family val="2"/>
        <scheme val="minor"/>
      </rPr>
      <t>Voorbeelden</t>
    </r>
    <r>
      <rPr>
        <sz val="11"/>
        <color theme="1"/>
        <rFont val="Calibri"/>
        <family val="2"/>
        <scheme val="minor"/>
      </rPr>
      <t xml:space="preserve">: Eurest, Capgemini
</t>
    </r>
    <r>
      <rPr>
        <b/>
        <sz val="11"/>
        <color theme="1"/>
        <rFont val="Calibri"/>
        <family val="2"/>
        <scheme val="minor"/>
      </rPr>
      <t xml:space="preserve">Software ontwikkeling:
</t>
    </r>
    <r>
      <rPr>
        <sz val="11"/>
        <color theme="1"/>
        <rFont val="Calibri"/>
        <family val="2"/>
        <scheme val="minor"/>
      </rPr>
      <t xml:space="preserve">Deze categorie wordt gekozen wanneer de leverancier diensten levert m.b.t. software ontwikkeling voor Kadaster applicatie/diensten of als er software wordt geleverd aan het Kadaster. Kies dit onderdeel als er specifieke eisen gesteld worden aan de processen van de leverancier m.b.t. software ontwikkeling. 
</t>
    </r>
    <r>
      <rPr>
        <i/>
        <sz val="11"/>
        <color theme="1"/>
        <rFont val="Calibri"/>
        <family val="2"/>
        <scheme val="minor"/>
      </rPr>
      <t>Voorbeelden</t>
    </r>
    <r>
      <rPr>
        <sz val="11"/>
        <color theme="1"/>
        <rFont val="Calibri"/>
        <family val="2"/>
        <scheme val="minor"/>
      </rPr>
      <t xml:space="preserve">: Mansystems (Mendix applicaties)
</t>
    </r>
    <r>
      <rPr>
        <b/>
        <sz val="11"/>
        <color theme="1"/>
        <rFont val="Calibri"/>
        <family val="2"/>
        <scheme val="minor"/>
      </rPr>
      <t xml:space="preserve">Hosting/Infrastructuur:
</t>
    </r>
    <r>
      <rPr>
        <sz val="11"/>
        <color theme="1"/>
        <rFont val="Calibri"/>
        <family val="2"/>
        <scheme val="minor"/>
      </rPr>
      <t xml:space="preserve">Deze categorie wordt gekozen wanneer enkel het infrastructurele platform wordt afgenomen en dat verdere activiteiten (bijv. beheer) niet van toepassing zijn (zowel on premise als in de cloud (IaaS)). Indien dit wel van toepassing is, is het advies om categorie Software/Platform (incl. beheer) te kiezen. 
</t>
    </r>
    <r>
      <rPr>
        <i/>
        <sz val="11"/>
        <color theme="1"/>
        <rFont val="Calibri"/>
        <family val="2"/>
        <scheme val="minor"/>
      </rPr>
      <t>Voorbeelden</t>
    </r>
    <r>
      <rPr>
        <sz val="11"/>
        <color theme="1"/>
        <rFont val="Calibri"/>
        <family val="2"/>
        <scheme val="minor"/>
      </rPr>
      <t xml:space="preserve">: KPN (bedrijfsnetwerk)
</t>
    </r>
    <r>
      <rPr>
        <b/>
        <sz val="11"/>
        <color theme="1"/>
        <rFont val="Calibri"/>
        <family val="2"/>
        <scheme val="minor"/>
      </rPr>
      <t>Software/Platform (incl. beheer):</t>
    </r>
    <r>
      <rPr>
        <sz val="11"/>
        <color theme="1"/>
        <rFont val="Calibri"/>
        <family val="2"/>
        <scheme val="minor"/>
      </rPr>
      <t xml:space="preserve">
Deze categorie wordt gekozen wanneer de aanbesteding sprake is van een software of platform oplossing waarbij ook sprake is van technisch en/of functioneel beheer van de systemen (zowel on premise als in de cloud (SaaS/PaaS)).
</t>
    </r>
    <r>
      <rPr>
        <i/>
        <sz val="11"/>
        <color theme="1"/>
        <rFont val="Calibri"/>
        <family val="2"/>
        <scheme val="minor"/>
      </rPr>
      <t>Voorbeelden</t>
    </r>
    <r>
      <rPr>
        <sz val="11"/>
        <color theme="1"/>
        <rFont val="Calibri"/>
        <family val="2"/>
        <scheme val="minor"/>
      </rPr>
      <t xml:space="preserve">: Pepperflow, Arbodiensten, Capgemini
</t>
    </r>
    <r>
      <rPr>
        <b/>
        <sz val="11"/>
        <color theme="1"/>
        <rFont val="Calibri"/>
        <family val="2"/>
        <scheme val="minor"/>
      </rPr>
      <t xml:space="preserve">
Fysieke beveiliging:
</t>
    </r>
    <r>
      <rPr>
        <sz val="11"/>
        <color theme="1"/>
        <rFont val="Calibri"/>
        <family val="2"/>
        <scheme val="minor"/>
      </rPr>
      <t xml:space="preserve">Voor deze categorie wordt gekozen indien fysieke beveilging van groot belang is. 
</t>
    </r>
    <r>
      <rPr>
        <i/>
        <sz val="11"/>
        <color theme="1"/>
        <rFont val="Calibri"/>
        <family val="2"/>
        <scheme val="minor"/>
      </rPr>
      <t>Voorbeelden</t>
    </r>
    <r>
      <rPr>
        <sz val="11"/>
        <color theme="1"/>
        <rFont val="Calibri"/>
        <family val="2"/>
        <scheme val="minor"/>
      </rPr>
      <t>: Huur gebouw, afval en papierverwerker</t>
    </r>
  </si>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</sst>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1"/>
      <color theme="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sz val="10"/>
      <color theme="0"/>
      <name val="Calibri"/>
      <family val="2"/>
      <scheme val="minor"/>
    </font>
    <font>
      <sz val="10"/>
      <color theme="1"/>
      <name val="Calibri"/>
      <family val="2"/>
      <scheme val="minor"/>
    </font>
    <font>
      <b/>
      <sz val="10"/>
      <color theme="0"/>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rgb="FF0070C0"/>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14">
    <xf numFmtId="0" fontId="0" fillId="0" borderId="0" xfId="0"/>
    <xf numFmtId="0" fontId="0" fillId="0" borderId="0" xfId="0" applyAlignment="1">
      <alignment wrapText="1"/>
    </xf>
    <xf numFmtId="0" fontId="0" fillId="0" borderId="0" xfId="0" applyAlignment="1">
      <alignment vertical="top"/>
    </xf>
    <xf numFmtId="0" fontId="3" fillId="0" borderId="0" xfId="0" applyFont="1"/>
    <xf numFmtId="0" fontId="5" fillId="4" borderId="1" xfId="2" applyFont="1" applyFill="1" applyBorder="1" applyAlignment="1">
      <alignment horizontal="left" vertical="top" wrapText="1"/>
    </xf>
    <xf numFmtId="0" fontId="5" fillId="4" borderId="1" xfId="2" applyFont="1" applyFill="1" applyBorder="1" applyAlignment="1">
      <alignment horizontal="left" vertical="top"/>
    </xf>
    <xf numFmtId="0" fontId="0" fillId="0" borderId="0" xfId="0" applyAlignment="1">
      <alignment horizontal="center"/>
    </xf>
    <xf numFmtId="0" fontId="4" fillId="5" borderId="1" xfId="0" applyFont="1" applyFill="1" applyBorder="1"/>
    <xf numFmtId="0" fontId="3" fillId="0" borderId="0" xfId="0" applyFont="1" applyFill="1"/>
    <xf numFmtId="0" fontId="5" fillId="4" borderId="1" xfId="1" applyFont="1" applyFill="1" applyBorder="1" applyAlignment="1">
      <alignment vertical="top" wrapText="1"/>
    </xf>
    <xf numFmtId="0" fontId="0" fillId="4" borderId="1" xfId="0" applyFill="1" applyBorder="1" applyAlignment="1">
      <alignment horizontal="center" vertical="top"/>
    </xf>
    <xf numFmtId="0" fontId="0" fillId="4" borderId="0" xfId="0" applyFill="1"/>
    <xf numFmtId="0" fontId="3" fillId="4" borderId="1" xfId="0" applyFont="1" applyFill="1" applyBorder="1" applyAlignment="1">
      <alignment horizontal="center"/>
    </xf>
    <xf numFmtId="0" fontId="3" fillId="4" borderId="1" xfId="0" applyFont="1" applyFill="1" applyBorder="1"/>
    <xf numFmtId="0" fontId="3" fillId="4" borderId="0" xfId="0" applyFont="1" applyFill="1"/>
    <xf numFmtId="0" fontId="0" fillId="4" borderId="1" xfId="0" applyFill="1" applyBorder="1" applyAlignment="1">
      <alignment horizontal="center"/>
    </xf>
    <xf numFmtId="0" fontId="0" fillId="4" borderId="1" xfId="0" applyFill="1" applyBorder="1"/>
    <xf numFmtId="0" fontId="0" fillId="4" borderId="1" xfId="0" applyFill="1" applyBorder="1" applyAlignment="1">
      <alignment vertical="top" wrapText="1"/>
    </xf>
    <xf numFmtId="0" fontId="3" fillId="4" borderId="0" xfId="0" applyFont="1" applyFill="1" applyAlignment="1">
      <alignment wrapText="1"/>
    </xf>
    <xf numFmtId="0" fontId="0" fillId="4" borderId="0" xfId="0" applyFill="1" applyAlignment="1">
      <alignment wrapText="1"/>
    </xf>
    <xf numFmtId="0" fontId="0" fillId="4" borderId="0" xfId="0" applyFill="1" applyAlignment="1">
      <alignment horizontal="center"/>
    </xf>
    <xf numFmtId="0" fontId="0" fillId="6" borderId="4" xfId="0" applyFill="1" applyBorder="1" applyAlignment="1">
      <alignment horizontal="center" vertical="center"/>
    </xf>
    <xf numFmtId="0" fontId="3" fillId="4" borderId="1" xfId="0" applyFont="1" applyFill="1" applyBorder="1" applyAlignment="1">
      <alignment horizontal="center" vertical="top"/>
    </xf>
    <xf numFmtId="0" fontId="3" fillId="4" borderId="1" xfId="0" applyFont="1" applyFill="1" applyBorder="1" applyAlignment="1">
      <alignment vertical="top"/>
    </xf>
    <xf numFmtId="0" fontId="0" fillId="4" borderId="1" xfId="0" applyFill="1" applyBorder="1" applyAlignment="1">
      <alignment vertical="top"/>
    </xf>
    <xf numFmtId="0" fontId="0" fillId="4" borderId="0" xfId="0" applyFill="1" applyAlignment="1">
      <alignment vertical="top"/>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0" fontId="0" fillId="10" borderId="1" xfId="0" applyFill="1" applyBorder="1" applyAlignment="1">
      <alignment horizontal="center" vertical="top"/>
    </xf>
    <xf numFmtId="0" fontId="5" fillId="10" borderId="1" xfId="1" applyFont="1" applyFill="1" applyBorder="1" applyAlignment="1">
      <alignment horizontal="center" vertical="top"/>
    </xf>
    <xf numFmtId="0" fontId="0" fillId="11" borderId="1" xfId="0" applyFill="1" applyBorder="1" applyAlignment="1">
      <alignment horizontal="center" wrapText="1"/>
    </xf>
    <xf numFmtId="0" fontId="0" fillId="11" borderId="0" xfId="0" applyFill="1" applyBorder="1" applyAlignment="1">
      <alignment horizontal="center" wrapText="1"/>
    </xf>
    <xf numFmtId="0" fontId="0" fillId="10" borderId="1" xfId="0" applyFill="1" applyBorder="1"/>
    <xf numFmtId="0" fontId="0" fillId="11" borderId="1" xfId="0" applyFill="1" applyBorder="1" applyAlignment="1">
      <alignment wrapText="1"/>
    </xf>
    <xf numFmtId="0" fontId="4"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3" fillId="0" borderId="0" xfId="0" applyFont="1" applyFill="1" applyAlignment="1">
      <alignment vertical="center"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4" fillId="5" borderId="5" xfId="0" applyFont="1" applyFill="1" applyBorder="1" applyAlignment="1">
      <alignment horizontal="center"/>
    </xf>
    <xf numFmtId="0" fontId="4" fillId="5" borderId="6" xfId="0" applyFont="1" applyFill="1" applyBorder="1"/>
    <xf numFmtId="0" fontId="4" fillId="5" borderId="6" xfId="0" applyFont="1" applyFill="1" applyBorder="1" applyAlignment="1">
      <alignment wrapText="1"/>
    </xf>
    <xf numFmtId="0" fontId="4" fillId="5" borderId="7" xfId="0" applyFont="1" applyFill="1" applyBorder="1" applyAlignment="1">
      <alignment wrapText="1"/>
    </xf>
    <xf numFmtId="0" fontId="4" fillId="5" borderId="1" xfId="0" applyFont="1" applyFill="1" applyBorder="1" applyAlignment="1">
      <alignment vertical="top" wrapText="1"/>
    </xf>
    <xf numFmtId="0" fontId="0" fillId="4" borderId="0" xfId="0" applyFill="1" applyAlignment="1">
      <alignment vertical="top" wrapText="1"/>
    </xf>
    <xf numFmtId="0" fontId="4" fillId="5" borderId="3" xfId="0" applyFont="1" applyFill="1" applyBorder="1" applyAlignment="1">
      <alignment horizontal="center" wrapText="1"/>
    </xf>
    <xf numFmtId="0" fontId="4" fillId="5" borderId="3" xfId="0" applyFont="1" applyFill="1" applyBorder="1" applyAlignment="1">
      <alignment horizontal="center" vertical="center" wrapText="1"/>
    </xf>
    <xf numFmtId="0" fontId="0" fillId="11" borderId="3" xfId="0" applyFill="1" applyBorder="1" applyAlignment="1">
      <alignment horizontal="center" wrapText="1"/>
    </xf>
    <xf numFmtId="0" fontId="4" fillId="5" borderId="1" xfId="0" applyFont="1" applyFill="1" applyBorder="1" applyAlignment="1">
      <alignment horizontal="center" textRotation="180" wrapText="1"/>
    </xf>
    <xf numFmtId="0" fontId="5" fillId="11" borderId="1" xfId="0" applyFont="1" applyFill="1" applyBorder="1" applyAlignment="1">
      <alignment horizontal="center" wrapText="1"/>
    </xf>
    <xf numFmtId="0" fontId="5" fillId="11" borderId="1" xfId="0" applyFont="1" applyFill="1" applyBorder="1" applyAlignment="1">
      <alignment horizontal="center" vertical="top" wrapText="1"/>
    </xf>
    <xf numFmtId="0" fontId="4" fillId="5" borderId="1" xfId="0" applyFont="1" applyFill="1" applyBorder="1" applyAlignment="1">
      <alignment horizontal="center" vertical="top"/>
    </xf>
    <xf numFmtId="0" fontId="5" fillId="0" borderId="3" xfId="0" applyNumberFormat="1" applyFont="1" applyFill="1" applyBorder="1" applyAlignment="1">
      <alignment horizontal="left" vertical="top" wrapText="1"/>
    </xf>
    <xf numFmtId="0" fontId="5" fillId="0" borderId="3" xfId="2" applyNumberFormat="1" applyFont="1" applyFill="1" applyBorder="1" applyAlignment="1">
      <alignment horizontal="left" vertical="top" wrapText="1"/>
    </xf>
    <xf numFmtId="0" fontId="5" fillId="0" borderId="3" xfId="0" applyNumberFormat="1" applyFont="1" applyFill="1" applyBorder="1" applyAlignment="1">
      <alignment vertical="top" wrapText="1"/>
    </xf>
    <xf numFmtId="0" fontId="5" fillId="0" borderId="3" xfId="1" applyNumberFormat="1" applyFont="1" applyFill="1" applyBorder="1" applyAlignment="1">
      <alignment vertical="top" wrapText="1"/>
    </xf>
    <xf numFmtId="0" fontId="3" fillId="4" borderId="1" xfId="0" applyFont="1" applyFill="1" applyBorder="1" applyAlignment="1" applyProtection="1">
      <alignment horizontal="center" vertical="top"/>
    </xf>
    <xf numFmtId="0" fontId="3" fillId="4" borderId="1" xfId="0" applyFont="1" applyFill="1" applyBorder="1" applyAlignment="1" applyProtection="1">
      <alignment vertical="top"/>
    </xf>
    <xf numFmtId="0" fontId="3" fillId="4" borderId="1" xfId="0" applyFont="1" applyFill="1" applyBorder="1" applyAlignment="1" applyProtection="1">
      <alignment vertical="top" wrapText="1"/>
    </xf>
    <xf numFmtId="0" fontId="3" fillId="4" borderId="0" xfId="0" applyFont="1" applyFill="1" applyAlignment="1" applyProtection="1">
      <alignment vertical="top"/>
    </xf>
    <xf numFmtId="0" fontId="0" fillId="4" borderId="1" xfId="0" applyFill="1" applyBorder="1" applyAlignment="1" applyProtection="1">
      <alignment horizontal="center" vertical="top"/>
    </xf>
    <xf numFmtId="0" fontId="0" fillId="4" borderId="1" xfId="0" applyFill="1" applyBorder="1" applyAlignment="1" applyProtection="1">
      <alignment vertical="top" wrapText="1"/>
    </xf>
    <xf numFmtId="0" fontId="0" fillId="4" borderId="0" xfId="0" applyFill="1" applyAlignment="1" applyProtection="1">
      <alignment vertical="top"/>
    </xf>
    <xf numFmtId="0" fontId="0" fillId="4" borderId="0" xfId="0" applyFill="1" applyAlignment="1" applyProtection="1">
      <alignment horizontal="center"/>
    </xf>
    <xf numFmtId="0" fontId="0" fillId="4" borderId="0" xfId="0" applyFill="1" applyProtection="1"/>
    <xf numFmtId="0" fontId="0" fillId="4" borderId="0" xfId="0" applyFill="1" applyAlignment="1" applyProtection="1">
      <alignment wrapText="1"/>
    </xf>
    <xf numFmtId="0" fontId="0" fillId="4" borderId="1" xfId="0" applyFill="1" applyBorder="1" applyAlignment="1" applyProtection="1">
      <alignment vertical="top" wrapText="1"/>
      <protection locked="0"/>
    </xf>
    <xf numFmtId="0" fontId="4" fillId="5" borderId="3" xfId="0" applyFont="1" applyFill="1" applyBorder="1" applyAlignment="1">
      <alignment vertical="top" wrapText="1"/>
    </xf>
    <xf numFmtId="0" fontId="0" fillId="0" borderId="3" xfId="0" applyNumberFormat="1" applyFill="1" applyBorder="1" applyAlignment="1">
      <alignment vertical="top" wrapText="1"/>
    </xf>
    <xf numFmtId="0" fontId="0" fillId="0" borderId="1" xfId="0" applyNumberFormat="1" applyFill="1" applyBorder="1" applyAlignment="1">
      <alignment vertical="top" wrapText="1"/>
    </xf>
    <xf numFmtId="0" fontId="0" fillId="4" borderId="0" xfId="0" applyFill="1" applyBorder="1" applyAlignment="1">
      <alignment vertical="top" wrapText="1"/>
    </xf>
    <xf numFmtId="0" fontId="0" fillId="6" borderId="9" xfId="0" applyFill="1" applyBorder="1" applyAlignment="1">
      <alignment horizontal="center" vertical="center"/>
    </xf>
    <xf numFmtId="0" fontId="0" fillId="7" borderId="9" xfId="0" applyFill="1" applyBorder="1" applyAlignment="1">
      <alignment horizontal="center" vertical="center"/>
    </xf>
    <xf numFmtId="0" fontId="0" fillId="8" borderId="9" xfId="0" applyFill="1" applyBorder="1" applyAlignment="1">
      <alignment horizontal="center" vertical="center"/>
    </xf>
    <xf numFmtId="0" fontId="0" fillId="9" borderId="9" xfId="0" applyFill="1" applyBorder="1" applyAlignment="1">
      <alignment horizontal="center" vertical="center"/>
    </xf>
    <xf numFmtId="0" fontId="0" fillId="10" borderId="9" xfId="0" applyFill="1" applyBorder="1"/>
    <xf numFmtId="0" fontId="0" fillId="11" borderId="9" xfId="0" applyFill="1" applyBorder="1" applyAlignment="1">
      <alignment wrapText="1"/>
    </xf>
    <xf numFmtId="0" fontId="0" fillId="11" borderId="9" xfId="0" applyFill="1" applyBorder="1" applyAlignment="1">
      <alignment horizontal="center" wrapText="1"/>
    </xf>
    <xf numFmtId="0" fontId="0" fillId="0" borderId="1" xfId="0" applyFill="1" applyBorder="1" applyAlignment="1">
      <alignment vertical="top" wrapText="1"/>
    </xf>
    <xf numFmtId="0" fontId="0" fillId="12" borderId="10" xfId="0" applyFill="1" applyBorder="1"/>
    <xf numFmtId="0" fontId="3" fillId="12" borderId="11" xfId="0" applyFont="1" applyFill="1" applyBorder="1"/>
    <xf numFmtId="0" fontId="0" fillId="12" borderId="12" xfId="0" applyFill="1" applyBorder="1"/>
    <xf numFmtId="0" fontId="3" fillId="12" borderId="13" xfId="0" applyFont="1" applyFill="1" applyBorder="1"/>
    <xf numFmtId="0" fontId="4" fillId="5" borderId="1" xfId="0" applyFont="1" applyFill="1" applyBorder="1" applyAlignment="1" applyProtection="1">
      <alignment vertical="top" wrapText="1"/>
    </xf>
    <xf numFmtId="0" fontId="0" fillId="4" borderId="0" xfId="0" applyFill="1" applyBorder="1" applyAlignment="1" applyProtection="1">
      <alignment vertical="top" wrapText="1"/>
    </xf>
    <xf numFmtId="0" fontId="0" fillId="4" borderId="0" xfId="0" applyFill="1" applyAlignment="1" applyProtection="1">
      <alignment vertical="top" wrapText="1"/>
    </xf>
    <xf numFmtId="0" fontId="11" fillId="5" borderId="1" xfId="0" applyFont="1" applyFill="1" applyBorder="1" applyAlignment="1">
      <alignment vertical="top" wrapText="1"/>
    </xf>
    <xf numFmtId="0" fontId="10" fillId="4" borderId="1" xfId="0" applyFont="1" applyFill="1" applyBorder="1" applyAlignment="1">
      <alignment vertical="top" wrapText="1"/>
    </xf>
    <xf numFmtId="0" fontId="10" fillId="4" borderId="1" xfId="0" applyFont="1" applyFill="1" applyBorder="1" applyAlignment="1" applyProtection="1">
      <alignment vertical="top" wrapText="1"/>
      <protection locked="0"/>
    </xf>
    <xf numFmtId="0" fontId="10" fillId="4" borderId="0" xfId="0" applyFont="1" applyFill="1" applyAlignment="1">
      <alignment vertical="top" wrapText="1"/>
    </xf>
    <xf numFmtId="0" fontId="9" fillId="4" borderId="0" xfId="0" applyFont="1" applyFill="1" applyAlignment="1">
      <alignment vertical="top" wrapText="1"/>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8" fillId="4" borderId="5" xfId="0" applyFont="1" applyFill="1" applyBorder="1" applyAlignment="1">
      <alignment horizontal="left" vertical="center" wrapText="1"/>
    </xf>
    <xf numFmtId="0" fontId="3" fillId="4" borderId="1" xfId="0" applyFont="1" applyFill="1" applyBorder="1" applyAlignment="1">
      <alignment horizontal="left"/>
    </xf>
    <xf numFmtId="0" fontId="0" fillId="4" borderId="1" xfId="0" applyFill="1" applyBorder="1" applyAlignment="1">
      <alignment horizontal="left"/>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3" fillId="4" borderId="1" xfId="0" applyFont="1" applyFill="1" applyBorder="1" applyAlignment="1">
      <alignment horizontal="lef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3" fillId="8" borderId="2" xfId="0" applyFont="1" applyFill="1" applyBorder="1" applyAlignment="1" applyProtection="1">
      <alignment horizontal="left" vertical="top" wrapText="1"/>
    </xf>
    <xf numFmtId="0" fontId="3" fillId="8" borderId="8" xfId="0" applyFont="1" applyFill="1" applyBorder="1" applyAlignment="1" applyProtection="1">
      <alignment horizontal="left" vertical="top" wrapText="1"/>
    </xf>
    <xf numFmtId="0" fontId="3" fillId="8" borderId="3" xfId="0" applyFont="1" applyFill="1" applyBorder="1" applyAlignment="1" applyProtection="1">
      <alignment horizontal="left" vertical="top" wrapText="1"/>
    </xf>
    <xf numFmtId="0" fontId="4" fillId="5" borderId="1" xfId="0" applyFont="1" applyFill="1" applyBorder="1" applyAlignment="1">
      <alignment horizontal="center" vertical="top"/>
    </xf>
    <xf numFmtId="0" fontId="4" fillId="5" borderId="1" xfId="0" applyFont="1" applyFill="1" applyBorder="1" applyAlignment="1">
      <alignment horizontal="center" wrapText="1"/>
    </xf>
  </cellXfs>
  <cellStyles count="3">
    <cellStyle name="Goed" xfId="1" builtinId="26"/>
    <cellStyle name="Neutraal" xfId="2" builtinId="28"/>
    <cellStyle name="Standaard" xfId="0" builtinId="0"/>
  </cellStyles>
  <dxfs count="0"/>
  <tableStyles count="0" defaultTableStyle="TableStyleMedium2" defaultPivotStyle="PivotStyleLight16"/>
  <colors>
    <mruColors>
      <color rgb="FF86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544021-25D2-41A9-809C-915501789CAE}" name="Table1" displayName="Table1" ref="A1:X3" totalsRowShown="0">
  <autoFilter ref="A1:X3" xr:uid="{CC789AA9-7E08-4A48-90F2-3CED67E39AAF}"/>
  <tableColumns count="24">
    <tableColumn id="1" xr3:uid="{D9AC0285-EC2E-4387-9C17-94EA663BA7C1}" name="BIO Nummer"/>
    <tableColumn id="2" xr3:uid="{32330278-DD28-423D-B2C7-CCCA0F5D57AF}" name="Hoofdgroep"/>
    <tableColumn id="3" xr3:uid="{8DAD210C-060A-4717-AC23-B9B89F33A6C0}" name="Groep"/>
    <tableColumn id="4" xr3:uid="{99BC363E-FAA7-4CEA-94D9-CA5FF1DED9A5}" name="Maatregel"/>
    <tableColumn id="5" xr3:uid="{FACB2226-B3CA-4265-B32A-AFC015754853}" name="Vraag"/>
    <tableColumn id="6" xr3:uid="{3F3B37FB-DC00-4F97-AF55-6CB348ABAD38}" name="BBN"/>
    <tableColumn id="7" xr3:uid="{88B74A92-C4AE-49B2-8ECB-2B376C8FE7F1}" name="Aspect"/>
    <tableColumn id="8" xr3:uid="{D1942AD6-5CF6-468B-8281-11BFC2FB7F0A}" name="Generiek/specifiek"/>
    <tableColumn id="9" xr3:uid="{BC85ADB6-9F14-4EA0-B965-94AA70B9AB75}" name="PIOFAH /wie"/>
    <tableColumn id="10" xr3:uid="{C2380FC7-EE4A-48E9-8807-38FA45CE5A3E}" name="scope"/>
    <tableColumn id="11" xr3:uid="{650598B5-0009-4556-BEE4-F9DB76D406C9}" name="Aanwezig"/>
    <tableColumn id="12" xr3:uid="{E43FC4E9-FBFE-44E6-8046-64E59F288E6D}" name="Vindplaats / opmerking"/>
    <tableColumn id="13" xr3:uid="{EE3EA4B4-E2AC-4920-82E9-B7334A51774C}" name="Eigenaar"/>
    <tableColumn id="14" xr3:uid="{D6057A30-B9FE-4712-9CD1-8B3E879C07F5}" name="Status"/>
    <tableColumn id="15" xr3:uid="{8D66F9D6-2C29-42F9-99D8-C55DF46801C7}" name="Actiehouder"/>
    <tableColumn id="16" xr3:uid="{41221C51-6119-487E-BE09-5F1B3DB281D8}" name="Wanneer gereed?"/>
    <tableColumn id="17" xr3:uid="{F00F54FC-BC7A-4A95-83B2-92225D30A605}" name="Geaccepteerd risico?"/>
    <tableColumn id="18" xr3:uid="{F2650F19-E5E7-47C8-B9C3-2EE7113D267F}" name="leeg"/>
    <tableColumn id="19" xr3:uid="{BE763102-1492-4912-BA98-175AB9521341}" name="leeg2"/>
    <tableColumn id="20" xr3:uid="{EA7EB8E2-30FB-4FD2-BF0D-0726E65F8719}" name="leeg3"/>
    <tableColumn id="21" xr3:uid="{F07F9056-08B6-4DAC-93E4-1717814E4884}" name="leeg4"/>
    <tableColumn id="22" xr3:uid="{8522A09E-33A0-4048-BCD1-2004E1BA9340}" name="leeg5"/>
    <tableColumn id="23" xr3:uid="{64E8DDDA-489C-4B87-9328-5738583323AF}" name="leeg6"/>
    <tableColumn id="24" xr3:uid="{B90AECC8-C2F0-49EF-9FF8-309A9D98FF62}" name="Resultaa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3613EA-57A8-4AEB-B4F9-0D1531E67ACB}" name="Table2" displayName="Table2" ref="A1:X28" totalsRowShown="0">
  <autoFilter ref="A1:X28" xr:uid="{C43B31E6-0D3F-4C0D-8A4A-4254F7C656DD}"/>
  <tableColumns count="24">
    <tableColumn id="1" xr3:uid="{2E72AFD7-7E19-4616-B31A-82B841C2D0E5}" name="BIO Nummer"/>
    <tableColumn id="2" xr3:uid="{BEE1F53D-8EB7-4FF2-A783-04930AA99AA4}" name="Hoofdgroep"/>
    <tableColumn id="3" xr3:uid="{145AB5D3-D245-4B8C-96DC-9C0C11E47417}" name="Groep"/>
    <tableColumn id="4" xr3:uid="{768E3090-94E0-4C20-B216-A9FEF6A79428}" name="Maatregel"/>
    <tableColumn id="5" xr3:uid="{01B2407B-DD25-4C10-ABE3-D167672936F5}" name="Vraag"/>
    <tableColumn id="6" xr3:uid="{47A58AFF-7014-4BED-BC22-BF588F0238CE}" name="BBN"/>
    <tableColumn id="7" xr3:uid="{769E7B07-BA10-4BD2-A40E-29463E4B3D80}" name="Aspect"/>
    <tableColumn id="8" xr3:uid="{56DEAD12-9E23-474B-B663-083C834669E8}" name="Generiek/specifiek"/>
    <tableColumn id="9" xr3:uid="{825FB39C-AF59-46D0-ABE2-2301E2336F1E}" name="PIOFAH /wie"/>
    <tableColumn id="10" xr3:uid="{F735BFAB-A4DF-494F-A39C-88F5E6D1BE02}" name="scope"/>
    <tableColumn id="11" xr3:uid="{A1A7F5D7-236B-4F6D-96E0-8FC021EDBF83}" name="Aanwezig"/>
    <tableColumn id="12" xr3:uid="{9303427C-8716-404D-9102-D2AD3CCF011F}" name="Vindplaats / opmerking"/>
    <tableColumn id="13" xr3:uid="{FD08F85D-9FE6-4FE4-B861-E161C8E3E536}" name="Eigenaar"/>
    <tableColumn id="14" xr3:uid="{1BB642F0-4E4E-4608-A16B-23B948C1CD53}" name="Status"/>
    <tableColumn id="15" xr3:uid="{04531CC3-47B3-4CE6-ADB8-4CF8B7B8FC53}" name="Actiehouder"/>
    <tableColumn id="16" xr3:uid="{F8940D1B-38A8-4C38-80DB-216173337E1B}" name="Wanneer gereed?"/>
    <tableColumn id="17" xr3:uid="{CDF5A0D0-8297-48F8-9A53-EEAAE20B49F5}" name="Geaccepteerd risico?"/>
    <tableColumn id="18" xr3:uid="{F1310AAB-1397-4E2E-A3FA-6DFE4329C222}" name="leeg"/>
    <tableColumn id="19" xr3:uid="{D36B4046-B6AB-4EB6-B475-977AFBDB265C}" name="leeg2"/>
    <tableColumn id="20" xr3:uid="{34FB414C-42A5-4422-B542-44E4998C91C4}" name="leeg3"/>
    <tableColumn id="21" xr3:uid="{EAE552B3-07A9-4AB3-A690-6C5643243D61}" name="leeg4"/>
    <tableColumn id="22" xr3:uid="{38150AB5-2ED7-42DA-8093-ECD466752D1D}" name="leeg5"/>
    <tableColumn id="23" xr3:uid="{5E37DD29-D348-4104-B800-8A130FCD4BAA}" name="leeg6"/>
    <tableColumn id="24" xr3:uid="{10EE653C-B8AC-4B43-928B-C71260709B7C}" name="Resultaat"/>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8.81640625" defaultRowHeight="14.5" x14ac:dyDescent="0.35"/>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0D79-9842-40B0-9875-88667B283488}">
  <dimension ref="A1:X3"/>
  <sheetViews>
    <sheetView workbookViewId="0">
      <selection sqref="A1:X3"/>
    </sheetView>
  </sheetViews>
  <sheetFormatPr defaultColWidth="8.81640625" defaultRowHeight="14.5" x14ac:dyDescent="0.35"/>
  <cols>
    <col min="1" max="1" width="13.81640625" customWidth="1"/>
    <col min="2" max="2" width="13" customWidth="1"/>
    <col min="4" max="4" width="11.453125" customWidth="1"/>
    <col min="8" max="8" width="18.453125" customWidth="1"/>
    <col min="9" max="9" width="13.453125" customWidth="1"/>
    <col min="11" max="11" width="10.81640625" customWidth="1"/>
    <col min="12" max="12" width="22.54296875" customWidth="1"/>
    <col min="13" max="13" width="10.1796875" customWidth="1"/>
    <col min="15" max="15" width="13.1796875" customWidth="1"/>
    <col min="16" max="16" width="17.54296875" customWidth="1"/>
    <col min="17" max="17" width="20.1796875" customWidth="1"/>
    <col min="24" max="24" width="10.54296875" customWidth="1"/>
  </cols>
  <sheetData>
    <row r="1" spans="1:24" x14ac:dyDescent="0.35">
      <c r="A1" t="s">
        <v>154</v>
      </c>
      <c r="B1" t="s">
        <v>155</v>
      </c>
      <c r="C1" t="s">
        <v>156</v>
      </c>
      <c r="D1" t="s">
        <v>157</v>
      </c>
      <c r="E1" t="s">
        <v>158</v>
      </c>
      <c r="F1" t="s">
        <v>159</v>
      </c>
      <c r="G1" t="s">
        <v>60</v>
      </c>
      <c r="H1" t="s">
        <v>160</v>
      </c>
      <c r="I1" t="s">
        <v>161</v>
      </c>
      <c r="J1" t="s">
        <v>162</v>
      </c>
      <c r="K1" t="s">
        <v>163</v>
      </c>
      <c r="L1" t="s">
        <v>164</v>
      </c>
      <c r="M1" t="s">
        <v>165</v>
      </c>
      <c r="N1" t="s">
        <v>166</v>
      </c>
      <c r="O1" t="s">
        <v>167</v>
      </c>
      <c r="P1" t="s">
        <v>168</v>
      </c>
      <c r="Q1" t="s">
        <v>169</v>
      </c>
      <c r="R1" t="s">
        <v>170</v>
      </c>
      <c r="S1" t="s">
        <v>171</v>
      </c>
      <c r="T1" t="s">
        <v>172</v>
      </c>
      <c r="U1" t="s">
        <v>173</v>
      </c>
      <c r="V1" t="s">
        <v>174</v>
      </c>
      <c r="W1" t="s">
        <v>175</v>
      </c>
      <c r="X1" t="s">
        <v>176</v>
      </c>
    </row>
    <row r="2" spans="1:24" x14ac:dyDescent="0.35">
      <c r="A2" t="s">
        <v>81</v>
      </c>
      <c r="B2" t="s">
        <v>177</v>
      </c>
      <c r="C2" t="s">
        <v>178</v>
      </c>
      <c r="D2" t="s">
        <v>179</v>
      </c>
      <c r="E2" t="s">
        <v>180</v>
      </c>
      <c r="H2" t="s">
        <v>181</v>
      </c>
      <c r="I2" t="s">
        <v>182</v>
      </c>
      <c r="J2">
        <v>2014</v>
      </c>
      <c r="K2" t="s">
        <v>183</v>
      </c>
      <c r="N2" t="s">
        <v>184</v>
      </c>
      <c r="X2">
        <v>0</v>
      </c>
    </row>
    <row r="3" spans="1:24" x14ac:dyDescent="0.35">
      <c r="A3" t="s">
        <v>185</v>
      </c>
      <c r="B3" t="s">
        <v>177</v>
      </c>
      <c r="C3" t="s">
        <v>186</v>
      </c>
      <c r="D3" t="s">
        <v>187</v>
      </c>
      <c r="E3" t="s">
        <v>188</v>
      </c>
      <c r="H3" t="s">
        <v>181</v>
      </c>
      <c r="I3" t="s">
        <v>189</v>
      </c>
      <c r="K3" t="s">
        <v>183</v>
      </c>
      <c r="N3" t="s">
        <v>184</v>
      </c>
      <c r="X3">
        <v>0</v>
      </c>
    </row>
  </sheetData>
  <pageMargins left="0.7" right="0.7" top="0.75" bottom="0.75" header="0.3" footer="0.3"/>
  <pageSetup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A8F5-EDDC-4CFF-8394-ABA9E2A2F51F}">
  <dimension ref="A1:X28"/>
  <sheetViews>
    <sheetView workbookViewId="0">
      <selection sqref="A1:X28"/>
    </sheetView>
  </sheetViews>
  <sheetFormatPr defaultColWidth="8.81640625" defaultRowHeight="14.5" x14ac:dyDescent="0.35"/>
  <cols>
    <col min="1" max="1" width="13.81640625" customWidth="1"/>
    <col min="2" max="2" width="13" customWidth="1"/>
    <col min="4" max="4" width="11.453125" customWidth="1"/>
    <col min="8" max="8" width="18.453125" customWidth="1"/>
    <col min="9" max="9" width="13.453125" customWidth="1"/>
    <col min="11" max="11" width="10.81640625" customWidth="1"/>
    <col min="12" max="12" width="22.54296875" customWidth="1"/>
    <col min="13" max="13" width="10.1796875" customWidth="1"/>
    <col min="15" max="15" width="13.1796875" customWidth="1"/>
    <col min="16" max="16" width="17.54296875" customWidth="1"/>
    <col min="17" max="17" width="20.1796875" customWidth="1"/>
    <col min="24" max="24" width="10.54296875" customWidth="1"/>
  </cols>
  <sheetData>
    <row r="1" spans="1:24" x14ac:dyDescent="0.35">
      <c r="A1" t="s">
        <v>154</v>
      </c>
      <c r="B1" t="s">
        <v>155</v>
      </c>
      <c r="C1" t="s">
        <v>156</v>
      </c>
      <c r="D1" t="s">
        <v>157</v>
      </c>
      <c r="E1" t="s">
        <v>158</v>
      </c>
      <c r="F1" t="s">
        <v>159</v>
      </c>
      <c r="G1" t="s">
        <v>60</v>
      </c>
      <c r="H1" t="s">
        <v>160</v>
      </c>
      <c r="I1" t="s">
        <v>161</v>
      </c>
      <c r="J1" t="s">
        <v>162</v>
      </c>
      <c r="K1" t="s">
        <v>163</v>
      </c>
      <c r="L1" t="s">
        <v>164</v>
      </c>
      <c r="M1" t="s">
        <v>165</v>
      </c>
      <c r="N1" t="s">
        <v>166</v>
      </c>
      <c r="O1" t="s">
        <v>167</v>
      </c>
      <c r="P1" t="s">
        <v>168</v>
      </c>
      <c r="Q1" t="s">
        <v>169</v>
      </c>
      <c r="R1" t="s">
        <v>170</v>
      </c>
      <c r="S1" t="s">
        <v>171</v>
      </c>
      <c r="T1" t="s">
        <v>172</v>
      </c>
      <c r="U1" t="s">
        <v>173</v>
      </c>
      <c r="V1" t="s">
        <v>174</v>
      </c>
      <c r="W1" t="s">
        <v>175</v>
      </c>
      <c r="X1" t="s">
        <v>176</v>
      </c>
    </row>
    <row r="2" spans="1:24" x14ac:dyDescent="0.35">
      <c r="A2" t="s">
        <v>190</v>
      </c>
      <c r="B2" t="s">
        <v>191</v>
      </c>
      <c r="C2" t="s">
        <v>192</v>
      </c>
      <c r="D2" t="s">
        <v>193</v>
      </c>
      <c r="E2" t="s">
        <v>194</v>
      </c>
      <c r="H2" t="s">
        <v>181</v>
      </c>
      <c r="I2" t="s">
        <v>195</v>
      </c>
      <c r="K2" t="s">
        <v>183</v>
      </c>
      <c r="N2" t="s">
        <v>184</v>
      </c>
      <c r="X2">
        <v>0</v>
      </c>
    </row>
    <row r="3" spans="1:24" x14ac:dyDescent="0.35">
      <c r="A3" t="s">
        <v>196</v>
      </c>
      <c r="B3" t="s">
        <v>191</v>
      </c>
      <c r="C3" t="s">
        <v>192</v>
      </c>
      <c r="D3" t="s">
        <v>197</v>
      </c>
      <c r="E3" t="s">
        <v>194</v>
      </c>
      <c r="H3" t="s">
        <v>181</v>
      </c>
      <c r="I3" t="s">
        <v>195</v>
      </c>
      <c r="K3" t="s">
        <v>183</v>
      </c>
      <c r="N3" t="s">
        <v>184</v>
      </c>
      <c r="X3">
        <v>0</v>
      </c>
    </row>
    <row r="4" spans="1:24" x14ac:dyDescent="0.35">
      <c r="A4" t="s">
        <v>198</v>
      </c>
      <c r="B4" t="s">
        <v>191</v>
      </c>
      <c r="C4" t="s">
        <v>199</v>
      </c>
      <c r="D4" t="s">
        <v>200</v>
      </c>
      <c r="E4" t="s">
        <v>201</v>
      </c>
      <c r="H4" t="s">
        <v>181</v>
      </c>
      <c r="I4" t="s">
        <v>182</v>
      </c>
      <c r="K4" t="s">
        <v>183</v>
      </c>
      <c r="N4" t="s">
        <v>184</v>
      </c>
      <c r="X4">
        <v>0</v>
      </c>
    </row>
    <row r="5" spans="1:24" ht="409.5" x14ac:dyDescent="0.35">
      <c r="A5" t="s">
        <v>202</v>
      </c>
      <c r="B5" t="s">
        <v>191</v>
      </c>
      <c r="C5" t="s">
        <v>203</v>
      </c>
      <c r="D5" s="1" t="s">
        <v>204</v>
      </c>
      <c r="E5" t="s">
        <v>205</v>
      </c>
      <c r="H5" t="s">
        <v>181</v>
      </c>
      <c r="I5" t="s">
        <v>206</v>
      </c>
      <c r="K5" t="s">
        <v>183</v>
      </c>
      <c r="N5" t="s">
        <v>184</v>
      </c>
      <c r="X5">
        <v>0</v>
      </c>
    </row>
    <row r="6" spans="1:24" x14ac:dyDescent="0.35">
      <c r="A6" t="s">
        <v>207</v>
      </c>
      <c r="B6" t="s">
        <v>191</v>
      </c>
      <c r="C6" t="s">
        <v>208</v>
      </c>
      <c r="D6" t="s">
        <v>209</v>
      </c>
      <c r="E6" t="s">
        <v>210</v>
      </c>
      <c r="H6" t="s">
        <v>181</v>
      </c>
      <c r="I6" t="s">
        <v>206</v>
      </c>
      <c r="K6" t="s">
        <v>183</v>
      </c>
      <c r="N6" t="s">
        <v>184</v>
      </c>
      <c r="X6">
        <v>0</v>
      </c>
    </row>
    <row r="7" spans="1:24" x14ac:dyDescent="0.35">
      <c r="A7" t="s">
        <v>211</v>
      </c>
      <c r="B7" t="s">
        <v>191</v>
      </c>
      <c r="C7" t="s">
        <v>212</v>
      </c>
      <c r="D7" t="s">
        <v>213</v>
      </c>
      <c r="E7" t="s">
        <v>214</v>
      </c>
      <c r="H7" t="s">
        <v>181</v>
      </c>
      <c r="I7" t="s">
        <v>215</v>
      </c>
      <c r="K7" t="s">
        <v>183</v>
      </c>
      <c r="N7" t="s">
        <v>184</v>
      </c>
      <c r="X7">
        <v>0</v>
      </c>
    </row>
    <row r="8" spans="1:24" ht="409.5" x14ac:dyDescent="0.35">
      <c r="A8" t="s">
        <v>216</v>
      </c>
      <c r="B8" t="s">
        <v>191</v>
      </c>
      <c r="C8" t="s">
        <v>217</v>
      </c>
      <c r="D8" s="1" t="s">
        <v>218</v>
      </c>
      <c r="E8" t="s">
        <v>219</v>
      </c>
      <c r="H8" t="s">
        <v>181</v>
      </c>
      <c r="I8" t="s">
        <v>220</v>
      </c>
      <c r="K8" t="s">
        <v>183</v>
      </c>
      <c r="N8" t="s">
        <v>184</v>
      </c>
      <c r="X8">
        <v>0</v>
      </c>
    </row>
    <row r="9" spans="1:24" x14ac:dyDescent="0.35">
      <c r="A9" t="s">
        <v>221</v>
      </c>
      <c r="B9" t="s">
        <v>191</v>
      </c>
      <c r="C9" t="s">
        <v>222</v>
      </c>
      <c r="D9" t="s">
        <v>223</v>
      </c>
      <c r="E9" t="s">
        <v>224</v>
      </c>
      <c r="H9" t="s">
        <v>181</v>
      </c>
      <c r="I9" t="s">
        <v>225</v>
      </c>
      <c r="K9" t="s">
        <v>183</v>
      </c>
      <c r="N9" t="s">
        <v>184</v>
      </c>
      <c r="X9">
        <v>0</v>
      </c>
    </row>
    <row r="10" spans="1:24" x14ac:dyDescent="0.35">
      <c r="A10" t="s">
        <v>226</v>
      </c>
      <c r="B10" t="s">
        <v>191</v>
      </c>
      <c r="C10" t="s">
        <v>227</v>
      </c>
      <c r="D10" t="s">
        <v>228</v>
      </c>
      <c r="E10" t="s">
        <v>229</v>
      </c>
      <c r="H10" t="s">
        <v>181</v>
      </c>
      <c r="I10" t="s">
        <v>182</v>
      </c>
      <c r="K10" t="s">
        <v>183</v>
      </c>
      <c r="N10" t="s">
        <v>184</v>
      </c>
      <c r="X10">
        <v>0</v>
      </c>
    </row>
    <row r="11" spans="1:24" x14ac:dyDescent="0.35">
      <c r="A11" t="s">
        <v>230</v>
      </c>
      <c r="B11" t="s">
        <v>191</v>
      </c>
      <c r="C11" t="s">
        <v>227</v>
      </c>
      <c r="D11" t="s">
        <v>231</v>
      </c>
      <c r="E11" t="s">
        <v>232</v>
      </c>
      <c r="H11" t="s">
        <v>181</v>
      </c>
      <c r="I11" t="s">
        <v>182</v>
      </c>
      <c r="K11" t="s">
        <v>183</v>
      </c>
      <c r="N11" t="s">
        <v>184</v>
      </c>
      <c r="X11">
        <v>0</v>
      </c>
    </row>
    <row r="12" spans="1:24" x14ac:dyDescent="0.35">
      <c r="A12" t="s">
        <v>233</v>
      </c>
      <c r="B12" t="s">
        <v>191</v>
      </c>
      <c r="C12" t="s">
        <v>186</v>
      </c>
      <c r="D12" t="s">
        <v>234</v>
      </c>
      <c r="E12" t="s">
        <v>235</v>
      </c>
      <c r="H12" t="s">
        <v>181</v>
      </c>
      <c r="I12" t="s">
        <v>182</v>
      </c>
      <c r="K12" t="s">
        <v>183</v>
      </c>
      <c r="N12" t="s">
        <v>184</v>
      </c>
      <c r="X12">
        <v>0</v>
      </c>
    </row>
    <row r="13" spans="1:24" x14ac:dyDescent="0.35">
      <c r="A13" t="s">
        <v>236</v>
      </c>
      <c r="B13" t="s">
        <v>191</v>
      </c>
      <c r="C13" t="s">
        <v>186</v>
      </c>
      <c r="D13" t="s">
        <v>237</v>
      </c>
      <c r="E13" t="s">
        <v>238</v>
      </c>
      <c r="H13" t="s">
        <v>181</v>
      </c>
      <c r="I13" t="s">
        <v>182</v>
      </c>
      <c r="K13" t="s">
        <v>183</v>
      </c>
      <c r="N13" t="s">
        <v>184</v>
      </c>
      <c r="X13">
        <v>0</v>
      </c>
    </row>
    <row r="14" spans="1:24" x14ac:dyDescent="0.35">
      <c r="A14" t="s">
        <v>239</v>
      </c>
      <c r="B14" t="s">
        <v>191</v>
      </c>
      <c r="C14" t="s">
        <v>186</v>
      </c>
      <c r="D14" t="s">
        <v>240</v>
      </c>
      <c r="E14" t="s">
        <v>241</v>
      </c>
      <c r="H14" t="s">
        <v>181</v>
      </c>
      <c r="I14" t="s">
        <v>182</v>
      </c>
      <c r="K14" t="s">
        <v>183</v>
      </c>
      <c r="N14" t="s">
        <v>184</v>
      </c>
      <c r="X14">
        <v>0</v>
      </c>
    </row>
    <row r="15" spans="1:24" x14ac:dyDescent="0.35">
      <c r="A15" t="s">
        <v>242</v>
      </c>
      <c r="B15" t="s">
        <v>191</v>
      </c>
      <c r="C15" t="s">
        <v>243</v>
      </c>
      <c r="D15" t="s">
        <v>244</v>
      </c>
      <c r="E15" t="s">
        <v>245</v>
      </c>
      <c r="H15" t="s">
        <v>246</v>
      </c>
      <c r="I15" t="s">
        <v>247</v>
      </c>
      <c r="K15" t="s">
        <v>183</v>
      </c>
      <c r="N15" t="s">
        <v>184</v>
      </c>
      <c r="X15">
        <v>0</v>
      </c>
    </row>
    <row r="16" spans="1:24" x14ac:dyDescent="0.35">
      <c r="A16" t="s">
        <v>248</v>
      </c>
      <c r="B16" t="s">
        <v>191</v>
      </c>
      <c r="C16" t="s">
        <v>243</v>
      </c>
      <c r="D16" t="s">
        <v>249</v>
      </c>
      <c r="E16" t="s">
        <v>250</v>
      </c>
      <c r="H16" t="s">
        <v>246</v>
      </c>
      <c r="I16" t="s">
        <v>247</v>
      </c>
      <c r="K16" t="s">
        <v>183</v>
      </c>
      <c r="N16" t="s">
        <v>184</v>
      </c>
      <c r="X16">
        <v>0</v>
      </c>
    </row>
    <row r="17" spans="1:24" x14ac:dyDescent="0.35">
      <c r="A17" t="s">
        <v>251</v>
      </c>
      <c r="B17" t="s">
        <v>191</v>
      </c>
      <c r="C17" t="s">
        <v>243</v>
      </c>
      <c r="D17" t="s">
        <v>252</v>
      </c>
      <c r="E17" t="s">
        <v>253</v>
      </c>
      <c r="H17" t="s">
        <v>246</v>
      </c>
      <c r="I17" t="s">
        <v>247</v>
      </c>
      <c r="K17" t="s">
        <v>183</v>
      </c>
      <c r="N17" t="s">
        <v>184</v>
      </c>
      <c r="X17">
        <v>0</v>
      </c>
    </row>
    <row r="18" spans="1:24" x14ac:dyDescent="0.35">
      <c r="A18" t="s">
        <v>254</v>
      </c>
      <c r="B18" t="s">
        <v>191</v>
      </c>
      <c r="C18" t="s">
        <v>243</v>
      </c>
      <c r="D18" t="s">
        <v>255</v>
      </c>
      <c r="E18" t="s">
        <v>256</v>
      </c>
      <c r="H18" t="s">
        <v>181</v>
      </c>
      <c r="I18" t="s">
        <v>182</v>
      </c>
      <c r="K18" t="s">
        <v>183</v>
      </c>
      <c r="N18" t="s">
        <v>184</v>
      </c>
      <c r="X18">
        <v>0</v>
      </c>
    </row>
    <row r="19" spans="1:24" x14ac:dyDescent="0.35">
      <c r="A19" t="s">
        <v>257</v>
      </c>
      <c r="B19" t="s">
        <v>191</v>
      </c>
      <c r="C19" t="s">
        <v>243</v>
      </c>
      <c r="D19" t="s">
        <v>258</v>
      </c>
      <c r="E19" t="s">
        <v>259</v>
      </c>
      <c r="H19" t="s">
        <v>246</v>
      </c>
      <c r="I19" t="s">
        <v>195</v>
      </c>
      <c r="K19" t="s">
        <v>183</v>
      </c>
      <c r="L19" t="s">
        <v>260</v>
      </c>
      <c r="N19" t="s">
        <v>184</v>
      </c>
      <c r="X19">
        <v>0</v>
      </c>
    </row>
    <row r="20" spans="1:24" x14ac:dyDescent="0.35">
      <c r="A20" t="s">
        <v>261</v>
      </c>
      <c r="B20" t="s">
        <v>191</v>
      </c>
      <c r="C20" t="s">
        <v>243</v>
      </c>
      <c r="D20" t="s">
        <v>262</v>
      </c>
      <c r="E20" t="s">
        <v>263</v>
      </c>
      <c r="H20" t="s">
        <v>246</v>
      </c>
      <c r="I20" t="s">
        <v>195</v>
      </c>
      <c r="K20" t="s">
        <v>183</v>
      </c>
      <c r="N20" t="s">
        <v>184</v>
      </c>
      <c r="X20">
        <v>0</v>
      </c>
    </row>
    <row r="21" spans="1:24" x14ac:dyDescent="0.35">
      <c r="A21" t="s">
        <v>264</v>
      </c>
      <c r="B21" t="s">
        <v>191</v>
      </c>
      <c r="C21" t="s">
        <v>243</v>
      </c>
      <c r="D21" t="s">
        <v>265</v>
      </c>
      <c r="E21" t="s">
        <v>266</v>
      </c>
      <c r="H21" t="s">
        <v>246</v>
      </c>
      <c r="I21" t="s">
        <v>195</v>
      </c>
      <c r="K21" t="s">
        <v>183</v>
      </c>
      <c r="N21" t="s">
        <v>184</v>
      </c>
      <c r="X21">
        <v>0</v>
      </c>
    </row>
    <row r="22" spans="1:24" x14ac:dyDescent="0.35">
      <c r="A22" t="s">
        <v>267</v>
      </c>
      <c r="B22" t="s">
        <v>191</v>
      </c>
      <c r="C22" t="s">
        <v>268</v>
      </c>
      <c r="D22" t="s">
        <v>269</v>
      </c>
      <c r="E22" t="s">
        <v>270</v>
      </c>
      <c r="H22" t="s">
        <v>246</v>
      </c>
      <c r="I22" t="s">
        <v>195</v>
      </c>
      <c r="K22" t="s">
        <v>183</v>
      </c>
      <c r="N22" t="s">
        <v>184</v>
      </c>
      <c r="X22">
        <v>0</v>
      </c>
    </row>
    <row r="23" spans="1:24" x14ac:dyDescent="0.35">
      <c r="A23" t="s">
        <v>271</v>
      </c>
      <c r="B23" t="s">
        <v>191</v>
      </c>
      <c r="C23" t="s">
        <v>192</v>
      </c>
      <c r="D23" t="s">
        <v>272</v>
      </c>
      <c r="E23" t="s">
        <v>273</v>
      </c>
      <c r="H23" t="s">
        <v>246</v>
      </c>
      <c r="I23" t="s">
        <v>195</v>
      </c>
      <c r="K23" t="s">
        <v>183</v>
      </c>
      <c r="N23" t="s">
        <v>184</v>
      </c>
      <c r="X23">
        <v>0</v>
      </c>
    </row>
    <row r="24" spans="1:24" x14ac:dyDescent="0.35">
      <c r="A24" t="s">
        <v>274</v>
      </c>
      <c r="B24" t="s">
        <v>191</v>
      </c>
      <c r="C24" t="s">
        <v>192</v>
      </c>
      <c r="D24" t="s">
        <v>275</v>
      </c>
      <c r="E24" t="s">
        <v>276</v>
      </c>
      <c r="H24" t="s">
        <v>181</v>
      </c>
      <c r="I24" t="s">
        <v>277</v>
      </c>
      <c r="K24" t="s">
        <v>183</v>
      </c>
      <c r="N24" t="s">
        <v>184</v>
      </c>
      <c r="X24">
        <v>0</v>
      </c>
    </row>
    <row r="25" spans="1:24" x14ac:dyDescent="0.35">
      <c r="A25" t="s">
        <v>278</v>
      </c>
      <c r="B25" t="s">
        <v>191</v>
      </c>
      <c r="C25" t="s">
        <v>192</v>
      </c>
      <c r="D25" t="s">
        <v>279</v>
      </c>
      <c r="E25" t="s">
        <v>280</v>
      </c>
      <c r="H25" t="s">
        <v>181</v>
      </c>
      <c r="I25" t="s">
        <v>195</v>
      </c>
      <c r="K25" t="s">
        <v>183</v>
      </c>
      <c r="N25" t="s">
        <v>184</v>
      </c>
      <c r="X25">
        <v>0</v>
      </c>
    </row>
    <row r="26" spans="1:24" x14ac:dyDescent="0.35">
      <c r="A26" t="s">
        <v>281</v>
      </c>
      <c r="B26" t="s">
        <v>191</v>
      </c>
      <c r="C26" t="s">
        <v>192</v>
      </c>
      <c r="D26" t="s">
        <v>282</v>
      </c>
      <c r="E26" t="s">
        <v>194</v>
      </c>
      <c r="H26" t="s">
        <v>181</v>
      </c>
      <c r="I26" t="s">
        <v>195</v>
      </c>
      <c r="K26" t="s">
        <v>183</v>
      </c>
      <c r="N26" t="s">
        <v>184</v>
      </c>
      <c r="X26">
        <v>0</v>
      </c>
    </row>
    <row r="27" spans="1:24" x14ac:dyDescent="0.35">
      <c r="A27" t="s">
        <v>283</v>
      </c>
      <c r="B27" t="s">
        <v>191</v>
      </c>
      <c r="C27" t="s">
        <v>192</v>
      </c>
      <c r="D27" t="s">
        <v>284</v>
      </c>
      <c r="E27" t="s">
        <v>194</v>
      </c>
      <c r="H27" t="s">
        <v>181</v>
      </c>
      <c r="I27" t="s">
        <v>195</v>
      </c>
      <c r="K27" t="s">
        <v>183</v>
      </c>
      <c r="N27" t="s">
        <v>184</v>
      </c>
      <c r="X27">
        <v>0</v>
      </c>
    </row>
    <row r="28" spans="1:24" x14ac:dyDescent="0.35">
      <c r="A28" t="s">
        <v>285</v>
      </c>
      <c r="B28" t="s">
        <v>191</v>
      </c>
      <c r="C28" t="s">
        <v>192</v>
      </c>
      <c r="D28" t="s">
        <v>286</v>
      </c>
      <c r="E28" t="s">
        <v>194</v>
      </c>
      <c r="H28" t="s">
        <v>246</v>
      </c>
      <c r="I28" t="s">
        <v>195</v>
      </c>
      <c r="K28" t="s">
        <v>183</v>
      </c>
      <c r="N28" t="s">
        <v>184</v>
      </c>
      <c r="X28">
        <v>0</v>
      </c>
    </row>
  </sheetData>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60ED-D1D1-416D-B445-1E5C703A2EB1}">
  <dimension ref="B1:C3"/>
  <sheetViews>
    <sheetView workbookViewId="0">
      <selection activeCell="C3" sqref="C3"/>
    </sheetView>
  </sheetViews>
  <sheetFormatPr defaultColWidth="9.1796875" defaultRowHeight="14.5" x14ac:dyDescent="0.35"/>
  <cols>
    <col min="1" max="1" width="9.1796875" style="11"/>
    <col min="2" max="2" width="10" style="11" bestFit="1" customWidth="1"/>
    <col min="3" max="3" width="44.81640625" style="11" bestFit="1" customWidth="1"/>
    <col min="4" max="16384" width="9.1796875" style="11"/>
  </cols>
  <sheetData>
    <row r="1" spans="2:3" ht="15" thickBot="1" x14ac:dyDescent="0.4"/>
    <row r="2" spans="2:3" x14ac:dyDescent="0.35">
      <c r="B2" s="82" t="s">
        <v>367</v>
      </c>
      <c r="C2" s="83" t="s">
        <v>370</v>
      </c>
    </row>
    <row r="3" spans="2:3" ht="15" thickBot="1" x14ac:dyDescent="0.4">
      <c r="B3" s="84" t="s">
        <v>366</v>
      </c>
      <c r="C3" s="85" t="s">
        <v>368</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0ACA-073B-4F01-9D3F-1BE6E6B8D89C}">
  <dimension ref="B1:G30"/>
  <sheetViews>
    <sheetView zoomScale="90" zoomScaleNormal="90" workbookViewId="0">
      <selection activeCell="C24" sqref="C24:E24"/>
    </sheetView>
  </sheetViews>
  <sheetFormatPr defaultColWidth="56.453125" defaultRowHeight="14.5" x14ac:dyDescent="0.35"/>
  <cols>
    <col min="1" max="1" width="4" style="11" customWidth="1"/>
    <col min="2" max="2" width="15" style="20" customWidth="1"/>
    <col min="3" max="3" width="30.453125" style="11" customWidth="1"/>
    <col min="4" max="4" width="53.453125" style="11" customWidth="1"/>
    <col min="5" max="5" width="34.1796875" style="19" customWidth="1"/>
    <col min="6" max="6" width="21.54296875" style="11" bestFit="1" customWidth="1"/>
    <col min="7" max="7" width="2.1796875" style="19" customWidth="1"/>
    <col min="8" max="8" width="4" style="11" customWidth="1"/>
    <col min="9" max="16384" width="56.453125" style="11"/>
  </cols>
  <sheetData>
    <row r="1" spans="2:7" ht="15" thickBot="1" x14ac:dyDescent="0.4"/>
    <row r="2" spans="2:7" ht="15" thickBot="1" x14ac:dyDescent="0.4">
      <c r="B2" s="42" t="s">
        <v>0</v>
      </c>
      <c r="C2" s="43" t="s">
        <v>1</v>
      </c>
      <c r="D2" s="43"/>
      <c r="E2" s="44"/>
      <c r="F2" s="43"/>
      <c r="G2" s="45"/>
    </row>
    <row r="3" spans="2:7" ht="15" thickBot="1" x14ac:dyDescent="0.4"/>
    <row r="4" spans="2:7" ht="60.75" customHeight="1" thickBot="1" x14ac:dyDescent="0.4">
      <c r="B4" s="21" t="s">
        <v>2</v>
      </c>
      <c r="C4" s="94" t="s">
        <v>302</v>
      </c>
      <c r="D4" s="95"/>
      <c r="E4" s="95"/>
      <c r="F4" s="95"/>
      <c r="G4" s="96"/>
    </row>
    <row r="6" spans="2:7" ht="15" thickBot="1" x14ac:dyDescent="0.4"/>
    <row r="7" spans="2:7" ht="15" thickBot="1" x14ac:dyDescent="0.4">
      <c r="B7" s="42" t="s">
        <v>30</v>
      </c>
      <c r="C7" s="43" t="s">
        <v>31</v>
      </c>
      <c r="D7" s="43"/>
      <c r="E7" s="44"/>
      <c r="F7" s="43"/>
      <c r="G7" s="45"/>
    </row>
    <row r="8" spans="2:7" ht="15" thickBot="1" x14ac:dyDescent="0.4"/>
    <row r="9" spans="2:7" ht="40.5" customHeight="1" thickBot="1" x14ac:dyDescent="0.4">
      <c r="B9" s="21" t="s">
        <v>2</v>
      </c>
      <c r="C9" s="97" t="s">
        <v>32</v>
      </c>
      <c r="D9" s="95"/>
      <c r="E9" s="95"/>
      <c r="F9" s="95"/>
      <c r="G9" s="96"/>
    </row>
    <row r="11" spans="2:7" s="14" customFormat="1" x14ac:dyDescent="0.35">
      <c r="B11" s="12" t="s">
        <v>3</v>
      </c>
      <c r="C11" s="13" t="s">
        <v>33</v>
      </c>
      <c r="D11" s="98" t="s">
        <v>34</v>
      </c>
      <c r="E11" s="98"/>
      <c r="G11" s="18"/>
    </row>
    <row r="12" spans="2:7" x14ac:dyDescent="0.35">
      <c r="B12" s="15" t="s">
        <v>9</v>
      </c>
      <c r="C12" s="16" t="s">
        <v>35</v>
      </c>
      <c r="D12" s="99" t="s">
        <v>36</v>
      </c>
      <c r="E12" s="99"/>
    </row>
    <row r="13" spans="2:7" x14ac:dyDescent="0.35">
      <c r="B13" s="15" t="s">
        <v>37</v>
      </c>
      <c r="C13" s="16" t="s">
        <v>38</v>
      </c>
      <c r="D13" s="99" t="s">
        <v>39</v>
      </c>
      <c r="E13" s="99"/>
    </row>
    <row r="14" spans="2:7" x14ac:dyDescent="0.35">
      <c r="B14" s="15" t="s">
        <v>40</v>
      </c>
      <c r="C14" s="16" t="s">
        <v>41</v>
      </c>
      <c r="D14" s="99" t="s">
        <v>39</v>
      </c>
      <c r="E14" s="99"/>
    </row>
    <row r="15" spans="2:7" x14ac:dyDescent="0.35">
      <c r="B15" s="15" t="s">
        <v>42</v>
      </c>
      <c r="C15" s="16" t="s">
        <v>43</v>
      </c>
      <c r="D15" s="99" t="s">
        <v>39</v>
      </c>
      <c r="E15" s="99"/>
    </row>
    <row r="16" spans="2:7" ht="15" thickBot="1" x14ac:dyDescent="0.4"/>
    <row r="17" spans="2:7" ht="15" thickBot="1" x14ac:dyDescent="0.4">
      <c r="B17" s="42" t="s">
        <v>44</v>
      </c>
      <c r="C17" s="43" t="s">
        <v>45</v>
      </c>
      <c r="D17" s="43"/>
      <c r="E17" s="44"/>
      <c r="F17" s="43"/>
      <c r="G17" s="45"/>
    </row>
    <row r="18" spans="2:7" ht="15" thickBot="1" x14ac:dyDescent="0.4"/>
    <row r="19" spans="2:7" ht="40.5" customHeight="1" thickBot="1" x14ac:dyDescent="0.4">
      <c r="B19" s="21" t="s">
        <v>2</v>
      </c>
      <c r="C19" s="97" t="s">
        <v>46</v>
      </c>
      <c r="D19" s="95"/>
      <c r="E19" s="95"/>
      <c r="F19" s="95"/>
      <c r="G19" s="96"/>
    </row>
    <row r="21" spans="2:7" x14ac:dyDescent="0.35">
      <c r="B21" s="22" t="s">
        <v>3</v>
      </c>
      <c r="C21" s="102" t="s">
        <v>47</v>
      </c>
      <c r="D21" s="102"/>
      <c r="E21" s="102"/>
      <c r="F21" s="16" t="s">
        <v>48</v>
      </c>
    </row>
    <row r="22" spans="2:7" ht="29" x14ac:dyDescent="0.35">
      <c r="B22" s="10" t="s">
        <v>9</v>
      </c>
      <c r="C22" s="103" t="s">
        <v>319</v>
      </c>
      <c r="D22" s="103"/>
      <c r="E22" s="103"/>
      <c r="F22" s="17" t="s">
        <v>49</v>
      </c>
    </row>
    <row r="23" spans="2:7" ht="29" x14ac:dyDescent="0.35">
      <c r="B23" s="10" t="s">
        <v>37</v>
      </c>
      <c r="C23" s="103" t="s">
        <v>320</v>
      </c>
      <c r="D23" s="103"/>
      <c r="E23" s="103"/>
      <c r="F23" s="17" t="s">
        <v>49</v>
      </c>
    </row>
    <row r="24" spans="2:7" ht="30" customHeight="1" x14ac:dyDescent="0.35">
      <c r="B24" s="10" t="s">
        <v>40</v>
      </c>
      <c r="C24" s="104" t="s">
        <v>321</v>
      </c>
      <c r="D24" s="104"/>
      <c r="E24" s="104"/>
      <c r="F24" s="17" t="s">
        <v>49</v>
      </c>
    </row>
    <row r="26" spans="2:7" x14ac:dyDescent="0.35">
      <c r="B26" s="22" t="s">
        <v>3</v>
      </c>
      <c r="C26" s="23" t="s">
        <v>50</v>
      </c>
      <c r="D26" s="105" t="s">
        <v>51</v>
      </c>
      <c r="E26" s="106"/>
    </row>
    <row r="27" spans="2:7" x14ac:dyDescent="0.35">
      <c r="B27" s="10" t="s">
        <v>9</v>
      </c>
      <c r="C27" s="24" t="s">
        <v>52</v>
      </c>
      <c r="D27" s="107" t="s">
        <v>53</v>
      </c>
      <c r="E27" s="108"/>
    </row>
    <row r="28" spans="2:7" x14ac:dyDescent="0.35">
      <c r="B28" s="10" t="s">
        <v>37</v>
      </c>
      <c r="C28" s="24" t="s">
        <v>54</v>
      </c>
      <c r="D28" s="100" t="s">
        <v>55</v>
      </c>
      <c r="E28" s="101"/>
    </row>
    <row r="29" spans="2:7" ht="15" customHeight="1" x14ac:dyDescent="0.35">
      <c r="B29" s="10" t="s">
        <v>40</v>
      </c>
      <c r="C29" s="17" t="s">
        <v>56</v>
      </c>
      <c r="D29" s="107" t="s">
        <v>53</v>
      </c>
      <c r="E29" s="108"/>
    </row>
    <row r="30" spans="2:7" x14ac:dyDescent="0.35">
      <c r="B30" s="10" t="s">
        <v>42</v>
      </c>
      <c r="C30" s="24" t="s">
        <v>57</v>
      </c>
      <c r="D30" s="100" t="s">
        <v>58</v>
      </c>
      <c r="E30" s="101"/>
    </row>
  </sheetData>
  <mergeCells count="17">
    <mergeCell ref="D30:E30"/>
    <mergeCell ref="D14:E14"/>
    <mergeCell ref="D15:E15"/>
    <mergeCell ref="C19:G19"/>
    <mergeCell ref="C21:E21"/>
    <mergeCell ref="C22:E22"/>
    <mergeCell ref="C23:E23"/>
    <mergeCell ref="C24:E24"/>
    <mergeCell ref="D26:E26"/>
    <mergeCell ref="D27:E27"/>
    <mergeCell ref="D28:E28"/>
    <mergeCell ref="D29:E29"/>
    <mergeCell ref="C4:G4"/>
    <mergeCell ref="C9:G9"/>
    <mergeCell ref="D11:E11"/>
    <mergeCell ref="D12:E12"/>
    <mergeCell ref="D13:E1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6B4F-69EC-4885-B2AE-24C3E0CE6C01}">
  <dimension ref="B2:G8"/>
  <sheetViews>
    <sheetView zoomScale="80" zoomScaleNormal="80" workbookViewId="0">
      <selection activeCell="D7" sqref="D7"/>
    </sheetView>
  </sheetViews>
  <sheetFormatPr defaultColWidth="56.453125" defaultRowHeight="14.5" x14ac:dyDescent="0.35"/>
  <cols>
    <col min="1" max="1" width="4" style="67" customWidth="1"/>
    <col min="2" max="2" width="15" style="66" customWidth="1"/>
    <col min="3" max="3" width="30.453125" style="67" customWidth="1"/>
    <col min="4" max="4" width="53.453125" style="67" customWidth="1"/>
    <col min="5" max="5" width="34.1796875" style="68" customWidth="1"/>
    <col min="6" max="6" width="94.453125" style="67" customWidth="1"/>
    <col min="7" max="7" width="41.54296875" style="68" hidden="1" customWidth="1"/>
    <col min="8" max="16384" width="56.453125" style="67"/>
  </cols>
  <sheetData>
    <row r="2" spans="2:7" s="62" customFormat="1" x14ac:dyDescent="0.35">
      <c r="B2" s="59" t="s">
        <v>3</v>
      </c>
      <c r="C2" s="60" t="s">
        <v>4</v>
      </c>
      <c r="D2" s="61" t="s">
        <v>5</v>
      </c>
      <c r="E2" s="61" t="s">
        <v>6</v>
      </c>
      <c r="F2" s="60" t="s">
        <v>7</v>
      </c>
      <c r="G2" s="61" t="s">
        <v>8</v>
      </c>
    </row>
    <row r="3" spans="2:7" s="65" customFormat="1" ht="377" x14ac:dyDescent="0.35">
      <c r="B3" s="63" t="s">
        <v>9</v>
      </c>
      <c r="C3" s="64" t="s">
        <v>10</v>
      </c>
      <c r="D3" s="64" t="s">
        <v>11</v>
      </c>
      <c r="E3" s="69" t="s">
        <v>301</v>
      </c>
      <c r="F3" s="64" t="s">
        <v>369</v>
      </c>
      <c r="G3" s="64"/>
    </row>
    <row r="4" spans="2:7" s="65" customFormat="1" ht="29" x14ac:dyDescent="0.35">
      <c r="B4" s="63" t="s">
        <v>12</v>
      </c>
      <c r="C4" s="64" t="s">
        <v>13</v>
      </c>
      <c r="D4" s="64" t="s">
        <v>299</v>
      </c>
      <c r="E4" s="69" t="s">
        <v>129</v>
      </c>
      <c r="F4" s="64" t="s">
        <v>15</v>
      </c>
    </row>
    <row r="5" spans="2:7" s="65" customFormat="1" ht="29" x14ac:dyDescent="0.35">
      <c r="B5" s="63" t="s">
        <v>16</v>
      </c>
      <c r="C5" s="64" t="s">
        <v>17</v>
      </c>
      <c r="D5" s="64" t="s">
        <v>322</v>
      </c>
      <c r="E5" s="69" t="s">
        <v>132</v>
      </c>
      <c r="F5" s="64" t="s">
        <v>19</v>
      </c>
    </row>
    <row r="6" spans="2:7" s="65" customFormat="1" ht="29" x14ac:dyDescent="0.35">
      <c r="B6" s="63" t="s">
        <v>20</v>
      </c>
      <c r="C6" s="64" t="s">
        <v>21</v>
      </c>
      <c r="D6" s="64" t="s">
        <v>323</v>
      </c>
      <c r="E6" s="69" t="s">
        <v>22</v>
      </c>
      <c r="F6" s="64" t="s">
        <v>23</v>
      </c>
    </row>
    <row r="7" spans="2:7" s="65" customFormat="1" ht="80.25" customHeight="1" x14ac:dyDescent="0.35">
      <c r="B7" s="63" t="s">
        <v>24</v>
      </c>
      <c r="C7" s="64" t="s">
        <v>25</v>
      </c>
      <c r="D7" s="64" t="s">
        <v>26</v>
      </c>
      <c r="E7" s="69" t="s">
        <v>27</v>
      </c>
      <c r="F7" s="64" t="s">
        <v>28</v>
      </c>
    </row>
    <row r="8" spans="2:7" s="65" customFormat="1" ht="47.25" customHeight="1" x14ac:dyDescent="0.35">
      <c r="B8" s="109" t="s">
        <v>29</v>
      </c>
      <c r="C8" s="110"/>
      <c r="D8" s="110"/>
      <c r="E8" s="110"/>
      <c r="F8" s="110"/>
      <c r="G8" s="111"/>
    </row>
  </sheetData>
  <sheetProtection sheet="1" objects="1" scenarios="1" formatCells="0"/>
  <mergeCells count="1">
    <mergeCell ref="B8:G8"/>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r:uid="{24BB6EFB-A4AB-4484-ADC7-5E23512856F9}">
          <x14:formula1>
            <xm:f>Gegevensblad!$C$4:$F$4</xm:f>
          </x14:formula1>
          <xm:sqref>E4</xm:sqref>
        </x14:dataValidation>
        <x14:dataValidation type="list" allowBlank="1" showInputMessage="1" showErrorMessage="1" xr:uid="{A176D626-A100-4EA6-B091-D0942042B5AD}">
          <x14:formula1>
            <xm:f>Gegevensblad!$C$6:$F$6</xm:f>
          </x14:formula1>
          <xm:sqref>E5</xm:sqref>
        </x14:dataValidation>
        <x14:dataValidation type="list" allowBlank="1" showInputMessage="1" showErrorMessage="1" xr:uid="{A7F5236E-EBD9-40CA-BEAE-1943A02E621B}">
          <x14:formula1>
            <xm:f>Gegevensblad!$C$8:$F$8</xm:f>
          </x14:formula1>
          <xm:sqref>E6</xm:sqref>
        </x14:dataValidation>
        <x14:dataValidation type="list" allowBlank="1" showInputMessage="1" showErrorMessage="1" xr:uid="{1FCC9DBA-0113-490C-A587-F2A60C0379F3}">
          <x14:formula1>
            <xm:f>Gegevensblad!$C$10:$D$10</xm:f>
          </x14:formula1>
          <xm:sqref>E7:E8</xm:sqref>
        </x14:dataValidation>
        <x14:dataValidation type="list" allowBlank="1" showInputMessage="1" showErrorMessage="1" xr:uid="{2A3D44BF-96F8-496D-8864-1EE438C1E596}">
          <x14:formula1>
            <xm:f>Gegevensblad!$C$2:$G$2</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0A55-647A-4D6E-B581-A23DE2B98881}">
  <dimension ref="A1:Y42"/>
  <sheetViews>
    <sheetView topLeftCell="D1" zoomScale="80" zoomScaleNormal="80" workbookViewId="0">
      <pane ySplit="2" topLeftCell="A9" activePane="bottomLeft" state="frozen"/>
      <selection pane="bottomLeft" activeCell="U22" sqref="U22"/>
    </sheetView>
  </sheetViews>
  <sheetFormatPr defaultRowHeight="14.5" x14ac:dyDescent="0.35"/>
  <cols>
    <col min="1" max="1" width="9.453125" bestFit="1" customWidth="1"/>
    <col min="2" max="2" width="21.1796875" style="26" bestFit="1" customWidth="1"/>
    <col min="3" max="3" width="17.1796875" style="27" bestFit="1" customWidth="1"/>
    <col min="4" max="4" width="18.1796875" style="28" bestFit="1" customWidth="1"/>
    <col min="5" max="6" width="11.54296875" style="29" bestFit="1" customWidth="1"/>
    <col min="7" max="7" width="10.453125" style="29" bestFit="1" customWidth="1"/>
    <col min="8" max="8" width="11.1796875" style="29" bestFit="1" customWidth="1"/>
    <col min="9" max="9" width="18.81640625" style="29" bestFit="1" customWidth="1"/>
    <col min="10" max="11" width="12" style="34" bestFit="1" customWidth="1"/>
    <col min="12" max="12" width="14.81640625" style="34" bestFit="1" customWidth="1"/>
    <col min="13" max="14" width="12" style="34" bestFit="1" customWidth="1"/>
    <col min="15" max="15" width="12" style="35" bestFit="1" customWidth="1"/>
    <col min="16" max="16" width="14.81640625" style="35" bestFit="1" customWidth="1"/>
    <col min="17" max="17" width="12" style="35" bestFit="1" customWidth="1"/>
    <col min="18" max="18" width="14.81640625" style="32" bestFit="1" customWidth="1"/>
    <col min="19" max="19" width="17.54296875" style="33" bestFit="1" customWidth="1"/>
    <col min="20" max="20" width="146.54296875" style="2" bestFit="1" customWidth="1"/>
    <col min="21" max="21" width="26.54296875" bestFit="1" customWidth="1"/>
    <col min="22" max="22" width="17" bestFit="1" customWidth="1"/>
    <col min="23" max="23" width="56.1796875" style="6" bestFit="1" customWidth="1"/>
    <col min="24" max="25" width="9.1796875" style="6"/>
    <col min="26" max="26" width="62" customWidth="1"/>
  </cols>
  <sheetData>
    <row r="1" spans="1:25" s="8" customFormat="1" x14ac:dyDescent="0.35">
      <c r="B1" s="54"/>
      <c r="C1" s="54"/>
      <c r="D1" s="54"/>
      <c r="E1" s="54"/>
      <c r="F1" s="54"/>
      <c r="G1" s="54"/>
      <c r="H1" s="54"/>
      <c r="I1" s="54"/>
      <c r="J1" s="112" t="s">
        <v>59</v>
      </c>
      <c r="K1" s="112"/>
      <c r="L1" s="112"/>
      <c r="M1" s="112"/>
      <c r="N1" s="54"/>
      <c r="O1" s="113" t="s">
        <v>60</v>
      </c>
      <c r="P1" s="113"/>
      <c r="Q1" s="113"/>
      <c r="R1" s="113"/>
      <c r="S1" s="48"/>
      <c r="T1" s="70"/>
      <c r="U1" s="7"/>
      <c r="V1" s="7"/>
      <c r="W1" s="7"/>
    </row>
    <row r="2" spans="1:25" s="38" customFormat="1" ht="178.5" customHeight="1" x14ac:dyDescent="0.35">
      <c r="A2" s="38" t="s">
        <v>61</v>
      </c>
      <c r="B2" s="36" t="s">
        <v>62</v>
      </c>
      <c r="C2" s="36" t="s">
        <v>59</v>
      </c>
      <c r="D2" s="36" t="s">
        <v>63</v>
      </c>
      <c r="E2" s="36" t="s">
        <v>64</v>
      </c>
      <c r="F2" s="36" t="s">
        <v>65</v>
      </c>
      <c r="G2" s="36" t="s">
        <v>66</v>
      </c>
      <c r="H2" s="36" t="s">
        <v>67</v>
      </c>
      <c r="I2" s="36" t="s">
        <v>68</v>
      </c>
      <c r="J2" s="51" t="str">
        <f>Gegevensblad!C2</f>
        <v>Inhuur Personeel</v>
      </c>
      <c r="K2" s="51" t="str">
        <f>Gegevensblad!D2</f>
        <v>Hosting/Infrastructuur</v>
      </c>
      <c r="L2" s="51" t="str">
        <f>Gegevensblad!E2</f>
        <v>Software/Platform (incl. beheer)</v>
      </c>
      <c r="M2" s="51" t="str">
        <f>Gegevensblad!F2</f>
        <v>Software ontwikkeling</v>
      </c>
      <c r="N2" s="51" t="str">
        <f>Gegevensblad!G2</f>
        <v>Fysieke beveiliging</v>
      </c>
      <c r="O2" s="51" t="s">
        <v>71</v>
      </c>
      <c r="P2" s="51" t="s">
        <v>72</v>
      </c>
      <c r="Q2" s="51" t="s">
        <v>73</v>
      </c>
      <c r="R2" s="51" t="s">
        <v>74</v>
      </c>
      <c r="S2" s="49" t="s">
        <v>75</v>
      </c>
      <c r="T2" s="70" t="s">
        <v>76</v>
      </c>
      <c r="U2" s="37" t="s">
        <v>77</v>
      </c>
      <c r="V2" s="37" t="s">
        <v>78</v>
      </c>
      <c r="W2" s="37" t="s">
        <v>79</v>
      </c>
    </row>
    <row r="3" spans="1:25" ht="58" x14ac:dyDescent="0.35">
      <c r="A3">
        <f>IF(B3="Ja",1,0)</f>
        <v>1</v>
      </c>
      <c r="B3" s="26" t="str">
        <f t="shared" ref="B3:B37" si="0">IF(SUM(C3:D3)&gt;1,"Ja","Nee")</f>
        <v>Ja</v>
      </c>
      <c r="C3" s="27">
        <f>IF(AND(Vragenlijst!$E$3=Gegevensblad!$C$2,Bron!J3="x"),1,IF(AND(Vragenlijst!$E$3=Gegevensblad!$D$2,Bron!K3="x"),1,IF(AND(Vragenlijst!$E$3=Gegevensblad!$E$2,Bron!L3="x"),1,IF(AND(Vragenlijst!$E$3=Gegevensblad!$F$2,Bron!M3="x"),1,IF(AND(Vragenlijst!$E$3=Gegevensblad!$G$2,Bron!N3="x"),1,0)))))</f>
        <v>1</v>
      </c>
      <c r="D3" s="28">
        <f>IF(SUM(E3:I3)&gt;0,1,0)</f>
        <v>1</v>
      </c>
      <c r="E3" s="29">
        <f t="shared" ref="E3:E37" si="1">IF(O3="G",1,0)</f>
        <v>1</v>
      </c>
      <c r="F3" s="29">
        <f>IF(AND(OR(Vragenlijst!$E$4=Gegevensblad!$E$4,Vragenlijst!$E$4=Gegevensblad!$F$4),Bron!P3="B"),1,0)</f>
        <v>0</v>
      </c>
      <c r="G3" s="29">
        <f>IF(AND(OR(Vragenlijst!$E$5=Gegevensblad!$E$6,Vragenlijst!$E$5=Gegevensblad!$F$6),Bron!Q3="I"),1,0)</f>
        <v>0</v>
      </c>
      <c r="H3" s="29">
        <f>IF(AND(OR(Vragenlijst!$E$6=Gegevensblad!$E$8,Vragenlijst!$E$6=Gegevensblad!$F$8),Bron!R3="V"),1,0)</f>
        <v>0</v>
      </c>
      <c r="I3" s="29">
        <f>IF(AND(Vragenlijst!$E$7=Gegevensblad!$C$10,OR(Bron!Q3="I",Bron!R3="V")),1,0)</f>
        <v>0</v>
      </c>
      <c r="J3" s="30" t="s">
        <v>80</v>
      </c>
      <c r="K3" s="30" t="s">
        <v>80</v>
      </c>
      <c r="L3" s="30" t="s">
        <v>80</v>
      </c>
      <c r="M3" s="30" t="s">
        <v>80</v>
      </c>
      <c r="N3" s="30" t="s">
        <v>80</v>
      </c>
      <c r="O3" s="52" t="s">
        <v>64</v>
      </c>
      <c r="P3" s="52"/>
      <c r="Q3" s="52"/>
      <c r="R3" s="52"/>
      <c r="S3" s="50" t="str">
        <f t="shared" ref="S3:S26" si="2">IF(O3="G","Basis",IF(P3="B","Verhoogd risico",IF(Q3="I","Verhoogd risico",IF(R3="V","Verhoogd risico"))))</f>
        <v>Basis</v>
      </c>
      <c r="T3" s="55" t="s">
        <v>324</v>
      </c>
      <c r="U3" s="5" t="s">
        <v>81</v>
      </c>
      <c r="V3" s="5"/>
      <c r="W3" s="39" t="s">
        <v>82</v>
      </c>
      <c r="X3"/>
      <c r="Y3"/>
    </row>
    <row r="4" spans="1:25" ht="29" x14ac:dyDescent="0.35">
      <c r="A4">
        <f>IF(B4="Ja",A3+1,A3)</f>
        <v>2</v>
      </c>
      <c r="B4" s="26" t="str">
        <f t="shared" si="0"/>
        <v>Ja</v>
      </c>
      <c r="C4" s="27">
        <f>IF(AND(Vragenlijst!$E$3=Gegevensblad!$C$2,Bron!J4="x"),1,IF(AND(Vragenlijst!$E$3=Gegevensblad!$D$2,Bron!K4="x"),1,IF(AND(Vragenlijst!$E$3=Gegevensblad!$E$2,Bron!L4="x"),1,IF(AND(Vragenlijst!$E$3=Gegevensblad!$F$2,Bron!M4="x"),1,IF(AND(Vragenlijst!$E$3=Gegevensblad!$G$2,Bron!N4="x"),1,0)))))</f>
        <v>1</v>
      </c>
      <c r="D4" s="28">
        <f t="shared" ref="D4:D37" si="3">IF(SUM(E4:I4)&gt;0,1,0)</f>
        <v>1</v>
      </c>
      <c r="E4" s="29">
        <f t="shared" si="1"/>
        <v>1</v>
      </c>
      <c r="F4" s="29">
        <f>IF(AND(OR(Vragenlijst!$E$4=Gegevensblad!$E$4,Vragenlijst!$E$4=Gegevensblad!$F$4),Bron!P4="B"),1,0)</f>
        <v>0</v>
      </c>
      <c r="G4" s="29">
        <f>IF(AND(OR(Vragenlijst!$E$5=Gegevensblad!$E$6,Vragenlijst!$E$5=Gegevensblad!$F$6),Bron!Q4="I"),1,0)</f>
        <v>0</v>
      </c>
      <c r="H4" s="29">
        <f>IF(AND(OR(Vragenlijst!$E$6=Gegevensblad!$E$8,Vragenlijst!$E$6=Gegevensblad!$F$8),Bron!R4="V"),1,0)</f>
        <v>0</v>
      </c>
      <c r="I4" s="29">
        <f>IF(AND(Vragenlijst!$E$7=Gegevensblad!$C$10,OR(Bron!Q4="I",Bron!R4="V")),1,0)</f>
        <v>0</v>
      </c>
      <c r="J4" s="30" t="s">
        <v>80</v>
      </c>
      <c r="K4" s="30" t="s">
        <v>80</v>
      </c>
      <c r="L4" s="30" t="s">
        <v>80</v>
      </c>
      <c r="M4" s="30" t="s">
        <v>80</v>
      </c>
      <c r="N4" s="30" t="s">
        <v>80</v>
      </c>
      <c r="O4" s="52" t="s">
        <v>64</v>
      </c>
      <c r="P4" s="52"/>
      <c r="Q4" s="52"/>
      <c r="R4" s="52"/>
      <c r="S4" s="50" t="str">
        <f t="shared" si="2"/>
        <v>Basis</v>
      </c>
      <c r="T4" s="55" t="s">
        <v>303</v>
      </c>
      <c r="U4" s="5" t="s">
        <v>83</v>
      </c>
      <c r="V4" s="5"/>
      <c r="W4" s="39" t="s">
        <v>82</v>
      </c>
      <c r="X4"/>
      <c r="Y4"/>
    </row>
    <row r="5" spans="1:25" ht="43.5" x14ac:dyDescent="0.35">
      <c r="A5">
        <f t="shared" ref="A5:A40" si="4">IF(B5="Ja",A4+1,A4)</f>
        <v>3</v>
      </c>
      <c r="B5" s="26" t="str">
        <f t="shared" si="0"/>
        <v>Ja</v>
      </c>
      <c r="C5" s="27">
        <f>IF(AND(Vragenlijst!$E$3=Gegevensblad!$C$2,Bron!J5="x"),1,IF(AND(Vragenlijst!$E$3=Gegevensblad!$D$2,Bron!K5="x"),1,IF(AND(Vragenlijst!$E$3=Gegevensblad!$E$2,Bron!L5="x"),1,IF(AND(Vragenlijst!$E$3=Gegevensblad!$F$2,Bron!M5="x"),1,IF(AND(Vragenlijst!$E$3=Gegevensblad!$G$2,Bron!N5="x"),1,0)))))</f>
        <v>1</v>
      </c>
      <c r="D5" s="28">
        <f t="shared" si="3"/>
        <v>1</v>
      </c>
      <c r="E5" s="29">
        <f t="shared" si="1"/>
        <v>1</v>
      </c>
      <c r="F5" s="29">
        <f>IF(AND(OR(Vragenlijst!$E$4=Gegevensblad!$E$4,Vragenlijst!$E$4=Gegevensblad!$F$4),Bron!P5="B"),1,0)</f>
        <v>0</v>
      </c>
      <c r="G5" s="29">
        <f>IF(AND(OR(Vragenlijst!$E$5=Gegevensblad!$E$6,Vragenlijst!$E$5=Gegevensblad!$F$6),Bron!Q5="I"),1,0)</f>
        <v>0</v>
      </c>
      <c r="H5" s="29">
        <f>IF(AND(OR(Vragenlijst!$E$6=Gegevensblad!$E$8,Vragenlijst!$E$6=Gegevensblad!$F$8),Bron!R5="V"),1,0)</f>
        <v>0</v>
      </c>
      <c r="I5" s="29">
        <f>IF(AND(Vragenlijst!$E$7=Gegevensblad!$C$10,OR(Bron!Q5="I",Bron!R5="V")),1,0)</f>
        <v>0</v>
      </c>
      <c r="J5" s="30" t="s">
        <v>80</v>
      </c>
      <c r="K5" s="30" t="s">
        <v>80</v>
      </c>
      <c r="L5" s="30" t="s">
        <v>80</v>
      </c>
      <c r="M5" s="30" t="s">
        <v>80</v>
      </c>
      <c r="N5" s="30"/>
      <c r="O5" s="52" t="s">
        <v>64</v>
      </c>
      <c r="P5" s="52"/>
      <c r="Q5" s="52"/>
      <c r="R5" s="52"/>
      <c r="S5" s="50" t="str">
        <f t="shared" si="2"/>
        <v>Basis</v>
      </c>
      <c r="T5" s="55" t="s">
        <v>84</v>
      </c>
      <c r="U5" s="5" t="s">
        <v>85</v>
      </c>
      <c r="V5" s="5"/>
      <c r="W5" s="39" t="s">
        <v>86</v>
      </c>
      <c r="X5"/>
      <c r="Y5"/>
    </row>
    <row r="6" spans="1:25" x14ac:dyDescent="0.35">
      <c r="A6">
        <f t="shared" si="4"/>
        <v>4</v>
      </c>
      <c r="B6" s="26" t="str">
        <f t="shared" si="0"/>
        <v>Ja</v>
      </c>
      <c r="C6" s="27">
        <f>IF(AND(Vragenlijst!$E$3=Gegevensblad!$C$2,Bron!J6="x"),1,IF(AND(Vragenlijst!$E$3=Gegevensblad!$D$2,Bron!K6="x"),1,IF(AND(Vragenlijst!$E$3=Gegevensblad!$E$2,Bron!L6="x"),1,IF(AND(Vragenlijst!$E$3=Gegevensblad!$F$2,Bron!M6="x"),1,IF(AND(Vragenlijst!$E$3=Gegevensblad!$G$2,Bron!N6="x"),1,0)))))</f>
        <v>1</v>
      </c>
      <c r="D6" s="28">
        <f t="shared" si="3"/>
        <v>1</v>
      </c>
      <c r="E6" s="29">
        <f t="shared" si="1"/>
        <v>1</v>
      </c>
      <c r="F6" s="29">
        <f>IF(AND(OR(Vragenlijst!$E$4=Gegevensblad!$E$4,Vragenlijst!$E$4=Gegevensblad!$F$4),Bron!P6="B"),1,0)</f>
        <v>0</v>
      </c>
      <c r="G6" s="29">
        <f>IF(AND(OR(Vragenlijst!$E$5=Gegevensblad!$E$6,Vragenlijst!$E$5=Gegevensblad!$F$6),Bron!Q6="I"),1,0)</f>
        <v>0</v>
      </c>
      <c r="H6" s="29">
        <f>IF(AND(OR(Vragenlijst!$E$6=Gegevensblad!$E$8,Vragenlijst!$E$6=Gegevensblad!$F$8),Bron!R6="V"),1,0)</f>
        <v>0</v>
      </c>
      <c r="I6" s="29">
        <f>IF(AND(Vragenlijst!$E$7=Gegevensblad!$C$10,OR(Bron!Q6="I",Bron!R6="V")),1,0)</f>
        <v>0</v>
      </c>
      <c r="J6" s="30"/>
      <c r="K6" s="30" t="s">
        <v>80</v>
      </c>
      <c r="L6" s="30" t="s">
        <v>80</v>
      </c>
      <c r="M6" s="30" t="s">
        <v>80</v>
      </c>
      <c r="N6" s="30"/>
      <c r="O6" s="52" t="s">
        <v>64</v>
      </c>
      <c r="P6" s="52"/>
      <c r="Q6" s="52"/>
      <c r="R6" s="52"/>
      <c r="S6" s="50" t="str">
        <f t="shared" si="2"/>
        <v>Basis</v>
      </c>
      <c r="T6" s="55" t="s">
        <v>304</v>
      </c>
      <c r="U6" s="5" t="s">
        <v>87</v>
      </c>
      <c r="V6" s="5"/>
      <c r="W6" s="40"/>
      <c r="X6"/>
      <c r="Y6"/>
    </row>
    <row r="7" spans="1:25" ht="29" x14ac:dyDescent="0.35">
      <c r="A7">
        <f t="shared" si="4"/>
        <v>5</v>
      </c>
      <c r="B7" s="26" t="str">
        <f t="shared" si="0"/>
        <v>Ja</v>
      </c>
      <c r="C7" s="27">
        <f>IF(AND(Vragenlijst!$E$3=Gegevensblad!$C$2,Bron!J7="x"),1,IF(AND(Vragenlijst!$E$3=Gegevensblad!$D$2,Bron!K7="x"),1,IF(AND(Vragenlijst!$E$3=Gegevensblad!$E$2,Bron!L7="x"),1,IF(AND(Vragenlijst!$E$3=Gegevensblad!$F$2,Bron!M7="x"),1,IF(AND(Vragenlijst!$E$3=Gegevensblad!$G$2,Bron!N7="x"),1,0)))))</f>
        <v>1</v>
      </c>
      <c r="D7" s="28">
        <f t="shared" si="3"/>
        <v>1</v>
      </c>
      <c r="E7" s="29">
        <f t="shared" si="1"/>
        <v>1</v>
      </c>
      <c r="F7" s="29">
        <f>IF(AND(OR(Vragenlijst!$E$4=Gegevensblad!$E$4,Vragenlijst!$E$4=Gegevensblad!$F$4),Bron!P7="B"),1,0)</f>
        <v>0</v>
      </c>
      <c r="G7" s="29">
        <f>IF(AND(OR(Vragenlijst!$E$5=Gegevensblad!$E$6,Vragenlijst!$E$5=Gegevensblad!$F$6),Bron!Q7="I"),1,0)</f>
        <v>0</v>
      </c>
      <c r="H7" s="29">
        <f>IF(AND(OR(Vragenlijst!$E$6=Gegevensblad!$E$8,Vragenlijst!$E$6=Gegevensblad!$F$8),Bron!R7="V"),1,0)</f>
        <v>0</v>
      </c>
      <c r="I7" s="29">
        <f>IF(AND(Vragenlijst!$E$7=Gegevensblad!$C$10,OR(Bron!Q7="I",Bron!R7="V")),1,0)</f>
        <v>0</v>
      </c>
      <c r="J7" s="30"/>
      <c r="K7" s="30" t="s">
        <v>80</v>
      </c>
      <c r="L7" s="30" t="s">
        <v>80</v>
      </c>
      <c r="M7" s="30" t="s">
        <v>80</v>
      </c>
      <c r="N7" s="30"/>
      <c r="O7" s="52" t="s">
        <v>64</v>
      </c>
      <c r="P7" s="52"/>
      <c r="Q7" s="52"/>
      <c r="R7" s="52"/>
      <c r="S7" s="50" t="str">
        <f t="shared" si="2"/>
        <v>Basis</v>
      </c>
      <c r="T7" s="55" t="s">
        <v>88</v>
      </c>
      <c r="U7" s="5" t="s">
        <v>89</v>
      </c>
      <c r="V7" s="5"/>
      <c r="W7" s="40"/>
      <c r="X7"/>
      <c r="Y7"/>
    </row>
    <row r="8" spans="1:25" ht="101.5" x14ac:dyDescent="0.35">
      <c r="A8">
        <f t="shared" si="4"/>
        <v>6</v>
      </c>
      <c r="B8" s="26" t="str">
        <f t="shared" si="0"/>
        <v>Ja</v>
      </c>
      <c r="C8" s="27">
        <f>IF(AND(Vragenlijst!$E$3=Gegevensblad!$C$2,Bron!J8="x"),1,IF(AND(Vragenlijst!$E$3=Gegevensblad!$D$2,Bron!K8="x"),1,IF(AND(Vragenlijst!$E$3=Gegevensblad!$E$2,Bron!L8="x"),1,IF(AND(Vragenlijst!$E$3=Gegevensblad!$F$2,Bron!M8="x"),1,IF(AND(Vragenlijst!$E$3=Gegevensblad!$G$2,Bron!N8="x"),1,0)))))</f>
        <v>1</v>
      </c>
      <c r="D8" s="28">
        <f t="shared" si="3"/>
        <v>1</v>
      </c>
      <c r="E8" s="29">
        <f t="shared" si="1"/>
        <v>1</v>
      </c>
      <c r="F8" s="29">
        <f>IF(AND(OR(Vragenlijst!$E$4=Gegevensblad!$E$4,Vragenlijst!$E$4=Gegevensblad!$F$4),Bron!P8="B"),1,0)</f>
        <v>0</v>
      </c>
      <c r="G8" s="29">
        <f>IF(AND(OR(Vragenlijst!$E$5=Gegevensblad!$E$6,Vragenlijst!$E$5=Gegevensblad!$F$6),Bron!Q8="I"),1,0)</f>
        <v>0</v>
      </c>
      <c r="H8" s="29">
        <f>IF(AND(OR(Vragenlijst!$E$6=Gegevensblad!$E$8,Vragenlijst!$E$6=Gegevensblad!$F$8),Bron!R8="V"),1,0)</f>
        <v>0</v>
      </c>
      <c r="I8" s="29">
        <f>IF(AND(Vragenlijst!$E$7=Gegevensblad!$C$10,OR(Bron!Q8="I",Bron!R8="V")),1,0)</f>
        <v>0</v>
      </c>
      <c r="J8" s="30"/>
      <c r="K8" s="30" t="s">
        <v>80</v>
      </c>
      <c r="L8" s="30" t="s">
        <v>80</v>
      </c>
      <c r="M8" s="30"/>
      <c r="N8" s="30"/>
      <c r="O8" s="52" t="s">
        <v>64</v>
      </c>
      <c r="P8" s="52"/>
      <c r="Q8" s="52"/>
      <c r="R8" s="52"/>
      <c r="S8" s="50" t="str">
        <f t="shared" si="2"/>
        <v>Basis</v>
      </c>
      <c r="T8" s="55" t="s">
        <v>295</v>
      </c>
      <c r="U8" s="5" t="s">
        <v>90</v>
      </c>
      <c r="V8" s="5"/>
      <c r="W8" s="40"/>
      <c r="X8"/>
      <c r="Y8"/>
    </row>
    <row r="9" spans="1:25" ht="29" x14ac:dyDescent="0.35">
      <c r="A9">
        <f t="shared" si="4"/>
        <v>7</v>
      </c>
      <c r="B9" s="26" t="str">
        <f>IF(SUM(C9:D9)&gt;1,"Ja","Nee")</f>
        <v>Ja</v>
      </c>
      <c r="C9" s="27">
        <f>IF(AND(Vragenlijst!$E$3=Gegevensblad!$C$2,Bron!J9="x"),1,IF(AND(Vragenlijst!$E$3=Gegevensblad!$D$2,Bron!K9="x"),1,IF(AND(Vragenlijst!$E$3=Gegevensblad!$E$2,Bron!L9="x"),1,IF(AND(Vragenlijst!$E$3=Gegevensblad!$F$2,Bron!M9="x"),1,IF(AND(Vragenlijst!$E$3=Gegevensblad!$G$2,Bron!N9="x"),1,0)))))</f>
        <v>1</v>
      </c>
      <c r="D9" s="28">
        <f>IF(SUM(E9:I9)&gt;0,1,0)</f>
        <v>1</v>
      </c>
      <c r="E9" s="29">
        <f>IF(O9="G",1,0)</f>
        <v>0</v>
      </c>
      <c r="F9" s="29">
        <f>IF(AND(OR(Vragenlijst!$E$4=Gegevensblad!$E$4,Vragenlijst!$E$4=Gegevensblad!$F$4),Bron!P9="B"),1,0)</f>
        <v>0</v>
      </c>
      <c r="G9" s="29">
        <f>IF(AND(OR(Vragenlijst!$E$5=Gegevensblad!$E$6,Vragenlijst!$E$5=Gegevensblad!$F$6),Bron!Q9="I"),1,0)</f>
        <v>0</v>
      </c>
      <c r="H9" s="29">
        <f>IF(AND(OR(Vragenlijst!$E$6=Gegevensblad!$E$8,Vragenlijst!$E$6=Gegevensblad!$F$8),Bron!R9="V"),1,0)</f>
        <v>1</v>
      </c>
      <c r="I9" s="29">
        <f>IF(AND(Vragenlijst!$E$7=Gegevensblad!$C$10,OR(Bron!Q9="I",Bron!R9="V")),1,0)</f>
        <v>1</v>
      </c>
      <c r="J9" s="30"/>
      <c r="K9" s="30" t="s">
        <v>80</v>
      </c>
      <c r="L9" s="30" t="s">
        <v>80</v>
      </c>
      <c r="M9" s="30"/>
      <c r="N9" s="30"/>
      <c r="O9" s="52"/>
      <c r="P9" s="52"/>
      <c r="Q9" s="52" t="s">
        <v>66</v>
      </c>
      <c r="R9" s="52" t="s">
        <v>67</v>
      </c>
      <c r="S9" s="50" t="str">
        <f>IF(O9="G","Basis",IF(P9="B","Verhoogd risico",IF(Q9="I","Verhoogd risico",IF(R9="V","Verhoogd risico"))))</f>
        <v>Verhoogd risico</v>
      </c>
      <c r="T9" s="55" t="s">
        <v>305</v>
      </c>
      <c r="U9" s="5" t="s">
        <v>90</v>
      </c>
      <c r="V9" s="5"/>
      <c r="W9" s="40"/>
      <c r="X9"/>
      <c r="Y9"/>
    </row>
    <row r="10" spans="1:25" ht="29" x14ac:dyDescent="0.35">
      <c r="A10">
        <f t="shared" si="4"/>
        <v>8</v>
      </c>
      <c r="B10" s="26" t="str">
        <f t="shared" si="0"/>
        <v>Ja</v>
      </c>
      <c r="C10" s="27">
        <f>IF(AND(Vragenlijst!$E$3=Gegevensblad!$C$2,Bron!J10="x"),1,IF(AND(Vragenlijst!$E$3=Gegevensblad!$D$2,Bron!K10="x"),1,IF(AND(Vragenlijst!$E$3=Gegevensblad!$E$2,Bron!L10="x"),1,IF(AND(Vragenlijst!$E$3=Gegevensblad!$F$2,Bron!M10="x"),1,IF(AND(Vragenlijst!$E$3=Gegevensblad!$G$2,Bron!N10="x"),1,0)))))</f>
        <v>1</v>
      </c>
      <c r="D10" s="28">
        <f t="shared" si="3"/>
        <v>1</v>
      </c>
      <c r="E10" s="29">
        <f t="shared" si="1"/>
        <v>1</v>
      </c>
      <c r="F10" s="29">
        <f>IF(AND(OR(Vragenlijst!$E$4=Gegevensblad!$E$4,Vragenlijst!$E$4=Gegevensblad!$F$4),Bron!P10="B"),1,0)</f>
        <v>0</v>
      </c>
      <c r="G10" s="29">
        <f>IF(AND(OR(Vragenlijst!$E$5=Gegevensblad!$E$6,Vragenlijst!$E$5=Gegevensblad!$F$6),Bron!Q10="I"),1,0)</f>
        <v>0</v>
      </c>
      <c r="H10" s="29">
        <f>IF(AND(OR(Vragenlijst!$E$6=Gegevensblad!$E$8,Vragenlijst!$E$6=Gegevensblad!$F$8),Bron!R10="V"),1,0)</f>
        <v>0</v>
      </c>
      <c r="I10" s="29">
        <f>IF(AND(Vragenlijst!$E$7=Gegevensblad!$C$10,OR(Bron!Q10="I",Bron!R10="V")),1,0)</f>
        <v>0</v>
      </c>
      <c r="J10" s="30"/>
      <c r="K10" s="30" t="s">
        <v>80</v>
      </c>
      <c r="L10" s="30" t="s">
        <v>80</v>
      </c>
      <c r="M10" s="30" t="s">
        <v>80</v>
      </c>
      <c r="N10" s="30"/>
      <c r="O10" s="52" t="s">
        <v>64</v>
      </c>
      <c r="P10" s="52"/>
      <c r="Q10" s="52"/>
      <c r="R10" s="52"/>
      <c r="S10" s="50" t="str">
        <f t="shared" si="2"/>
        <v>Basis</v>
      </c>
      <c r="T10" s="55" t="s">
        <v>306</v>
      </c>
      <c r="U10" s="5" t="s">
        <v>91</v>
      </c>
      <c r="V10" s="5"/>
      <c r="W10" s="40"/>
      <c r="X10"/>
      <c r="Y10"/>
    </row>
    <row r="11" spans="1:25" x14ac:dyDescent="0.35">
      <c r="A11">
        <f t="shared" si="4"/>
        <v>9</v>
      </c>
      <c r="B11" s="26" t="str">
        <f t="shared" si="0"/>
        <v>Ja</v>
      </c>
      <c r="C11" s="27">
        <f>IF(AND(Vragenlijst!$E$3=Gegevensblad!$C$2,Bron!J11="x"),1,IF(AND(Vragenlijst!$E$3=Gegevensblad!$D$2,Bron!K11="x"),1,IF(AND(Vragenlijst!$E$3=Gegevensblad!$E$2,Bron!L11="x"),1,IF(AND(Vragenlijst!$E$3=Gegevensblad!$F$2,Bron!M11="x"),1,IF(AND(Vragenlijst!$E$3=Gegevensblad!$G$2,Bron!N11="x"),1,0)))))</f>
        <v>1</v>
      </c>
      <c r="D11" s="28">
        <f t="shared" si="3"/>
        <v>1</v>
      </c>
      <c r="E11" s="29">
        <f t="shared" si="1"/>
        <v>1</v>
      </c>
      <c r="F11" s="29">
        <f>IF(AND(OR(Vragenlijst!$E$4=Gegevensblad!$E$4,Vragenlijst!$E$4=Gegevensblad!$F$4),Bron!P11="B"),1,0)</f>
        <v>0</v>
      </c>
      <c r="G11" s="29">
        <f>IF(AND(OR(Vragenlijst!$E$5=Gegevensblad!$E$6,Vragenlijst!$E$5=Gegevensblad!$F$6),Bron!Q11="I"),1,0)</f>
        <v>0</v>
      </c>
      <c r="H11" s="29">
        <f>IF(AND(OR(Vragenlijst!$E$6=Gegevensblad!$E$8,Vragenlijst!$E$6=Gegevensblad!$F$8),Bron!R11="V"),1,0)</f>
        <v>0</v>
      </c>
      <c r="I11" s="29">
        <f>IF(AND(Vragenlijst!$E$7=Gegevensblad!$C$10,OR(Bron!Q11="I",Bron!R11="V")),1,0)</f>
        <v>0</v>
      </c>
      <c r="J11" s="30"/>
      <c r="K11" s="30" t="s">
        <v>80</v>
      </c>
      <c r="L11" s="30" t="s">
        <v>80</v>
      </c>
      <c r="M11" s="30"/>
      <c r="N11" s="30"/>
      <c r="O11" s="52" t="s">
        <v>64</v>
      </c>
      <c r="P11" s="52"/>
      <c r="Q11" s="52"/>
      <c r="R11" s="52"/>
      <c r="S11" s="50" t="str">
        <f t="shared" si="2"/>
        <v>Basis</v>
      </c>
      <c r="T11" s="55" t="s">
        <v>92</v>
      </c>
      <c r="U11" s="5" t="s">
        <v>93</v>
      </c>
      <c r="V11" s="5"/>
      <c r="W11" s="40"/>
      <c r="X11"/>
      <c r="Y11"/>
    </row>
    <row r="12" spans="1:25" ht="43.5" x14ac:dyDescent="0.35">
      <c r="A12">
        <f t="shared" si="4"/>
        <v>10</v>
      </c>
      <c r="B12" s="26" t="str">
        <f t="shared" si="0"/>
        <v>Ja</v>
      </c>
      <c r="C12" s="27">
        <f>IF(AND(Vragenlijst!$E$3=Gegevensblad!$C$2,Bron!J12="x"),1,IF(AND(Vragenlijst!$E$3=Gegevensblad!$D$2,Bron!K12="x"),1,IF(AND(Vragenlijst!$E$3=Gegevensblad!$E$2,Bron!L12="x"),1,IF(AND(Vragenlijst!$E$3=Gegevensblad!$F$2,Bron!M12="x"),1,IF(AND(Vragenlijst!$E$3=Gegevensblad!$G$2,Bron!N12="x"),1,0)))))</f>
        <v>1</v>
      </c>
      <c r="D12" s="28">
        <f t="shared" si="3"/>
        <v>1</v>
      </c>
      <c r="E12" s="29">
        <f t="shared" si="1"/>
        <v>1</v>
      </c>
      <c r="F12" s="29">
        <f>IF(AND(OR(Vragenlijst!$E$4=Gegevensblad!$E$4,Vragenlijst!$E$4=Gegevensblad!$F$4),Bron!P12="B"),1,0)</f>
        <v>0</v>
      </c>
      <c r="G12" s="29">
        <f>IF(AND(OR(Vragenlijst!$E$5=Gegevensblad!$E$6,Vragenlijst!$E$5=Gegevensblad!$F$6),Bron!Q12="I"),1,0)</f>
        <v>0</v>
      </c>
      <c r="H12" s="29">
        <f>IF(AND(OR(Vragenlijst!$E$6=Gegevensblad!$E$8,Vragenlijst!$E$6=Gegevensblad!$F$8),Bron!R12="V"),1,0)</f>
        <v>0</v>
      </c>
      <c r="I12" s="29">
        <f>IF(AND(Vragenlijst!$E$7=Gegevensblad!$C$10,OR(Bron!Q12="I",Bron!R12="V")),1,0)</f>
        <v>0</v>
      </c>
      <c r="J12" s="30"/>
      <c r="K12" s="30" t="s">
        <v>80</v>
      </c>
      <c r="L12" s="30" t="s">
        <v>80</v>
      </c>
      <c r="M12" s="30"/>
      <c r="N12" s="30"/>
      <c r="O12" s="52" t="s">
        <v>64</v>
      </c>
      <c r="P12" s="52"/>
      <c r="Q12" s="52"/>
      <c r="R12" s="52"/>
      <c r="S12" s="50" t="str">
        <f t="shared" si="2"/>
        <v>Basis</v>
      </c>
      <c r="T12" s="55" t="s">
        <v>307</v>
      </c>
      <c r="U12" s="5" t="s">
        <v>94</v>
      </c>
      <c r="V12" s="5"/>
      <c r="W12" s="40"/>
      <c r="X12"/>
      <c r="Y12"/>
    </row>
    <row r="13" spans="1:25" ht="43.5" x14ac:dyDescent="0.35">
      <c r="A13">
        <f t="shared" si="4"/>
        <v>11</v>
      </c>
      <c r="B13" s="26" t="str">
        <f>IF(SUM(C13:D13)&gt;1,"Ja","Nee")</f>
        <v>Ja</v>
      </c>
      <c r="C13" s="27">
        <f>IF(AND(Vragenlijst!$E$3=Gegevensblad!$C$2,Bron!J13="x"),1,IF(AND(Vragenlijst!$E$3=Gegevensblad!$D$2,Bron!K13="x"),1,IF(AND(Vragenlijst!$E$3=Gegevensblad!$E$2,Bron!L13="x"),1,IF(AND(Vragenlijst!$E$3=Gegevensblad!$F$2,Bron!M13="x"),1,IF(AND(Vragenlijst!$E$3=Gegevensblad!$G$2,Bron!N13="x"),1,0)))))</f>
        <v>1</v>
      </c>
      <c r="D13" s="28">
        <f>IF(SUM(E13:I13)&gt;0,1,0)</f>
        <v>1</v>
      </c>
      <c r="E13" s="29">
        <f>IF(O13="G",1,0)</f>
        <v>0</v>
      </c>
      <c r="F13" s="29">
        <f>IF(AND(OR(Vragenlijst!$E$4=Gegevensblad!$E$4,Vragenlijst!$E$4=Gegevensblad!$F$4),Bron!P13="B"),1,0)</f>
        <v>0</v>
      </c>
      <c r="G13" s="29">
        <f>IF(AND(OR(Vragenlijst!$E$5=Gegevensblad!$E$6,Vragenlijst!$E$5=Gegevensblad!$F$6),Bron!Q13="I"),1,0)</f>
        <v>0</v>
      </c>
      <c r="H13" s="29">
        <f>IF(AND(OR(Vragenlijst!$E$6=Gegevensblad!$E$8,Vragenlijst!$E$6=Gegevensblad!$F$8),Bron!R13="V"),1,0)</f>
        <v>1</v>
      </c>
      <c r="I13" s="29">
        <f>IF(AND(Vragenlijst!$E$7=Gegevensblad!$C$10,OR(Bron!Q13="I",Bron!R13="V")),1,0)</f>
        <v>1</v>
      </c>
      <c r="J13" s="30"/>
      <c r="K13" s="30" t="s">
        <v>80</v>
      </c>
      <c r="L13" s="30" t="s">
        <v>80</v>
      </c>
      <c r="M13" s="30"/>
      <c r="N13" s="30"/>
      <c r="O13" s="52"/>
      <c r="P13" s="52"/>
      <c r="Q13" s="52" t="s">
        <v>66</v>
      </c>
      <c r="R13" s="52" t="s">
        <v>67</v>
      </c>
      <c r="S13" s="50" t="str">
        <f>IF(O13="G","Basis",IF(P13="B","Verhoogd risico",IF(Q13="I","Verhoogd risico",IF(R13="V","Verhoogd risico"))))</f>
        <v>Verhoogd risico</v>
      </c>
      <c r="T13" s="55" t="s">
        <v>357</v>
      </c>
      <c r="U13" s="5" t="s">
        <v>94</v>
      </c>
      <c r="V13" s="5"/>
      <c r="W13" s="40"/>
      <c r="X13"/>
      <c r="Y13"/>
    </row>
    <row r="14" spans="1:25" x14ac:dyDescent="0.35">
      <c r="A14">
        <f t="shared" si="4"/>
        <v>12</v>
      </c>
      <c r="B14" s="26" t="str">
        <f t="shared" si="0"/>
        <v>Ja</v>
      </c>
      <c r="C14" s="27">
        <f>IF(AND(Vragenlijst!$E$3=Gegevensblad!$C$2,Bron!J14="x"),1,IF(AND(Vragenlijst!$E$3=Gegevensblad!$D$2,Bron!K14="x"),1,IF(AND(Vragenlijst!$E$3=Gegevensblad!$E$2,Bron!L14="x"),1,IF(AND(Vragenlijst!$E$3=Gegevensblad!$F$2,Bron!M14="x"),1,IF(AND(Vragenlijst!$E$3=Gegevensblad!$G$2,Bron!N14="x"),1,0)))))</f>
        <v>1</v>
      </c>
      <c r="D14" s="28">
        <f t="shared" si="3"/>
        <v>1</v>
      </c>
      <c r="E14" s="29">
        <f t="shared" si="1"/>
        <v>1</v>
      </c>
      <c r="F14" s="29">
        <f>IF(AND(OR(Vragenlijst!$E$4=Gegevensblad!$E$4,Vragenlijst!$E$4=Gegevensblad!$F$4),Bron!P14="B"),1,0)</f>
        <v>0</v>
      </c>
      <c r="G14" s="29">
        <f>IF(AND(OR(Vragenlijst!$E$5=Gegevensblad!$E$6,Vragenlijst!$E$5=Gegevensblad!$F$6),Bron!Q14="I"),1,0)</f>
        <v>0</v>
      </c>
      <c r="H14" s="29">
        <f>IF(AND(OR(Vragenlijst!$E$6=Gegevensblad!$E$8,Vragenlijst!$E$6=Gegevensblad!$F$8),Bron!R14="V"),1,0)</f>
        <v>0</v>
      </c>
      <c r="I14" s="29">
        <f>IF(AND(Vragenlijst!$E$7=Gegevensblad!$C$10,OR(Bron!Q14="I",Bron!R14="V")),1,0)</f>
        <v>0</v>
      </c>
      <c r="J14" s="30"/>
      <c r="K14" s="30" t="s">
        <v>80</v>
      </c>
      <c r="L14" s="30" t="s">
        <v>80</v>
      </c>
      <c r="M14" s="30" t="s">
        <v>80</v>
      </c>
      <c r="N14" s="30"/>
      <c r="O14" s="52" t="s">
        <v>64</v>
      </c>
      <c r="P14" s="52"/>
      <c r="Q14" s="52"/>
      <c r="R14" s="52"/>
      <c r="S14" s="50" t="str">
        <f t="shared" si="2"/>
        <v>Basis</v>
      </c>
      <c r="T14" s="55" t="s">
        <v>95</v>
      </c>
      <c r="U14" s="5" t="s">
        <v>94</v>
      </c>
      <c r="V14" s="5"/>
      <c r="W14" s="40"/>
      <c r="X14"/>
      <c r="Y14"/>
    </row>
    <row r="15" spans="1:25" ht="43.5" x14ac:dyDescent="0.35">
      <c r="A15">
        <f t="shared" si="4"/>
        <v>13</v>
      </c>
      <c r="B15" s="26" t="str">
        <f t="shared" si="0"/>
        <v>Ja</v>
      </c>
      <c r="C15" s="27">
        <f>IF(AND(Vragenlijst!$E$3=Gegevensblad!$C$2,Bron!J15="x"),1,IF(AND(Vragenlijst!$E$3=Gegevensblad!$D$2,Bron!K15="x"),1,IF(AND(Vragenlijst!$E$3=Gegevensblad!$E$2,Bron!L15="x"),1,IF(AND(Vragenlijst!$E$3=Gegevensblad!$F$2,Bron!M15="x"),1,IF(AND(Vragenlijst!$E$3=Gegevensblad!$G$2,Bron!N15="x"),1,0)))))</f>
        <v>1</v>
      </c>
      <c r="D15" s="28">
        <f t="shared" si="3"/>
        <v>1</v>
      </c>
      <c r="E15" s="29">
        <f t="shared" si="1"/>
        <v>0</v>
      </c>
      <c r="F15" s="29">
        <f>IF(AND(OR(Vragenlijst!$E$4=Gegevensblad!$E$4,Vragenlijst!$E$4=Gegevensblad!$F$4),Bron!P15="B"),1,0)</f>
        <v>1</v>
      </c>
      <c r="G15" s="29">
        <f>IF(AND(OR(Vragenlijst!$E$5=Gegevensblad!$E$6,Vragenlijst!$E$5=Gegevensblad!$F$6),Bron!Q15="I"),1,0)</f>
        <v>0</v>
      </c>
      <c r="H15" s="29">
        <f>IF(AND(OR(Vragenlijst!$E$6=Gegevensblad!$E$8,Vragenlijst!$E$6=Gegevensblad!$F$8),Bron!R15="V"),1,0)</f>
        <v>1</v>
      </c>
      <c r="I15" s="29">
        <f>IF(AND(Vragenlijst!$E$7=Gegevensblad!$C$10,OR(Bron!Q15="I",Bron!R15="V")),1,0)</f>
        <v>1</v>
      </c>
      <c r="J15" s="30"/>
      <c r="K15" s="30" t="s">
        <v>80</v>
      </c>
      <c r="L15" s="30" t="s">
        <v>80</v>
      </c>
      <c r="M15" s="30" t="s">
        <v>80</v>
      </c>
      <c r="N15" s="30" t="s">
        <v>80</v>
      </c>
      <c r="O15" s="52"/>
      <c r="P15" s="52" t="s">
        <v>65</v>
      </c>
      <c r="Q15" s="52" t="s">
        <v>66</v>
      </c>
      <c r="R15" s="52" t="s">
        <v>67</v>
      </c>
      <c r="S15" s="50" t="str">
        <f t="shared" si="2"/>
        <v>Verhoogd risico</v>
      </c>
      <c r="T15" s="55" t="s">
        <v>308</v>
      </c>
      <c r="U15" s="5" t="s">
        <v>96</v>
      </c>
      <c r="V15" s="5"/>
      <c r="W15" s="40"/>
      <c r="X15"/>
      <c r="Y15"/>
    </row>
    <row r="16" spans="1:25" x14ac:dyDescent="0.35">
      <c r="A16">
        <f t="shared" si="4"/>
        <v>14</v>
      </c>
      <c r="B16" s="26" t="str">
        <f t="shared" si="0"/>
        <v>Ja</v>
      </c>
      <c r="C16" s="27">
        <f>IF(AND(Vragenlijst!$E$3=Gegevensblad!$C$2,Bron!J16="x"),1,IF(AND(Vragenlijst!$E$3=Gegevensblad!$D$2,Bron!K16="x"),1,IF(AND(Vragenlijst!$E$3=Gegevensblad!$E$2,Bron!L16="x"),1,IF(AND(Vragenlijst!$E$3=Gegevensblad!$F$2,Bron!M16="x"),1,IF(AND(Vragenlijst!$E$3=Gegevensblad!$G$2,Bron!N16="x"),1,0)))))</f>
        <v>1</v>
      </c>
      <c r="D16" s="28">
        <f t="shared" si="3"/>
        <v>1</v>
      </c>
      <c r="E16" s="29">
        <f t="shared" si="1"/>
        <v>1</v>
      </c>
      <c r="F16" s="29">
        <f>IF(AND(OR(Vragenlijst!$E$4=Gegevensblad!$E$4,Vragenlijst!$E$4=Gegevensblad!$F$4),Bron!P16="B"),1,0)</f>
        <v>0</v>
      </c>
      <c r="G16" s="29">
        <f>IF(AND(OR(Vragenlijst!$E$5=Gegevensblad!$E$6,Vragenlijst!$E$5=Gegevensblad!$F$6),Bron!Q16="I"),1,0)</f>
        <v>0</v>
      </c>
      <c r="H16" s="29">
        <f>IF(AND(OR(Vragenlijst!$E$6=Gegevensblad!$E$8,Vragenlijst!$E$6=Gegevensblad!$F$8),Bron!R16="V"),1,0)</f>
        <v>0</v>
      </c>
      <c r="I16" s="29">
        <f>IF(AND(Vragenlijst!$E$7=Gegevensblad!$C$10,OR(Bron!Q16="I",Bron!R16="V")),1,0)</f>
        <v>0</v>
      </c>
      <c r="J16" s="30"/>
      <c r="K16" s="30" t="s">
        <v>80</v>
      </c>
      <c r="L16" s="30" t="s">
        <v>80</v>
      </c>
      <c r="M16" s="30"/>
      <c r="N16" s="30"/>
      <c r="O16" s="52" t="s">
        <v>64</v>
      </c>
      <c r="P16" s="52"/>
      <c r="Q16" s="52"/>
      <c r="R16" s="52"/>
      <c r="S16" s="50" t="str">
        <f t="shared" si="2"/>
        <v>Basis</v>
      </c>
      <c r="T16" s="55" t="s">
        <v>309</v>
      </c>
      <c r="U16" s="5" t="s">
        <v>97</v>
      </c>
      <c r="V16" s="5"/>
      <c r="W16" s="40"/>
      <c r="X16"/>
      <c r="Y16"/>
    </row>
    <row r="17" spans="1:25" ht="43.5" x14ac:dyDescent="0.35">
      <c r="A17">
        <f t="shared" si="4"/>
        <v>15</v>
      </c>
      <c r="B17" s="26" t="str">
        <f>IF(SUM(C17:D17)&gt;1,"Ja","Nee")</f>
        <v>Ja</v>
      </c>
      <c r="C17" s="27">
        <f>IF(AND(Vragenlijst!$E$3=Gegevensblad!$C$2,Bron!J17="x"),1,IF(AND(Vragenlijst!$E$3=Gegevensblad!$D$2,Bron!K17="x"),1,IF(AND(Vragenlijst!$E$3=Gegevensblad!$E$2,Bron!L17="x"),1,IF(AND(Vragenlijst!$E$3=Gegevensblad!$F$2,Bron!M17="x"),1,IF(AND(Vragenlijst!$E$3=Gegevensblad!$G$2,Bron!N17="x"),1,0)))))</f>
        <v>1</v>
      </c>
      <c r="D17" s="28">
        <f>IF(SUM(E17:I17)&gt;0,1,0)</f>
        <v>1</v>
      </c>
      <c r="E17" s="29">
        <f>IF(O17="G",1,0)</f>
        <v>1</v>
      </c>
      <c r="F17" s="29">
        <f>IF(AND(OR(Vragenlijst!$E$4=Gegevensblad!$E$4,Vragenlijst!$E$4=Gegevensblad!$F$4),Bron!P17="B"),1,0)</f>
        <v>0</v>
      </c>
      <c r="G17" s="29">
        <f>IF(AND(OR(Vragenlijst!$E$5=Gegevensblad!$E$6,Vragenlijst!$E$5=Gegevensblad!$F$6),Bron!Q17="I"),1,0)</f>
        <v>0</v>
      </c>
      <c r="H17" s="29">
        <f>IF(AND(OR(Vragenlijst!$E$6=Gegevensblad!$E$8,Vragenlijst!$E$6=Gegevensblad!$F$8),Bron!R17="V"),1,0)</f>
        <v>0</v>
      </c>
      <c r="I17" s="29">
        <f>IF(AND(Vragenlijst!$E$7=Gegevensblad!$C$10,OR(Bron!Q17="I",Bron!R17="V")),1,0)</f>
        <v>0</v>
      </c>
      <c r="J17" s="30"/>
      <c r="K17" s="30" t="s">
        <v>80</v>
      </c>
      <c r="L17" s="30" t="s">
        <v>80</v>
      </c>
      <c r="M17" s="30" t="s">
        <v>80</v>
      </c>
      <c r="N17" s="30"/>
      <c r="O17" s="52" t="s">
        <v>64</v>
      </c>
      <c r="P17" s="52"/>
      <c r="Q17" s="52"/>
      <c r="R17" s="52"/>
      <c r="S17" s="50" t="s">
        <v>291</v>
      </c>
      <c r="T17" s="55" t="s">
        <v>310</v>
      </c>
      <c r="U17" s="5" t="s">
        <v>290</v>
      </c>
      <c r="V17" s="5"/>
      <c r="W17" s="40"/>
      <c r="X17"/>
      <c r="Y17"/>
    </row>
    <row r="18" spans="1:25" ht="87" x14ac:dyDescent="0.35">
      <c r="A18">
        <f t="shared" si="4"/>
        <v>16</v>
      </c>
      <c r="B18" s="26" t="str">
        <f t="shared" si="0"/>
        <v>Ja</v>
      </c>
      <c r="C18" s="27">
        <f>IF(AND(Vragenlijst!$E$3=Gegevensblad!$C$2,Bron!J18="x"),1,IF(AND(Vragenlijst!$E$3=Gegevensblad!$D$2,Bron!K18="x"),1,IF(AND(Vragenlijst!$E$3=Gegevensblad!$E$2,Bron!L18="x"),1,IF(AND(Vragenlijst!$E$3=Gegevensblad!$F$2,Bron!M18="x"),1,IF(AND(Vragenlijst!$E$3=Gegevensblad!$G$2,Bron!N18="x"),1,0)))))</f>
        <v>1</v>
      </c>
      <c r="D18" s="28">
        <f t="shared" si="3"/>
        <v>1</v>
      </c>
      <c r="E18" s="29">
        <f t="shared" si="1"/>
        <v>1</v>
      </c>
      <c r="F18" s="29">
        <f>IF(AND(OR(Vragenlijst!$E$4=Gegevensblad!$E$4,Vragenlijst!$E$4=Gegevensblad!$F$4),Bron!P18="B"),1,0)</f>
        <v>0</v>
      </c>
      <c r="G18" s="29">
        <f>IF(AND(OR(Vragenlijst!$E$5=Gegevensblad!$E$6,Vragenlijst!$E$5=Gegevensblad!$F$6),Bron!Q18="I"),1,0)</f>
        <v>0</v>
      </c>
      <c r="H18" s="29">
        <f>IF(AND(OR(Vragenlijst!$E$6=Gegevensblad!$E$8,Vragenlijst!$E$6=Gegevensblad!$F$8),Bron!R18="V"),1,0)</f>
        <v>0</v>
      </c>
      <c r="I18" s="29">
        <f>IF(AND(Vragenlijst!$E$7=Gegevensblad!$C$10,OR(Bron!Q18="I",Bron!R18="V")),1,0)</f>
        <v>0</v>
      </c>
      <c r="J18" s="30"/>
      <c r="K18" s="30" t="s">
        <v>80</v>
      </c>
      <c r="L18" s="30" t="s">
        <v>80</v>
      </c>
      <c r="M18" s="30" t="s">
        <v>80</v>
      </c>
      <c r="N18" s="30"/>
      <c r="O18" s="52" t="s">
        <v>64</v>
      </c>
      <c r="P18" s="52"/>
      <c r="Q18" s="52"/>
      <c r="R18" s="52"/>
      <c r="S18" s="50" t="str">
        <f t="shared" si="2"/>
        <v>Basis</v>
      </c>
      <c r="T18" s="55" t="s">
        <v>294</v>
      </c>
      <c r="U18" s="5" t="s">
        <v>98</v>
      </c>
      <c r="V18" s="5"/>
      <c r="W18" s="40"/>
      <c r="X18"/>
      <c r="Y18"/>
    </row>
    <row r="19" spans="1:25" ht="72.5" x14ac:dyDescent="0.35">
      <c r="A19">
        <f t="shared" si="4"/>
        <v>17</v>
      </c>
      <c r="B19" s="26" t="str">
        <f t="shared" si="0"/>
        <v>Ja</v>
      </c>
      <c r="C19" s="27">
        <f>IF(AND(Vragenlijst!$E$3=Gegevensblad!$C$2,Bron!J19="x"),1,IF(AND(Vragenlijst!$E$3=Gegevensblad!$D$2,Bron!K19="x"),1,IF(AND(Vragenlijst!$E$3=Gegevensblad!$E$2,Bron!L19="x"),1,IF(AND(Vragenlijst!$E$3=Gegevensblad!$F$2,Bron!M19="x"),1,IF(AND(Vragenlijst!$E$3=Gegevensblad!$G$2,Bron!N19="x"),1,0)))))</f>
        <v>1</v>
      </c>
      <c r="D19" s="28">
        <f t="shared" si="3"/>
        <v>1</v>
      </c>
      <c r="E19" s="29">
        <f t="shared" si="1"/>
        <v>1</v>
      </c>
      <c r="F19" s="29">
        <f>IF(AND(OR(Vragenlijst!$E$4=Gegevensblad!$E$4,Vragenlijst!$E$4=Gegevensblad!$F$4),Bron!P19="B"),1,0)</f>
        <v>0</v>
      </c>
      <c r="G19" s="29">
        <f>IF(AND(OR(Vragenlijst!$E$5=Gegevensblad!$E$6,Vragenlijst!$E$5=Gegevensblad!$F$6),Bron!Q19="I"),1,0)</f>
        <v>0</v>
      </c>
      <c r="H19" s="29">
        <f>IF(AND(OR(Vragenlijst!$E$6=Gegevensblad!$E$8,Vragenlijst!$E$6=Gegevensblad!$F$8),Bron!R19="V"),1,0)</f>
        <v>0</v>
      </c>
      <c r="I19" s="29">
        <f>IF(AND(Vragenlijst!$E$7=Gegevensblad!$C$10,OR(Bron!Q19="I",Bron!R19="V")),1,0)</f>
        <v>0</v>
      </c>
      <c r="J19" s="30"/>
      <c r="K19" s="30" t="s">
        <v>80</v>
      </c>
      <c r="L19" s="30" t="s">
        <v>80</v>
      </c>
      <c r="M19" s="30"/>
      <c r="N19" s="30"/>
      <c r="O19" s="52" t="s">
        <v>64</v>
      </c>
      <c r="P19" s="52"/>
      <c r="Q19" s="52"/>
      <c r="R19" s="52"/>
      <c r="S19" s="50" t="str">
        <f t="shared" si="2"/>
        <v>Basis</v>
      </c>
      <c r="T19" s="55" t="s">
        <v>311</v>
      </c>
      <c r="U19" s="5" t="s">
        <v>99</v>
      </c>
      <c r="V19" s="5"/>
      <c r="W19" s="40"/>
      <c r="X19"/>
      <c r="Y19"/>
    </row>
    <row r="20" spans="1:25" ht="29" x14ac:dyDescent="0.35">
      <c r="A20">
        <f t="shared" si="4"/>
        <v>18</v>
      </c>
      <c r="B20" s="26" t="str">
        <f t="shared" si="0"/>
        <v>Ja</v>
      </c>
      <c r="C20" s="27">
        <f>IF(AND(Vragenlijst!$E$3=Gegevensblad!$C$2,Bron!J20="x"),1,IF(AND(Vragenlijst!$E$3=Gegevensblad!$D$2,Bron!K20="x"),1,IF(AND(Vragenlijst!$E$3=Gegevensblad!$E$2,Bron!L20="x"),1,IF(AND(Vragenlijst!$E$3=Gegevensblad!$F$2,Bron!M20="x"),1,IF(AND(Vragenlijst!$E$3=Gegevensblad!$G$2,Bron!N20="x"),1,0)))))</f>
        <v>1</v>
      </c>
      <c r="D20" s="28">
        <f t="shared" si="3"/>
        <v>1</v>
      </c>
      <c r="E20" s="29">
        <f t="shared" si="1"/>
        <v>1</v>
      </c>
      <c r="F20" s="29">
        <f>IF(AND(OR(Vragenlijst!$E$4=Gegevensblad!$E$4,Vragenlijst!$E$4=Gegevensblad!$F$4),Bron!P20="B"),1,0)</f>
        <v>0</v>
      </c>
      <c r="G20" s="29">
        <f>IF(AND(OR(Vragenlijst!$E$5=Gegevensblad!$E$6,Vragenlijst!$E$5=Gegevensblad!$F$6),Bron!Q20="I"),1,0)</f>
        <v>0</v>
      </c>
      <c r="H20" s="29">
        <f>IF(AND(OR(Vragenlijst!$E$6=Gegevensblad!$E$8,Vragenlijst!$E$6=Gegevensblad!$F$8),Bron!R20="V"),1,0)</f>
        <v>0</v>
      </c>
      <c r="I20" s="29">
        <f>IF(AND(Vragenlijst!$E$7=Gegevensblad!$C$10,OR(Bron!Q20="I",Bron!R20="V")),1,0)</f>
        <v>0</v>
      </c>
      <c r="J20" s="30"/>
      <c r="K20" s="30" t="s">
        <v>80</v>
      </c>
      <c r="L20" s="30" t="s">
        <v>80</v>
      </c>
      <c r="M20" s="30" t="s">
        <v>80</v>
      </c>
      <c r="N20" s="30"/>
      <c r="O20" s="52" t="s">
        <v>64</v>
      </c>
      <c r="P20" s="52"/>
      <c r="Q20" s="52"/>
      <c r="R20" s="52"/>
      <c r="S20" s="50" t="str">
        <f t="shared" si="2"/>
        <v>Basis</v>
      </c>
      <c r="T20" s="55" t="s">
        <v>364</v>
      </c>
      <c r="U20" s="5" t="s">
        <v>100</v>
      </c>
      <c r="V20" s="5"/>
      <c r="W20" s="40"/>
      <c r="X20"/>
      <c r="Y20"/>
    </row>
    <row r="21" spans="1:25" x14ac:dyDescent="0.35">
      <c r="A21">
        <f t="shared" si="4"/>
        <v>19</v>
      </c>
      <c r="B21" s="26" t="str">
        <f t="shared" si="0"/>
        <v>Ja</v>
      </c>
      <c r="C21" s="27">
        <f>IF(AND(Vragenlijst!$E$3=Gegevensblad!$C$2,Bron!J21="x"),1,IF(AND(Vragenlijst!$E$3=Gegevensblad!$D$2,Bron!K21="x"),1,IF(AND(Vragenlijst!$E$3=Gegevensblad!$E$2,Bron!L21="x"),1,IF(AND(Vragenlijst!$E$3=Gegevensblad!$F$2,Bron!M21="x"),1,IF(AND(Vragenlijst!$E$3=Gegevensblad!$G$2,Bron!N21="x"),1,0)))))</f>
        <v>1</v>
      </c>
      <c r="D21" s="28">
        <f t="shared" si="3"/>
        <v>1</v>
      </c>
      <c r="E21" s="29">
        <f t="shared" si="1"/>
        <v>1</v>
      </c>
      <c r="F21" s="29">
        <f>IF(AND(OR(Vragenlijst!$E$4=Gegevensblad!$E$4,Vragenlijst!$E$4=Gegevensblad!$F$4),Bron!P21="B"),1,0)</f>
        <v>0</v>
      </c>
      <c r="G21" s="29">
        <f>IF(AND(OR(Vragenlijst!$E$5=Gegevensblad!$E$6,Vragenlijst!$E$5=Gegevensblad!$F$6),Bron!Q21="I"),1,0)</f>
        <v>0</v>
      </c>
      <c r="H21" s="29">
        <f>IF(AND(OR(Vragenlijst!$E$6=Gegevensblad!$E$8,Vragenlijst!$E$6=Gegevensblad!$F$8),Bron!R21="V"),1,0)</f>
        <v>0</v>
      </c>
      <c r="I21" s="29">
        <f>IF(AND(Vragenlijst!$E$7=Gegevensblad!$C$10,OR(Bron!Q21="I",Bron!R21="V")),1,0)</f>
        <v>0</v>
      </c>
      <c r="J21" s="30"/>
      <c r="K21" s="30" t="s">
        <v>80</v>
      </c>
      <c r="L21" s="30" t="s">
        <v>80</v>
      </c>
      <c r="M21" s="30"/>
      <c r="N21" s="30"/>
      <c r="O21" s="52" t="s">
        <v>64</v>
      </c>
      <c r="P21" s="52"/>
      <c r="Q21" s="52"/>
      <c r="R21" s="52"/>
      <c r="S21" s="50" t="str">
        <f t="shared" si="2"/>
        <v>Basis</v>
      </c>
      <c r="T21" s="56" t="s">
        <v>101</v>
      </c>
      <c r="U21" s="5" t="s">
        <v>102</v>
      </c>
      <c r="V21" s="5"/>
      <c r="W21" s="40"/>
      <c r="X21"/>
      <c r="Y21"/>
    </row>
    <row r="22" spans="1:25" x14ac:dyDescent="0.35">
      <c r="A22">
        <f t="shared" si="4"/>
        <v>20</v>
      </c>
      <c r="B22" s="26" t="str">
        <f>IF(SUM(C22:D22)&gt;1,"Ja","Nee")</f>
        <v>Ja</v>
      </c>
      <c r="C22" s="27">
        <f>IF(AND(Vragenlijst!$E$3=Gegevensblad!$C$2,Bron!J22="x"),1,IF(AND(Vragenlijst!$E$3=Gegevensblad!$D$2,Bron!K22="x"),1,IF(AND(Vragenlijst!$E$3=Gegevensblad!$E$2,Bron!L22="x"),1,IF(AND(Vragenlijst!$E$3=Gegevensblad!$F$2,Bron!M22="x"),1,IF(AND(Vragenlijst!$E$3=Gegevensblad!$G$2,Bron!N22="x"),1,0)))))</f>
        <v>1</v>
      </c>
      <c r="D22" s="28">
        <f>IF(SUM(E22:I22)&gt;0,1,0)</f>
        <v>1</v>
      </c>
      <c r="E22" s="29">
        <f>IF(O22="G",1,0)</f>
        <v>0</v>
      </c>
      <c r="F22" s="29">
        <f>IF(AND(OR(Vragenlijst!$E$4=Gegevensblad!$E$4,Vragenlijst!$E$4=Gegevensblad!$F$4),Bron!P22="B"),1,0)</f>
        <v>1</v>
      </c>
      <c r="G22" s="29">
        <f>IF(AND(OR(Vragenlijst!$E$5=Gegevensblad!$E$6,Vragenlijst!$E$5=Gegevensblad!$F$6),Bron!Q22="I"),1,0)</f>
        <v>0</v>
      </c>
      <c r="H22" s="29">
        <f>IF(AND(OR(Vragenlijst!$E$6=Gegevensblad!$E$8,Vragenlijst!$E$6=Gegevensblad!$F$8),Bron!R22="V"),1,0)</f>
        <v>1</v>
      </c>
      <c r="I22" s="29">
        <f>IF(AND(Vragenlijst!$E$7=Gegevensblad!$C$10,OR(Bron!Q22="I",Bron!R22="V")),1,0)</f>
        <v>1</v>
      </c>
      <c r="J22" s="30"/>
      <c r="K22" s="30" t="s">
        <v>80</v>
      </c>
      <c r="L22" s="30" t="s">
        <v>80</v>
      </c>
      <c r="M22" s="30" t="s">
        <v>80</v>
      </c>
      <c r="N22" s="30"/>
      <c r="O22" s="52"/>
      <c r="P22" s="52" t="s">
        <v>65</v>
      </c>
      <c r="Q22" s="52" t="s">
        <v>66</v>
      </c>
      <c r="R22" s="52" t="s">
        <v>67</v>
      </c>
      <c r="S22" s="50" t="str">
        <f>IF(O22="G","Basis",IF(P22="B","Verhoogd risico",IF(Q22="I","Verhoogd risico",IF(R22="V","Verhoogd risico"))))</f>
        <v>Verhoogd risico</v>
      </c>
      <c r="T22" s="55" t="s">
        <v>103</v>
      </c>
      <c r="U22" s="5" t="s">
        <v>104</v>
      </c>
      <c r="V22" s="5"/>
      <c r="W22" s="40"/>
      <c r="X22"/>
      <c r="Y22"/>
    </row>
    <row r="23" spans="1:25" ht="29" x14ac:dyDescent="0.35">
      <c r="A23">
        <f t="shared" si="4"/>
        <v>21</v>
      </c>
      <c r="B23" s="26" t="str">
        <f t="shared" si="0"/>
        <v>Ja</v>
      </c>
      <c r="C23" s="27">
        <f>IF(AND(Vragenlijst!$E$3=Gegevensblad!$C$2,Bron!J23="x"),1,IF(AND(Vragenlijst!$E$3=Gegevensblad!$D$2,Bron!K23="x"),1,IF(AND(Vragenlijst!$E$3=Gegevensblad!$E$2,Bron!L23="x"),1,IF(AND(Vragenlijst!$E$3=Gegevensblad!$F$2,Bron!M23="x"),1,IF(AND(Vragenlijst!$E$3=Gegevensblad!$G$2,Bron!N23="x"),1,0)))))</f>
        <v>1</v>
      </c>
      <c r="D23" s="28">
        <f t="shared" si="3"/>
        <v>1</v>
      </c>
      <c r="E23" s="29">
        <f t="shared" si="1"/>
        <v>1</v>
      </c>
      <c r="F23" s="29">
        <f>IF(AND(OR(Vragenlijst!$E$4=Gegevensblad!$E$4,Vragenlijst!$E$4=Gegevensblad!$F$4),Bron!P23="B"),1,0)</f>
        <v>0</v>
      </c>
      <c r="G23" s="29">
        <f>IF(AND(OR(Vragenlijst!$E$5=Gegevensblad!$E$6,Vragenlijst!$E$5=Gegevensblad!$F$6),Bron!Q23="I"),1,0)</f>
        <v>0</v>
      </c>
      <c r="H23" s="29">
        <f>IF(AND(OR(Vragenlijst!$E$6=Gegevensblad!$E$8,Vragenlijst!$E$6=Gegevensblad!$F$8),Bron!R23="V"),1,0)</f>
        <v>0</v>
      </c>
      <c r="I23" s="29">
        <f>IF(AND(Vragenlijst!$E$7=Gegevensblad!$C$10,OR(Bron!Q23="I",Bron!R23="V")),1,0)</f>
        <v>0</v>
      </c>
      <c r="J23" s="30"/>
      <c r="K23" s="30"/>
      <c r="L23" s="30" t="s">
        <v>80</v>
      </c>
      <c r="M23" s="30"/>
      <c r="N23" s="30"/>
      <c r="O23" s="52" t="s">
        <v>64</v>
      </c>
      <c r="P23" s="52"/>
      <c r="Q23" s="52"/>
      <c r="R23" s="52"/>
      <c r="S23" s="50" t="str">
        <f t="shared" si="2"/>
        <v>Basis</v>
      </c>
      <c r="T23" s="56" t="s">
        <v>105</v>
      </c>
      <c r="U23" s="5" t="s">
        <v>106</v>
      </c>
      <c r="V23" s="4"/>
      <c r="W23" s="40"/>
      <c r="X23"/>
      <c r="Y23"/>
    </row>
    <row r="24" spans="1:25" ht="29" x14ac:dyDescent="0.35">
      <c r="A24">
        <f t="shared" si="4"/>
        <v>22</v>
      </c>
      <c r="B24" s="26" t="str">
        <f>IF(SUM(C24:D24)&gt;1,"Ja","Nee")</f>
        <v>Ja</v>
      </c>
      <c r="C24" s="27">
        <f>IF(AND(Vragenlijst!$E$3=Gegevensblad!$C$2,Bron!J24="x"),1,IF(AND(Vragenlijst!$E$3=Gegevensblad!$D$2,Bron!K24="x"),1,IF(AND(Vragenlijst!$E$3=Gegevensblad!$E$2,Bron!L24="x"),1,IF(AND(Vragenlijst!$E$3=Gegevensblad!$F$2,Bron!M24="x"),1,IF(AND(Vragenlijst!$E$3=Gegevensblad!$G$2,Bron!N24="x"),1,0)))))</f>
        <v>1</v>
      </c>
      <c r="D24" s="28">
        <f>IF(SUM(E24:I24)&gt;0,1,0)</f>
        <v>1</v>
      </c>
      <c r="E24" s="29">
        <f>IF(O24="G",1,0)</f>
        <v>1</v>
      </c>
      <c r="F24" s="29">
        <f>IF(AND(OR(Vragenlijst!$E$4=Gegevensblad!$E$4,Vragenlijst!$E$4=Gegevensblad!$F$4),Bron!P24="B"),1,0)</f>
        <v>0</v>
      </c>
      <c r="G24" s="29">
        <f>IF(AND(OR(Vragenlijst!$E$5=Gegevensblad!$E$6,Vragenlijst!$E$5=Gegevensblad!$F$6),Bron!Q24="I"),1,0)</f>
        <v>0</v>
      </c>
      <c r="H24" s="29">
        <f>IF(AND(OR(Vragenlijst!$E$6=Gegevensblad!$E$8,Vragenlijst!$E$6=Gegevensblad!$F$8),Bron!R24="V"),1,0)</f>
        <v>0</v>
      </c>
      <c r="I24" s="29">
        <f>IF(AND(Vragenlijst!$E$7=Gegevensblad!$C$10,OR(Bron!Q24="I",Bron!R24="V")),1,0)</f>
        <v>0</v>
      </c>
      <c r="J24" s="30"/>
      <c r="K24" s="30"/>
      <c r="L24" s="30" t="s">
        <v>80</v>
      </c>
      <c r="M24" s="30" t="s">
        <v>80</v>
      </c>
      <c r="N24" s="30"/>
      <c r="O24" s="52" t="s">
        <v>64</v>
      </c>
      <c r="P24" s="52"/>
      <c r="Q24" s="52"/>
      <c r="R24" s="52"/>
      <c r="S24" s="50" t="str">
        <f>IF(O24="G","Basis",IF(P24="B","Verhoogd risico",IF(Q24="I","Verhoogd risico",IF(R24="V","Verhoogd risico"))))</f>
        <v>Basis</v>
      </c>
      <c r="T24" s="56" t="s">
        <v>107</v>
      </c>
      <c r="U24" s="5" t="s">
        <v>106</v>
      </c>
      <c r="V24" s="4"/>
      <c r="W24" s="40"/>
      <c r="X24"/>
      <c r="Y24"/>
    </row>
    <row r="25" spans="1:25" ht="43.5" x14ac:dyDescent="0.35">
      <c r="A25">
        <f t="shared" si="4"/>
        <v>23</v>
      </c>
      <c r="B25" s="26" t="str">
        <f t="shared" si="0"/>
        <v>Ja</v>
      </c>
      <c r="C25" s="27">
        <f>IF(AND(Vragenlijst!$E$3=Gegevensblad!$C$2,Bron!J25="x"),1,IF(AND(Vragenlijst!$E$3=Gegevensblad!$D$2,Bron!K25="x"),1,IF(AND(Vragenlijst!$E$3=Gegevensblad!$E$2,Bron!L25="x"),1,IF(AND(Vragenlijst!$E$3=Gegevensblad!$F$2,Bron!M25="x"),1,IF(AND(Vragenlijst!$E$3=Gegevensblad!$G$2,Bron!N25="x"),1,0)))))</f>
        <v>1</v>
      </c>
      <c r="D25" s="28">
        <f t="shared" si="3"/>
        <v>1</v>
      </c>
      <c r="E25" s="29">
        <f t="shared" si="1"/>
        <v>1</v>
      </c>
      <c r="F25" s="29">
        <f>IF(AND(OR(Vragenlijst!$E$4=Gegevensblad!$E$4,Vragenlijst!$E$4=Gegevensblad!$F$4),Bron!P25="B"),1,0)</f>
        <v>0</v>
      </c>
      <c r="G25" s="29">
        <f>IF(AND(OR(Vragenlijst!$E$5=Gegevensblad!$E$6,Vragenlijst!$E$5=Gegevensblad!$F$6),Bron!Q25="I"),1,0)</f>
        <v>0</v>
      </c>
      <c r="H25" s="29">
        <f>IF(AND(OR(Vragenlijst!$E$6=Gegevensblad!$E$8,Vragenlijst!$E$6=Gegevensblad!$F$8),Bron!R25="V"),1,0)</f>
        <v>0</v>
      </c>
      <c r="I25" s="29">
        <f>IF(AND(Vragenlijst!$E$7=Gegevensblad!$C$10,OR(Bron!Q25="I",Bron!R25="V")),1,0)</f>
        <v>0</v>
      </c>
      <c r="J25" s="30"/>
      <c r="K25" s="30"/>
      <c r="L25" s="30" t="s">
        <v>80</v>
      </c>
      <c r="M25" s="30" t="s">
        <v>80</v>
      </c>
      <c r="N25" s="30"/>
      <c r="O25" s="52" t="s">
        <v>64</v>
      </c>
      <c r="P25" s="52"/>
      <c r="Q25" s="52"/>
      <c r="R25" s="52"/>
      <c r="S25" s="50" t="str">
        <f t="shared" si="2"/>
        <v>Basis</v>
      </c>
      <c r="T25" s="57" t="s">
        <v>312</v>
      </c>
      <c r="U25" s="4" t="s">
        <v>108</v>
      </c>
      <c r="V25" s="5"/>
      <c r="W25" s="40"/>
      <c r="X25"/>
      <c r="Y25"/>
    </row>
    <row r="26" spans="1:25" x14ac:dyDescent="0.35">
      <c r="A26">
        <f t="shared" si="4"/>
        <v>24</v>
      </c>
      <c r="B26" s="26" t="str">
        <f t="shared" si="0"/>
        <v>Ja</v>
      </c>
      <c r="C26" s="27">
        <f>IF(AND(Vragenlijst!$E$3=Gegevensblad!$C$2,Bron!J26="x"),1,IF(AND(Vragenlijst!$E$3=Gegevensblad!$D$2,Bron!K26="x"),1,IF(AND(Vragenlijst!$E$3=Gegevensblad!$E$2,Bron!L26="x"),1,IF(AND(Vragenlijst!$E$3=Gegevensblad!$F$2,Bron!M26="x"),1,IF(AND(Vragenlijst!$E$3=Gegevensblad!$G$2,Bron!N26="x"),1,0)))))</f>
        <v>1</v>
      </c>
      <c r="D26" s="28">
        <f t="shared" si="3"/>
        <v>1</v>
      </c>
      <c r="E26" s="29">
        <f t="shared" si="1"/>
        <v>0</v>
      </c>
      <c r="F26" s="29">
        <f>IF(AND(OR(Vragenlijst!$E$4=Gegevensblad!$E$4,Vragenlijst!$E$4=Gegevensblad!$F$4),Bron!P26="B"),1,0)</f>
        <v>1</v>
      </c>
      <c r="G26" s="29">
        <f>IF(AND(OR(Vragenlijst!$E$5=Gegevensblad!$E$6,Vragenlijst!$E$5=Gegevensblad!$F$6),Bron!Q26="I"),1,0)</f>
        <v>0</v>
      </c>
      <c r="H26" s="29">
        <f>IF(AND(OR(Vragenlijst!$E$6=Gegevensblad!$E$8,Vragenlijst!$E$6=Gegevensblad!$F$8),Bron!R26="V"),1,0)</f>
        <v>1</v>
      </c>
      <c r="I26" s="29">
        <f>IF(AND(Vragenlijst!$E$7=Gegevensblad!$C$10,OR(Bron!Q26="I",Bron!R26="V")),1,0)</f>
        <v>1</v>
      </c>
      <c r="J26" s="30"/>
      <c r="K26" s="30" t="s">
        <v>80</v>
      </c>
      <c r="L26" s="30" t="s">
        <v>80</v>
      </c>
      <c r="M26" s="30"/>
      <c r="N26" s="30"/>
      <c r="O26" s="52"/>
      <c r="P26" s="52" t="s">
        <v>65</v>
      </c>
      <c r="Q26" s="52" t="s">
        <v>66</v>
      </c>
      <c r="R26" s="52" t="s">
        <v>67</v>
      </c>
      <c r="S26" s="50" t="str">
        <f t="shared" si="2"/>
        <v>Verhoogd risico</v>
      </c>
      <c r="T26" s="55" t="s">
        <v>109</v>
      </c>
      <c r="U26" s="5" t="s">
        <v>110</v>
      </c>
      <c r="V26" s="5"/>
      <c r="W26" s="40"/>
      <c r="X26"/>
      <c r="Y26"/>
    </row>
    <row r="27" spans="1:25" ht="29" x14ac:dyDescent="0.35">
      <c r="A27">
        <f t="shared" si="4"/>
        <v>25</v>
      </c>
      <c r="B27" s="26" t="str">
        <f>IF(SUM(C27:D27)&gt;1,"Ja","Nee")</f>
        <v>Ja</v>
      </c>
      <c r="C27" s="27">
        <f>IF(AND(Vragenlijst!$E$3=Gegevensblad!$C$2,Bron!J27="x"),1,IF(AND(Vragenlijst!$E$3=Gegevensblad!$D$2,Bron!K27="x"),1,IF(AND(Vragenlijst!$E$3=Gegevensblad!$E$2,Bron!L27="x"),1,IF(AND(Vragenlijst!$E$3=Gegevensblad!$F$2,Bron!M27="x"),1,IF(AND(Vragenlijst!$E$3=Gegevensblad!$G$2,Bron!N27="x"),1,0)))))</f>
        <v>1</v>
      </c>
      <c r="D27" s="28">
        <f>IF(SUM(E27:I27)&gt;0,1,0)</f>
        <v>1</v>
      </c>
      <c r="E27" s="29">
        <f>IF(O27="G",1,0)</f>
        <v>1</v>
      </c>
      <c r="F27" s="29">
        <f>IF(AND(OR(Vragenlijst!$E$4=Gegevensblad!$E$4,Vragenlijst!$E$4=Gegevensblad!$F$4),Bron!P27="B"),1,0)</f>
        <v>0</v>
      </c>
      <c r="G27" s="29">
        <f>IF(AND(OR(Vragenlijst!$E$5=Gegevensblad!$E$6,Vragenlijst!$E$5=Gegevensblad!$F$6),Bron!Q27="I"),1,0)</f>
        <v>0</v>
      </c>
      <c r="H27" s="29">
        <f>IF(AND(OR(Vragenlijst!$E$6=Gegevensblad!$E$8,Vragenlijst!$E$6=Gegevensblad!$F$8),Bron!R27="V"),1,0)</f>
        <v>0</v>
      </c>
      <c r="I27" s="29">
        <f>IF(AND(Vragenlijst!$E$7=Gegevensblad!$C$10,OR(Bron!Q27="I",Bron!R27="V")),1,0)</f>
        <v>0</v>
      </c>
      <c r="J27" s="30" t="s">
        <v>80</v>
      </c>
      <c r="K27" s="30" t="s">
        <v>80</v>
      </c>
      <c r="L27" s="30" t="s">
        <v>80</v>
      </c>
      <c r="M27" s="30" t="s">
        <v>80</v>
      </c>
      <c r="N27" s="30"/>
      <c r="O27" s="52" t="s">
        <v>64</v>
      </c>
      <c r="P27" s="52"/>
      <c r="Q27" s="52"/>
      <c r="R27" s="52"/>
      <c r="S27" s="50" t="str">
        <f>IF(O27="G","Basis",IF(P27="B","Verhoogd risico",IF(Q27="I","Verhoogd risico",IF(R27="V","Verhoogd risico"))))</f>
        <v>Basis</v>
      </c>
      <c r="T27" s="55" t="s">
        <v>325</v>
      </c>
      <c r="U27" s="5" t="s">
        <v>111</v>
      </c>
      <c r="V27" s="5"/>
      <c r="W27" s="40"/>
      <c r="X27"/>
      <c r="Y27"/>
    </row>
    <row r="28" spans="1:25" x14ac:dyDescent="0.35">
      <c r="A28">
        <f t="shared" si="4"/>
        <v>26</v>
      </c>
      <c r="B28" s="26" t="str">
        <f>IF(SUM(C28:D28)&gt;1,"Ja","Nee")</f>
        <v>Ja</v>
      </c>
      <c r="C28" s="27">
        <f>IF(AND(Vragenlijst!$E$3=Gegevensblad!$C$2,Bron!J28="x"),1,IF(AND(Vragenlijst!$E$3=Gegevensblad!$D$2,Bron!K28="x"),1,IF(AND(Vragenlijst!$E$3=Gegevensblad!$E$2,Bron!L28="x"),1,IF(AND(Vragenlijst!$E$3=Gegevensblad!$F$2,Bron!M28="x"),1,IF(AND(Vragenlijst!$E$3=Gegevensblad!$G$2,Bron!N28="x"),1,0)))))</f>
        <v>1</v>
      </c>
      <c r="D28" s="28">
        <f>IF(SUM(E28:I28)&gt;0,1,0)</f>
        <v>1</v>
      </c>
      <c r="E28" s="29">
        <f>IF(O28="G",1,0)</f>
        <v>0</v>
      </c>
      <c r="F28" s="29">
        <f>IF(AND(OR(Vragenlijst!$E$4=Gegevensblad!$E$4,Vragenlijst!$E$4=Gegevensblad!$F$4),Bron!P28="B"),1,0)</f>
        <v>1</v>
      </c>
      <c r="G28" s="29">
        <f>IF(AND(OR(Vragenlijst!$E$5=Gegevensblad!$E$6,Vragenlijst!$E$5=Gegevensblad!$F$6),Bron!Q28="I"),1,0)</f>
        <v>0</v>
      </c>
      <c r="H28" s="29">
        <f>IF(AND(OR(Vragenlijst!$E$6=Gegevensblad!$E$8,Vragenlijst!$E$6=Gegevensblad!$F$8),Bron!R28="V"),1,0)</f>
        <v>1</v>
      </c>
      <c r="I28" s="29">
        <f>IF(AND(Vragenlijst!$E$7=Gegevensblad!$C$10,OR(Bron!Q28="I",Bron!R28="V")),1,0)</f>
        <v>1</v>
      </c>
      <c r="J28" s="30"/>
      <c r="K28" s="30" t="s">
        <v>80</v>
      </c>
      <c r="L28" s="30" t="s">
        <v>80</v>
      </c>
      <c r="M28" s="30" t="s">
        <v>80</v>
      </c>
      <c r="N28" s="30"/>
      <c r="O28" s="52"/>
      <c r="P28" s="52" t="s">
        <v>65</v>
      </c>
      <c r="Q28" s="52" t="s">
        <v>66</v>
      </c>
      <c r="R28" s="52" t="s">
        <v>67</v>
      </c>
      <c r="S28" s="50" t="str">
        <f>IF(O28="G","Basis",IF(P28="B","Verhoogd risico",IF(Q28="I","Verhoogd risico",IF(R28="V","Verhoogd risico"))))</f>
        <v>Verhoogd risico</v>
      </c>
      <c r="T28" s="55" t="s">
        <v>112</v>
      </c>
      <c r="U28" s="5" t="s">
        <v>113</v>
      </c>
      <c r="V28" s="5"/>
      <c r="W28" s="40"/>
      <c r="X28"/>
      <c r="Y28"/>
    </row>
    <row r="29" spans="1:25" ht="29" x14ac:dyDescent="0.35">
      <c r="A29">
        <f t="shared" si="4"/>
        <v>27</v>
      </c>
      <c r="B29" s="26" t="str">
        <f t="shared" si="0"/>
        <v>Ja</v>
      </c>
      <c r="C29" s="27">
        <f>IF(AND(Vragenlijst!$E$3=Gegevensblad!$C$2,Bron!J29="x"),1,IF(AND(Vragenlijst!$E$3=Gegevensblad!$D$2,Bron!K29="x"),1,IF(AND(Vragenlijst!$E$3=Gegevensblad!$E$2,Bron!L29="x"),1,IF(AND(Vragenlijst!$E$3=Gegevensblad!$F$2,Bron!M29="x"),1,IF(AND(Vragenlijst!$E$3=Gegevensblad!$G$2,Bron!N29="x"),1,0)))))</f>
        <v>1</v>
      </c>
      <c r="D29" s="28">
        <f t="shared" si="3"/>
        <v>1</v>
      </c>
      <c r="E29" s="29">
        <f t="shared" si="1"/>
        <v>1</v>
      </c>
      <c r="F29" s="29">
        <f>IF(AND(OR(Vragenlijst!$E$4=Gegevensblad!$E$4,Vragenlijst!$E$4=Gegevensblad!$F$4),Bron!P29="B"),1,0)</f>
        <v>0</v>
      </c>
      <c r="G29" s="29">
        <f>IF(AND(OR(Vragenlijst!$E$5=Gegevensblad!$E$6,Vragenlijst!$E$5=Gegevensblad!$F$6),Bron!Q29="I"),1,0)</f>
        <v>0</v>
      </c>
      <c r="H29" s="29">
        <f>IF(AND(OR(Vragenlijst!$E$6=Gegevensblad!$E$8,Vragenlijst!$E$6=Gegevensblad!$F$8),Bron!R29="V"),1,0)</f>
        <v>0</v>
      </c>
      <c r="I29" s="29">
        <f>IF(AND(Vragenlijst!$E$7=Gegevensblad!$C$10,OR(Bron!Q29="I",Bron!R29="V")),1,0)</f>
        <v>0</v>
      </c>
      <c r="J29" s="30" t="s">
        <v>80</v>
      </c>
      <c r="K29" s="30" t="s">
        <v>80</v>
      </c>
      <c r="L29" s="30" t="s">
        <v>80</v>
      </c>
      <c r="M29" s="30" t="s">
        <v>80</v>
      </c>
      <c r="N29" s="30"/>
      <c r="O29" s="52" t="s">
        <v>64</v>
      </c>
      <c r="P29" s="52"/>
      <c r="Q29" s="52"/>
      <c r="R29" s="52"/>
      <c r="S29" s="50" t="str">
        <f t="shared" ref="S29:S39" si="5">IF(O29="G","Basis",IF(P29="B","Verhoogd risico",IF(Q29="I","Verhoogd risico",IF(R29="V","Verhoogd risico"))))</f>
        <v>Basis</v>
      </c>
      <c r="T29" s="55" t="s">
        <v>114</v>
      </c>
      <c r="U29" s="5" t="s">
        <v>111</v>
      </c>
      <c r="V29" s="5"/>
      <c r="W29" s="40"/>
      <c r="X29"/>
      <c r="Y29"/>
    </row>
    <row r="30" spans="1:25" ht="116" x14ac:dyDescent="0.35">
      <c r="A30">
        <f t="shared" si="4"/>
        <v>28</v>
      </c>
      <c r="B30" s="26" t="str">
        <f t="shared" si="0"/>
        <v>Ja</v>
      </c>
      <c r="C30" s="27">
        <f>IF(AND(Vragenlijst!$E$3=Gegevensblad!$C$2,Bron!J30="x"),1,IF(AND(Vragenlijst!$E$3=Gegevensblad!$D$2,Bron!K30="x"),1,IF(AND(Vragenlijst!$E$3=Gegevensblad!$E$2,Bron!L30="x"),1,IF(AND(Vragenlijst!$E$3=Gegevensblad!$F$2,Bron!M30="x"),1,IF(AND(Vragenlijst!$E$3=Gegevensblad!$G$2,Bron!N30="x"),1,0)))))</f>
        <v>1</v>
      </c>
      <c r="D30" s="28">
        <f t="shared" si="3"/>
        <v>1</v>
      </c>
      <c r="E30" s="29">
        <f t="shared" si="1"/>
        <v>0</v>
      </c>
      <c r="F30" s="29">
        <f>IF(AND(OR(Vragenlijst!$E$4=Gegevensblad!$E$4,Vragenlijst!$E$4=Gegevensblad!$F$4),Bron!P30="B"),1,0)</f>
        <v>1</v>
      </c>
      <c r="G30" s="29">
        <f>IF(AND(OR(Vragenlijst!$E$5=Gegevensblad!$E$6,Vragenlijst!$E$5=Gegevensblad!$F$6),Bron!Q30="I"),1,0)</f>
        <v>0</v>
      </c>
      <c r="H30" s="29">
        <f>IF(AND(OR(Vragenlijst!$E$6=Gegevensblad!$E$8,Vragenlijst!$E$6=Gegevensblad!$F$8),Bron!R30="V"),1,0)</f>
        <v>1</v>
      </c>
      <c r="I30" s="29">
        <f>IF(AND(Vragenlijst!$E$7=Gegevensblad!$C$10,OR(Bron!Q30="I",Bron!R30="V")),1,0)</f>
        <v>1</v>
      </c>
      <c r="J30" s="30"/>
      <c r="K30" s="30" t="s">
        <v>80</v>
      </c>
      <c r="L30" s="30" t="s">
        <v>80</v>
      </c>
      <c r="M30" s="30"/>
      <c r="N30" s="30"/>
      <c r="O30" s="52"/>
      <c r="P30" s="52" t="s">
        <v>65</v>
      </c>
      <c r="Q30" s="52" t="s">
        <v>66</v>
      </c>
      <c r="R30" s="52" t="s">
        <v>67</v>
      </c>
      <c r="S30" s="50" t="str">
        <f t="shared" si="5"/>
        <v>Verhoogd risico</v>
      </c>
      <c r="T30" s="55" t="s">
        <v>313</v>
      </c>
      <c r="U30" s="5" t="s">
        <v>115</v>
      </c>
      <c r="V30" s="4"/>
      <c r="W30" s="40"/>
      <c r="X30"/>
      <c r="Y30"/>
    </row>
    <row r="31" spans="1:25" x14ac:dyDescent="0.35">
      <c r="A31">
        <f t="shared" si="4"/>
        <v>29</v>
      </c>
      <c r="B31" s="26" t="str">
        <f t="shared" si="0"/>
        <v>Ja</v>
      </c>
      <c r="C31" s="27">
        <f>IF(AND(Vragenlijst!$E$3=Gegevensblad!$C$2,Bron!J31="x"),1,IF(AND(Vragenlijst!$E$3=Gegevensblad!$D$2,Bron!K31="x"),1,IF(AND(Vragenlijst!$E$3=Gegevensblad!$E$2,Bron!L31="x"),1,IF(AND(Vragenlijst!$E$3=Gegevensblad!$F$2,Bron!M31="x"),1,IF(AND(Vragenlijst!$E$3=Gegevensblad!$G$2,Bron!N31="x"),1,0)))))</f>
        <v>1</v>
      </c>
      <c r="D31" s="28">
        <f t="shared" si="3"/>
        <v>1</v>
      </c>
      <c r="E31" s="29">
        <f t="shared" si="1"/>
        <v>1</v>
      </c>
      <c r="F31" s="29">
        <f>IF(AND(OR(Vragenlijst!$E$4=Gegevensblad!$E$4,Vragenlijst!$E$4=Gegevensblad!$F$4),Bron!P31="B"),1,0)</f>
        <v>0</v>
      </c>
      <c r="G31" s="29">
        <f>IF(AND(OR(Vragenlijst!$E$5=Gegevensblad!$E$6,Vragenlijst!$E$5=Gegevensblad!$F$6),Bron!Q31="I"),1,0)</f>
        <v>0</v>
      </c>
      <c r="H31" s="29">
        <f>IF(AND(OR(Vragenlijst!$E$6=Gegevensblad!$E$8,Vragenlijst!$E$6=Gegevensblad!$F$8),Bron!R31="V"),1,0)</f>
        <v>0</v>
      </c>
      <c r="I31" s="29">
        <f>IF(AND(Vragenlijst!$E$7=Gegevensblad!$C$10,OR(Bron!Q31="I",Bron!R31="V")),1,0)</f>
        <v>0</v>
      </c>
      <c r="J31" s="30" t="s">
        <v>80</v>
      </c>
      <c r="K31" s="30" t="s">
        <v>80</v>
      </c>
      <c r="L31" s="30" t="s">
        <v>80</v>
      </c>
      <c r="M31" s="30" t="s">
        <v>80</v>
      </c>
      <c r="N31" s="30"/>
      <c r="O31" s="52" t="s">
        <v>64</v>
      </c>
      <c r="P31" s="52"/>
      <c r="Q31" s="52"/>
      <c r="R31" s="52"/>
      <c r="S31" s="50" t="str">
        <f t="shared" si="5"/>
        <v>Basis</v>
      </c>
      <c r="T31" s="56" t="s">
        <v>116</v>
      </c>
      <c r="U31" s="4" t="s">
        <v>117</v>
      </c>
      <c r="V31" s="4"/>
      <c r="W31" s="40"/>
      <c r="X31"/>
      <c r="Y31"/>
    </row>
    <row r="32" spans="1:25" s="2" customFormat="1" x14ac:dyDescent="0.35">
      <c r="A32">
        <f t="shared" si="4"/>
        <v>30</v>
      </c>
      <c r="B32" s="26" t="str">
        <f t="shared" si="0"/>
        <v>Ja</v>
      </c>
      <c r="C32" s="27">
        <f>IF(AND(Vragenlijst!$E$3=Gegevensblad!$C$2,Bron!J32="x"),1,IF(AND(Vragenlijst!$E$3=Gegevensblad!$D$2,Bron!K32="x"),1,IF(AND(Vragenlijst!$E$3=Gegevensblad!$E$2,Bron!L32="x"),1,IF(AND(Vragenlijst!$E$3=Gegevensblad!$F$2,Bron!M32="x"),1,IF(AND(Vragenlijst!$E$3=Gegevensblad!$G$2,Bron!N32="x"),1,0)))))</f>
        <v>1</v>
      </c>
      <c r="D32" s="28">
        <f t="shared" si="3"/>
        <v>1</v>
      </c>
      <c r="E32" s="29">
        <f t="shared" si="1"/>
        <v>0</v>
      </c>
      <c r="F32" s="29">
        <f>IF(AND(OR(Vragenlijst!$E$4=Gegevensblad!$E$4,Vragenlijst!$E$4=Gegevensblad!$F$4),Bron!P32="B"),1,0)</f>
        <v>1</v>
      </c>
      <c r="G32" s="29">
        <f>IF(AND(OR(Vragenlijst!$E$5=Gegevensblad!$E$6,Vragenlijst!$E$5=Gegevensblad!$F$6),Bron!Q32="I"),1,0)</f>
        <v>0</v>
      </c>
      <c r="H32" s="29">
        <f>IF(AND(OR(Vragenlijst!$E$6=Gegevensblad!$E$8,Vragenlijst!$E$6=Gegevensblad!$F$8),Bron!R32="V"),1,0)</f>
        <v>1</v>
      </c>
      <c r="I32" s="29">
        <f>IF(AND(Vragenlijst!$E$7=Gegevensblad!$C$10,OR(Bron!Q32="I",Bron!R32="V")),1,0)</f>
        <v>1</v>
      </c>
      <c r="J32" s="30" t="s">
        <v>80</v>
      </c>
      <c r="K32" s="30" t="s">
        <v>80</v>
      </c>
      <c r="L32" s="30" t="s">
        <v>80</v>
      </c>
      <c r="M32" s="30" t="s">
        <v>80</v>
      </c>
      <c r="N32" s="30"/>
      <c r="O32" s="52"/>
      <c r="P32" s="52" t="s">
        <v>65</v>
      </c>
      <c r="Q32" s="52" t="s">
        <v>66</v>
      </c>
      <c r="R32" s="52" t="s">
        <v>67</v>
      </c>
      <c r="S32" s="50" t="str">
        <f>IF(O32="G","Basis",IF(P32="B","Verhoogd risico",IF(Q32="I","Verhoogd risico",IF(R32="V","Verhoogd risico"))))</f>
        <v>Verhoogd risico</v>
      </c>
      <c r="T32" s="56" t="s">
        <v>314</v>
      </c>
      <c r="U32" s="4" t="s">
        <v>118</v>
      </c>
      <c r="V32" s="9"/>
      <c r="W32" s="41"/>
    </row>
    <row r="33" spans="1:25" s="2" customFormat="1" ht="43.5" x14ac:dyDescent="0.35">
      <c r="A33">
        <f t="shared" si="4"/>
        <v>31</v>
      </c>
      <c r="B33" s="26" t="str">
        <f t="shared" si="0"/>
        <v>Ja</v>
      </c>
      <c r="C33" s="27">
        <f>IF(AND(Vragenlijst!$E$3=Gegevensblad!$C$2,Bron!J33="x"),1,IF(AND(Vragenlijst!$E$3=Gegevensblad!$D$2,Bron!K33="x"),1,IF(AND(Vragenlijst!$E$3=Gegevensblad!$E$2,Bron!L33="x"),1,IF(AND(Vragenlijst!$E$3=Gegevensblad!$F$2,Bron!M33="x"),1,IF(AND(Vragenlijst!$E$3=Gegevensblad!$G$2,Bron!N33="x"),1,0)))))</f>
        <v>1</v>
      </c>
      <c r="D33" s="28">
        <f t="shared" si="3"/>
        <v>1</v>
      </c>
      <c r="E33" s="29">
        <f t="shared" si="1"/>
        <v>1</v>
      </c>
      <c r="F33" s="29">
        <f>IF(AND(OR(Vragenlijst!$E$4=Gegevensblad!$E$4,Vragenlijst!$E$4=Gegevensblad!$F$4),Bron!P33="B"),1,0)</f>
        <v>0</v>
      </c>
      <c r="G33" s="29">
        <f>IF(AND(OR(Vragenlijst!$E$5=Gegevensblad!$E$6,Vragenlijst!$E$5=Gegevensblad!$F$6),Bron!Q33="I"),1,0)</f>
        <v>0</v>
      </c>
      <c r="H33" s="29">
        <f>IF(AND(OR(Vragenlijst!$E$6=Gegevensblad!$E$8,Vragenlijst!$E$6=Gegevensblad!$F$8),Bron!R33="V"),1,0)</f>
        <v>0</v>
      </c>
      <c r="I33" s="29">
        <f>IF(AND(Vragenlijst!$E$7=Gegevensblad!$C$10,OR(Bron!Q33="I",Bron!R33="V")),1,0)</f>
        <v>0</v>
      </c>
      <c r="J33" s="31" t="s">
        <v>80</v>
      </c>
      <c r="K33" s="31" t="s">
        <v>80</v>
      </c>
      <c r="L33" s="31" t="s">
        <v>80</v>
      </c>
      <c r="M33" s="31"/>
      <c r="N33" s="31"/>
      <c r="O33" s="53" t="s">
        <v>64</v>
      </c>
      <c r="P33" s="53"/>
      <c r="Q33" s="53"/>
      <c r="R33" s="53"/>
      <c r="S33" s="50" t="str">
        <f t="shared" si="5"/>
        <v>Basis</v>
      </c>
      <c r="T33" s="58" t="s">
        <v>119</v>
      </c>
      <c r="U33" s="9" t="s">
        <v>120</v>
      </c>
      <c r="V33" s="9"/>
      <c r="W33" s="41"/>
    </row>
    <row r="34" spans="1:25" s="2" customFormat="1" ht="58" x14ac:dyDescent="0.35">
      <c r="A34">
        <f t="shared" si="4"/>
        <v>32</v>
      </c>
      <c r="B34" s="26" t="str">
        <f t="shared" si="0"/>
        <v>Ja</v>
      </c>
      <c r="C34" s="27">
        <f>IF(AND(Vragenlijst!$E$3=Gegevensblad!$C$2,Bron!J34="x"),1,IF(AND(Vragenlijst!$E$3=Gegevensblad!$D$2,Bron!K34="x"),1,IF(AND(Vragenlijst!$E$3=Gegevensblad!$E$2,Bron!L34="x"),1,IF(AND(Vragenlijst!$E$3=Gegevensblad!$F$2,Bron!M34="x"),1,IF(AND(Vragenlijst!$E$3=Gegevensblad!$G$2,Bron!N34="x"),1,0)))))</f>
        <v>1</v>
      </c>
      <c r="D34" s="28">
        <f t="shared" si="3"/>
        <v>1</v>
      </c>
      <c r="E34" s="29">
        <f t="shared" si="1"/>
        <v>1</v>
      </c>
      <c r="F34" s="29">
        <f>IF(AND(OR(Vragenlijst!$E$4=Gegevensblad!$E$4,Vragenlijst!$E$4=Gegevensblad!$F$4),Bron!P34="B"),1,0)</f>
        <v>0</v>
      </c>
      <c r="G34" s="29">
        <f>IF(AND(OR(Vragenlijst!$E$5=Gegevensblad!$E$6,Vragenlijst!$E$5=Gegevensblad!$F$6),Bron!Q34="I"),1,0)</f>
        <v>0</v>
      </c>
      <c r="H34" s="29">
        <f>IF(AND(OR(Vragenlijst!$E$6=Gegevensblad!$E$8,Vragenlijst!$E$6=Gegevensblad!$F$8),Bron!R34="V"),1,0)</f>
        <v>0</v>
      </c>
      <c r="I34" s="29">
        <f>IF(AND(Vragenlijst!$E$7=Gegevensblad!$C$10,OR(Bron!Q34="I",Bron!R34="V")),1,0)</f>
        <v>0</v>
      </c>
      <c r="J34" s="31"/>
      <c r="K34" s="31" t="s">
        <v>80</v>
      </c>
      <c r="L34" s="31" t="s">
        <v>80</v>
      </c>
      <c r="M34" s="31" t="s">
        <v>80</v>
      </c>
      <c r="N34" s="31"/>
      <c r="O34" s="53" t="s">
        <v>64</v>
      </c>
      <c r="P34" s="53"/>
      <c r="Q34" s="53"/>
      <c r="R34" s="53"/>
      <c r="S34" s="50" t="str">
        <f t="shared" si="5"/>
        <v>Basis</v>
      </c>
      <c r="T34" s="58" t="s">
        <v>121</v>
      </c>
      <c r="U34" s="9" t="s">
        <v>122</v>
      </c>
      <c r="V34" s="9"/>
      <c r="W34" s="41"/>
    </row>
    <row r="35" spans="1:25" s="2" customFormat="1" ht="159.5" x14ac:dyDescent="0.35">
      <c r="A35">
        <f t="shared" si="4"/>
        <v>33</v>
      </c>
      <c r="B35" s="26" t="str">
        <f t="shared" si="0"/>
        <v>Ja</v>
      </c>
      <c r="C35" s="27">
        <f>IF(AND(Vragenlijst!$E$3=Gegevensblad!$C$2,Bron!J35="x"),1,IF(AND(Vragenlijst!$E$3=Gegevensblad!$D$2,Bron!K35="x"),1,IF(AND(Vragenlijst!$E$3=Gegevensblad!$E$2,Bron!L35="x"),1,IF(AND(Vragenlijst!$E$3=Gegevensblad!$F$2,Bron!M35="x"),1,IF(AND(Vragenlijst!$E$3=Gegevensblad!$G$2,Bron!N35="x"),1,0)))))</f>
        <v>1</v>
      </c>
      <c r="D35" s="28">
        <f t="shared" si="3"/>
        <v>1</v>
      </c>
      <c r="E35" s="29">
        <f t="shared" si="1"/>
        <v>0</v>
      </c>
      <c r="F35" s="29">
        <f>IF(AND(OR(Vragenlijst!$E$4=Gegevensblad!$E$4,Vragenlijst!$E$4=Gegevensblad!$F$4),Bron!P35="B"),1,0)</f>
        <v>1</v>
      </c>
      <c r="G35" s="29">
        <f>IF(AND(OR(Vragenlijst!$E$5=Gegevensblad!$E$6,Vragenlijst!$E$5=Gegevensblad!$F$6),Bron!Q35="I"),1,0)</f>
        <v>0</v>
      </c>
      <c r="H35" s="29">
        <f>IF(AND(OR(Vragenlijst!$E$6=Gegevensblad!$E$8,Vragenlijst!$E$6=Gegevensblad!$F$8),Bron!R35="V"),1,0)</f>
        <v>1</v>
      </c>
      <c r="I35" s="29">
        <f>IF(AND(Vragenlijst!$E$7=Gegevensblad!$C$10,OR(Bron!Q35="I",Bron!R35="V")),1,0)</f>
        <v>1</v>
      </c>
      <c r="J35" s="31"/>
      <c r="K35" s="31" t="s">
        <v>80</v>
      </c>
      <c r="L35" s="31" t="s">
        <v>80</v>
      </c>
      <c r="M35" s="31" t="s">
        <v>80</v>
      </c>
      <c r="N35" s="31"/>
      <c r="O35" s="53"/>
      <c r="P35" s="53" t="s">
        <v>65</v>
      </c>
      <c r="Q35" s="53" t="s">
        <v>66</v>
      </c>
      <c r="R35" s="53" t="s">
        <v>67</v>
      </c>
      <c r="S35" s="50" t="str">
        <f t="shared" si="5"/>
        <v>Verhoogd risico</v>
      </c>
      <c r="T35" s="58" t="s">
        <v>326</v>
      </c>
      <c r="U35" s="9" t="s">
        <v>122</v>
      </c>
      <c r="V35" s="9"/>
      <c r="W35" s="41"/>
    </row>
    <row r="36" spans="1:25" ht="29" x14ac:dyDescent="0.35">
      <c r="A36">
        <f t="shared" si="4"/>
        <v>34</v>
      </c>
      <c r="B36" s="26" t="str">
        <f t="shared" si="0"/>
        <v>Ja</v>
      </c>
      <c r="C36" s="27">
        <f>IF(AND(Vragenlijst!$E$3=Gegevensblad!$C$2,Bron!J36="x"),1,IF(AND(Vragenlijst!$E$3=Gegevensblad!$D$2,Bron!K36="x"),1,IF(AND(Vragenlijst!$E$3=Gegevensblad!$E$2,Bron!L36="x"),1,IF(AND(Vragenlijst!$E$3=Gegevensblad!$F$2,Bron!M36="x"),1,IF(AND(Vragenlijst!$E$3=Gegevensblad!$G$2,Bron!N36="x"),1,0)))))</f>
        <v>1</v>
      </c>
      <c r="D36" s="28">
        <f t="shared" si="3"/>
        <v>1</v>
      </c>
      <c r="E36" s="29">
        <f t="shared" si="1"/>
        <v>1</v>
      </c>
      <c r="F36" s="29">
        <f>IF(AND(OR(Vragenlijst!$E$4=Gegevensblad!$E$4,Vragenlijst!$E$4=Gegevensblad!$F$4),Bron!P36="B"),1,0)</f>
        <v>0</v>
      </c>
      <c r="G36" s="29">
        <f>IF(AND(OR(Vragenlijst!$E$5=Gegevensblad!$E$6,Vragenlijst!$E$5=Gegevensblad!$F$6),Bron!Q36="I"),1,0)</f>
        <v>0</v>
      </c>
      <c r="H36" s="29">
        <f>IF(AND(OR(Vragenlijst!$E$6=Gegevensblad!$E$8,Vragenlijst!$E$6=Gegevensblad!$F$8),Bron!R36="V"),1,0)</f>
        <v>0</v>
      </c>
      <c r="I36" s="29">
        <f>IF(AND(Vragenlijst!$E$7=Gegevensblad!$C$10,OR(Bron!Q36="I",Bron!R36="V")),1,0)</f>
        <v>0</v>
      </c>
      <c r="J36" s="31"/>
      <c r="K36" s="31" t="s">
        <v>80</v>
      </c>
      <c r="L36" s="31" t="s">
        <v>80</v>
      </c>
      <c r="M36" s="31" t="s">
        <v>80</v>
      </c>
      <c r="N36" s="31"/>
      <c r="O36" s="53" t="s">
        <v>64</v>
      </c>
      <c r="P36" s="53"/>
      <c r="Q36" s="53"/>
      <c r="R36" s="53"/>
      <c r="S36" s="50" t="str">
        <f t="shared" si="5"/>
        <v>Basis</v>
      </c>
      <c r="T36" s="58" t="s">
        <v>315</v>
      </c>
      <c r="U36" s="9" t="s">
        <v>123</v>
      </c>
      <c r="V36" s="9"/>
      <c r="W36" s="40"/>
      <c r="X36"/>
      <c r="Y36"/>
    </row>
    <row r="37" spans="1:25" ht="72.5" x14ac:dyDescent="0.35">
      <c r="A37">
        <f t="shared" si="4"/>
        <v>35</v>
      </c>
      <c r="B37" s="26" t="str">
        <f t="shared" si="0"/>
        <v>Ja</v>
      </c>
      <c r="C37" s="27">
        <f>IF(AND(Vragenlijst!$E$3=Gegevensblad!$C$2,Bron!J37="x"),1,IF(AND(Vragenlijst!$E$3=Gegevensblad!$D$2,Bron!K37="x"),1,IF(AND(Vragenlijst!$E$3=Gegevensblad!$E$2,Bron!L37="x"),1,IF(AND(Vragenlijst!$E$3=Gegevensblad!$F$2,Bron!M37="x"),1,IF(AND(Vragenlijst!$E$3=Gegevensblad!$G$2,Bron!N37="x"),1,0)))))</f>
        <v>1</v>
      </c>
      <c r="D37" s="28">
        <f t="shared" si="3"/>
        <v>1</v>
      </c>
      <c r="E37" s="29">
        <f t="shared" si="1"/>
        <v>1</v>
      </c>
      <c r="F37" s="29">
        <f>IF(AND(OR(Vragenlijst!$E$4=Gegevensblad!$E$4,Vragenlijst!$E$4=Gegevensblad!$F$4),Bron!P37="B"),1,0)</f>
        <v>0</v>
      </c>
      <c r="G37" s="29">
        <f>IF(AND(OR(Vragenlijst!$E$5=Gegevensblad!$E$6,Vragenlijst!$E$5=Gegevensblad!$F$6),Bron!Q37="I"),1,0)</f>
        <v>0</v>
      </c>
      <c r="H37" s="29">
        <f>IF(AND(OR(Vragenlijst!$E$6=Gegevensblad!$E$8,Vragenlijst!$E$6=Gegevensblad!$F$8),Bron!R37="V"),1,0)</f>
        <v>0</v>
      </c>
      <c r="I37" s="29">
        <f>IF(AND(Vragenlijst!$E$7=Gegevensblad!$C$10,OR(Bron!Q37="I",Bron!R37="V")),1,0)</f>
        <v>0</v>
      </c>
      <c r="J37" s="30"/>
      <c r="K37" s="30" t="s">
        <v>80</v>
      </c>
      <c r="L37" s="30" t="s">
        <v>80</v>
      </c>
      <c r="M37" s="30" t="s">
        <v>80</v>
      </c>
      <c r="N37" s="30"/>
      <c r="O37" s="52" t="s">
        <v>64</v>
      </c>
      <c r="P37" s="52"/>
      <c r="Q37" s="52"/>
      <c r="R37" s="52"/>
      <c r="S37" s="50" t="str">
        <f t="shared" si="5"/>
        <v>Basis</v>
      </c>
      <c r="T37" s="58" t="s">
        <v>316</v>
      </c>
      <c r="U37" s="9" t="s">
        <v>122</v>
      </c>
      <c r="V37" s="9"/>
      <c r="W37" s="40"/>
      <c r="X37"/>
      <c r="Y37"/>
    </row>
    <row r="38" spans="1:25" ht="29" x14ac:dyDescent="0.35">
      <c r="A38">
        <f t="shared" si="4"/>
        <v>36</v>
      </c>
      <c r="B38" s="26" t="str">
        <f t="shared" ref="B38" si="6">IF(SUM(C38:D38)&gt;1,"Ja","Nee")</f>
        <v>Ja</v>
      </c>
      <c r="C38" s="27">
        <f>IF(AND(Vragenlijst!$E$3=Gegevensblad!$C$2,Bron!J38="x"),1,IF(AND(Vragenlijst!$E$3=Gegevensblad!$D$2,Bron!K38="x"),1,IF(AND(Vragenlijst!$E$3=Gegevensblad!$E$2,Bron!L38="x"),1,IF(AND(Vragenlijst!$E$3=Gegevensblad!$F$2,Bron!M38="x"),1,IF(AND(Vragenlijst!$E$3=Gegevensblad!$G$2,Bron!N38="x"),1,0)))))</f>
        <v>1</v>
      </c>
      <c r="D38" s="28">
        <f t="shared" ref="D38" si="7">IF(SUM(E38:I38)&gt;0,1,0)</f>
        <v>1</v>
      </c>
      <c r="E38" s="29">
        <f t="shared" ref="E38" si="8">IF(O38="G",1,0)</f>
        <v>1</v>
      </c>
      <c r="F38" s="29">
        <f>IF(AND(OR(Vragenlijst!$E$4=Gegevensblad!$E$4,Vragenlijst!$E$4=Gegevensblad!$F$4),Bron!P38="B"),1,0)</f>
        <v>0</v>
      </c>
      <c r="G38" s="29">
        <f>IF(AND(OR(Vragenlijst!$E$5=Gegevensblad!$E$6,Vragenlijst!$E$5=Gegevensblad!$F$6),Bron!Q38="I"),1,0)</f>
        <v>0</v>
      </c>
      <c r="H38" s="29">
        <f>IF(AND(OR(Vragenlijst!$E$6=Gegevensblad!$E$8,Vragenlijst!$E$6=Gegevensblad!$F$8),Bron!R38="V"),1,0)</f>
        <v>0</v>
      </c>
      <c r="I38" s="29">
        <f>IF(AND(Vragenlijst!$E$7=Gegevensblad!$C$10,OR(Bron!Q38="I",Bron!R38="V")),1,0)</f>
        <v>0</v>
      </c>
      <c r="J38" s="30" t="s">
        <v>80</v>
      </c>
      <c r="K38" s="30" t="s">
        <v>80</v>
      </c>
      <c r="L38" s="30" t="s">
        <v>80</v>
      </c>
      <c r="M38" s="30" t="s">
        <v>80</v>
      </c>
      <c r="N38" s="30"/>
      <c r="O38" s="52" t="s">
        <v>64</v>
      </c>
      <c r="P38" s="52"/>
      <c r="Q38" s="52"/>
      <c r="R38" s="52"/>
      <c r="S38" s="50" t="str">
        <f t="shared" si="5"/>
        <v>Basis</v>
      </c>
      <c r="T38" s="71" t="s">
        <v>318</v>
      </c>
      <c r="U38" s="9" t="s">
        <v>122</v>
      </c>
      <c r="V38" s="40"/>
      <c r="W38" s="40"/>
      <c r="X38"/>
      <c r="Y38"/>
    </row>
    <row r="39" spans="1:25" ht="29" x14ac:dyDescent="0.35">
      <c r="A39">
        <f t="shared" si="4"/>
        <v>37</v>
      </c>
      <c r="B39" s="26" t="str">
        <f>IF(SUM(C39:D39)&gt;1,"Ja","Nee")</f>
        <v>Ja</v>
      </c>
      <c r="C39" s="27">
        <f>IF(AND(Vragenlijst!$E$3=Gegevensblad!$C$2,Bron!J39="x"),1,IF(AND(Vragenlijst!$E$3=Gegevensblad!$D$2,Bron!K39="x"),1,IF(AND(Vragenlijst!$E$3=Gegevensblad!$E$2,Bron!L39="x"),1,IF(AND(Vragenlijst!$E$3=Gegevensblad!$F$2,Bron!M39="x"),1,IF(AND(Vragenlijst!$E$3=Gegevensblad!$G$2,Bron!N39="x"),1,0)))))</f>
        <v>1</v>
      </c>
      <c r="D39" s="28">
        <f>IF(SUM(E39:I39)&gt;0,1,0)</f>
        <v>1</v>
      </c>
      <c r="E39" s="29">
        <f>IF(O39="G",1,0)</f>
        <v>1</v>
      </c>
      <c r="F39" s="29">
        <f>IF(AND(OR(Vragenlijst!$E$4=Gegevensblad!$E$4,Vragenlijst!$E$4=Gegevensblad!$F$4),Bron!P39="B"),1,0)</f>
        <v>0</v>
      </c>
      <c r="G39" s="29">
        <f>IF(AND(OR(Vragenlijst!$E$5=Gegevensblad!$E$6,Vragenlijst!$E$5=Gegevensblad!$F$6),Bron!Q39="I"),1,0)</f>
        <v>0</v>
      </c>
      <c r="H39" s="29">
        <f>IF(AND(OR(Vragenlijst!$E$6=Gegevensblad!$E$8,Vragenlijst!$E$6=Gegevensblad!$F$8),Bron!R39="V"),1,0)</f>
        <v>0</v>
      </c>
      <c r="I39" s="29">
        <f>IF(AND(Vragenlijst!$E$7=Gegevensblad!$C$10,OR(Bron!Q39="I",Bron!R39="V")),1,0)</f>
        <v>0</v>
      </c>
      <c r="K39" s="30" t="s">
        <v>80</v>
      </c>
      <c r="L39" s="30" t="s">
        <v>80</v>
      </c>
      <c r="M39" s="30"/>
      <c r="O39" s="52" t="s">
        <v>64</v>
      </c>
      <c r="S39" s="50" t="str">
        <f t="shared" si="5"/>
        <v>Basis</v>
      </c>
      <c r="T39" s="72" t="s">
        <v>293</v>
      </c>
      <c r="U39" s="9" t="s">
        <v>292</v>
      </c>
    </row>
    <row r="40" spans="1:25" x14ac:dyDescent="0.35">
      <c r="A40">
        <f t="shared" si="4"/>
        <v>38</v>
      </c>
      <c r="B40" s="26" t="str">
        <f>IF(SUM(C40:D40)&gt;1,"Ja","Nee")</f>
        <v>Ja</v>
      </c>
      <c r="C40" s="27">
        <f>IF(AND(Vragenlijst!$E$3=Gegevensblad!$C$2,Bron!J40="x"),1,IF(AND(Vragenlijst!$E$3=Gegevensblad!$D$2,Bron!K40="x"),1,IF(AND(Vragenlijst!$E$3=Gegevensblad!$E$2,Bron!L40="x"),1,IF(AND(Vragenlijst!$E$3=Gegevensblad!$F$2,Bron!M40="x"),1,IF(AND(Vragenlijst!$E$3=Gegevensblad!$G$2,Bron!N40="x"),1,0)))))</f>
        <v>1</v>
      </c>
      <c r="D40" s="28">
        <f>IF(SUM(E40:I40)&gt;0,1,0)</f>
        <v>1</v>
      </c>
      <c r="E40" s="29">
        <f>IF(O40="G",1,0)</f>
        <v>1</v>
      </c>
      <c r="F40" s="29">
        <f>IF(AND(OR(Vragenlijst!$E$4=Gegevensblad!$E$4,Vragenlijst!$E$4=Gegevensblad!$F$4),Bron!P40="B"),1,0)</f>
        <v>0</v>
      </c>
      <c r="G40" s="29">
        <f>IF(AND(OR(Vragenlijst!$E$5=Gegevensblad!$E$6,Vragenlijst!$E$5=Gegevensblad!$F$6),Bron!Q40="I"),1,0)</f>
        <v>0</v>
      </c>
      <c r="H40" s="29">
        <f>IF(AND(OR(Vragenlijst!$E$6=Gegevensblad!$E$8,Vragenlijst!$E$6=Gegevensblad!$F$8),Bron!R40="V"),1,0)</f>
        <v>0</v>
      </c>
      <c r="I40" s="29">
        <f>IF(AND(Vragenlijst!$E$7=Gegevensblad!$C$10,OR(Bron!Q40="I",Bron!R40="V")),1,0)</f>
        <v>0</v>
      </c>
      <c r="L40" s="30" t="s">
        <v>80</v>
      </c>
      <c r="M40" s="30" t="s">
        <v>80</v>
      </c>
      <c r="O40" s="32" t="s">
        <v>64</v>
      </c>
      <c r="S40" s="50" t="s">
        <v>291</v>
      </c>
      <c r="T40" s="72" t="s">
        <v>317</v>
      </c>
      <c r="U40" s="9" t="s">
        <v>292</v>
      </c>
    </row>
    <row r="41" spans="1:25" ht="116" x14ac:dyDescent="0.35">
      <c r="A41">
        <f t="shared" ref="A41" si="9">IF(B41="Ja",A40+1,A40)</f>
        <v>39</v>
      </c>
      <c r="B41" s="26" t="str">
        <f>IF(SUM(C41:D41)&gt;1,"Ja","Nee")</f>
        <v>Ja</v>
      </c>
      <c r="C41" s="27">
        <f>IF(AND(Vragenlijst!$E$3=Gegevensblad!$C$2,Bron!J41="x"),1,IF(AND(Vragenlijst!$E$3=Gegevensblad!$D$2,Bron!K41="x"),1,IF(AND(Vragenlijst!$E$3=Gegevensblad!$E$2,Bron!L41="x"),1,IF(AND(Vragenlijst!$E$3=Gegevensblad!$F$2,Bron!M41="x"),1,IF(AND(Vragenlijst!$E$3=Gegevensblad!$G$2,Bron!N41="x"),1,0)))))</f>
        <v>1</v>
      </c>
      <c r="D41" s="28">
        <f>IF(SUM(E41:I41)&gt;0,1,0)</f>
        <v>1</v>
      </c>
      <c r="E41" s="29">
        <f>IF(O41="G",1,0)</f>
        <v>1</v>
      </c>
      <c r="F41" s="29">
        <f>IF(AND(OR(Vragenlijst!$E$4=Gegevensblad!$E$4,Vragenlijst!$E$4=Gegevensblad!$F$4),Bron!P41="B"),1,0)</f>
        <v>0</v>
      </c>
      <c r="G41" s="29">
        <f>IF(AND(OR(Vragenlijst!$E$5=Gegevensblad!$E$6,Vragenlijst!$E$5=Gegevensblad!$F$6),Bron!Q41="I"),1,0)</f>
        <v>0</v>
      </c>
      <c r="H41" s="29">
        <f>IF(AND(OR(Vragenlijst!$E$6=Gegevensblad!$E$8,Vragenlijst!$E$6=Gegevensblad!$F$8),Bron!R41="V"),1,0)</f>
        <v>0</v>
      </c>
      <c r="I41" s="29">
        <f>IF(AND(Vragenlijst!$E$7=Gegevensblad!$C$10,OR(Bron!Q41="I",Bron!R41="V")),1,0)</f>
        <v>0</v>
      </c>
      <c r="J41" s="34" t="s">
        <v>80</v>
      </c>
      <c r="K41" s="34" t="s">
        <v>80</v>
      </c>
      <c r="L41" s="30" t="s">
        <v>80</v>
      </c>
      <c r="M41" s="30" t="s">
        <v>80</v>
      </c>
      <c r="N41" s="34" t="s">
        <v>80</v>
      </c>
      <c r="O41" s="32" t="s">
        <v>64</v>
      </c>
      <c r="S41" s="32" t="s">
        <v>291</v>
      </c>
      <c r="T41" s="81" t="s">
        <v>365</v>
      </c>
      <c r="U41" s="9" t="s">
        <v>277</v>
      </c>
    </row>
    <row r="42" spans="1:25" x14ac:dyDescent="0.35">
      <c r="B42" s="74"/>
      <c r="C42" s="75"/>
      <c r="D42" s="76"/>
      <c r="E42" s="77"/>
      <c r="F42" s="77"/>
      <c r="G42" s="77"/>
      <c r="H42" s="77"/>
      <c r="I42" s="77"/>
      <c r="J42" s="78"/>
      <c r="K42" s="78"/>
      <c r="L42" s="78"/>
      <c r="M42" s="78"/>
      <c r="N42" s="78"/>
      <c r="O42" s="79"/>
      <c r="P42" s="79"/>
      <c r="Q42" s="79"/>
      <c r="R42" s="80"/>
    </row>
  </sheetData>
  <autoFilter ref="B2:W41" xr:uid="{27AFC53E-3871-4538-A8F8-2303F3E5BFD3}"/>
  <mergeCells count="2">
    <mergeCell ref="J1:M1"/>
    <mergeCell ref="O1:R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0B7F-F233-43B4-AF6D-7C7CCBB8D808}">
  <dimension ref="A2:F44"/>
  <sheetViews>
    <sheetView topLeftCell="B34" zoomScaleNormal="100" workbookViewId="0">
      <selection activeCell="C5" sqref="C5"/>
    </sheetView>
  </sheetViews>
  <sheetFormatPr defaultColWidth="169.453125" defaultRowHeight="14.5" x14ac:dyDescent="0.35"/>
  <cols>
    <col min="1" max="1" width="3" style="65" hidden="1" customWidth="1"/>
    <col min="2" max="2" width="1" style="65" customWidth="1"/>
    <col min="3" max="3" width="160.453125" style="88" customWidth="1"/>
    <col min="4" max="4" width="14.81640625" style="88" hidden="1" customWidth="1"/>
    <col min="5" max="5" width="20.54296875" style="88" hidden="1" customWidth="1"/>
    <col min="6" max="6" width="15.453125" style="88" hidden="1" customWidth="1"/>
    <col min="7" max="16384" width="169.453125" style="65"/>
  </cols>
  <sheetData>
    <row r="2" spans="1:6" x14ac:dyDescent="0.35">
      <c r="A2" s="65">
        <f>MAX(Bron!A:A)</f>
        <v>39</v>
      </c>
      <c r="C2" s="86" t="s">
        <v>76</v>
      </c>
      <c r="D2" s="86" t="s">
        <v>124</v>
      </c>
      <c r="E2" s="86" t="s">
        <v>125</v>
      </c>
      <c r="F2" s="86" t="s">
        <v>78</v>
      </c>
    </row>
    <row r="3" spans="1:6" ht="67" customHeight="1" x14ac:dyDescent="0.35">
      <c r="A3" s="65">
        <f>1</f>
        <v>1</v>
      </c>
      <c r="C3" s="64"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64" t="str">
        <f>IF(A3="","",VLOOKUP(A3,Bron!$A:$T,19,0))</f>
        <v>Basis</v>
      </c>
      <c r="E3" s="64" t="str">
        <f>IF(A3="","",VLOOKUP(A3,Bron!$A:$U,21,0))</f>
        <v>5.1.1.1</v>
      </c>
      <c r="F3" s="64"/>
    </row>
    <row r="4" spans="1:6" x14ac:dyDescent="0.35">
      <c r="A4" s="65">
        <f t="shared" ref="A4:A44" si="0">IF(A3&gt;=$A$2,"",A3+1)</f>
        <v>2</v>
      </c>
      <c r="C4" s="64" t="str">
        <f>IF(A4="","",VLOOKUP(A4,Bron!$A:$T,20,0))</f>
        <v>Binnen de organisatie van de leverancier zijn de verantwoordelijkheden, taken en bevoegdheden voor het risicobeheer, Informatiebeveiliging en compliance vastgesteld en belegd.</v>
      </c>
      <c r="D4" s="64" t="str">
        <f>IF(A4="","",VLOOKUP(A4,Bron!$A:$T,19,0))</f>
        <v>Basis</v>
      </c>
      <c r="E4" s="64" t="str">
        <f>IF(A4="","",VLOOKUP(A4,Bron!$A:$U,21,0))</f>
        <v>6.1.1.2</v>
      </c>
      <c r="F4" s="64"/>
    </row>
    <row r="5" spans="1:6" x14ac:dyDescent="0.35">
      <c r="A5" s="65">
        <f t="shared" si="0"/>
        <v>3</v>
      </c>
      <c r="C5" s="64" t="str">
        <f>IF(A5="","",VLOOKUP(A5,Bron!$A:$T,20,0))</f>
        <v>Medewerkers van de leveranciers die toegang hebben tot data van het Kadaster zijn gescreend voor hun functie (VOG met minimaal functieaspecten 11, 12, 13 of minimaal gelijkwaardig).</v>
      </c>
      <c r="D5" s="64" t="str">
        <f>IF(A5="","",VLOOKUP(A5,Bron!$A:$T,19,0))</f>
        <v>Basis</v>
      </c>
      <c r="E5" s="64" t="str">
        <f>IF(A5="","",VLOOKUP(A5,Bron!$A:$U,21,0))</f>
        <v>7.1.1.1</v>
      </c>
      <c r="F5" s="64"/>
    </row>
    <row r="6" spans="1:6" x14ac:dyDescent="0.35">
      <c r="A6" s="65">
        <f t="shared" si="0"/>
        <v>4</v>
      </c>
      <c r="C6" s="64" t="str">
        <f>IF(A6="","",VLOOKUP(A6,Bron!$A:$T,20,0))</f>
        <v xml:space="preserve">De leverancier heeft zelf gedragsregels voor acceptabel gebruik van eigen bedrijfsmiddelen en alle medewerkers worden hier minimaal jaarlijks  op gewezen. </v>
      </c>
      <c r="D6" s="64" t="str">
        <f>IF(A6="","",VLOOKUP(A6,Bron!$A:$T,19,0))</f>
        <v>Basis</v>
      </c>
      <c r="E6" s="64" t="str">
        <f>IF(A6="","",VLOOKUP(A6,Bron!$A:$U,21,0))</f>
        <v>8.1.3.2</v>
      </c>
      <c r="F6" s="64"/>
    </row>
    <row r="7" spans="1:6" x14ac:dyDescent="0.35">
      <c r="A7" s="65">
        <f t="shared" si="0"/>
        <v>5</v>
      </c>
      <c r="C7" s="64" t="str">
        <f>IF(A7="","",VLOOKUP(A7,Bron!$A:$T,20,0))</f>
        <v>Data van het Kadaster wordt na beeindiging van gebruik of een defect aantoonbaar middels een bewijs van een derde partij of eigen vernietigingsprocedure ontoegangelijk gemaakt.</v>
      </c>
      <c r="D7" s="64" t="str">
        <f>IF(A7="","",VLOOKUP(A7,Bron!$A:$T,19,0))</f>
        <v>Basis</v>
      </c>
      <c r="E7" s="64" t="str">
        <f>IF(A7="","",VLOOKUP(A7,Bron!$A:$U,21,0))</f>
        <v>8.3.2.1</v>
      </c>
      <c r="F7" s="64"/>
    </row>
    <row r="8" spans="1:6" ht="124.5" customHeight="1" x14ac:dyDescent="0.35">
      <c r="A8" s="65">
        <f t="shared" si="0"/>
        <v>6</v>
      </c>
      <c r="C8" s="64"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64" t="str">
        <f>IF(A8="","",VLOOKUP(A8,Bron!$A:$T,19,0))</f>
        <v>Basis</v>
      </c>
      <c r="E8" s="64" t="str">
        <f>IF(A8="","",VLOOKUP(A8,Bron!$A:$U,21,0))</f>
        <v>9.2.2.1</v>
      </c>
      <c r="F8" s="64"/>
    </row>
    <row r="9" spans="1:6" x14ac:dyDescent="0.35">
      <c r="A9" s="65">
        <f t="shared" si="0"/>
        <v>7</v>
      </c>
      <c r="C9" s="64" t="str">
        <f>IF(A9="","",VLOOKUP(A9,Bron!$A:$T,20,0))</f>
        <v>De leverancier biedt API's (minimaal SAML 2.0, OpenID Connect of Oauth 2.0) t.b.v. het aansluiten op het identity management systeem (IDM) van het Kadaster of ondersteunt inloggen middels multi factor authenticatie (MFA).</v>
      </c>
      <c r="D9" s="64" t="str">
        <f>IF(A9="","",VLOOKUP(A9,Bron!$A:$T,19,0))</f>
        <v>Verhoogd risico</v>
      </c>
      <c r="E9" s="64" t="str">
        <f>IF(A9="","",VLOOKUP(A9,Bron!$A:$U,21,0))</f>
        <v>9.2.2.1</v>
      </c>
      <c r="F9" s="64"/>
    </row>
    <row r="10" spans="1:6" ht="56.25" customHeight="1" x14ac:dyDescent="0.35">
      <c r="A10" s="65">
        <f t="shared" si="0"/>
        <v>8</v>
      </c>
      <c r="C10" s="64"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64" t="str">
        <f>IF(A10="","",VLOOKUP(A10,Bron!$A:$T,19,0))</f>
        <v>Basis</v>
      </c>
      <c r="E10" s="64" t="str">
        <f>IF(A10="","",VLOOKUP(A10,Bron!$A:$U,21,0))</f>
        <v>9.2.3.1</v>
      </c>
      <c r="F10" s="64"/>
    </row>
    <row r="11" spans="1:6" x14ac:dyDescent="0.35">
      <c r="A11" s="65">
        <f t="shared" si="0"/>
        <v>9</v>
      </c>
      <c r="C11" s="64" t="str">
        <f>IF(A11="","",VLOOKUP(A11,Bron!$A:$T,20,0))</f>
        <v>Klantenomgevingen  van leverancier zijn logisch gescheiden en kunnen elkaar onderling niet beïnvloeden als gevolg van verstoringen in de klantomgeving.</v>
      </c>
      <c r="D11" s="64" t="str">
        <f>IF(A11="","",VLOOKUP(A11,Bron!$A:$T,19,0))</f>
        <v>Basis</v>
      </c>
      <c r="E11" s="64" t="str">
        <f>IF(A11="","",VLOOKUP(A11,Bron!$A:$U,21,0))</f>
        <v>9.4.1.1</v>
      </c>
      <c r="F11" s="64"/>
    </row>
    <row r="12" spans="1:6" x14ac:dyDescent="0.35">
      <c r="A12" s="65">
        <f t="shared" si="0"/>
        <v>10</v>
      </c>
      <c r="C12" s="64"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64" t="str">
        <f>IF(A12="","",VLOOKUP(A12,Bron!$A:$T,19,0))</f>
        <v>Basis</v>
      </c>
      <c r="E12" s="64" t="str">
        <f>IF(A12="","",VLOOKUP(A12,Bron!$A:$U,21,0))</f>
        <v>10.1.1.1</v>
      </c>
      <c r="F12" s="64"/>
    </row>
    <row r="13" spans="1:6" x14ac:dyDescent="0.35">
      <c r="A13" s="65">
        <f t="shared" si="0"/>
        <v>11</v>
      </c>
      <c r="C13" s="64"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64" t="str">
        <f>IF(A13="","",VLOOKUP(A13,Bron!$A:$T,19,0))</f>
        <v>Verhoogd risico</v>
      </c>
      <c r="E13" s="64" t="str">
        <f>IF(A13="","",VLOOKUP(A13,Bron!$A:$U,21,0))</f>
        <v>10.1.1.1</v>
      </c>
      <c r="F13" s="64"/>
    </row>
    <row r="14" spans="1:6" x14ac:dyDescent="0.35">
      <c r="A14" s="65">
        <f t="shared" si="0"/>
        <v>12</v>
      </c>
      <c r="C14" s="64" t="str">
        <f>IF(A14="","",VLOOKUP(A14,Bron!$A:$T,20,0))</f>
        <v>Indien cookies nodig zijn, dienen deze versleuteld te worden.</v>
      </c>
      <c r="D14" s="64" t="str">
        <f>IF(A14="","",VLOOKUP(A14,Bron!$A:$T,19,0))</f>
        <v>Basis</v>
      </c>
      <c r="E14" s="64" t="str">
        <f>IF(A14="","",VLOOKUP(A14,Bron!$A:$U,21,0))</f>
        <v>10.1.1.1</v>
      </c>
      <c r="F14" s="64"/>
    </row>
    <row r="15" spans="1:6" x14ac:dyDescent="0.35">
      <c r="A15" s="65">
        <f t="shared" si="0"/>
        <v>13</v>
      </c>
      <c r="C15" s="64"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64" t="str">
        <f>IF(A15="","",VLOOKUP(A15,Bron!$A:$T,19,0))</f>
        <v>Verhoogd risico</v>
      </c>
      <c r="E15" s="64" t="str">
        <f>IF(A15="","",VLOOKUP(A15,Bron!$A:$U,21,0))</f>
        <v>11.1.1.1</v>
      </c>
      <c r="F15" s="64"/>
    </row>
    <row r="16" spans="1:6" x14ac:dyDescent="0.35">
      <c r="A16" s="65">
        <f t="shared" si="0"/>
        <v>14</v>
      </c>
      <c r="C16" s="64" t="str">
        <f>IF(A16="","",VLOOKUP(A16,Bron!$A:$T,20,0))</f>
        <v>De leverancier voert wijzigingen gecontroleerd en beheerst door, zonder daarbij afbreuk te doen aan de continuïteit van de geboden dienstverlening.</v>
      </c>
      <c r="D16" s="64" t="str">
        <f>IF(A16="","",VLOOKUP(A16,Bron!$A:$T,19,0))</f>
        <v>Basis</v>
      </c>
      <c r="E16" s="64" t="str">
        <f>IF(A16="","",VLOOKUP(A16,Bron!$A:$U,21,0))</f>
        <v>12.1.2.1</v>
      </c>
      <c r="F16" s="64"/>
    </row>
    <row r="17" spans="1:6" x14ac:dyDescent="0.35">
      <c r="A17" s="65">
        <f t="shared" si="0"/>
        <v>15</v>
      </c>
      <c r="C17" s="64"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64" t="str">
        <f>IF(A17="","",VLOOKUP(A17,Bron!$A:$T,19,0))</f>
        <v>Basis</v>
      </c>
      <c r="E17" s="64" t="str">
        <f>IF(A17="","",VLOOKUP(A17,Bron!$A:$U,21,0))</f>
        <v>12.1.4</v>
      </c>
      <c r="F17" s="64"/>
    </row>
    <row r="18" spans="1:6" ht="87" x14ac:dyDescent="0.35">
      <c r="A18" s="65">
        <f t="shared" si="0"/>
        <v>16</v>
      </c>
      <c r="C18" s="64"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64" t="str">
        <f>IF(A18="","",VLOOKUP(A18,Bron!$A:$T,19,0))</f>
        <v>Basis</v>
      </c>
      <c r="E18" s="64" t="str">
        <f>IF(A18="","",VLOOKUP(A18,Bron!$A:$U,21,0))</f>
        <v>12.2.1.1</v>
      </c>
      <c r="F18" s="64"/>
    </row>
    <row r="19" spans="1:6" ht="72.5" x14ac:dyDescent="0.35">
      <c r="A19" s="65">
        <f t="shared" si="0"/>
        <v>17</v>
      </c>
      <c r="C19" s="64"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64" t="str">
        <f>IF(A19="","",VLOOKUP(A19,Bron!$A:$T,19,0))</f>
        <v>Basis</v>
      </c>
      <c r="E19" s="64" t="str">
        <f>IF(A19="","",VLOOKUP(A19,Bron!$A:$U,21,0))</f>
        <v>12.3.1.1</v>
      </c>
      <c r="F19" s="64"/>
    </row>
    <row r="20" spans="1:6" ht="29" x14ac:dyDescent="0.35">
      <c r="A20" s="65">
        <f t="shared" si="0"/>
        <v>18</v>
      </c>
      <c r="C20" s="64"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64" t="str">
        <f>IF(A20="","",VLOOKUP(A20,Bron!$A:$T,19,0))</f>
        <v>Basis</v>
      </c>
      <c r="E20" s="64" t="str">
        <f>IF(A20="","",VLOOKUP(A20,Bron!$A:$U,21,0))</f>
        <v>12.6.1.1</v>
      </c>
      <c r="F20" s="64"/>
    </row>
    <row r="21" spans="1:6" x14ac:dyDescent="0.35">
      <c r="A21" s="65">
        <f t="shared" si="0"/>
        <v>19</v>
      </c>
      <c r="C21" s="64" t="str">
        <f>IF(A21="","",VLOOKUP(A21,Bron!$A:$T,20,0))</f>
        <v>Het in- en uitgaande dataverkeer van de leverancier wordt bewaakt en geanalyseerd op kwaadaardige elementen (zoals malware).</v>
      </c>
      <c r="D21" s="64" t="str">
        <f>IF(A21="","",VLOOKUP(A21,Bron!$A:$T,19,0))</f>
        <v>Basis</v>
      </c>
      <c r="E21" s="64" t="str">
        <f>IF(A21="","",VLOOKUP(A21,Bron!$A:$U,21,0))</f>
        <v>13.1.2.1</v>
      </c>
      <c r="F21" s="64"/>
    </row>
    <row r="22" spans="1:6" x14ac:dyDescent="0.35">
      <c r="A22" s="65">
        <f t="shared" si="0"/>
        <v>20</v>
      </c>
      <c r="C22" s="64" t="str">
        <f>IF(A22="","",VLOOKUP(A22,Bron!$A:$T,20,0))</f>
        <v>Het bewaken en analyseren van het in- en uitgaande dataverkeer van de leverancier wordt gemonitord door een SIEM en/ of SOC middels detectie-voorzieningen.</v>
      </c>
      <c r="D22" s="64" t="str">
        <f>IF(A22="","",VLOOKUP(A22,Bron!$A:$T,19,0))</f>
        <v>Verhoogd risico</v>
      </c>
      <c r="E22" s="64" t="str">
        <f>IF(A22="","",VLOOKUP(A22,Bron!$A:$U,21,0))</f>
        <v>12.4.1.3</v>
      </c>
      <c r="F22" s="64"/>
    </row>
    <row r="23" spans="1:6" ht="29" x14ac:dyDescent="0.35">
      <c r="A23" s="65">
        <f t="shared" si="0"/>
        <v>21</v>
      </c>
      <c r="C23" s="64"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64" t="str">
        <f>IF(A23="","",VLOOKUP(A23,Bron!$A:$T,19,0))</f>
        <v>Basis</v>
      </c>
      <c r="E23" s="64" t="str">
        <f>IF(A23="","",VLOOKUP(A23,Bron!$A:$U,21,0))</f>
        <v>13.2.3.1</v>
      </c>
      <c r="F23" s="64"/>
    </row>
    <row r="24" spans="1:6" x14ac:dyDescent="0.35">
      <c r="A24" s="65">
        <f t="shared" si="0"/>
        <v>22</v>
      </c>
      <c r="C24" s="64" t="str">
        <f>IF(A24="","",VLOOKUP(A24,Bron!$A:$T,20,0))</f>
        <v xml:space="preserve">De leverancier versleutelt bij communicatie met het Kadaster alle berichten en bestandsuitwisselingsmogelijkheden.
</v>
      </c>
      <c r="D24" s="64" t="str">
        <f>IF(A24="","",VLOOKUP(A24,Bron!$A:$T,19,0))</f>
        <v>Basis</v>
      </c>
      <c r="E24" s="64" t="str">
        <f>IF(A24="","",VLOOKUP(A24,Bron!$A:$U,21,0))</f>
        <v>13.2.3.1</v>
      </c>
      <c r="F24" s="64"/>
    </row>
    <row r="25" spans="1:6" x14ac:dyDescent="0.35">
      <c r="A25" s="65">
        <f t="shared" si="0"/>
        <v>23</v>
      </c>
      <c r="C25" s="64"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64" t="str">
        <f>IF(A25="","",VLOOKUP(A25,Bron!$A:$T,19,0))</f>
        <v>Basis</v>
      </c>
      <c r="E25" s="64" t="str">
        <f>IF(A25="","",VLOOKUP(A25,Bron!$A:$U,21,0))</f>
        <v>14.2.1.1</v>
      </c>
      <c r="F25" s="64"/>
    </row>
    <row r="26" spans="1:6" x14ac:dyDescent="0.35">
      <c r="A26" s="65">
        <f t="shared" si="0"/>
        <v>24</v>
      </c>
      <c r="C26" s="64" t="str">
        <f>IF(A26="","",VLOOKUP(A26,Bron!$A:$T,20,0))</f>
        <v>Voor acceptatietesten van systemen worden gestructureerde testmethodieken gebruikt. De testen worden bij voorkeur geautomatiseerd uitgevoerd.</v>
      </c>
      <c r="D26" s="64" t="str">
        <f>IF(A26="","",VLOOKUP(A26,Bron!$A:$T,19,0))</f>
        <v>Verhoogd risico</v>
      </c>
      <c r="E26" s="64" t="str">
        <f>IF(A26="","",VLOOKUP(A26,Bron!$A:$U,21,0))</f>
        <v>14.2.9.1</v>
      </c>
      <c r="F26" s="64"/>
    </row>
    <row r="27" spans="1:6" x14ac:dyDescent="0.35">
      <c r="A27" s="65">
        <f t="shared" si="0"/>
        <v>25</v>
      </c>
      <c r="C27" s="64" t="str">
        <f>IF(A27="","",VLOOKUP(A27,Bron!$A:$T,20,0))</f>
        <v>De leverancier heeft een vastgestelde procedure voor beveiligingsincidenten en datalekken, waarin de taken en verantwoordelijkheden staan beschreven. De beschreven taken en bevoegdheden zijn belegd in de organisatie.</v>
      </c>
      <c r="D27" s="64" t="str">
        <f>IF(A27="","",VLOOKUP(A27,Bron!$A:$T,19,0))</f>
        <v>Basis</v>
      </c>
      <c r="E27" s="64" t="str">
        <f>IF(A27="","",VLOOKUP(A27,Bron!$A:$U,21,0))</f>
        <v>15.1.2.4</v>
      </c>
      <c r="F27" s="64"/>
    </row>
    <row r="28" spans="1:6" x14ac:dyDescent="0.35">
      <c r="A28" s="65">
        <f t="shared" si="0"/>
        <v>26</v>
      </c>
      <c r="C28" s="64" t="str">
        <f>IF(A28="","",VLOOKUP(A28,Bron!$A:$T,20,0))</f>
        <v>De leverancier stelt zijn medewerkers minimaal jaarlijks op de hoogte van de procedure waarop zij beveiligingsincidenten en datalekken moeten aanmelden.</v>
      </c>
      <c r="D28" s="64" t="str">
        <f>IF(A28="","",VLOOKUP(A28,Bron!$A:$T,19,0))</f>
        <v>Verhoogd risico</v>
      </c>
      <c r="E28" s="64" t="str">
        <f>IF(A28="","",VLOOKUP(A28,Bron!$A:$U,21,0))</f>
        <v>16.1.2.3</v>
      </c>
      <c r="F28" s="64"/>
    </row>
    <row r="29" spans="1:6" x14ac:dyDescent="0.35">
      <c r="A29" s="65">
        <f t="shared" si="0"/>
        <v>27</v>
      </c>
      <c r="C29" s="64"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64" t="str">
        <f>IF(A29="","",VLOOKUP(A29,Bron!$A:$T,19,0))</f>
        <v>Basis</v>
      </c>
      <c r="E29" s="64" t="str">
        <f>IF(A29="","",VLOOKUP(A29,Bron!$A:$U,21,0))</f>
        <v>15.1.2.4</v>
      </c>
      <c r="F29" s="64"/>
    </row>
    <row r="30" spans="1:6" ht="116" x14ac:dyDescent="0.35">
      <c r="A30" s="65">
        <f t="shared" si="0"/>
        <v>28</v>
      </c>
      <c r="C30" s="64"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64" t="str">
        <f>IF(A30="","",VLOOKUP(A30,Bron!$A:$T,19,0))</f>
        <v>Verhoogd risico</v>
      </c>
      <c r="E30" s="64" t="str">
        <f>IF(A30="","",VLOOKUP(A30,Bron!$A:$U,21,0))</f>
        <v>17.1.3.1</v>
      </c>
      <c r="F30" s="64"/>
    </row>
    <row r="31" spans="1:6" x14ac:dyDescent="0.35">
      <c r="A31" s="65">
        <f t="shared" si="0"/>
        <v>29</v>
      </c>
      <c r="C31" s="64" t="str">
        <f>IF(A31="","",VLOOKUP(A31,Bron!$A:$T,20,0))</f>
        <v>De leverancier biedt de mogelijkheid voor het Kadaster om bewaartermijnen van Kadaster data conform de Kadaster selectielijst in te richten.</v>
      </c>
      <c r="D31" s="64" t="str">
        <f>IF(A31="","",VLOOKUP(A31,Bron!$A:$T,19,0))</f>
        <v>Basis</v>
      </c>
      <c r="E31" s="64" t="str">
        <f>IF(A31="","",VLOOKUP(A31,Bron!$A:$U,21,0))</f>
        <v>18.1.3.1</v>
      </c>
      <c r="F31" s="64"/>
    </row>
    <row r="32" spans="1:6" x14ac:dyDescent="0.35">
      <c r="A32" s="65">
        <f t="shared" si="0"/>
        <v>30</v>
      </c>
      <c r="C32" s="64" t="str">
        <f>IF(A32="","",VLOOKUP(A32,Bron!$A:$T,20,0))</f>
        <v>De leverancier rapporteert minimaal jaarlijks schriftelijk over informatiebeveiligingrisico's (inclusief kans en impact en genomen beheersmaatregelen) aan het Kadaster.</v>
      </c>
      <c r="D32" s="64" t="str">
        <f>IF(A32="","",VLOOKUP(A32,Bron!$A:$T,19,0))</f>
        <v>Verhoogd risico</v>
      </c>
      <c r="E32" s="64" t="str">
        <f>IF(A32="","",VLOOKUP(A32,Bron!$A:$U,21,0))</f>
        <v>18.2.2.1</v>
      </c>
      <c r="F32" s="64"/>
    </row>
    <row r="33" spans="1:6" ht="43.5" x14ac:dyDescent="0.35">
      <c r="A33" s="65">
        <f t="shared" si="0"/>
        <v>31</v>
      </c>
      <c r="C33" s="64" t="str">
        <f>IF(A33="","",VLOOKUP(A33,Bron!$A:$T,20,0))</f>
        <v xml:space="preserve">Significante gebeurtenissen die de dienstverlening aan het Kadaster bedreigen worden geïdentificeerd, geregistreerd en geëvalueerd. </v>
      </c>
      <c r="D33" s="64" t="str">
        <f>IF(A33="","",VLOOKUP(A33,Bron!$A:$T,19,0))</f>
        <v>Basis</v>
      </c>
      <c r="E33" s="64" t="str">
        <f>IF(A33="","",VLOOKUP(A33,Bron!$A:$U,21,0))</f>
        <v>18.2 Informatiebeveiligingsbeoordelingen</v>
      </c>
      <c r="F33" s="64"/>
    </row>
    <row r="34" spans="1:6" x14ac:dyDescent="0.35">
      <c r="A34" s="65">
        <f t="shared" si="0"/>
        <v>32</v>
      </c>
      <c r="C34" s="64"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64" t="str">
        <f>IF(A34="","",VLOOKUP(A34,Bron!$A:$T,19,0))</f>
        <v>Basis</v>
      </c>
      <c r="E34" s="64" t="str">
        <f>IF(A34="","",VLOOKUP(A34,Bron!$A:$U,21,0))</f>
        <v>18.1 Naleving van wettelijke en contractuele eisen</v>
      </c>
      <c r="F34" s="64"/>
    </row>
    <row r="35" spans="1:6" ht="133" customHeight="1" x14ac:dyDescent="0.35">
      <c r="A35" s="65">
        <f t="shared" si="0"/>
        <v>33</v>
      </c>
      <c r="C35" s="64"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64" t="str">
        <f>IF(A35="","",VLOOKUP(A35,Bron!$A:$T,19,0))</f>
        <v>Verhoogd risico</v>
      </c>
      <c r="E35" s="64" t="str">
        <f>IF(A35="","",VLOOKUP(A35,Bron!$A:$U,21,0))</f>
        <v>18.1 Naleving van wettelijke en contractuele eisen</v>
      </c>
      <c r="F35" s="64"/>
    </row>
    <row r="36" spans="1:6" ht="43.5" x14ac:dyDescent="0.35">
      <c r="A36" s="65">
        <f t="shared" si="0"/>
        <v>34</v>
      </c>
      <c r="C36" s="64" t="str">
        <f>IF(A36="","",VLOOKUP(A36,Bron!$A:$T,20,0))</f>
        <v>Het Kadaster blijft te allen tijden eigenaar van haar data.</v>
      </c>
      <c r="D36" s="64" t="str">
        <f>IF(A36="","",VLOOKUP(A36,Bron!$A:$T,19,0))</f>
        <v>Basis</v>
      </c>
      <c r="E36" s="64" t="str">
        <f>IF(A36="","",VLOOKUP(A36,Bron!$A:$U,21,0))</f>
        <v>08.1 Verantwoordelijkheid voor bedrijfsmiddelen</v>
      </c>
      <c r="F36" s="64"/>
    </row>
    <row r="37" spans="1:6" ht="58" x14ac:dyDescent="0.35">
      <c r="A37" s="65">
        <f t="shared" si="0"/>
        <v>35</v>
      </c>
      <c r="C37" s="64"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64" t="str">
        <f>IF(A37="","",VLOOKUP(A37,Bron!$A:$T,19,0))</f>
        <v>Basis</v>
      </c>
      <c r="E37" s="64" t="str">
        <f>IF(A37="","",VLOOKUP(A37,Bron!$A:$U,21,0))</f>
        <v>18.1 Naleving van wettelijke en contractuele eisen</v>
      </c>
      <c r="F37" s="64"/>
    </row>
    <row r="38" spans="1:6" ht="43.5" x14ac:dyDescent="0.35">
      <c r="A38" s="65">
        <f t="shared" si="0"/>
        <v>36</v>
      </c>
      <c r="C38" s="64" t="str">
        <f>IF(A38="","",VLOOKUP(A38,Bron!$A:$T,20,0))</f>
        <v xml:space="preserve">De leverancier draagt, na beeïndiging van de te sluiten overeenkomst, de data van het Kadaster in een algemeen geaccepteerd bestandsformaat over en vernietigt de data van haar eigen systemen. </v>
      </c>
      <c r="D38" s="64" t="str">
        <f>IF(A38="","",VLOOKUP(A38,Bron!$A:$T,19,0))</f>
        <v>Basis</v>
      </c>
      <c r="E38" s="64" t="str">
        <f>IF(A38="","",VLOOKUP(A38,Bron!$A:$U,21,0))</f>
        <v>18.1 Naleving van wettelijke en contractuele eisen</v>
      </c>
      <c r="F38" s="64"/>
    </row>
    <row r="39" spans="1:6" x14ac:dyDescent="0.35">
      <c r="A39" s="65">
        <f t="shared" si="0"/>
        <v>37</v>
      </c>
      <c r="C39" s="64" t="str">
        <f>IF(A39="","",VLOOKUP(A39,Bron!$A:$T,20,0))</f>
        <v>De oplossing biedt beveiligde API's om het systeem te integreren met Kadaster systemen (ondersteunende protocollen zijn SOAP, sFTP en REST, met voorkeur voor REST met OAuth).</v>
      </c>
      <c r="D39" s="64" t="str">
        <f>IF(A39="","",VLOOKUP(A39,Bron!$A:$T,19,0))</f>
        <v>Basis</v>
      </c>
      <c r="E39" s="64" t="str">
        <f>IF(A39="","",VLOOKUP(A39,Bron!$A:$U,21,0))</f>
        <v>Architectuur</v>
      </c>
      <c r="F39" s="64"/>
    </row>
    <row r="40" spans="1:6" x14ac:dyDescent="0.35">
      <c r="A40" s="65">
        <f t="shared" si="0"/>
        <v>38</v>
      </c>
      <c r="C40" s="64" t="str">
        <f>IF(A40="","",VLOOKUP(A40,Bron!$A:$T,20,0))</f>
        <v>De oplossing voldoet aan de verplichte standaarden van het Forum Standaardisatie (https://www.forumstandaardisatie.nl/open-standaarden/verplicht).</v>
      </c>
      <c r="D40" s="87"/>
      <c r="E40" s="87"/>
      <c r="F40" s="87"/>
    </row>
    <row r="41" spans="1:6" x14ac:dyDescent="0.35">
      <c r="A41" s="65">
        <f t="shared" si="0"/>
        <v>39</v>
      </c>
    </row>
    <row r="42" spans="1:6" x14ac:dyDescent="0.35">
      <c r="A42" s="65" t="str">
        <f t="shared" si="0"/>
        <v/>
      </c>
    </row>
    <row r="43" spans="1:6" x14ac:dyDescent="0.35">
      <c r="A43" s="65" t="str">
        <f t="shared" si="0"/>
        <v/>
      </c>
    </row>
    <row r="44" spans="1:6" x14ac:dyDescent="0.35">
      <c r="A44" s="65" t="str">
        <f t="shared" si="0"/>
        <v/>
      </c>
    </row>
  </sheetData>
  <sheetProtection sheet="1" objects="1" scenarios="1" formatCells="0" formatColumns="0" formatRows="0"/>
  <autoFilter ref="A2:F44" xr:uid="{47180B7F-F233-43B4-AF6D-7C7CCBB8D80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1982-55B3-4203-B736-4F4E39B9D7C7}">
  <dimension ref="A2:H42"/>
  <sheetViews>
    <sheetView tabSelected="1" topLeftCell="B34" zoomScale="84" zoomScaleNormal="84" workbookViewId="0">
      <selection activeCell="C35" sqref="C35"/>
    </sheetView>
  </sheetViews>
  <sheetFormatPr defaultColWidth="169.453125" defaultRowHeight="13" x14ac:dyDescent="0.35"/>
  <cols>
    <col min="1" max="1" width="3.453125" style="92" hidden="1" customWidth="1"/>
    <col min="2" max="2" width="2" style="92" customWidth="1"/>
    <col min="3" max="3" width="74.08984375" style="92" customWidth="1"/>
    <col min="4" max="4" width="8.90625" style="92" customWidth="1"/>
    <col min="5" max="5" width="11" style="92" customWidth="1"/>
    <col min="6" max="6" width="10.7265625" style="92" customWidth="1"/>
    <col min="7" max="7" width="13.90625" style="92" customWidth="1"/>
    <col min="8" max="8" width="14.7265625" style="92" customWidth="1"/>
    <col min="9" max="16384" width="169.453125" style="92"/>
  </cols>
  <sheetData>
    <row r="2" spans="1:8" ht="26" x14ac:dyDescent="0.35">
      <c r="A2" s="93">
        <f>MAX(Bron!A:A)</f>
        <v>39</v>
      </c>
      <c r="C2" s="89" t="s">
        <v>76</v>
      </c>
      <c r="D2" s="89" t="s">
        <v>124</v>
      </c>
      <c r="E2" s="89" t="s">
        <v>125</v>
      </c>
      <c r="F2" s="89" t="s">
        <v>166</v>
      </c>
      <c r="G2" s="89" t="s">
        <v>2</v>
      </c>
      <c r="H2" s="89" t="s">
        <v>296</v>
      </c>
    </row>
    <row r="3" spans="1:8" ht="110.5" customHeight="1" x14ac:dyDescent="0.35">
      <c r="A3" s="92">
        <f>1</f>
        <v>1</v>
      </c>
      <c r="C3" s="90"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90" t="str">
        <f>IF(A3="","",VLOOKUP(A3,Bron!$A:$T,19,0))</f>
        <v>Basis</v>
      </c>
      <c r="E3" s="90" t="str">
        <f>IF(A3="","",VLOOKUP(A3,Bron!$A:$U,21,0))</f>
        <v>5.1.1.1</v>
      </c>
      <c r="F3" s="91"/>
      <c r="G3" s="91"/>
      <c r="H3" s="91"/>
    </row>
    <row r="4" spans="1:8" ht="39" x14ac:dyDescent="0.35">
      <c r="A4" s="92">
        <f t="shared" ref="A4:A42" si="0">IF(A3&gt;=$A$2,"",A3+1)</f>
        <v>2</v>
      </c>
      <c r="C4" s="90" t="str">
        <f>IF(A4="","",VLOOKUP(A4,Bron!$A:$T,20,0))</f>
        <v>Binnen de organisatie van de leverancier zijn de verantwoordelijkheden, taken en bevoegdheden voor het risicobeheer, Informatiebeveiliging en compliance vastgesteld en belegd.</v>
      </c>
      <c r="D4" s="90" t="str">
        <f>IF(A4="","",VLOOKUP(A4,Bron!$A:$T,19,0))</f>
        <v>Basis</v>
      </c>
      <c r="E4" s="90" t="str">
        <f>IF(A4="","",VLOOKUP(A4,Bron!$A:$U,21,0))</f>
        <v>6.1.1.2</v>
      </c>
      <c r="F4" s="91"/>
      <c r="G4" s="91"/>
      <c r="H4" s="91"/>
    </row>
    <row r="5" spans="1:8" ht="42.5" customHeight="1" x14ac:dyDescent="0.35">
      <c r="A5" s="92">
        <f t="shared" si="0"/>
        <v>3</v>
      </c>
      <c r="C5" s="90" t="str">
        <f>IF(A5="","",VLOOKUP(A5,Bron!$A:$T,20,0))</f>
        <v>Medewerkers van de leveranciers die toegang hebben tot data van het Kadaster zijn gescreend voor hun functie (VOG met minimaal functieaspecten 11, 12, 13 of minimaal gelijkwaardig).</v>
      </c>
      <c r="D5" s="90" t="str">
        <f>IF(A5="","",VLOOKUP(A5,Bron!$A:$T,19,0))</f>
        <v>Basis</v>
      </c>
      <c r="E5" s="90" t="str">
        <f>IF(A5="","",VLOOKUP(A5,Bron!$A:$U,21,0))</f>
        <v>7.1.1.1</v>
      </c>
      <c r="F5" s="91"/>
      <c r="G5" s="91"/>
      <c r="H5" s="91"/>
    </row>
    <row r="6" spans="1:8" ht="33.5" customHeight="1" x14ac:dyDescent="0.35">
      <c r="A6" s="92">
        <f t="shared" si="0"/>
        <v>4</v>
      </c>
      <c r="C6" s="90" t="str">
        <f>IF(A6="","",VLOOKUP(A6,Bron!$A:$T,20,0))</f>
        <v xml:space="preserve">De leverancier heeft zelf gedragsregels voor acceptabel gebruik van eigen bedrijfsmiddelen en alle medewerkers worden hier minimaal jaarlijks  op gewezen. </v>
      </c>
      <c r="D6" s="90" t="str">
        <f>IF(A6="","",VLOOKUP(A6,Bron!$A:$T,19,0))</f>
        <v>Basis</v>
      </c>
      <c r="E6" s="90" t="str">
        <f>IF(A6="","",VLOOKUP(A6,Bron!$A:$U,21,0))</f>
        <v>8.1.3.2</v>
      </c>
      <c r="F6" s="91"/>
      <c r="G6" s="91"/>
      <c r="H6" s="91"/>
    </row>
    <row r="7" spans="1:8" ht="48.5" customHeight="1" x14ac:dyDescent="0.35">
      <c r="A7" s="92">
        <f t="shared" si="0"/>
        <v>5</v>
      </c>
      <c r="C7" s="90" t="str">
        <f>IF(A7="","",VLOOKUP(A7,Bron!$A:$T,20,0))</f>
        <v>Data van het Kadaster wordt na beeindiging van gebruik of een defect aantoonbaar middels een bewijs van een derde partij of eigen vernietigingsprocedure ontoegangelijk gemaakt.</v>
      </c>
      <c r="D7" s="90" t="str">
        <f>IF(A7="","",VLOOKUP(A7,Bron!$A:$T,19,0))</f>
        <v>Basis</v>
      </c>
      <c r="E7" s="90" t="str">
        <f>IF(A7="","",VLOOKUP(A7,Bron!$A:$U,21,0))</f>
        <v>8.3.2.1</v>
      </c>
      <c r="F7" s="91"/>
      <c r="G7" s="91"/>
      <c r="H7" s="91"/>
    </row>
    <row r="8" spans="1:8" ht="115" customHeight="1" x14ac:dyDescent="0.35">
      <c r="A8" s="92">
        <f t="shared" si="0"/>
        <v>6</v>
      </c>
      <c r="C8" s="90"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90" t="str">
        <f>IF(A8="","",VLOOKUP(A8,Bron!$A:$T,19,0))</f>
        <v>Basis</v>
      </c>
      <c r="E8" s="90" t="str">
        <f>IF(A8="","",VLOOKUP(A8,Bron!$A:$U,21,0))</f>
        <v>9.2.2.1</v>
      </c>
      <c r="F8" s="91"/>
      <c r="G8" s="91"/>
      <c r="H8" s="91"/>
    </row>
    <row r="9" spans="1:8" ht="44" customHeight="1" x14ac:dyDescent="0.35">
      <c r="A9" s="92">
        <f t="shared" si="0"/>
        <v>7</v>
      </c>
      <c r="C9" s="90" t="str">
        <f>IF(A9="","",VLOOKUP(A9,Bron!$A:$T,20,0))</f>
        <v>De leverancier biedt API's (minimaal SAML 2.0, OpenID Connect of Oauth 2.0) t.b.v. het aansluiten op het identity management systeem (IDM) van het Kadaster of ondersteunt inloggen middels multi factor authenticatie (MFA).</v>
      </c>
      <c r="D9" s="90" t="str">
        <f>IF(A9="","",VLOOKUP(A9,Bron!$A:$T,19,0))</f>
        <v>Verhoogd risico</v>
      </c>
      <c r="E9" s="90" t="str">
        <f>IF(A9="","",VLOOKUP(A9,Bron!$A:$U,21,0))</f>
        <v>9.2.2.1</v>
      </c>
      <c r="F9" s="91"/>
      <c r="G9" s="91"/>
      <c r="H9" s="91"/>
    </row>
    <row r="10" spans="1:8" ht="65.5" customHeight="1" x14ac:dyDescent="0.35">
      <c r="A10" s="92">
        <f t="shared" si="0"/>
        <v>8</v>
      </c>
      <c r="C10" s="90"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90" t="str">
        <f>IF(A10="","",VLOOKUP(A10,Bron!$A:$T,19,0))</f>
        <v>Basis</v>
      </c>
      <c r="E10" s="90" t="str">
        <f>IF(A10="","",VLOOKUP(A10,Bron!$A:$U,21,0))</f>
        <v>9.2.3.1</v>
      </c>
      <c r="F10" s="91"/>
      <c r="G10" s="91"/>
      <c r="H10" s="91"/>
    </row>
    <row r="11" spans="1:8" ht="26" x14ac:dyDescent="0.35">
      <c r="A11" s="92">
        <f t="shared" si="0"/>
        <v>9</v>
      </c>
      <c r="C11" s="90" t="str">
        <f>IF(A11="","",VLOOKUP(A11,Bron!$A:$T,20,0))</f>
        <v>Klantenomgevingen  van leverancier zijn logisch gescheiden en kunnen elkaar onderling niet beïnvloeden als gevolg van verstoringen in de klantomgeving.</v>
      </c>
      <c r="D11" s="90" t="str">
        <f>IF(A11="","",VLOOKUP(A11,Bron!$A:$T,19,0))</f>
        <v>Basis</v>
      </c>
      <c r="E11" s="90" t="str">
        <f>IF(A11="","",VLOOKUP(A11,Bron!$A:$U,21,0))</f>
        <v>9.4.1.1</v>
      </c>
      <c r="F11" s="91"/>
      <c r="G11" s="91"/>
      <c r="H11" s="91"/>
    </row>
    <row r="12" spans="1:8" ht="65" x14ac:dyDescent="0.35">
      <c r="A12" s="92">
        <f t="shared" si="0"/>
        <v>10</v>
      </c>
      <c r="C12" s="90"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90" t="str">
        <f>IF(A12="","",VLOOKUP(A12,Bron!$A:$T,19,0))</f>
        <v>Basis</v>
      </c>
      <c r="E12" s="90" t="str">
        <f>IF(A12="","",VLOOKUP(A12,Bron!$A:$U,21,0))</f>
        <v>10.1.1.1</v>
      </c>
      <c r="F12" s="91"/>
      <c r="G12" s="91"/>
      <c r="H12" s="91"/>
    </row>
    <row r="13" spans="1:8" ht="65" x14ac:dyDescent="0.35">
      <c r="A13" s="92">
        <f t="shared" si="0"/>
        <v>11</v>
      </c>
      <c r="C13" s="90"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90" t="str">
        <f>IF(A13="","",VLOOKUP(A13,Bron!$A:$T,19,0))</f>
        <v>Verhoogd risico</v>
      </c>
      <c r="E13" s="90" t="str">
        <f>IF(A13="","",VLOOKUP(A13,Bron!$A:$U,21,0))</f>
        <v>10.1.1.1</v>
      </c>
      <c r="F13" s="91"/>
      <c r="G13" s="91"/>
      <c r="H13" s="91"/>
    </row>
    <row r="14" spans="1:8" x14ac:dyDescent="0.35">
      <c r="A14" s="92">
        <f t="shared" si="0"/>
        <v>12</v>
      </c>
      <c r="C14" s="90" t="str">
        <f>IF(A14="","",VLOOKUP(A14,Bron!$A:$T,20,0))</f>
        <v>Indien cookies nodig zijn, dienen deze versleuteld te worden.</v>
      </c>
      <c r="D14" s="90" t="str">
        <f>IF(A14="","",VLOOKUP(A14,Bron!$A:$T,19,0))</f>
        <v>Basis</v>
      </c>
      <c r="E14" s="90" t="str">
        <f>IF(A14="","",VLOOKUP(A14,Bron!$A:$U,21,0))</f>
        <v>10.1.1.1</v>
      </c>
      <c r="F14" s="91"/>
      <c r="G14" s="91"/>
      <c r="H14" s="91"/>
    </row>
    <row r="15" spans="1:8" ht="65" x14ac:dyDescent="0.35">
      <c r="A15" s="92">
        <f t="shared" si="0"/>
        <v>13</v>
      </c>
      <c r="C15" s="90"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90" t="str">
        <f>IF(A15="","",VLOOKUP(A15,Bron!$A:$T,19,0))</f>
        <v>Verhoogd risico</v>
      </c>
      <c r="E15" s="90" t="str">
        <f>IF(A15="","",VLOOKUP(A15,Bron!$A:$U,21,0))</f>
        <v>11.1.1.1</v>
      </c>
      <c r="F15" s="91"/>
      <c r="G15" s="91"/>
      <c r="H15" s="91"/>
    </row>
    <row r="16" spans="1:8" ht="26" x14ac:dyDescent="0.35">
      <c r="A16" s="92">
        <f t="shared" si="0"/>
        <v>14</v>
      </c>
      <c r="C16" s="90" t="str">
        <f>IF(A16="","",VLOOKUP(A16,Bron!$A:$T,20,0))</f>
        <v>De leverancier voert wijzigingen gecontroleerd en beheerst door, zonder daarbij afbreuk te doen aan de continuïteit van de geboden dienstverlening.</v>
      </c>
      <c r="D16" s="90" t="str">
        <f>IF(A16="","",VLOOKUP(A16,Bron!$A:$T,19,0))</f>
        <v>Basis</v>
      </c>
      <c r="E16" s="90" t="str">
        <f>IF(A16="","",VLOOKUP(A16,Bron!$A:$U,21,0))</f>
        <v>12.1.2.1</v>
      </c>
      <c r="F16" s="91"/>
      <c r="G16" s="91"/>
      <c r="H16" s="91"/>
    </row>
    <row r="17" spans="1:8" ht="89.5" customHeight="1" x14ac:dyDescent="0.35">
      <c r="A17" s="92">
        <f t="shared" si="0"/>
        <v>15</v>
      </c>
      <c r="C17" s="90"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90" t="str">
        <f>IF(A17="","",VLOOKUP(A17,Bron!$A:$T,19,0))</f>
        <v>Basis</v>
      </c>
      <c r="E17" s="90" t="str">
        <f>IF(A17="","",VLOOKUP(A17,Bron!$A:$U,21,0))</f>
        <v>12.1.4</v>
      </c>
      <c r="F17" s="91"/>
      <c r="G17" s="91"/>
      <c r="H17" s="91"/>
    </row>
    <row r="18" spans="1:8" ht="154.5" customHeight="1" x14ac:dyDescent="0.35">
      <c r="A18" s="92">
        <f t="shared" si="0"/>
        <v>16</v>
      </c>
      <c r="C18" s="90"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90" t="str">
        <f>IF(A18="","",VLOOKUP(A18,Bron!$A:$T,19,0))</f>
        <v>Basis</v>
      </c>
      <c r="E18" s="90" t="str">
        <f>IF(A18="","",VLOOKUP(A18,Bron!$A:$U,21,0))</f>
        <v>12.2.1.1</v>
      </c>
      <c r="F18" s="91"/>
      <c r="G18" s="91"/>
      <c r="H18" s="91"/>
    </row>
    <row r="19" spans="1:8" ht="114" customHeight="1" x14ac:dyDescent="0.35">
      <c r="A19" s="92">
        <f t="shared" si="0"/>
        <v>17</v>
      </c>
      <c r="C19" s="90"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90" t="str">
        <f>IF(A19="","",VLOOKUP(A19,Bron!$A:$T,19,0))</f>
        <v>Basis</v>
      </c>
      <c r="E19" s="90" t="str">
        <f>IF(A19="","",VLOOKUP(A19,Bron!$A:$U,21,0))</f>
        <v>12.3.1.1</v>
      </c>
      <c r="F19" s="91"/>
      <c r="G19" s="91"/>
      <c r="H19" s="91"/>
    </row>
    <row r="20" spans="1:8" ht="39" x14ac:dyDescent="0.35">
      <c r="A20" s="92">
        <f t="shared" si="0"/>
        <v>18</v>
      </c>
      <c r="C20" s="90"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90" t="str">
        <f>IF(A20="","",VLOOKUP(A20,Bron!$A:$T,19,0))</f>
        <v>Basis</v>
      </c>
      <c r="E20" s="90" t="str">
        <f>IF(A20="","",VLOOKUP(A20,Bron!$A:$U,21,0))</f>
        <v>12.6.1.1</v>
      </c>
      <c r="F20" s="91"/>
      <c r="G20" s="91"/>
      <c r="H20" s="91"/>
    </row>
    <row r="21" spans="1:8" ht="26" x14ac:dyDescent="0.35">
      <c r="A21" s="92">
        <f t="shared" si="0"/>
        <v>19</v>
      </c>
      <c r="C21" s="90" t="str">
        <f>IF(A21="","",VLOOKUP(A21,Bron!$A:$T,20,0))</f>
        <v>Het in- en uitgaande dataverkeer van de leverancier wordt bewaakt en geanalyseerd op kwaadaardige elementen (zoals malware).</v>
      </c>
      <c r="D21" s="90" t="str">
        <f>IF(A21="","",VLOOKUP(A21,Bron!$A:$T,19,0))</f>
        <v>Basis</v>
      </c>
      <c r="E21" s="90" t="str">
        <f>IF(A21="","",VLOOKUP(A21,Bron!$A:$U,21,0))</f>
        <v>13.1.2.1</v>
      </c>
      <c r="F21" s="91"/>
      <c r="G21" s="91"/>
      <c r="H21" s="91"/>
    </row>
    <row r="22" spans="1:8" ht="26" x14ac:dyDescent="0.35">
      <c r="A22" s="92">
        <f t="shared" si="0"/>
        <v>20</v>
      </c>
      <c r="C22" s="90" t="str">
        <f>IF(A22="","",VLOOKUP(A22,Bron!$A:$T,20,0))</f>
        <v>Het bewaken en analyseren van het in- en uitgaande dataverkeer van de leverancier wordt gemonitord door een SIEM en/ of SOC middels detectie-voorzieningen.</v>
      </c>
      <c r="D22" s="90" t="str">
        <f>IF(A22="","",VLOOKUP(A22,Bron!$A:$T,19,0))</f>
        <v>Verhoogd risico</v>
      </c>
      <c r="E22" s="90" t="str">
        <f>IF(A22="","",VLOOKUP(A22,Bron!$A:$U,21,0))</f>
        <v>12.4.1.3</v>
      </c>
      <c r="F22" s="91"/>
      <c r="G22" s="91"/>
      <c r="H22" s="91"/>
    </row>
    <row r="23" spans="1:8" ht="39" x14ac:dyDescent="0.35">
      <c r="A23" s="92">
        <f t="shared" si="0"/>
        <v>21</v>
      </c>
      <c r="C23" s="90"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90" t="str">
        <f>IF(A23="","",VLOOKUP(A23,Bron!$A:$T,19,0))</f>
        <v>Basis</v>
      </c>
      <c r="E23" s="90" t="str">
        <f>IF(A23="","",VLOOKUP(A23,Bron!$A:$U,21,0))</f>
        <v>13.2.3.1</v>
      </c>
      <c r="F23" s="91"/>
      <c r="G23" s="91"/>
      <c r="H23" s="91"/>
    </row>
    <row r="24" spans="1:8" ht="39" x14ac:dyDescent="0.35">
      <c r="A24" s="92">
        <f t="shared" si="0"/>
        <v>22</v>
      </c>
      <c r="C24" s="90" t="str">
        <f>IF(A24="","",VLOOKUP(A24,Bron!$A:$T,20,0))</f>
        <v xml:space="preserve">De leverancier versleutelt bij communicatie met het Kadaster alle berichten en bestandsuitwisselingsmogelijkheden.
</v>
      </c>
      <c r="D24" s="90" t="str">
        <f>IF(A24="","",VLOOKUP(A24,Bron!$A:$T,19,0))</f>
        <v>Basis</v>
      </c>
      <c r="E24" s="90" t="str">
        <f>IF(A24="","",VLOOKUP(A24,Bron!$A:$U,21,0))</f>
        <v>13.2.3.1</v>
      </c>
      <c r="F24" s="91"/>
      <c r="G24" s="91"/>
      <c r="H24" s="91"/>
    </row>
    <row r="25" spans="1:8" ht="52" x14ac:dyDescent="0.35">
      <c r="A25" s="92">
        <f t="shared" si="0"/>
        <v>23</v>
      </c>
      <c r="C25" s="90"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90" t="str">
        <f>IF(A25="","",VLOOKUP(A25,Bron!$A:$T,19,0))</f>
        <v>Basis</v>
      </c>
      <c r="E25" s="90" t="str">
        <f>IF(A25="","",VLOOKUP(A25,Bron!$A:$U,21,0))</f>
        <v>14.2.1.1</v>
      </c>
      <c r="F25" s="91"/>
      <c r="G25" s="91"/>
      <c r="H25" s="91"/>
    </row>
    <row r="26" spans="1:8" ht="32.5" customHeight="1" x14ac:dyDescent="0.35">
      <c r="A26" s="92">
        <f t="shared" si="0"/>
        <v>24</v>
      </c>
      <c r="C26" s="90" t="str">
        <f>IF(A26="","",VLOOKUP(A26,Bron!$A:$T,20,0))</f>
        <v>Voor acceptatietesten van systemen worden gestructureerde testmethodieken gebruikt. De testen worden bij voorkeur geautomatiseerd uitgevoerd.</v>
      </c>
      <c r="D26" s="90" t="str">
        <f>IF(A26="","",VLOOKUP(A26,Bron!$A:$T,19,0))</f>
        <v>Verhoogd risico</v>
      </c>
      <c r="E26" s="90" t="str">
        <f>IF(A26="","",VLOOKUP(A26,Bron!$A:$U,21,0))</f>
        <v>14.2.9.1</v>
      </c>
      <c r="F26" s="91"/>
      <c r="G26" s="91"/>
      <c r="H26" s="91"/>
    </row>
    <row r="27" spans="1:8" ht="45.5" customHeight="1" x14ac:dyDescent="0.35">
      <c r="A27" s="92">
        <f t="shared" si="0"/>
        <v>25</v>
      </c>
      <c r="C27" s="90" t="str">
        <f>IF(A27="","",VLOOKUP(A27,Bron!$A:$T,20,0))</f>
        <v>De leverancier heeft een vastgestelde procedure voor beveiligingsincidenten en datalekken, waarin de taken en verantwoordelijkheden staan beschreven. De beschreven taken en bevoegdheden zijn belegd in de organisatie.</v>
      </c>
      <c r="D27" s="90" t="str">
        <f>IF(A27="","",VLOOKUP(A27,Bron!$A:$T,19,0))</f>
        <v>Basis</v>
      </c>
      <c r="E27" s="90" t="str">
        <f>IF(A27="","",VLOOKUP(A27,Bron!$A:$U,21,0))</f>
        <v>15.1.2.4</v>
      </c>
      <c r="F27" s="91"/>
      <c r="G27" s="91"/>
      <c r="H27" s="91"/>
    </row>
    <row r="28" spans="1:8" ht="32" customHeight="1" x14ac:dyDescent="0.35">
      <c r="A28" s="92">
        <f t="shared" si="0"/>
        <v>26</v>
      </c>
      <c r="C28" s="90" t="str">
        <f>IF(A28="","",VLOOKUP(A28,Bron!$A:$T,20,0))</f>
        <v>De leverancier stelt zijn medewerkers minimaal jaarlijks op de hoogte van de procedure waarop zij beveiligingsincidenten en datalekken moeten aanmelden.</v>
      </c>
      <c r="D28" s="90" t="str">
        <f>IF(A28="","",VLOOKUP(A28,Bron!$A:$T,19,0))</f>
        <v>Verhoogd risico</v>
      </c>
      <c r="E28" s="90" t="str">
        <f>IF(A28="","",VLOOKUP(A28,Bron!$A:$U,21,0))</f>
        <v>16.1.2.3</v>
      </c>
      <c r="F28" s="91"/>
      <c r="G28" s="91"/>
      <c r="H28" s="91"/>
    </row>
    <row r="29" spans="1:8" ht="43" customHeight="1" x14ac:dyDescent="0.35">
      <c r="A29" s="92">
        <f t="shared" si="0"/>
        <v>27</v>
      </c>
      <c r="C29" s="90"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90" t="str">
        <f>IF(A29="","",VLOOKUP(A29,Bron!$A:$T,19,0))</f>
        <v>Basis</v>
      </c>
      <c r="E29" s="90" t="str">
        <f>IF(A29="","",VLOOKUP(A29,Bron!$A:$U,21,0))</f>
        <v>15.1.2.4</v>
      </c>
      <c r="F29" s="91"/>
      <c r="G29" s="91"/>
      <c r="H29" s="91"/>
    </row>
    <row r="30" spans="1:8" ht="139" customHeight="1" x14ac:dyDescent="0.35">
      <c r="A30" s="92">
        <f t="shared" si="0"/>
        <v>28</v>
      </c>
      <c r="C30" s="90"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90" t="str">
        <f>IF(A30="","",VLOOKUP(A30,Bron!$A:$T,19,0))</f>
        <v>Verhoogd risico</v>
      </c>
      <c r="E30" s="90" t="str">
        <f>IF(A30="","",VLOOKUP(A30,Bron!$A:$U,21,0))</f>
        <v>17.1.3.1</v>
      </c>
      <c r="F30" s="91"/>
      <c r="G30" s="91"/>
      <c r="H30" s="91"/>
    </row>
    <row r="31" spans="1:8" ht="31" customHeight="1" x14ac:dyDescent="0.35">
      <c r="A31" s="92">
        <f t="shared" si="0"/>
        <v>29</v>
      </c>
      <c r="C31" s="90" t="str">
        <f>IF(A31="","",VLOOKUP(A31,Bron!$A:$T,20,0))</f>
        <v>De leverancier biedt de mogelijkheid voor het Kadaster om bewaartermijnen van Kadaster data conform de Kadaster selectielijst in te richten.</v>
      </c>
      <c r="D31" s="90" t="str">
        <f>IF(A31="","",VLOOKUP(A31,Bron!$A:$T,19,0))</f>
        <v>Basis</v>
      </c>
      <c r="E31" s="90" t="str">
        <f>IF(A31="","",VLOOKUP(A31,Bron!$A:$U,21,0))</f>
        <v>18.1.3.1</v>
      </c>
      <c r="F31" s="91"/>
      <c r="G31" s="91"/>
      <c r="H31" s="91"/>
    </row>
    <row r="32" spans="1:8" ht="32.5" customHeight="1" x14ac:dyDescent="0.35">
      <c r="A32" s="92">
        <f t="shared" si="0"/>
        <v>30</v>
      </c>
      <c r="C32" s="90" t="str">
        <f>IF(A32="","",VLOOKUP(A32,Bron!$A:$T,20,0))</f>
        <v>De leverancier rapporteert minimaal jaarlijks schriftelijk over informatiebeveiligingrisico's (inclusief kans en impact en genomen beheersmaatregelen) aan het Kadaster.</v>
      </c>
      <c r="D32" s="90" t="str">
        <f>IF(A32="","",VLOOKUP(A32,Bron!$A:$T,19,0))</f>
        <v>Verhoogd risico</v>
      </c>
      <c r="E32" s="90" t="str">
        <f>IF(A32="","",VLOOKUP(A32,Bron!$A:$U,21,0))</f>
        <v>18.2.2.1</v>
      </c>
      <c r="F32" s="91"/>
      <c r="G32" s="91"/>
      <c r="H32" s="91"/>
    </row>
    <row r="33" spans="1:8" ht="52" x14ac:dyDescent="0.35">
      <c r="A33" s="92">
        <f t="shared" si="0"/>
        <v>31</v>
      </c>
      <c r="C33" s="90" t="str">
        <f>IF(A33="","",VLOOKUP(A33,Bron!$A:$T,20,0))</f>
        <v xml:space="preserve">Significante gebeurtenissen die de dienstverlening aan het Kadaster bedreigen worden geïdentificeerd, geregistreerd en geëvalueerd. </v>
      </c>
      <c r="D33" s="90" t="str">
        <f>IF(A33="","",VLOOKUP(A33,Bron!$A:$T,19,0))</f>
        <v>Basis</v>
      </c>
      <c r="E33" s="90" t="str">
        <f>IF(A33="","",VLOOKUP(A33,Bron!$A:$U,21,0))</f>
        <v>18.2 Informatiebeveiligingsbeoordelingen</v>
      </c>
      <c r="F33" s="91"/>
      <c r="G33" s="91"/>
      <c r="H33" s="91"/>
    </row>
    <row r="34" spans="1:8" ht="104.5" customHeight="1" x14ac:dyDescent="0.35">
      <c r="A34" s="92">
        <f t="shared" si="0"/>
        <v>32</v>
      </c>
      <c r="C34" s="90"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90" t="str">
        <f>IF(A34="","",VLOOKUP(A34,Bron!$A:$T,19,0))</f>
        <v>Basis</v>
      </c>
      <c r="E34" s="90" t="str">
        <f>IF(A34="","",VLOOKUP(A34,Bron!$A:$U,21,0))</f>
        <v>18.1 Naleving van wettelijke en contractuele eisen</v>
      </c>
      <c r="F34" s="91"/>
      <c r="G34" s="91"/>
      <c r="H34" s="91"/>
    </row>
    <row r="35" spans="1:8" ht="258" customHeight="1" x14ac:dyDescent="0.35">
      <c r="A35" s="92">
        <f t="shared" si="0"/>
        <v>33</v>
      </c>
      <c r="C35" s="90"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90" t="str">
        <f>IF(A35="","",VLOOKUP(A35,Bron!$A:$T,19,0))</f>
        <v>Verhoogd risico</v>
      </c>
      <c r="E35" s="90" t="str">
        <f>IF(A35="","",VLOOKUP(A35,Bron!$A:$U,21,0))</f>
        <v>18.1 Naleving van wettelijke en contractuele eisen</v>
      </c>
      <c r="F35" s="91"/>
      <c r="G35" s="91"/>
      <c r="H35" s="91"/>
    </row>
    <row r="36" spans="1:8" ht="78" x14ac:dyDescent="0.35">
      <c r="A36" s="92">
        <f t="shared" si="0"/>
        <v>34</v>
      </c>
      <c r="C36" s="90" t="str">
        <f>IF(A36="","",VLOOKUP(A36,Bron!$A:$T,20,0))</f>
        <v>Het Kadaster blijft te allen tijden eigenaar van haar data.</v>
      </c>
      <c r="D36" s="90" t="str">
        <f>IF(A36="","",VLOOKUP(A36,Bron!$A:$T,19,0))</f>
        <v>Basis</v>
      </c>
      <c r="E36" s="90" t="str">
        <f>IF(A36="","",VLOOKUP(A36,Bron!$A:$U,21,0))</f>
        <v>08.1 Verantwoordelijkheid voor bedrijfsmiddelen</v>
      </c>
      <c r="F36" s="91"/>
      <c r="G36" s="91"/>
      <c r="H36" s="91"/>
    </row>
    <row r="37" spans="1:8" ht="124.5" customHeight="1" x14ac:dyDescent="0.35">
      <c r="A37" s="92">
        <f t="shared" si="0"/>
        <v>35</v>
      </c>
      <c r="C37" s="90"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90" t="str">
        <f>IF(A37="","",VLOOKUP(A37,Bron!$A:$T,19,0))</f>
        <v>Basis</v>
      </c>
      <c r="E37" s="90" t="str">
        <f>IF(A37="","",VLOOKUP(A37,Bron!$A:$U,21,0))</f>
        <v>18.1 Naleving van wettelijke en contractuele eisen</v>
      </c>
      <c r="F37" s="91"/>
      <c r="G37" s="91"/>
      <c r="H37" s="91"/>
    </row>
    <row r="38" spans="1:8" ht="65" x14ac:dyDescent="0.35">
      <c r="A38" s="92">
        <f t="shared" si="0"/>
        <v>36</v>
      </c>
      <c r="C38" s="90" t="str">
        <f>IF(A38="","",VLOOKUP(A38,Bron!$A:$T,20,0))</f>
        <v xml:space="preserve">De leverancier draagt, na beeïndiging van de te sluiten overeenkomst, de data van het Kadaster in een algemeen geaccepteerd bestandsformaat over en vernietigt de data van haar eigen systemen. </v>
      </c>
      <c r="D38" s="90" t="str">
        <f>IF(A38="","",VLOOKUP(A38,Bron!$A:$T,19,0))</f>
        <v>Basis</v>
      </c>
      <c r="E38" s="90" t="str">
        <f>IF(A38="","",VLOOKUP(A38,Bron!$A:$U,21,0))</f>
        <v>18.1 Naleving van wettelijke en contractuele eisen</v>
      </c>
      <c r="F38" s="91"/>
      <c r="G38" s="91"/>
      <c r="H38" s="91"/>
    </row>
    <row r="39" spans="1:8" ht="50.5" customHeight="1" x14ac:dyDescent="0.35">
      <c r="A39" s="92">
        <f t="shared" si="0"/>
        <v>37</v>
      </c>
      <c r="C39" s="90" t="str">
        <f>IF(A39="","",VLOOKUP(A39,Bron!$A:$T,20,0))</f>
        <v>De oplossing biedt beveiligde API's om het systeem te integreren met Kadaster systemen (ondersteunende protocollen zijn SOAP, sFTP en REST, met voorkeur voor REST met OAuth).</v>
      </c>
      <c r="D39" s="90" t="str">
        <f>IF(A39="","",VLOOKUP(A39,Bron!$A:$T,19,0))</f>
        <v>Basis</v>
      </c>
      <c r="E39" s="90" t="str">
        <f>IF(A39="","",VLOOKUP(A39,Bron!$A:$U,21,0))</f>
        <v>Architectuur</v>
      </c>
      <c r="F39" s="91"/>
      <c r="G39" s="91"/>
      <c r="H39" s="91"/>
    </row>
    <row r="40" spans="1:8" ht="45" customHeight="1" x14ac:dyDescent="0.35">
      <c r="A40" s="92">
        <f t="shared" si="0"/>
        <v>38</v>
      </c>
      <c r="C40" s="90" t="str">
        <f>IF(A40="","",VLOOKUP(A40,Bron!$A:$T,20,0))</f>
        <v>De oplossing voldoet aan de verplichte standaarden van het Forum Standaardisatie (https://www.forumstandaardisatie.nl/open-standaarden/verplicht).</v>
      </c>
      <c r="D40" s="90" t="str">
        <f>IF(A40="","",VLOOKUP(A40,Bron!$A:$T,19,0))</f>
        <v>Basis</v>
      </c>
      <c r="E40" s="90" t="str">
        <f>IF(A40="","",VLOOKUP(A40,Bron!$A:$U,21,0))</f>
        <v>Architectuur</v>
      </c>
      <c r="F40" s="91"/>
      <c r="G40" s="91"/>
      <c r="H40" s="91"/>
    </row>
    <row r="41" spans="1:8" ht="24.5" customHeight="1" x14ac:dyDescent="0.35">
      <c r="A41" s="92">
        <f t="shared" si="0"/>
        <v>39</v>
      </c>
      <c r="C41" s="90"/>
      <c r="D41" s="90"/>
      <c r="E41" s="90"/>
      <c r="F41" s="91"/>
      <c r="G41" s="91"/>
      <c r="H41" s="91"/>
    </row>
    <row r="42" spans="1:8" x14ac:dyDescent="0.35">
      <c r="A42" s="92" t="str">
        <f t="shared" si="0"/>
        <v/>
      </c>
      <c r="C42" s="90" t="str">
        <f>IF(A42="","",VLOOKUP(A42,Bron!$A:$T,20,0))</f>
        <v/>
      </c>
      <c r="D42" s="90" t="str">
        <f>IF(A42="","",VLOOKUP(A42,Bron!$A:$T,19,0))</f>
        <v/>
      </c>
      <c r="E42" s="90" t="str">
        <f>IF(A42="","",VLOOKUP(A42,Bron!$A:$U,21,0))</f>
        <v/>
      </c>
      <c r="F42" s="91"/>
      <c r="G42" s="91"/>
      <c r="H42" s="91"/>
    </row>
  </sheetData>
  <sheetProtection sheet="1" objects="1" scenarios="1" formatCells="0" formatColumns="0" formatRows="0"/>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53BD19E-E3A0-4995-9363-BE4091C70CF1}">
          <x14:formula1>
            <xm:f>Gegevensblad!$C$27:$G$27</xm:f>
          </x14:formula1>
          <xm:sqref>F3:F1048576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138D-3080-446D-84D3-F46458D0823A}">
  <sheetPr filterMode="1"/>
  <dimension ref="A2:H44"/>
  <sheetViews>
    <sheetView topLeftCell="B1" zoomScale="80" zoomScaleNormal="80" workbookViewId="0">
      <selection activeCell="H3" sqref="H3"/>
    </sheetView>
  </sheetViews>
  <sheetFormatPr defaultColWidth="169.453125" defaultRowHeight="14.5" x14ac:dyDescent="0.35"/>
  <cols>
    <col min="1" max="1" width="3" style="25" hidden="1" customWidth="1"/>
    <col min="2" max="2" width="1" style="25" customWidth="1"/>
    <col min="3" max="3" width="138.81640625" style="47" customWidth="1"/>
    <col min="4" max="4" width="14.81640625" style="47" hidden="1" customWidth="1"/>
    <col min="5" max="5" width="20.54296875" style="47" hidden="1" customWidth="1"/>
    <col min="6" max="6" width="15.453125" style="47" hidden="1" customWidth="1"/>
    <col min="7" max="7" width="29.81640625" style="47" customWidth="1"/>
    <col min="8" max="8" width="90.54296875" style="47" customWidth="1"/>
    <col min="9" max="16384" width="169.453125" style="25"/>
  </cols>
  <sheetData>
    <row r="2" spans="1:8" x14ac:dyDescent="0.35">
      <c r="A2" s="25">
        <f>MAX(Bron!A:A)</f>
        <v>39</v>
      </c>
      <c r="C2" s="46" t="s">
        <v>76</v>
      </c>
      <c r="D2" s="46" t="s">
        <v>124</v>
      </c>
      <c r="E2" s="46" t="s">
        <v>125</v>
      </c>
      <c r="F2" s="46" t="s">
        <v>78</v>
      </c>
      <c r="G2" s="46" t="s">
        <v>327</v>
      </c>
      <c r="H2" s="46" t="s">
        <v>158</v>
      </c>
    </row>
    <row r="3" spans="1:8" ht="58" x14ac:dyDescent="0.35">
      <c r="A3" s="25">
        <f>1</f>
        <v>1</v>
      </c>
      <c r="C3" s="17"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7" t="str">
        <f>IF(A3="","",VLOOKUP(A3,Bron!$A:$T,19,0))</f>
        <v>Basis</v>
      </c>
      <c r="E3" s="17" t="str">
        <f>IF(A3="","",VLOOKUP(A3,Bron!$A:$U,21,0))</f>
        <v>5.1.1.1</v>
      </c>
      <c r="F3" s="17"/>
      <c r="G3" s="17"/>
      <c r="H3" s="17" t="s">
        <v>358</v>
      </c>
    </row>
    <row r="4" spans="1:8" ht="29" hidden="1" x14ac:dyDescent="0.35">
      <c r="A4" s="25">
        <f t="shared" ref="A4:A44" si="0">IF(A3&gt;=$A$2,"",A3+1)</f>
        <v>2</v>
      </c>
      <c r="C4" s="17" t="str">
        <f>IF(A4="","",VLOOKUP(A4,Bron!$A:$T,20,0))</f>
        <v>Binnen de organisatie van de leverancier zijn de verantwoordelijkheden, taken en bevoegdheden voor het risicobeheer, Informatiebeveiliging en compliance vastgesteld en belegd.</v>
      </c>
      <c r="D4" s="17" t="str">
        <f>IF(A4="","",VLOOKUP(A4,Bron!$A:$T,19,0))</f>
        <v>Basis</v>
      </c>
      <c r="E4" s="17" t="str">
        <f>IF(A4="","",VLOOKUP(A4,Bron!$A:$U,21,0))</f>
        <v>6.1.1.2</v>
      </c>
      <c r="F4" s="17"/>
      <c r="G4" s="17" t="s">
        <v>359</v>
      </c>
      <c r="H4" s="17" t="s">
        <v>349</v>
      </c>
    </row>
    <row r="5" spans="1:8" ht="29" hidden="1" x14ac:dyDescent="0.35">
      <c r="A5" s="25">
        <f t="shared" si="0"/>
        <v>3</v>
      </c>
      <c r="C5" s="17" t="str">
        <f>IF(A5="","",VLOOKUP(A5,Bron!$A:$T,20,0))</f>
        <v>Medewerkers van de leveranciers die toegang hebben tot data van het Kadaster zijn gescreend voor hun functie (VOG met minimaal functieaspecten 11, 12, 13 of minimaal gelijkwaardig).</v>
      </c>
      <c r="D5" s="17" t="str">
        <f>IF(A5="","",VLOOKUP(A5,Bron!$A:$T,19,0))</f>
        <v>Basis</v>
      </c>
      <c r="E5" s="17" t="str">
        <f>IF(A5="","",VLOOKUP(A5,Bron!$A:$U,21,0))</f>
        <v>7.1.1.1</v>
      </c>
      <c r="F5" s="17"/>
      <c r="G5" s="17" t="s">
        <v>359</v>
      </c>
      <c r="H5" s="17" t="s">
        <v>332</v>
      </c>
    </row>
    <row r="6" spans="1:8" ht="29" x14ac:dyDescent="0.35">
      <c r="A6" s="25">
        <f t="shared" si="0"/>
        <v>4</v>
      </c>
      <c r="C6" s="17" t="str">
        <f>IF(A6="","",VLOOKUP(A6,Bron!$A:$T,20,0))</f>
        <v xml:space="preserve">De leverancier heeft zelf gedragsregels voor acceptabel gebruik van eigen bedrijfsmiddelen en alle medewerkers worden hier minimaal jaarlijks  op gewezen. </v>
      </c>
      <c r="D6" s="17" t="str">
        <f>IF(A6="","",VLOOKUP(A6,Bron!$A:$T,19,0))</f>
        <v>Basis</v>
      </c>
      <c r="E6" s="17" t="str">
        <f>IF(A6="","",VLOOKUP(A6,Bron!$A:$U,21,0))</f>
        <v>8.1.3.2</v>
      </c>
      <c r="F6" s="17"/>
      <c r="G6" s="17"/>
      <c r="H6" s="17" t="s">
        <v>350</v>
      </c>
    </row>
    <row r="7" spans="1:8" ht="29" x14ac:dyDescent="0.35">
      <c r="A7" s="25">
        <f t="shared" si="0"/>
        <v>5</v>
      </c>
      <c r="C7" s="17" t="str">
        <f>IF(A7="","",VLOOKUP(A7,Bron!$A:$T,20,0))</f>
        <v>Data van het Kadaster wordt na beeindiging van gebruik of een defect aantoonbaar middels een bewijs van een derde partij of eigen vernietigingsprocedure ontoegangelijk gemaakt.</v>
      </c>
      <c r="D7" s="17" t="str">
        <f>IF(A7="","",VLOOKUP(A7,Bron!$A:$T,19,0))</f>
        <v>Basis</v>
      </c>
      <c r="E7" s="17" t="str">
        <f>IF(A7="","",VLOOKUP(A7,Bron!$A:$U,21,0))</f>
        <v>8.3.2.1</v>
      </c>
      <c r="F7" s="17"/>
      <c r="G7" s="17"/>
      <c r="H7" s="17" t="s">
        <v>331</v>
      </c>
    </row>
    <row r="8" spans="1:8" ht="124.5" customHeight="1" x14ac:dyDescent="0.35">
      <c r="A8" s="25">
        <f t="shared" si="0"/>
        <v>6</v>
      </c>
      <c r="C8" s="17"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7" t="str">
        <f>IF(A8="","",VLOOKUP(A8,Bron!$A:$T,19,0))</f>
        <v>Basis</v>
      </c>
      <c r="E8" s="17" t="str">
        <f>IF(A8="","",VLOOKUP(A8,Bron!$A:$U,21,0))</f>
        <v>9.2.2.1</v>
      </c>
      <c r="F8" s="17"/>
      <c r="G8" s="17"/>
      <c r="H8" s="17" t="s">
        <v>360</v>
      </c>
    </row>
    <row r="9" spans="1:8" hidden="1" x14ac:dyDescent="0.35">
      <c r="A9" s="25">
        <f t="shared" si="0"/>
        <v>7</v>
      </c>
      <c r="C9" s="17" t="str">
        <f>IF(A9="","",VLOOKUP(A9,Bron!$A:$T,20,0))</f>
        <v>De leverancier biedt API's (minimaal SAML 2.0, OpenID Connect of Oauth 2.0) t.b.v. het aansluiten op het identity management systeem (IDM) van het Kadaster of ondersteunt inloggen middels multi factor authenticatie (MFA).</v>
      </c>
      <c r="D9" s="17" t="str">
        <f>IF(A9="","",VLOOKUP(A9,Bron!$A:$T,19,0))</f>
        <v>Verhoogd risico</v>
      </c>
      <c r="E9" s="17" t="str">
        <f>IF(A9="","",VLOOKUP(A9,Bron!$A:$U,21,0))</f>
        <v>9.2.2.1</v>
      </c>
      <c r="F9" s="17"/>
      <c r="G9" s="17" t="s">
        <v>359</v>
      </c>
      <c r="H9" s="17"/>
    </row>
    <row r="10" spans="1:8" ht="56.25" customHeight="1" x14ac:dyDescent="0.35">
      <c r="A10" s="25">
        <f t="shared" si="0"/>
        <v>8</v>
      </c>
      <c r="C10" s="17"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7" t="str">
        <f>IF(A10="","",VLOOKUP(A10,Bron!$A:$T,19,0))</f>
        <v>Basis</v>
      </c>
      <c r="E10" s="17" t="str">
        <f>IF(A10="","",VLOOKUP(A10,Bron!$A:$U,21,0))</f>
        <v>9.2.3.1</v>
      </c>
      <c r="F10" s="17"/>
      <c r="G10" s="17"/>
      <c r="H10" s="17" t="s">
        <v>328</v>
      </c>
    </row>
    <row r="11" spans="1:8" hidden="1" x14ac:dyDescent="0.35">
      <c r="A11" s="25">
        <f t="shared" si="0"/>
        <v>9</v>
      </c>
      <c r="C11" s="17" t="str">
        <f>IF(A11="","",VLOOKUP(A11,Bron!$A:$T,20,0))</f>
        <v>Klantenomgevingen  van leverancier zijn logisch gescheiden en kunnen elkaar onderling niet beïnvloeden als gevolg van verstoringen in de klantomgeving.</v>
      </c>
      <c r="D11" s="17" t="str">
        <f>IF(A11="","",VLOOKUP(A11,Bron!$A:$T,19,0))</f>
        <v>Basis</v>
      </c>
      <c r="E11" s="17" t="str">
        <f>IF(A11="","",VLOOKUP(A11,Bron!$A:$U,21,0))</f>
        <v>9.4.1.1</v>
      </c>
      <c r="F11" s="17"/>
      <c r="G11" s="17" t="s">
        <v>359</v>
      </c>
      <c r="H11" s="17" t="s">
        <v>334</v>
      </c>
    </row>
    <row r="12" spans="1:8" ht="43.5" x14ac:dyDescent="0.35">
      <c r="A12" s="25">
        <f t="shared" si="0"/>
        <v>10</v>
      </c>
      <c r="C12" s="17"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7" t="str">
        <f>IF(A12="","",VLOOKUP(A12,Bron!$A:$T,19,0))</f>
        <v>Basis</v>
      </c>
      <c r="E12" s="17" t="str">
        <f>IF(A12="","",VLOOKUP(A12,Bron!$A:$U,21,0))</f>
        <v>10.1.1.1</v>
      </c>
      <c r="F12" s="17"/>
      <c r="G12" s="17"/>
      <c r="H12" s="17" t="s">
        <v>335</v>
      </c>
    </row>
    <row r="13" spans="1:8" hidden="1" x14ac:dyDescent="0.35">
      <c r="A13" s="25">
        <f t="shared" si="0"/>
        <v>11</v>
      </c>
      <c r="C13" s="17"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7" t="str">
        <f>IF(A13="","",VLOOKUP(A13,Bron!$A:$T,19,0))</f>
        <v>Verhoogd risico</v>
      </c>
      <c r="E13" s="17" t="str">
        <f>IF(A13="","",VLOOKUP(A13,Bron!$A:$U,21,0))</f>
        <v>10.1.1.1</v>
      </c>
      <c r="F13" s="17"/>
      <c r="G13" s="17" t="s">
        <v>333</v>
      </c>
      <c r="H13" s="17"/>
    </row>
    <row r="14" spans="1:8" hidden="1" x14ac:dyDescent="0.35">
      <c r="A14" s="25">
        <f t="shared" si="0"/>
        <v>12</v>
      </c>
      <c r="C14" s="17" t="str">
        <f>IF(A14="","",VLOOKUP(A14,Bron!$A:$T,20,0))</f>
        <v>Indien cookies nodig zijn, dienen deze versleuteld te worden.</v>
      </c>
      <c r="D14" s="17" t="str">
        <f>IF(A14="","",VLOOKUP(A14,Bron!$A:$T,19,0))</f>
        <v>Basis</v>
      </c>
      <c r="E14" s="17" t="str">
        <f>IF(A14="","",VLOOKUP(A14,Bron!$A:$U,21,0))</f>
        <v>10.1.1.1</v>
      </c>
      <c r="F14" s="17"/>
      <c r="G14" s="17" t="s">
        <v>333</v>
      </c>
      <c r="H14" s="17"/>
    </row>
    <row r="15" spans="1:8" ht="29" hidden="1" x14ac:dyDescent="0.35">
      <c r="A15" s="25">
        <f t="shared" si="0"/>
        <v>13</v>
      </c>
      <c r="C15" s="17"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7" t="str">
        <f>IF(A15="","",VLOOKUP(A15,Bron!$A:$T,19,0))</f>
        <v>Verhoogd risico</v>
      </c>
      <c r="E15" s="17" t="str">
        <f>IF(A15="","",VLOOKUP(A15,Bron!$A:$U,21,0))</f>
        <v>11.1.1.1</v>
      </c>
      <c r="F15" s="17"/>
      <c r="G15" s="17" t="s">
        <v>359</v>
      </c>
      <c r="H15" s="17" t="s">
        <v>336</v>
      </c>
    </row>
    <row r="16" spans="1:8" x14ac:dyDescent="0.35">
      <c r="A16" s="25">
        <f t="shared" si="0"/>
        <v>14</v>
      </c>
      <c r="C16" s="17" t="str">
        <f>IF(A16="","",VLOOKUP(A16,Bron!$A:$T,20,0))</f>
        <v>De leverancier voert wijzigingen gecontroleerd en beheerst door, zonder daarbij afbreuk te doen aan de continuïteit van de geboden dienstverlening.</v>
      </c>
      <c r="D16" s="17" t="str">
        <f>IF(A16="","",VLOOKUP(A16,Bron!$A:$T,19,0))</f>
        <v>Basis</v>
      </c>
      <c r="E16" s="17" t="str">
        <f>IF(A16="","",VLOOKUP(A16,Bron!$A:$U,21,0))</f>
        <v>12.1.2.1</v>
      </c>
      <c r="F16" s="17"/>
      <c r="G16" s="17"/>
      <c r="H16" s="17" t="s">
        <v>337</v>
      </c>
    </row>
    <row r="17" spans="1:8" ht="58" x14ac:dyDescent="0.35">
      <c r="A17" s="25">
        <f t="shared" si="0"/>
        <v>15</v>
      </c>
      <c r="C17" s="17"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7" t="str">
        <f>IF(A17="","",VLOOKUP(A17,Bron!$A:$T,19,0))</f>
        <v>Basis</v>
      </c>
      <c r="E17" s="17" t="str">
        <f>IF(A17="","",VLOOKUP(A17,Bron!$A:$U,21,0))</f>
        <v>12.1.4</v>
      </c>
      <c r="F17" s="17"/>
      <c r="G17" s="17"/>
      <c r="H17" s="17" t="s">
        <v>339</v>
      </c>
    </row>
    <row r="18" spans="1:8" ht="87" x14ac:dyDescent="0.35">
      <c r="A18" s="25">
        <f t="shared" si="0"/>
        <v>16</v>
      </c>
      <c r="C18" s="17"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7" t="str">
        <f>IF(A18="","",VLOOKUP(A18,Bron!$A:$T,19,0))</f>
        <v>Basis</v>
      </c>
      <c r="E18" s="17" t="str">
        <f>IF(A18="","",VLOOKUP(A18,Bron!$A:$U,21,0))</f>
        <v>12.2.1.1</v>
      </c>
      <c r="F18" s="17"/>
      <c r="G18" s="17"/>
      <c r="H18" s="17" t="s">
        <v>340</v>
      </c>
    </row>
    <row r="19" spans="1:8" ht="72.5" x14ac:dyDescent="0.35">
      <c r="A19" s="25">
        <f t="shared" si="0"/>
        <v>17</v>
      </c>
      <c r="C19" s="17"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7" t="str">
        <f>IF(A19="","",VLOOKUP(A19,Bron!$A:$T,19,0))</f>
        <v>Basis</v>
      </c>
      <c r="E19" s="17" t="str">
        <f>IF(A19="","",VLOOKUP(A19,Bron!$A:$U,21,0))</f>
        <v>12.3.1.1</v>
      </c>
      <c r="F19" s="17"/>
      <c r="G19" s="17"/>
      <c r="H19" s="17" t="s">
        <v>352</v>
      </c>
    </row>
    <row r="20" spans="1:8" ht="43.5" x14ac:dyDescent="0.35">
      <c r="A20" s="25">
        <f t="shared" si="0"/>
        <v>18</v>
      </c>
      <c r="C20" s="17"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7" t="str">
        <f>IF(A20="","",VLOOKUP(A20,Bron!$A:$T,19,0))</f>
        <v>Basis</v>
      </c>
      <c r="E20" s="17" t="str">
        <f>IF(A20="","",VLOOKUP(A20,Bron!$A:$U,21,0))</f>
        <v>12.6.1.1</v>
      </c>
      <c r="F20" s="17"/>
      <c r="G20" s="17"/>
      <c r="H20" s="17" t="s">
        <v>329</v>
      </c>
    </row>
    <row r="21" spans="1:8" ht="29" x14ac:dyDescent="0.35">
      <c r="A21" s="25">
        <f t="shared" si="0"/>
        <v>19</v>
      </c>
      <c r="C21" s="17" t="str">
        <f>IF(A21="","",VLOOKUP(A21,Bron!$A:$T,20,0))</f>
        <v>Het in- en uitgaande dataverkeer van de leverancier wordt bewaakt en geanalyseerd op kwaadaardige elementen (zoals malware).</v>
      </c>
      <c r="D21" s="17" t="str">
        <f>IF(A21="","",VLOOKUP(A21,Bron!$A:$T,19,0))</f>
        <v>Basis</v>
      </c>
      <c r="E21" s="17" t="str">
        <f>IF(A21="","",VLOOKUP(A21,Bron!$A:$U,21,0))</f>
        <v>13.1.2.1</v>
      </c>
      <c r="F21" s="17"/>
      <c r="G21" s="17"/>
      <c r="H21" s="17" t="s">
        <v>348</v>
      </c>
    </row>
    <row r="22" spans="1:8" ht="37.5" hidden="1" customHeight="1" x14ac:dyDescent="0.35">
      <c r="A22" s="25">
        <f t="shared" si="0"/>
        <v>20</v>
      </c>
      <c r="C22" s="17" t="str">
        <f>IF(A22="","",VLOOKUP(A22,Bron!$A:$T,20,0))</f>
        <v>Het bewaken en analyseren van het in- en uitgaande dataverkeer van de leverancier wordt gemonitord door een SIEM en/ of SOC middels detectie-voorzieningen.</v>
      </c>
      <c r="D22" s="17" t="str">
        <f>IF(A22="","",VLOOKUP(A22,Bron!$A:$T,19,0))</f>
        <v>Verhoogd risico</v>
      </c>
      <c r="E22" s="17" t="str">
        <f>IF(A22="","",VLOOKUP(A22,Bron!$A:$U,21,0))</f>
        <v>12.4.1.3</v>
      </c>
      <c r="F22" s="17"/>
      <c r="G22" s="17" t="s">
        <v>338</v>
      </c>
      <c r="H22" s="17"/>
    </row>
    <row r="23" spans="1:8" ht="43.5" hidden="1" x14ac:dyDescent="0.35">
      <c r="A23" s="25">
        <f t="shared" si="0"/>
        <v>21</v>
      </c>
      <c r="C23" s="17"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7" t="str">
        <f>IF(A23="","",VLOOKUP(A23,Bron!$A:$T,19,0))</f>
        <v>Basis</v>
      </c>
      <c r="E23" s="17" t="str">
        <f>IF(A23="","",VLOOKUP(A23,Bron!$A:$U,21,0))</f>
        <v>13.2.3.1</v>
      </c>
      <c r="F23" s="17"/>
      <c r="G23" s="17" t="s">
        <v>359</v>
      </c>
      <c r="H23" s="17" t="s">
        <v>354</v>
      </c>
    </row>
    <row r="24" spans="1:8" ht="29" x14ac:dyDescent="0.35">
      <c r="A24" s="25">
        <f t="shared" si="0"/>
        <v>22</v>
      </c>
      <c r="C24" s="17" t="str">
        <f>IF(A24="","",VLOOKUP(A24,Bron!$A:$T,20,0))</f>
        <v xml:space="preserve">De leverancier versleutelt bij communicatie met het Kadaster alle berichten en bestandsuitwisselingsmogelijkheden.
</v>
      </c>
      <c r="D24" s="17" t="str">
        <f>IF(A24="","",VLOOKUP(A24,Bron!$A:$T,19,0))</f>
        <v>Basis</v>
      </c>
      <c r="E24" s="17" t="str">
        <f>IF(A24="","",VLOOKUP(A24,Bron!$A:$U,21,0))</f>
        <v>13.2.3.1</v>
      </c>
      <c r="F24" s="17"/>
      <c r="G24" s="17"/>
      <c r="H24" s="17" t="s">
        <v>347</v>
      </c>
    </row>
    <row r="25" spans="1:8" ht="43.5" x14ac:dyDescent="0.35">
      <c r="A25" s="25">
        <f t="shared" si="0"/>
        <v>23</v>
      </c>
      <c r="C25" s="17"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7" t="str">
        <f>IF(A25="","",VLOOKUP(A25,Bron!$A:$T,19,0))</f>
        <v>Basis</v>
      </c>
      <c r="E25" s="17" t="str">
        <f>IF(A25="","",VLOOKUP(A25,Bron!$A:$U,21,0))</f>
        <v>14.2.1.1</v>
      </c>
      <c r="F25" s="17"/>
      <c r="G25" s="17"/>
      <c r="H25" s="17" t="s">
        <v>342</v>
      </c>
    </row>
    <row r="26" spans="1:8" hidden="1" x14ac:dyDescent="0.35">
      <c r="A26" s="25">
        <f t="shared" si="0"/>
        <v>24</v>
      </c>
      <c r="C26" s="17" t="str">
        <f>IF(A26="","",VLOOKUP(A26,Bron!$A:$T,20,0))</f>
        <v>Voor acceptatietesten van systemen worden gestructureerde testmethodieken gebruikt. De testen worden bij voorkeur geautomatiseerd uitgevoerd.</v>
      </c>
      <c r="D26" s="17" t="str">
        <f>IF(A26="","",VLOOKUP(A26,Bron!$A:$T,19,0))</f>
        <v>Verhoogd risico</v>
      </c>
      <c r="E26" s="17" t="str">
        <f>IF(A26="","",VLOOKUP(A26,Bron!$A:$U,21,0))</f>
        <v>14.2.9.1</v>
      </c>
      <c r="F26" s="17"/>
      <c r="G26" s="17" t="s">
        <v>359</v>
      </c>
      <c r="H26" s="17" t="s">
        <v>353</v>
      </c>
    </row>
    <row r="27" spans="1:8" ht="29" x14ac:dyDescent="0.35">
      <c r="A27" s="25">
        <f t="shared" si="0"/>
        <v>25</v>
      </c>
      <c r="C27" s="17" t="str">
        <f>IF(A27="","",VLOOKUP(A27,Bron!$A:$T,20,0))</f>
        <v>De leverancier heeft een vastgestelde procedure voor beveiligingsincidenten en datalekken, waarin de taken en verantwoordelijkheden staan beschreven. De beschreven taken en bevoegdheden zijn belegd in de organisatie.</v>
      </c>
      <c r="D27" s="17" t="str">
        <f>IF(A27="","",VLOOKUP(A27,Bron!$A:$T,19,0))</f>
        <v>Basis</v>
      </c>
      <c r="E27" s="17" t="str">
        <f>IF(A27="","",VLOOKUP(A27,Bron!$A:$U,21,0))</f>
        <v>15.1.2.4</v>
      </c>
      <c r="F27" s="17"/>
      <c r="G27" s="17"/>
      <c r="H27" s="17" t="s">
        <v>343</v>
      </c>
    </row>
    <row r="28" spans="1:8" ht="29" hidden="1" x14ac:dyDescent="0.35">
      <c r="A28" s="25">
        <f t="shared" si="0"/>
        <v>26</v>
      </c>
      <c r="C28" s="17" t="str">
        <f>IF(A28="","",VLOOKUP(A28,Bron!$A:$T,20,0))</f>
        <v>De leverancier stelt zijn medewerkers minimaal jaarlijks op de hoogte van de procedure waarop zij beveiligingsincidenten en datalekken moeten aanmelden.</v>
      </c>
      <c r="D28" s="17" t="str">
        <f>IF(A28="","",VLOOKUP(A28,Bron!$A:$T,19,0))</f>
        <v>Verhoogd risico</v>
      </c>
      <c r="E28" s="17" t="str">
        <f>IF(A28="","",VLOOKUP(A28,Bron!$A:$U,21,0))</f>
        <v>16.1.2.3</v>
      </c>
      <c r="F28" s="17"/>
      <c r="G28" s="17" t="s">
        <v>359</v>
      </c>
      <c r="H28" s="17" t="s">
        <v>344</v>
      </c>
    </row>
    <row r="29" spans="1:8" hidden="1" x14ac:dyDescent="0.35">
      <c r="A29" s="25">
        <f t="shared" si="0"/>
        <v>27</v>
      </c>
      <c r="C29" s="17"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7" t="str">
        <f>IF(A29="","",VLOOKUP(A29,Bron!$A:$T,19,0))</f>
        <v>Basis</v>
      </c>
      <c r="E29" s="17" t="str">
        <f>IF(A29="","",VLOOKUP(A29,Bron!$A:$U,21,0))</f>
        <v>15.1.2.4</v>
      </c>
      <c r="F29" s="17"/>
      <c r="G29" s="17" t="s">
        <v>361</v>
      </c>
      <c r="H29" s="17"/>
    </row>
    <row r="30" spans="1:8" ht="116" x14ac:dyDescent="0.35">
      <c r="A30" s="25">
        <f t="shared" si="0"/>
        <v>28</v>
      </c>
      <c r="C30" s="17"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7" t="str">
        <f>IF(A30="","",VLOOKUP(A30,Bron!$A:$T,19,0))</f>
        <v>Verhoogd risico</v>
      </c>
      <c r="E30" s="17" t="str">
        <f>IF(A30="","",VLOOKUP(A30,Bron!$A:$U,21,0))</f>
        <v>17.1.3.1</v>
      </c>
      <c r="F30" s="17"/>
      <c r="G30" s="17"/>
      <c r="H30" s="17" t="s">
        <v>345</v>
      </c>
    </row>
    <row r="31" spans="1:8" ht="43.5" x14ac:dyDescent="0.35">
      <c r="A31" s="25">
        <f t="shared" si="0"/>
        <v>29</v>
      </c>
      <c r="C31" s="17" t="str">
        <f>IF(A31="","",VLOOKUP(A31,Bron!$A:$T,20,0))</f>
        <v>De leverancier biedt de mogelijkheid voor het Kadaster om bewaartermijnen van Kadaster data conform de Kadaster selectielijst in te richten.</v>
      </c>
      <c r="D31" s="17" t="str">
        <f>IF(A31="","",VLOOKUP(A31,Bron!$A:$T,19,0))</f>
        <v>Basis</v>
      </c>
      <c r="E31" s="17" t="str">
        <f>IF(A31="","",VLOOKUP(A31,Bron!$A:$U,21,0))</f>
        <v>18.1.3.1</v>
      </c>
      <c r="F31" s="17"/>
      <c r="G31" s="17"/>
      <c r="H31" s="17" t="s">
        <v>362</v>
      </c>
    </row>
    <row r="32" spans="1:8" ht="29" hidden="1" x14ac:dyDescent="0.35">
      <c r="A32" s="25">
        <f t="shared" si="0"/>
        <v>30</v>
      </c>
      <c r="C32" s="17" t="str">
        <f>IF(A32="","",VLOOKUP(A32,Bron!$A:$T,20,0))</f>
        <v>De leverancier rapporteert minimaal jaarlijks schriftelijk over informatiebeveiligingrisico's (inclusief kans en impact en genomen beheersmaatregelen) aan het Kadaster.</v>
      </c>
      <c r="D32" s="17" t="str">
        <f>IF(A32="","",VLOOKUP(A32,Bron!$A:$T,19,0))</f>
        <v>Verhoogd risico</v>
      </c>
      <c r="E32" s="17" t="str">
        <f>IF(A32="","",VLOOKUP(A32,Bron!$A:$U,21,0))</f>
        <v>18.2.2.1</v>
      </c>
      <c r="F32" s="17"/>
      <c r="G32" s="17" t="s">
        <v>359</v>
      </c>
      <c r="H32" s="17" t="s">
        <v>346</v>
      </c>
    </row>
    <row r="33" spans="1:8" hidden="1" x14ac:dyDescent="0.35">
      <c r="A33" s="25">
        <f t="shared" si="0"/>
        <v>31</v>
      </c>
      <c r="C33" s="17" t="str">
        <f>IF(A33="","",VLOOKUP(A33,Bron!$A:$T,20,0))</f>
        <v xml:space="preserve">Significante gebeurtenissen die de dienstverlening aan het Kadaster bedreigen worden geïdentificeerd, geregistreerd en geëvalueerd. </v>
      </c>
      <c r="D33" s="17" t="str">
        <f>IF(A33="","",VLOOKUP(A33,Bron!$A:$T,19,0))</f>
        <v>Basis</v>
      </c>
      <c r="E33" s="17" t="str">
        <f>IF(A33="","",VLOOKUP(A33,Bron!$A:$U,21,0))</f>
        <v>18.2 Informatiebeveiligingsbeoordelingen</v>
      </c>
      <c r="F33" s="17"/>
      <c r="G33" s="17" t="s">
        <v>338</v>
      </c>
      <c r="H33" s="17"/>
    </row>
    <row r="34" spans="1:8" hidden="1" x14ac:dyDescent="0.35">
      <c r="A34" s="25">
        <f t="shared" si="0"/>
        <v>32</v>
      </c>
      <c r="C34" s="17"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7" t="str">
        <f>IF(A34="","",VLOOKUP(A34,Bron!$A:$T,19,0))</f>
        <v>Basis</v>
      </c>
      <c r="E34" s="17" t="str">
        <f>IF(A34="","",VLOOKUP(A34,Bron!$A:$U,21,0))</f>
        <v>18.1 Naleving van wettelijke en contractuele eisen</v>
      </c>
      <c r="F34" s="17"/>
      <c r="G34" s="17" t="s">
        <v>363</v>
      </c>
      <c r="H34" s="17"/>
    </row>
    <row r="35" spans="1:8" ht="133" customHeight="1" x14ac:dyDescent="0.35">
      <c r="A35" s="25">
        <f t="shared" si="0"/>
        <v>33</v>
      </c>
      <c r="C35" s="17"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7" t="str">
        <f>IF(A35="","",VLOOKUP(A35,Bron!$A:$T,19,0))</f>
        <v>Verhoogd risico</v>
      </c>
      <c r="E35" s="17" t="str">
        <f>IF(A35="","",VLOOKUP(A35,Bron!$A:$U,21,0))</f>
        <v>18.1 Naleving van wettelijke en contractuele eisen</v>
      </c>
      <c r="F35" s="17"/>
      <c r="G35" s="17"/>
      <c r="H35" s="17" t="s">
        <v>355</v>
      </c>
    </row>
    <row r="36" spans="1:8" hidden="1" x14ac:dyDescent="0.35">
      <c r="A36" s="25">
        <f t="shared" si="0"/>
        <v>34</v>
      </c>
      <c r="C36" s="17" t="str">
        <f>IF(A36="","",VLOOKUP(A36,Bron!$A:$T,20,0))</f>
        <v>Het Kadaster blijft te allen tijden eigenaar van haar data.</v>
      </c>
      <c r="D36" s="17" t="str">
        <f>IF(A36="","",VLOOKUP(A36,Bron!$A:$T,19,0))</f>
        <v>Basis</v>
      </c>
      <c r="E36" s="17" t="str">
        <f>IF(A36="","",VLOOKUP(A36,Bron!$A:$U,21,0))</f>
        <v>08.1 Verantwoordelijkheid voor bedrijfsmiddelen</v>
      </c>
      <c r="F36" s="17"/>
      <c r="G36" s="17" t="s">
        <v>359</v>
      </c>
      <c r="H36" s="17" t="s">
        <v>330</v>
      </c>
    </row>
    <row r="37" spans="1:8" hidden="1" x14ac:dyDescent="0.35">
      <c r="A37" s="25">
        <f t="shared" si="0"/>
        <v>35</v>
      </c>
      <c r="C37" s="17"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7" t="str">
        <f>IF(A37="","",VLOOKUP(A37,Bron!$A:$T,19,0))</f>
        <v>Basis</v>
      </c>
      <c r="E37" s="17" t="str">
        <f>IF(A37="","",VLOOKUP(A37,Bron!$A:$U,21,0))</f>
        <v>18.1 Naleving van wettelijke en contractuele eisen</v>
      </c>
      <c r="F37" s="17"/>
      <c r="G37" s="17" t="s">
        <v>359</v>
      </c>
      <c r="H37" s="17" t="s">
        <v>351</v>
      </c>
    </row>
    <row r="38" spans="1:8" ht="43.5" x14ac:dyDescent="0.35">
      <c r="A38" s="25">
        <f t="shared" si="0"/>
        <v>36</v>
      </c>
      <c r="C38" s="17" t="str">
        <f>IF(A38="","",VLOOKUP(A38,Bron!$A:$T,20,0))</f>
        <v xml:space="preserve">De leverancier draagt, na beeïndiging van de te sluiten overeenkomst, de data van het Kadaster in een algemeen geaccepteerd bestandsformaat over en vernietigt de data van haar eigen systemen. </v>
      </c>
      <c r="D38" s="17" t="str">
        <f>IF(A38="","",VLOOKUP(A38,Bron!$A:$T,19,0))</f>
        <v>Basis</v>
      </c>
      <c r="E38" s="17" t="str">
        <f>IF(A38="","",VLOOKUP(A38,Bron!$A:$U,21,0))</f>
        <v>18.1 Naleving van wettelijke en contractuele eisen</v>
      </c>
      <c r="F38" s="17"/>
      <c r="G38" s="17"/>
      <c r="H38" s="17" t="s">
        <v>331</v>
      </c>
    </row>
    <row r="39" spans="1:8" ht="29" x14ac:dyDescent="0.35">
      <c r="A39" s="25">
        <f t="shared" si="0"/>
        <v>37</v>
      </c>
      <c r="C39" s="17" t="str">
        <f>IF(A39="","",VLOOKUP(A39,Bron!$A:$T,20,0))</f>
        <v>De oplossing biedt beveiligde API's om het systeem te integreren met Kadaster systemen (ondersteunende protocollen zijn SOAP, sFTP en REST, met voorkeur voor REST met OAuth).</v>
      </c>
      <c r="D39" s="17" t="str">
        <f>IF(A39="","",VLOOKUP(A39,Bron!$A:$T,19,0))</f>
        <v>Basis</v>
      </c>
      <c r="E39" s="17" t="str">
        <f>IF(A39="","",VLOOKUP(A39,Bron!$A:$U,21,0))</f>
        <v>Architectuur</v>
      </c>
      <c r="F39" s="17"/>
      <c r="G39" s="17"/>
      <c r="H39" s="17" t="s">
        <v>356</v>
      </c>
    </row>
    <row r="40" spans="1:8" hidden="1" x14ac:dyDescent="0.35">
      <c r="A40" s="25">
        <f t="shared" si="0"/>
        <v>38</v>
      </c>
      <c r="C40" s="17" t="str">
        <f>IF(A40="","",VLOOKUP(A40,Bron!$A:$T,20,0))</f>
        <v>De oplossing voldoet aan de verplichte standaarden van het Forum Standaardisatie (https://www.forumstandaardisatie.nl/open-standaarden/verplicht).</v>
      </c>
      <c r="D40" s="73"/>
      <c r="E40" s="73"/>
      <c r="F40" s="73"/>
      <c r="G40" s="17" t="s">
        <v>341</v>
      </c>
      <c r="H40" s="17"/>
    </row>
    <row r="41" spans="1:8" hidden="1" x14ac:dyDescent="0.35">
      <c r="A41" s="25">
        <f t="shared" si="0"/>
        <v>39</v>
      </c>
    </row>
    <row r="42" spans="1:8" hidden="1" x14ac:dyDescent="0.35">
      <c r="A42" s="25" t="str">
        <f t="shared" si="0"/>
        <v/>
      </c>
    </row>
    <row r="43" spans="1:8" hidden="1" x14ac:dyDescent="0.35">
      <c r="A43" s="25" t="str">
        <f t="shared" si="0"/>
        <v/>
      </c>
    </row>
    <row r="44" spans="1:8" hidden="1" x14ac:dyDescent="0.35">
      <c r="A44" s="25" t="str">
        <f t="shared" si="0"/>
        <v/>
      </c>
    </row>
  </sheetData>
  <autoFilter ref="A2:H44" xr:uid="{47180B7F-F233-43B4-AF6D-7C7CCBB8D808}">
    <filterColumn colId="6">
      <filters>
        <filter val="ja"/>
      </filters>
    </filterColumn>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785E-A92C-416F-BF41-3D44EDC1B1BA}">
  <dimension ref="B2:L27"/>
  <sheetViews>
    <sheetView zoomScale="85" zoomScaleNormal="85" workbookViewId="0">
      <selection activeCell="C2" sqref="C2"/>
    </sheetView>
  </sheetViews>
  <sheetFormatPr defaultRowHeight="14.5" x14ac:dyDescent="0.35"/>
  <cols>
    <col min="2" max="2" width="19.54296875" style="3" customWidth="1"/>
    <col min="3" max="4" width="23.453125" customWidth="1"/>
    <col min="5" max="5" width="31.453125" bestFit="1" customWidth="1"/>
    <col min="6" max="7" width="23.453125" customWidth="1"/>
    <col min="11" max="11" width="13.81640625" customWidth="1"/>
    <col min="12" max="12" width="31.1796875" customWidth="1"/>
  </cols>
  <sheetData>
    <row r="2" spans="2:12" x14ac:dyDescent="0.35">
      <c r="B2" s="3" t="s">
        <v>59</v>
      </c>
      <c r="C2" t="s">
        <v>69</v>
      </c>
      <c r="D2" t="s">
        <v>300</v>
      </c>
      <c r="E2" t="s">
        <v>301</v>
      </c>
      <c r="F2" t="s">
        <v>70</v>
      </c>
      <c r="G2" t="s">
        <v>146</v>
      </c>
      <c r="L2" t="s">
        <v>301</v>
      </c>
    </row>
    <row r="4" spans="2:12" x14ac:dyDescent="0.35">
      <c r="B4" s="3" t="s">
        <v>126</v>
      </c>
      <c r="C4" t="s">
        <v>127</v>
      </c>
      <c r="D4" t="s">
        <v>14</v>
      </c>
      <c r="E4" t="s">
        <v>128</v>
      </c>
      <c r="F4" t="s">
        <v>129</v>
      </c>
    </row>
    <row r="6" spans="2:12" x14ac:dyDescent="0.35">
      <c r="B6" s="3" t="s">
        <v>130</v>
      </c>
      <c r="C6" t="s">
        <v>131</v>
      </c>
      <c r="D6" t="s">
        <v>132</v>
      </c>
      <c r="E6" t="s">
        <v>18</v>
      </c>
      <c r="F6" t="s">
        <v>133</v>
      </c>
    </row>
    <row r="8" spans="2:12" x14ac:dyDescent="0.35">
      <c r="B8" s="3" t="s">
        <v>134</v>
      </c>
      <c r="C8" t="s">
        <v>135</v>
      </c>
      <c r="D8" t="s">
        <v>136</v>
      </c>
      <c r="E8" t="s">
        <v>22</v>
      </c>
      <c r="F8" t="s">
        <v>137</v>
      </c>
    </row>
    <row r="10" spans="2:12" x14ac:dyDescent="0.35">
      <c r="B10" s="3" t="s">
        <v>68</v>
      </c>
      <c r="C10" t="s">
        <v>27</v>
      </c>
      <c r="D10" t="s">
        <v>138</v>
      </c>
    </row>
    <row r="12" spans="2:12" x14ac:dyDescent="0.35">
      <c r="B12" s="3" t="s">
        <v>139</v>
      </c>
      <c r="C12">
        <v>5</v>
      </c>
      <c r="D12" t="s">
        <v>140</v>
      </c>
    </row>
    <row r="13" spans="2:12" x14ac:dyDescent="0.35">
      <c r="C13">
        <v>6</v>
      </c>
      <c r="D13" t="s">
        <v>141</v>
      </c>
    </row>
    <row r="14" spans="2:12" x14ac:dyDescent="0.35">
      <c r="C14">
        <v>7</v>
      </c>
      <c r="D14" t="s">
        <v>142</v>
      </c>
    </row>
    <row r="15" spans="2:12" x14ac:dyDescent="0.35">
      <c r="C15">
        <v>8</v>
      </c>
      <c r="D15" t="s">
        <v>143</v>
      </c>
    </row>
    <row r="16" spans="2:12" x14ac:dyDescent="0.35">
      <c r="C16">
        <v>9</v>
      </c>
      <c r="D16" t="s">
        <v>144</v>
      </c>
    </row>
    <row r="17" spans="2:7" x14ac:dyDescent="0.35">
      <c r="C17">
        <v>10</v>
      </c>
      <c r="D17" t="s">
        <v>145</v>
      </c>
    </row>
    <row r="18" spans="2:7" x14ac:dyDescent="0.35">
      <c r="C18">
        <v>11</v>
      </c>
      <c r="D18" t="s">
        <v>146</v>
      </c>
    </row>
    <row r="19" spans="2:7" x14ac:dyDescent="0.35">
      <c r="C19">
        <v>12</v>
      </c>
      <c r="D19" t="s">
        <v>147</v>
      </c>
    </row>
    <row r="20" spans="2:7" x14ac:dyDescent="0.35">
      <c r="C20">
        <v>13</v>
      </c>
      <c r="D20" t="s">
        <v>148</v>
      </c>
    </row>
    <row r="21" spans="2:7" x14ac:dyDescent="0.35">
      <c r="C21">
        <v>14</v>
      </c>
      <c r="D21" t="s">
        <v>149</v>
      </c>
    </row>
    <row r="22" spans="2:7" x14ac:dyDescent="0.35">
      <c r="C22">
        <v>15</v>
      </c>
      <c r="D22" t="s">
        <v>150</v>
      </c>
    </row>
    <row r="23" spans="2:7" x14ac:dyDescent="0.35">
      <c r="C23">
        <v>16</v>
      </c>
      <c r="D23" t="s">
        <v>151</v>
      </c>
    </row>
    <row r="24" spans="2:7" x14ac:dyDescent="0.35">
      <c r="C24">
        <v>17</v>
      </c>
      <c r="D24" t="s">
        <v>152</v>
      </c>
    </row>
    <row r="25" spans="2:7" x14ac:dyDescent="0.35">
      <c r="C25">
        <v>18</v>
      </c>
      <c r="D25" t="s">
        <v>153</v>
      </c>
    </row>
    <row r="27" spans="2:7" x14ac:dyDescent="0.35">
      <c r="B27" s="3" t="s">
        <v>166</v>
      </c>
      <c r="C27" t="s">
        <v>297</v>
      </c>
      <c r="D27" t="s">
        <v>288</v>
      </c>
      <c r="E27" t="s">
        <v>289</v>
      </c>
      <c r="F27" t="s">
        <v>287</v>
      </c>
      <c r="G27" t="s">
        <v>298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36B6A62B136468BAF896F21A49147" ma:contentTypeVersion="15" ma:contentTypeDescription="Een nieuw document maken." ma:contentTypeScope="" ma:versionID="2d0079d6207b039e47b4b7da022915e8">
  <xsd:schema xmlns:xsd="http://www.w3.org/2001/XMLSchema" xmlns:xs="http://www.w3.org/2001/XMLSchema" xmlns:p="http://schemas.microsoft.com/office/2006/metadata/properties" xmlns:ns2="0419f409-60e8-4280-8f5e-9621d79fdad0" xmlns:ns3="6c985e3a-432b-4424-8a79-a0fd59e91b80" targetNamespace="http://schemas.microsoft.com/office/2006/metadata/properties" ma:root="true" ma:fieldsID="cfdeae82da4b0cf47b7076626f2edb02" ns2:_="" ns3:_="">
    <xsd:import namespace="0419f409-60e8-4280-8f5e-9621d79fdad0"/>
    <xsd:import namespace="6c985e3a-432b-4424-8a79-a0fd59e91b8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19f409-60e8-4280-8f5e-9621d79fdad0"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985e3a-432b-4424-8a79-a0fd59e91b8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734f45a-2afd-4c53-9e91-90efd4740a6f}" ma:internalName="TaxCatchAll" ma:showField="CatchAllData" ma:web="6c985e3a-432b-4424-8a79-a0fd59e91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19f409-60e8-4280-8f5e-9621d79fdad0">
      <Terms xmlns="http://schemas.microsoft.com/office/infopath/2007/PartnerControls"/>
    </lcf76f155ced4ddcb4097134ff3c332f>
    <TaxCatchAll xmlns="6c985e3a-432b-4424-8a79-a0fd59e91b80" xsi:nil="true"/>
    <Author0 xmlns="0419f409-60e8-4280-8f5e-9621d79fdad0" xsi:nil="true"/>
    <PageCount xmlns="0419f409-60e8-4280-8f5e-9621d79fda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8D60B-C281-462A-A057-FC2B592C6193}"/>
</file>

<file path=customXml/itemProps2.xml><?xml version="1.0" encoding="utf-8"?>
<ds:datastoreItem xmlns:ds="http://schemas.openxmlformats.org/officeDocument/2006/customXml" ds:itemID="{CDED2D22-0593-452C-932E-36A71ABBB1F3}">
  <ds:schemaRefs>
    <ds:schemaRef ds:uri="e9576462-9d95-4999-a502-e30401cd541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7DA31E9-B261-420C-A3DD-AB4564E35D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uitleg</vt:lpstr>
      <vt:lpstr>Versiebeheer</vt:lpstr>
      <vt:lpstr>Stappenplan</vt:lpstr>
      <vt:lpstr>Vragenlijst</vt:lpstr>
      <vt:lpstr>Bron</vt:lpstr>
      <vt:lpstr>Overzicht eisen in scope</vt:lpstr>
      <vt:lpstr>Self assessment</vt:lpstr>
      <vt:lpstr>Marktconsultatie</vt:lpstr>
      <vt:lpstr>Gegevensblad</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2019-04-19T11:40:05Z</dcterms:created>
  <dcterms:modified xsi:type="dcterms:W3CDTF">2022-02-25T11:04:36Z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0x010100A4B47B430C3A8F47A37DA08B72C16644</vt:lpwstr>
  </property>
  <property fmtid="{D5CDD505-2E9C-101B-9397-08002B2CF9AE}" pid="3" name="Order">
    <vt:r8>382000</vt:r8>
  </property>
  <property fmtid="{D5CDD505-2E9C-101B-9397-08002B2CF9AE}" pid="4" name="_ExtendedDescription">
    <vt:lpwstr/>
  </property>
  <property fmtid="{D5CDD505-2E9C-101B-9397-08002B2CF9AE}" pid="5" name="MediaServiceImageTags">
    <vt:lpwstr/>
  </property>
</Properties>
</file>