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Jose\EUOA exploitatie en beheer sportaccommodaties\2023\03 NVI\"/>
    </mc:Choice>
  </mc:AlternateContent>
  <xr:revisionPtr revIDLastSave="0" documentId="8_{557A6942-3C18-443D-B44E-A902DC04000F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vanaf 2013" sheetId="3" state="hidden" r:id="rId1"/>
    <sheet name="Bezoekersaantallen os Westland" sheetId="4" r:id="rId2"/>
    <sheet name="Blad2" sheetId="2" state="hidden" r:id="rId3"/>
    <sheet name="Blad5" sheetId="5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4" l="1"/>
  <c r="H19" i="4"/>
  <c r="H11" i="4"/>
  <c r="H10" i="4"/>
  <c r="G28" i="4" l="1"/>
  <c r="G19" i="4"/>
  <c r="G11" i="4"/>
  <c r="G10" i="4"/>
  <c r="F19" i="4" l="1"/>
  <c r="F28" i="4"/>
  <c r="F10" i="4"/>
  <c r="E28" i="4"/>
  <c r="E19" i="4"/>
  <c r="E10" i="4" l="1"/>
  <c r="E11" i="4" l="1"/>
  <c r="D28" i="4" l="1"/>
  <c r="D19" i="4"/>
  <c r="D10" i="4" l="1"/>
  <c r="D11" i="4" l="1"/>
  <c r="I28" i="4" l="1"/>
  <c r="I19" i="4"/>
  <c r="I10" i="4" l="1"/>
  <c r="I11" i="4" l="1"/>
  <c r="K35" i="3" l="1"/>
  <c r="J35" i="3"/>
  <c r="I35" i="3"/>
  <c r="H35" i="3"/>
  <c r="D35" i="3"/>
  <c r="K26" i="3"/>
  <c r="J26" i="3"/>
  <c r="I26" i="3"/>
  <c r="H26" i="3"/>
  <c r="D26" i="3"/>
  <c r="K12" i="3"/>
  <c r="J12" i="3"/>
  <c r="I12" i="3"/>
  <c r="K10" i="3"/>
  <c r="J10" i="3"/>
  <c r="I10" i="3"/>
  <c r="K9" i="3"/>
  <c r="J9" i="3"/>
  <c r="I9" i="3"/>
  <c r="H9" i="3"/>
  <c r="G9" i="3"/>
  <c r="G11" i="3" s="1"/>
  <c r="G8" i="3" s="1"/>
  <c r="G6" i="3" s="1"/>
  <c r="G17" i="3" s="1"/>
  <c r="F9" i="3"/>
  <c r="E9" i="3"/>
  <c r="E11" i="3" s="1"/>
  <c r="D6" i="3"/>
  <c r="D17" i="3" s="1"/>
  <c r="K11" i="3" l="1"/>
  <c r="K8" i="3" s="1"/>
  <c r="K6" i="3" s="1"/>
  <c r="K17" i="3" s="1"/>
  <c r="F11" i="3"/>
  <c r="F8" i="3" s="1"/>
  <c r="F6" i="3" s="1"/>
  <c r="F17" i="3" s="1"/>
  <c r="I11" i="3"/>
  <c r="I8" i="3" s="1"/>
  <c r="I6" i="3" s="1"/>
  <c r="I17" i="3" s="1"/>
  <c r="J11" i="3"/>
  <c r="J8" i="3" s="1"/>
  <c r="J6" i="3" s="1"/>
  <c r="J17" i="3" s="1"/>
  <c r="E8" i="3"/>
  <c r="E6" i="3" s="1"/>
  <c r="E17" i="3" s="1"/>
  <c r="H11" i="3"/>
  <c r="H8" i="3" s="1"/>
  <c r="H6" i="3" s="1"/>
  <c r="H1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Zeeuw, MD de (Maxim)</author>
  </authors>
  <commentList>
    <comment ref="D3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Zeeuw, MD de (Maxim): incl verenigingen en scholen die in 2010 e.v. niet meer actief zijn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<sst xmlns="http://schemas.openxmlformats.org/spreadsheetml/2006/main" count="80" uniqueCount="33">
  <si>
    <t>Recreatief</t>
  </si>
  <si>
    <t>Doelgroepen</t>
  </si>
  <si>
    <t>Leszwemmen</t>
  </si>
  <si>
    <t>Verenigingen</t>
  </si>
  <si>
    <t>Scholen</t>
  </si>
  <si>
    <t>Totaal aantal bezoekers</t>
  </si>
  <si>
    <t>Maesemunde</t>
  </si>
  <si>
    <t>Waterman</t>
  </si>
  <si>
    <t>Opmerking</t>
  </si>
  <si>
    <t xml:space="preserve">Drukke dagen 15 x 200 abonnementhouders die niet in de rij hoeven te staan. </t>
  </si>
  <si>
    <t>Zonnebankbezoekers per jaar.</t>
  </si>
  <si>
    <t>verloop knippen badenkaarten.</t>
  </si>
  <si>
    <t xml:space="preserve">Zwemlesouders als bezoeker van onze accommodatie gemiddeld 1,2 ouder per zwemleskind. </t>
  </si>
  <si>
    <t>Opgave</t>
  </si>
  <si>
    <t xml:space="preserve">Niet zwemmende ouders van recreatief zwemmen / discozwemmen </t>
  </si>
  <si>
    <t>hoger communiceren?</t>
  </si>
  <si>
    <t>Hoge Bomen</t>
  </si>
  <si>
    <t>- Betalende bezoeken</t>
  </si>
  <si>
    <t>- Niet betalende bezoeken</t>
  </si>
  <si>
    <t>Ouders zwemleskinderen</t>
  </si>
  <si>
    <t>Abonnementhouders</t>
  </si>
  <si>
    <t>Leskinderen vrijkaart</t>
  </si>
  <si>
    <t>Bezoekersaantallen Westland</t>
  </si>
  <si>
    <t>Vreeloo</t>
  </si>
  <si>
    <t>Evenementen</t>
  </si>
  <si>
    <t>In 2016 maal factor 0.9. Dit omdat er steeds meer oudere kinderen zwemmen (kindpakket).</t>
  </si>
  <si>
    <t>In 2013 topjaar voor buitenbad, waardoor meer mooie dagen.</t>
  </si>
  <si>
    <t>Valt vanaf 2013 deels onder verenigingen/verhuur. Nieuw kassasysteem. Sportdagen vallen onder verhuur.</t>
  </si>
  <si>
    <t>Topzomer in 2013 voor buitenbad.</t>
  </si>
  <si>
    <t>Vanaf 2015 geen registratie fitnessleden die ook komen zwemmen.</t>
  </si>
  <si>
    <t>Vanaf 2013 ander kassasysteem</t>
  </si>
  <si>
    <t>Aandeel niet betalend t.o.v. totaal recreatief</t>
  </si>
  <si>
    <t>2023  (jan-jun)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</si>
</sst>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.0%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name val="Calibri"/>
      <family val="2"/>
      <scheme val="minor"/>
    </font>
    <font>
      <sz val="20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6">
    <xf numFmtId="0" fontId="0" fillId="0" borderId="0" xfId="0"/>
    <xf numFmtId="0" fontId="1" fillId="2" borderId="0" xfId="0" applyFont="1" applyFill="1"/>
    <xf numFmtId="3" fontId="0" fillId="0" borderId="0" xfId="0" applyNumberFormat="1"/>
    <xf numFmtId="0" fontId="0" fillId="0" borderId="1" xfId="0" applyBorder="1"/>
    <xf numFmtId="3" fontId="0" fillId="0" borderId="1" xfId="0" applyNumberFormat="1" applyBorder="1"/>
    <xf numFmtId="0" fontId="0" fillId="2" borderId="0" xfId="0" applyFill="1"/>
    <xf numFmtId="3" fontId="0" fillId="2" borderId="0" xfId="0" applyNumberFormat="1" applyFill="1"/>
    <xf numFmtId="3" fontId="5" fillId="2" borderId="0" xfId="0" applyNumberFormat="1" applyFont="1" applyFill="1"/>
    <xf numFmtId="164" fontId="0" fillId="0" borderId="0" xfId="1" applyNumberFormat="1" applyFont="1"/>
    <xf numFmtId="164" fontId="0" fillId="4" borderId="0" xfId="1" applyNumberFormat="1" applyFont="1" applyFill="1" applyAlignment="1">
      <alignment horizontal="right"/>
    </xf>
    <xf numFmtId="164" fontId="0" fillId="4" borderId="0" xfId="1" applyNumberFormat="1" applyFont="1" applyFill="1"/>
    <xf numFmtId="0" fontId="7" fillId="2" borderId="0" xfId="0" applyFont="1" applyFill="1"/>
    <xf numFmtId="0" fontId="0" fillId="3" borderId="0" xfId="0" applyFill="1"/>
    <xf numFmtId="0" fontId="8" fillId="0" borderId="0" xfId="0" applyFont="1"/>
    <xf numFmtId="0" fontId="0" fillId="0" borderId="0" xfId="0" applyAlignment="1">
      <alignment horizontal="right"/>
    </xf>
    <xf numFmtId="0" fontId="6" fillId="0" borderId="0" xfId="0" applyFont="1"/>
    <xf numFmtId="0" fontId="9" fillId="0" borderId="0" xfId="0" applyFont="1"/>
    <xf numFmtId="164" fontId="0" fillId="3" borderId="0" xfId="1" applyNumberFormat="1" applyFont="1" applyFill="1"/>
    <xf numFmtId="0" fontId="10" fillId="0" borderId="0" xfId="0" applyFont="1"/>
    <xf numFmtId="164" fontId="10" fillId="0" borderId="0" xfId="1" applyNumberFormat="1" applyFont="1"/>
    <xf numFmtId="0" fontId="9" fillId="0" borderId="2" xfId="0" applyFont="1" applyBorder="1"/>
    <xf numFmtId="0" fontId="8" fillId="0" borderId="2" xfId="0" applyFont="1" applyBorder="1"/>
    <xf numFmtId="0" fontId="9" fillId="0" borderId="3" xfId="0" applyFont="1" applyBorder="1"/>
    <xf numFmtId="0" fontId="8" fillId="0" borderId="3" xfId="0" applyFont="1" applyBorder="1"/>
    <xf numFmtId="0" fontId="1" fillId="0" borderId="0" xfId="0" applyFont="1"/>
    <xf numFmtId="0" fontId="11" fillId="0" borderId="0" xfId="0" applyFont="1"/>
    <xf numFmtId="0" fontId="10" fillId="0" borderId="0" xfId="0" quotePrefix="1" applyFont="1"/>
    <xf numFmtId="3" fontId="10" fillId="0" borderId="0" xfId="0" applyNumberFormat="1" applyFont="1"/>
    <xf numFmtId="3" fontId="0" fillId="2" borderId="4" xfId="0" applyNumberFormat="1" applyFill="1" applyBorder="1"/>
    <xf numFmtId="3" fontId="5" fillId="2" borderId="4" xfId="0" applyNumberFormat="1" applyFont="1" applyFill="1" applyBorder="1"/>
    <xf numFmtId="0" fontId="7" fillId="2" borderId="5" xfId="0" applyFont="1" applyFill="1" applyBorder="1"/>
    <xf numFmtId="3" fontId="0" fillId="0" borderId="8" xfId="0" applyNumberFormat="1" applyBorder="1"/>
    <xf numFmtId="3" fontId="0" fillId="2" borderId="5" xfId="0" applyNumberFormat="1" applyFill="1" applyBorder="1"/>
    <xf numFmtId="0" fontId="1" fillId="2" borderId="5" xfId="0" applyFont="1" applyFill="1" applyBorder="1"/>
    <xf numFmtId="164" fontId="6" fillId="4" borderId="2" xfId="1" applyNumberFormat="1" applyFont="1" applyFill="1" applyBorder="1"/>
    <xf numFmtId="3" fontId="5" fillId="0" borderId="0" xfId="0" applyNumberFormat="1" applyFont="1"/>
    <xf numFmtId="3" fontId="0" fillId="5" borderId="0" xfId="0" applyNumberFormat="1" applyFill="1"/>
    <xf numFmtId="3" fontId="0" fillId="0" borderId="5" xfId="0" applyNumberFormat="1" applyBorder="1" applyAlignment="1">
      <alignment horizontal="right"/>
    </xf>
    <xf numFmtId="164" fontId="5" fillId="0" borderId="5" xfId="1" applyNumberFormat="1" applyFont="1" applyFill="1" applyBorder="1"/>
    <xf numFmtId="3" fontId="0" fillId="2" borderId="5" xfId="0" applyNumberFormat="1" applyFill="1" applyBorder="1" applyAlignment="1">
      <alignment horizontal="right"/>
    </xf>
    <xf numFmtId="3" fontId="5" fillId="0" borderId="5" xfId="0" applyNumberFormat="1" applyFont="1" applyBorder="1"/>
    <xf numFmtId="3" fontId="0" fillId="5" borderId="5" xfId="0" applyNumberFormat="1" applyFill="1" applyBorder="1"/>
    <xf numFmtId="3" fontId="0" fillId="0" borderId="5" xfId="0" applyNumberFormat="1" applyBorder="1"/>
    <xf numFmtId="3" fontId="0" fillId="4" borderId="5" xfId="0" applyNumberFormat="1" applyFill="1" applyBorder="1"/>
    <xf numFmtId="3" fontId="0" fillId="4" borderId="0" xfId="0" applyNumberFormat="1" applyFill="1"/>
    <xf numFmtId="3" fontId="10" fillId="4" borderId="5" xfId="0" applyNumberFormat="1" applyFont="1" applyFill="1" applyBorder="1"/>
    <xf numFmtId="3" fontId="10" fillId="4" borderId="0" xfId="0" applyNumberFormat="1" applyFont="1" applyFill="1"/>
    <xf numFmtId="164" fontId="10" fillId="4" borderId="5" xfId="1" applyNumberFormat="1" applyFont="1" applyFill="1" applyBorder="1"/>
    <xf numFmtId="164" fontId="10" fillId="4" borderId="0" xfId="1" applyNumberFormat="1" applyFont="1" applyFill="1"/>
    <xf numFmtId="164" fontId="6" fillId="4" borderId="6" xfId="1" applyNumberFormat="1" applyFont="1" applyFill="1" applyBorder="1"/>
    <xf numFmtId="164" fontId="9" fillId="4" borderId="5" xfId="1" applyNumberFormat="1" applyFont="1" applyFill="1" applyBorder="1"/>
    <xf numFmtId="164" fontId="9" fillId="4" borderId="0" xfId="1" applyNumberFormat="1" applyFont="1" applyFill="1" applyBorder="1"/>
    <xf numFmtId="164" fontId="9" fillId="4" borderId="7" xfId="1" applyNumberFormat="1" applyFont="1" applyFill="1" applyBorder="1"/>
    <xf numFmtId="164" fontId="9" fillId="4" borderId="3" xfId="1" applyNumberFormat="1" applyFont="1" applyFill="1" applyBorder="1"/>
    <xf numFmtId="164" fontId="0" fillId="0" borderId="5" xfId="1" applyNumberFormat="1" applyFont="1" applyFill="1" applyBorder="1"/>
    <xf numFmtId="3" fontId="6" fillId="0" borderId="8" xfId="0" applyNumberFormat="1" applyFont="1" applyBorder="1" applyAlignment="1">
      <alignment horizontal="right" vertical="center" wrapText="1"/>
    </xf>
    <xf numFmtId="0" fontId="13" fillId="0" borderId="0" xfId="0" applyFont="1"/>
    <xf numFmtId="164" fontId="10" fillId="0" borderId="5" xfId="1" applyNumberFormat="1" applyFont="1" applyFill="1" applyBorder="1"/>
    <xf numFmtId="3" fontId="12" fillId="0" borderId="0" xfId="0" applyNumberFormat="1" applyFont="1"/>
    <xf numFmtId="164" fontId="10" fillId="0" borderId="0" xfId="1" applyNumberFormat="1" applyFont="1" applyFill="1"/>
    <xf numFmtId="164" fontId="6" fillId="0" borderId="6" xfId="1" applyNumberFormat="1" applyFont="1" applyFill="1" applyBorder="1"/>
    <xf numFmtId="164" fontId="6" fillId="0" borderId="2" xfId="1" applyNumberFormat="1" applyFont="1" applyFill="1" applyBorder="1"/>
    <xf numFmtId="164" fontId="9" fillId="0" borderId="5" xfId="1" applyNumberFormat="1" applyFont="1" applyFill="1" applyBorder="1"/>
    <xf numFmtId="164" fontId="9" fillId="0" borderId="0" xfId="1" applyNumberFormat="1" applyFont="1" applyFill="1" applyBorder="1"/>
    <xf numFmtId="164" fontId="9" fillId="0" borderId="7" xfId="1" applyNumberFormat="1" applyFont="1" applyFill="1" applyBorder="1"/>
    <xf numFmtId="164" fontId="9" fillId="0" borderId="3" xfId="1" applyNumberFormat="1" applyFont="1" applyFill="1" applyBorder="1"/>
    <xf numFmtId="3" fontId="0" fillId="0" borderId="8" xfId="0" applyNumberForma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0" fontId="14" fillId="0" borderId="0" xfId="0" applyFont="1"/>
    <xf numFmtId="164" fontId="6" fillId="0" borderId="0" xfId="1" applyNumberFormat="1" applyFont="1" applyAlignment="1">
      <alignment horizontal="right"/>
    </xf>
    <xf numFmtId="9" fontId="10" fillId="0" borderId="0" xfId="2" applyFont="1"/>
    <xf numFmtId="9" fontId="10" fillId="0" borderId="0" xfId="2" applyFont="1" applyAlignment="1">
      <alignment horizontal="right"/>
    </xf>
    <xf numFmtId="165" fontId="0" fillId="0" borderId="0" xfId="2" applyNumberFormat="1" applyFont="1" applyFill="1"/>
    <xf numFmtId="3" fontId="0" fillId="6" borderId="0" xfId="0" applyNumberFormat="1" applyFill="1"/>
    <xf numFmtId="164" fontId="0" fillId="6" borderId="0" xfId="1" applyNumberFormat="1" applyFont="1" applyFill="1" applyAlignment="1">
      <alignment horizontal="right"/>
    </xf>
    <xf numFmtId="0" fontId="7" fillId="2" borderId="0" xfId="0" applyFont="1" applyFill="1" applyAlignment="1">
      <alignment horizontal="right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"/>
  <sheetViews>
    <sheetView showGridLines="0" workbookViewId="0">
      <selection activeCell="B1" sqref="B1"/>
    </sheetView>
  </sheetViews>
  <sheetFormatPr defaultRowHeight="15" outlineLevelRow="1" outlineLevelCol="1" x14ac:dyDescent="0.25"/>
  <cols>
    <col min="1" max="1" width="0.7109375" customWidth="1"/>
    <col min="2" max="2" width="6.28515625" customWidth="1"/>
    <col min="3" max="3" width="19.85546875" customWidth="1"/>
    <col min="4" max="4" width="10.42578125" customWidth="1"/>
    <col min="5" max="7" width="10.7109375" hidden="1" customWidth="1" outlineLevel="1"/>
    <col min="8" max="8" width="10.7109375" customWidth="1" collapsed="1"/>
    <col min="9" max="11" width="10.7109375" customWidth="1"/>
    <col min="12" max="12" width="84.5703125" customWidth="1"/>
  </cols>
  <sheetData>
    <row r="1" spans="1:13" ht="26.25" x14ac:dyDescent="0.4">
      <c r="A1" s="56" t="s">
        <v>22</v>
      </c>
      <c r="B1" s="56"/>
    </row>
    <row r="3" spans="1:13" s="25" customFormat="1" x14ac:dyDescent="0.25">
      <c r="A3" s="25" t="s">
        <v>30</v>
      </c>
    </row>
    <row r="5" spans="1:13" s="24" customFormat="1" x14ac:dyDescent="0.25">
      <c r="A5" s="1" t="s">
        <v>16</v>
      </c>
      <c r="B5" s="1"/>
      <c r="C5" s="1"/>
      <c r="D5" s="1">
        <v>2006</v>
      </c>
      <c r="E5" s="30">
        <v>2010</v>
      </c>
      <c r="F5" s="11">
        <v>2011</v>
      </c>
      <c r="G5" s="11">
        <v>2012</v>
      </c>
      <c r="H5" s="30">
        <v>2013</v>
      </c>
      <c r="I5" s="11">
        <v>2014</v>
      </c>
      <c r="J5" s="11">
        <v>2015</v>
      </c>
      <c r="K5" s="11">
        <v>2016</v>
      </c>
      <c r="L5" s="11" t="s">
        <v>8</v>
      </c>
    </row>
    <row r="6" spans="1:13" x14ac:dyDescent="0.25">
      <c r="A6" t="s">
        <v>0</v>
      </c>
      <c r="D6" s="2">
        <f>SUM(D7:D12)</f>
        <v>124500</v>
      </c>
      <c r="E6" s="43">
        <f t="shared" ref="E6:K6" si="0">E7+E8</f>
        <v>108210</v>
      </c>
      <c r="F6" s="44">
        <f t="shared" si="0"/>
        <v>102921</v>
      </c>
      <c r="G6" s="44">
        <f t="shared" si="0"/>
        <v>106988</v>
      </c>
      <c r="H6" s="42">
        <f t="shared" si="0"/>
        <v>118073</v>
      </c>
      <c r="I6" s="2">
        <f t="shared" si="0"/>
        <v>107843</v>
      </c>
      <c r="J6" s="2">
        <f t="shared" si="0"/>
        <v>103943</v>
      </c>
      <c r="K6" s="2">
        <f t="shared" si="0"/>
        <v>98133</v>
      </c>
    </row>
    <row r="7" spans="1:13" s="18" customFormat="1" ht="12" x14ac:dyDescent="0.2">
      <c r="A7" s="26"/>
      <c r="B7" s="26" t="s">
        <v>17</v>
      </c>
      <c r="C7" s="26"/>
      <c r="D7" s="27">
        <v>124500</v>
      </c>
      <c r="E7" s="45">
        <v>76214</v>
      </c>
      <c r="F7" s="46">
        <v>73956</v>
      </c>
      <c r="G7" s="46">
        <v>75046</v>
      </c>
      <c r="H7" s="57">
        <v>84157</v>
      </c>
      <c r="I7" s="58">
        <v>75533</v>
      </c>
      <c r="J7" s="58">
        <v>72936</v>
      </c>
      <c r="K7" s="58">
        <v>72131</v>
      </c>
      <c r="L7" s="18" t="s">
        <v>28</v>
      </c>
    </row>
    <row r="8" spans="1:13" s="18" customFormat="1" ht="12" x14ac:dyDescent="0.2">
      <c r="A8" s="26"/>
      <c r="B8" s="26" t="s">
        <v>18</v>
      </c>
      <c r="C8" s="26"/>
      <c r="D8" s="19">
        <v>0</v>
      </c>
      <c r="E8" s="47">
        <f t="shared" ref="E8:K8" si="1">SUM(E9:E12)</f>
        <v>31996</v>
      </c>
      <c r="F8" s="48">
        <f t="shared" si="1"/>
        <v>28965</v>
      </c>
      <c r="G8" s="48">
        <f t="shared" si="1"/>
        <v>31942</v>
      </c>
      <c r="H8" s="57">
        <f t="shared" si="1"/>
        <v>33916</v>
      </c>
      <c r="I8" s="59">
        <f t="shared" si="1"/>
        <v>32310</v>
      </c>
      <c r="J8" s="59">
        <f t="shared" si="1"/>
        <v>31006.999999999996</v>
      </c>
      <c r="K8" s="59">
        <f t="shared" si="1"/>
        <v>26002</v>
      </c>
    </row>
    <row r="9" spans="1:13" s="16" customFormat="1" ht="12.75" x14ac:dyDescent="0.2">
      <c r="A9" s="13"/>
      <c r="B9" s="13"/>
      <c r="C9" s="20" t="s">
        <v>19</v>
      </c>
      <c r="D9" s="21"/>
      <c r="E9" s="49">
        <f t="shared" ref="E9:J9" si="2">E14</f>
        <v>18651</v>
      </c>
      <c r="F9" s="34">
        <f t="shared" si="2"/>
        <v>17207</v>
      </c>
      <c r="G9" s="34">
        <f t="shared" si="2"/>
        <v>17762</v>
      </c>
      <c r="H9" s="60">
        <f t="shared" si="2"/>
        <v>21899</v>
      </c>
      <c r="I9" s="61">
        <f t="shared" si="2"/>
        <v>20611</v>
      </c>
      <c r="J9" s="61">
        <f t="shared" si="2"/>
        <v>20099</v>
      </c>
      <c r="K9" s="61">
        <f>K14*0.9</f>
        <v>18903.600000000002</v>
      </c>
      <c r="L9" s="16" t="s">
        <v>25</v>
      </c>
    </row>
    <row r="10" spans="1:13" s="16" customFormat="1" ht="12.75" x14ac:dyDescent="0.2">
      <c r="A10" s="13"/>
      <c r="B10" s="13"/>
      <c r="C10" s="16" t="s">
        <v>20</v>
      </c>
      <c r="D10" s="13"/>
      <c r="E10" s="50">
        <v>2013.3025644702655</v>
      </c>
      <c r="F10" s="51">
        <v>1953.6542427633103</v>
      </c>
      <c r="G10" s="51">
        <v>1982.4481624535592</v>
      </c>
      <c r="H10" s="62">
        <v>3223.1283480479201</v>
      </c>
      <c r="I10" s="63">
        <f>1995.31296877388-150+700</f>
        <v>2545.3129687738801</v>
      </c>
      <c r="J10" s="63">
        <f>1926.70947387886-170+350</f>
        <v>2106.7094738788601</v>
      </c>
      <c r="K10" s="63">
        <f>1905.44423961221-250-100</f>
        <v>1555.4442396122099</v>
      </c>
      <c r="L10" s="16" t="s">
        <v>26</v>
      </c>
    </row>
    <row r="11" spans="1:13" s="16" customFormat="1" ht="12.75" x14ac:dyDescent="0.2">
      <c r="A11" s="13"/>
      <c r="B11" s="13"/>
      <c r="C11" s="16" t="s">
        <v>24</v>
      </c>
      <c r="D11" s="13"/>
      <c r="E11" s="50">
        <f t="shared" ref="E11:K11" si="3">E40-E7-E9-E10-E12</f>
        <v>8763.0448519674719</v>
      </c>
      <c r="F11" s="51">
        <f t="shared" si="3"/>
        <v>7434.5637077296469</v>
      </c>
      <c r="G11" s="51">
        <f t="shared" si="3"/>
        <v>9751.3340910860425</v>
      </c>
      <c r="H11" s="62">
        <f t="shared" si="3"/>
        <v>5777.8980887420657</v>
      </c>
      <c r="I11" s="63">
        <f t="shared" si="3"/>
        <v>6415.0993737384897</v>
      </c>
      <c r="J11" s="63">
        <f t="shared" si="3"/>
        <v>6133.2165205976899</v>
      </c>
      <c r="K11" s="63">
        <f t="shared" si="3"/>
        <v>3315.2433661385876</v>
      </c>
      <c r="L11" s="16" t="s">
        <v>27</v>
      </c>
    </row>
    <row r="12" spans="1:13" s="16" customFormat="1" ht="12.75" x14ac:dyDescent="0.2">
      <c r="A12" s="13"/>
      <c r="B12" s="13"/>
      <c r="C12" s="22" t="s">
        <v>21</v>
      </c>
      <c r="D12" s="23"/>
      <c r="E12" s="52">
        <v>2568.6525835622624</v>
      </c>
      <c r="F12" s="53">
        <v>2369.7820495070428</v>
      </c>
      <c r="G12" s="53">
        <v>2446.2177464603997</v>
      </c>
      <c r="H12" s="64">
        <v>3015.9735632100151</v>
      </c>
      <c r="I12" s="65">
        <f>2838.58765748763-100</f>
        <v>2738.5876574876302</v>
      </c>
      <c r="J12" s="65">
        <f>2768.07400552345-150+50</f>
        <v>2668.0740055234501</v>
      </c>
      <c r="K12" s="65">
        <f>2892.7123942492-565-50-50</f>
        <v>2227.7123942491999</v>
      </c>
    </row>
    <row r="13" spans="1:13" x14ac:dyDescent="0.25">
      <c r="A13" t="s">
        <v>1</v>
      </c>
      <c r="D13" s="2">
        <v>15500</v>
      </c>
      <c r="E13" s="41">
        <v>8764</v>
      </c>
      <c r="F13" s="36">
        <v>9654</v>
      </c>
      <c r="G13" s="36">
        <v>8546</v>
      </c>
      <c r="H13" s="54">
        <v>8423</v>
      </c>
      <c r="I13" s="2">
        <v>7982</v>
      </c>
      <c r="J13" s="2">
        <v>7606</v>
      </c>
      <c r="K13" s="2">
        <v>7849</v>
      </c>
    </row>
    <row r="14" spans="1:13" x14ac:dyDescent="0.25">
      <c r="A14" t="s">
        <v>2</v>
      </c>
      <c r="D14" s="2">
        <v>25000</v>
      </c>
      <c r="E14" s="41">
        <v>18651</v>
      </c>
      <c r="F14" s="36">
        <v>17207</v>
      </c>
      <c r="G14" s="36">
        <v>17762</v>
      </c>
      <c r="H14" s="42">
        <v>21899</v>
      </c>
      <c r="I14" s="2">
        <v>20611</v>
      </c>
      <c r="J14" s="35">
        <v>20099</v>
      </c>
      <c r="K14" s="35">
        <v>21004</v>
      </c>
      <c r="M14" s="15"/>
    </row>
    <row r="15" spans="1:13" x14ac:dyDescent="0.25">
      <c r="A15" t="s">
        <v>3</v>
      </c>
      <c r="D15" s="2">
        <v>19700</v>
      </c>
      <c r="E15" s="41">
        <v>8880</v>
      </c>
      <c r="F15" s="36">
        <v>12595</v>
      </c>
      <c r="G15" s="36">
        <v>9035</v>
      </c>
      <c r="H15" s="54">
        <v>18349</v>
      </c>
      <c r="I15" s="2">
        <v>16716</v>
      </c>
      <c r="J15" s="2">
        <v>16921</v>
      </c>
      <c r="K15" s="2">
        <v>17018</v>
      </c>
    </row>
    <row r="16" spans="1:13" x14ac:dyDescent="0.25">
      <c r="A16" s="3" t="s">
        <v>4</v>
      </c>
      <c r="B16" s="3"/>
      <c r="C16" s="3"/>
      <c r="D16" s="4">
        <v>17000</v>
      </c>
      <c r="E16" s="31"/>
      <c r="F16" s="4"/>
      <c r="G16" s="4"/>
      <c r="H16" s="66">
        <v>4900</v>
      </c>
      <c r="I16" s="4">
        <v>5100</v>
      </c>
      <c r="J16" s="4">
        <v>5100</v>
      </c>
      <c r="K16" s="4">
        <v>5100</v>
      </c>
    </row>
    <row r="17" spans="1:12" x14ac:dyDescent="0.25">
      <c r="A17" s="5" t="s">
        <v>5</v>
      </c>
      <c r="B17" s="5"/>
      <c r="C17" s="5"/>
      <c r="D17" s="6">
        <f t="shared" ref="D17:K17" si="4">D6+SUM(D13:D16)</f>
        <v>201700</v>
      </c>
      <c r="E17" s="32">
        <f t="shared" si="4"/>
        <v>144505</v>
      </c>
      <c r="F17" s="6">
        <f t="shared" si="4"/>
        <v>142377</v>
      </c>
      <c r="G17" s="6">
        <f t="shared" si="4"/>
        <v>142331</v>
      </c>
      <c r="H17" s="32">
        <f t="shared" si="4"/>
        <v>171644</v>
      </c>
      <c r="I17" s="6">
        <f t="shared" si="4"/>
        <v>158252</v>
      </c>
      <c r="J17" s="6">
        <f t="shared" si="4"/>
        <v>153669</v>
      </c>
      <c r="K17" s="6">
        <f t="shared" si="4"/>
        <v>149104</v>
      </c>
      <c r="L17" s="29"/>
    </row>
    <row r="18" spans="1:12" x14ac:dyDescent="0.25">
      <c r="H18" s="14"/>
    </row>
    <row r="19" spans="1:12" x14ac:dyDescent="0.25">
      <c r="H19" s="14"/>
    </row>
    <row r="20" spans="1:12" s="24" customFormat="1" x14ac:dyDescent="0.25">
      <c r="A20" s="1" t="s">
        <v>23</v>
      </c>
      <c r="B20" s="1"/>
      <c r="C20" s="1"/>
      <c r="D20" s="1">
        <v>2006</v>
      </c>
      <c r="E20" s="33">
        <v>2010</v>
      </c>
      <c r="F20" s="1">
        <v>2011</v>
      </c>
      <c r="G20" s="1">
        <v>2012</v>
      </c>
      <c r="H20" s="33">
        <v>2013</v>
      </c>
      <c r="I20" s="1">
        <v>2014</v>
      </c>
      <c r="J20" s="1">
        <v>2015</v>
      </c>
      <c r="K20" s="1">
        <v>2016</v>
      </c>
      <c r="L20" s="11" t="s">
        <v>8</v>
      </c>
    </row>
    <row r="21" spans="1:12" x14ac:dyDescent="0.25">
      <c r="A21" t="s">
        <v>0</v>
      </c>
      <c r="D21" s="2">
        <v>15742</v>
      </c>
      <c r="E21" s="41">
        <v>11252</v>
      </c>
      <c r="F21" s="36">
        <v>13617</v>
      </c>
      <c r="G21" s="36">
        <v>8342</v>
      </c>
      <c r="H21" s="37">
        <v>14367</v>
      </c>
      <c r="I21" s="2">
        <v>11235</v>
      </c>
      <c r="J21" s="2">
        <v>10351</v>
      </c>
      <c r="K21" s="2">
        <v>11058</v>
      </c>
    </row>
    <row r="22" spans="1:12" x14ac:dyDescent="0.25">
      <c r="A22" t="s">
        <v>1</v>
      </c>
      <c r="D22" s="2">
        <v>8779</v>
      </c>
      <c r="E22" s="41">
        <v>6070</v>
      </c>
      <c r="F22" s="36">
        <v>6328</v>
      </c>
      <c r="G22" s="36">
        <v>4890</v>
      </c>
      <c r="H22" s="37">
        <v>8325</v>
      </c>
      <c r="I22" s="2">
        <v>5880</v>
      </c>
      <c r="J22" s="2">
        <v>4312</v>
      </c>
      <c r="K22" s="2">
        <v>4899</v>
      </c>
    </row>
    <row r="23" spans="1:12" x14ac:dyDescent="0.25">
      <c r="A23" t="s">
        <v>2</v>
      </c>
      <c r="D23" s="2">
        <v>37073</v>
      </c>
      <c r="E23" s="41">
        <v>20672</v>
      </c>
      <c r="F23" s="36">
        <v>25701</v>
      </c>
      <c r="G23" s="36">
        <v>24401</v>
      </c>
      <c r="H23" s="38">
        <v>20445</v>
      </c>
      <c r="I23" s="35">
        <v>23351</v>
      </c>
      <c r="J23" s="2">
        <v>26449</v>
      </c>
      <c r="K23" s="2">
        <v>24445</v>
      </c>
    </row>
    <row r="24" spans="1:12" x14ac:dyDescent="0.25">
      <c r="A24" t="s">
        <v>3</v>
      </c>
      <c r="D24" s="2">
        <v>13224</v>
      </c>
      <c r="E24" s="41">
        <v>10641</v>
      </c>
      <c r="F24" s="36">
        <v>10436</v>
      </c>
      <c r="G24" s="36">
        <v>9870</v>
      </c>
      <c r="H24" s="37">
        <v>9594</v>
      </c>
      <c r="I24" s="2">
        <v>9571</v>
      </c>
      <c r="J24" s="2">
        <v>9591</v>
      </c>
      <c r="K24" s="2">
        <v>9500</v>
      </c>
    </row>
    <row r="25" spans="1:12" x14ac:dyDescent="0.25">
      <c r="A25" s="3" t="s">
        <v>4</v>
      </c>
      <c r="B25" s="3"/>
      <c r="C25" s="3"/>
      <c r="D25" s="4">
        <v>22900</v>
      </c>
      <c r="E25" s="31"/>
      <c r="F25" s="4"/>
      <c r="G25" s="4"/>
      <c r="H25" s="55">
        <v>3750</v>
      </c>
      <c r="I25" s="4">
        <v>3750</v>
      </c>
      <c r="J25" s="4">
        <v>3750</v>
      </c>
      <c r="K25" s="4">
        <v>3750</v>
      </c>
    </row>
    <row r="26" spans="1:12" x14ac:dyDescent="0.25">
      <c r="A26" s="5" t="s">
        <v>5</v>
      </c>
      <c r="B26" s="5"/>
      <c r="C26" s="5"/>
      <c r="D26" s="6">
        <f>SUM(D21:D25)</f>
        <v>97718</v>
      </c>
      <c r="E26" s="32">
        <v>48635</v>
      </c>
      <c r="F26" s="6">
        <v>56082</v>
      </c>
      <c r="G26" s="6">
        <v>47503</v>
      </c>
      <c r="H26" s="39">
        <f t="shared" ref="H26" si="5">SUM(H21:H25)</f>
        <v>56481</v>
      </c>
      <c r="I26" s="7">
        <f>SUM(I21:I25)</f>
        <v>53787</v>
      </c>
      <c r="J26" s="7">
        <f>SUM(J21:J25)</f>
        <v>54453</v>
      </c>
      <c r="K26" s="7">
        <f>SUM(K21:K25)</f>
        <v>53652</v>
      </c>
      <c r="L26" s="29"/>
    </row>
    <row r="27" spans="1:12" ht="15.75" customHeight="1" x14ac:dyDescent="0.25">
      <c r="H27" s="14"/>
    </row>
    <row r="28" spans="1:12" ht="15.75" customHeight="1" x14ac:dyDescent="0.25">
      <c r="H28" s="14"/>
    </row>
    <row r="29" spans="1:12" s="24" customFormat="1" x14ac:dyDescent="0.25">
      <c r="A29" s="1" t="s">
        <v>6</v>
      </c>
      <c r="B29" s="1"/>
      <c r="C29" s="1"/>
      <c r="D29" s="1">
        <v>2006</v>
      </c>
      <c r="E29" s="33">
        <v>2010</v>
      </c>
      <c r="F29" s="1">
        <v>2011</v>
      </c>
      <c r="G29" s="1">
        <v>2012</v>
      </c>
      <c r="H29" s="33">
        <v>2013</v>
      </c>
      <c r="I29" s="1">
        <v>2014</v>
      </c>
      <c r="J29" s="1">
        <v>2015</v>
      </c>
      <c r="K29" s="1">
        <v>2016</v>
      </c>
      <c r="L29" s="11" t="s">
        <v>8</v>
      </c>
    </row>
    <row r="30" spans="1:12" x14ac:dyDescent="0.25">
      <c r="A30" t="s">
        <v>0</v>
      </c>
      <c r="D30" s="2">
        <v>44200</v>
      </c>
      <c r="E30" s="41">
        <v>35840</v>
      </c>
      <c r="F30" s="36">
        <v>38730</v>
      </c>
      <c r="G30" s="36">
        <v>40161</v>
      </c>
      <c r="H30" s="42">
        <v>48614</v>
      </c>
      <c r="I30" s="2">
        <v>42798</v>
      </c>
      <c r="J30" s="2">
        <v>28913</v>
      </c>
      <c r="K30" s="2">
        <v>29516</v>
      </c>
      <c r="L30" t="s">
        <v>29</v>
      </c>
    </row>
    <row r="31" spans="1:12" x14ac:dyDescent="0.25">
      <c r="A31" t="s">
        <v>1</v>
      </c>
      <c r="D31" s="2">
        <v>6000</v>
      </c>
      <c r="E31" s="41">
        <v>5360</v>
      </c>
      <c r="F31" s="36">
        <v>5771</v>
      </c>
      <c r="G31" s="36">
        <v>4890</v>
      </c>
      <c r="H31" s="42">
        <v>4698</v>
      </c>
      <c r="I31" s="2">
        <v>3627</v>
      </c>
      <c r="J31" s="2">
        <v>3997</v>
      </c>
      <c r="K31" s="2">
        <v>3942</v>
      </c>
    </row>
    <row r="32" spans="1:12" x14ac:dyDescent="0.25">
      <c r="A32" t="s">
        <v>2</v>
      </c>
      <c r="D32" s="2">
        <v>38600</v>
      </c>
      <c r="E32" s="41">
        <v>25816</v>
      </c>
      <c r="F32" s="36">
        <v>25305</v>
      </c>
      <c r="G32" s="36">
        <v>25722</v>
      </c>
      <c r="H32" s="40">
        <v>29050</v>
      </c>
      <c r="I32" s="2">
        <v>25485</v>
      </c>
      <c r="J32" s="2">
        <v>24626</v>
      </c>
      <c r="K32" s="2">
        <v>24440</v>
      </c>
    </row>
    <row r="33" spans="1:12" x14ac:dyDescent="0.25">
      <c r="A33" t="s">
        <v>3</v>
      </c>
      <c r="D33" s="2">
        <v>23000</v>
      </c>
      <c r="E33" s="41">
        <v>13000</v>
      </c>
      <c r="F33" s="36">
        <v>12286</v>
      </c>
      <c r="G33" s="36">
        <v>13400</v>
      </c>
      <c r="H33" s="67">
        <v>49612</v>
      </c>
      <c r="I33" s="2">
        <v>45228</v>
      </c>
      <c r="J33" s="2">
        <v>53976</v>
      </c>
      <c r="K33" s="2">
        <v>50000</v>
      </c>
    </row>
    <row r="34" spans="1:12" x14ac:dyDescent="0.25">
      <c r="A34" s="3" t="s">
        <v>4</v>
      </c>
      <c r="B34" s="3"/>
      <c r="C34" s="3"/>
      <c r="D34" s="4">
        <v>34000</v>
      </c>
      <c r="E34" s="31"/>
      <c r="F34" s="4"/>
      <c r="G34" s="4"/>
      <c r="H34" s="55">
        <v>14314</v>
      </c>
      <c r="I34" s="2">
        <v>12299</v>
      </c>
      <c r="J34" s="2">
        <v>12910</v>
      </c>
      <c r="K34" s="2">
        <v>13000</v>
      </c>
    </row>
    <row r="35" spans="1:12" x14ac:dyDescent="0.25">
      <c r="A35" s="5" t="s">
        <v>5</v>
      </c>
      <c r="B35" s="5"/>
      <c r="C35" s="5"/>
      <c r="D35" s="6">
        <f>SUM(D30:D34)</f>
        <v>145800</v>
      </c>
      <c r="E35" s="32">
        <v>80016</v>
      </c>
      <c r="F35" s="6">
        <v>80092</v>
      </c>
      <c r="G35" s="6">
        <v>84173</v>
      </c>
      <c r="H35" s="39">
        <f t="shared" ref="H35" si="6">SUM(H30:H34)</f>
        <v>146288</v>
      </c>
      <c r="I35" s="28">
        <f>SUM(I30:I34)</f>
        <v>129437</v>
      </c>
      <c r="J35" s="28">
        <f>SUM(J30:J34)</f>
        <v>124422</v>
      </c>
      <c r="K35" s="29">
        <f>SUM(K30:K34)</f>
        <v>120898</v>
      </c>
      <c r="L35" s="29"/>
    </row>
    <row r="36" spans="1:12" x14ac:dyDescent="0.25">
      <c r="E36" s="2"/>
      <c r="F36" s="2"/>
      <c r="G36" s="2"/>
    </row>
    <row r="37" spans="1:12" x14ac:dyDescent="0.25">
      <c r="A37" s="1" t="s">
        <v>7</v>
      </c>
      <c r="B37" s="1"/>
      <c r="C37" s="1"/>
      <c r="D37" s="1">
        <v>2006</v>
      </c>
      <c r="E37" s="30">
        <v>2010</v>
      </c>
      <c r="F37" s="11">
        <v>2011</v>
      </c>
      <c r="G37" s="11">
        <v>2012</v>
      </c>
    </row>
    <row r="38" spans="1:12" x14ac:dyDescent="0.25">
      <c r="A38" s="5" t="s">
        <v>5</v>
      </c>
      <c r="B38" s="5"/>
      <c r="C38" s="5"/>
      <c r="D38" s="6">
        <v>50582</v>
      </c>
      <c r="E38" s="32">
        <v>31164</v>
      </c>
      <c r="F38" s="6">
        <v>12341</v>
      </c>
      <c r="G38" s="6">
        <v>24000</v>
      </c>
    </row>
    <row r="40" spans="1:12" hidden="1" outlineLevel="1" x14ac:dyDescent="0.25">
      <c r="D40" t="s">
        <v>13</v>
      </c>
      <c r="E40" s="9">
        <v>108210</v>
      </c>
      <c r="F40" s="10">
        <v>102921</v>
      </c>
      <c r="G40" s="10">
        <v>106988</v>
      </c>
      <c r="H40" s="10">
        <v>118073</v>
      </c>
      <c r="I40" s="10">
        <v>107843</v>
      </c>
      <c r="J40" s="10">
        <v>103943</v>
      </c>
      <c r="K40" s="12">
        <v>98133</v>
      </c>
    </row>
    <row r="41" spans="1:12" hidden="1" outlineLevel="1" x14ac:dyDescent="0.25">
      <c r="E41" s="8"/>
      <c r="F41" s="8"/>
      <c r="G41" s="8"/>
      <c r="H41" s="8"/>
      <c r="I41" s="8"/>
      <c r="J41" s="8"/>
      <c r="K41" s="17" t="s">
        <v>15</v>
      </c>
      <c r="L41" s="12"/>
    </row>
    <row r="42" spans="1:12" hidden="1" outlineLevel="1" x14ac:dyDescent="0.25">
      <c r="E42" s="8"/>
      <c r="F42" s="8"/>
      <c r="G42" s="8"/>
      <c r="H42" s="8"/>
      <c r="I42" s="8"/>
      <c r="J42" s="8"/>
      <c r="K42" s="8"/>
    </row>
    <row r="43" spans="1:12" hidden="1" outlineLevel="1" x14ac:dyDescent="0.25">
      <c r="E43" s="8">
        <v>22381.200000000001</v>
      </c>
      <c r="F43" s="8">
        <v>20648.399999999998</v>
      </c>
      <c r="G43" s="8">
        <v>21314.399999999998</v>
      </c>
      <c r="H43" s="8">
        <v>26278.799999999999</v>
      </c>
      <c r="I43" s="8">
        <v>24733.200000000001</v>
      </c>
      <c r="J43" s="8">
        <v>24118.799999999999</v>
      </c>
      <c r="K43" s="8">
        <v>21004</v>
      </c>
      <c r="L43" t="s">
        <v>12</v>
      </c>
    </row>
    <row r="44" spans="1:12" hidden="1" outlineLevel="1" x14ac:dyDescent="0.25">
      <c r="E44" s="8">
        <v>10656</v>
      </c>
      <c r="F44" s="8">
        <v>15114</v>
      </c>
      <c r="G44" s="8">
        <v>10842</v>
      </c>
      <c r="H44" s="8">
        <v>22018.799999999999</v>
      </c>
      <c r="I44" s="8">
        <v>20059.2</v>
      </c>
      <c r="J44" s="8">
        <v>20305.2</v>
      </c>
      <c r="K44" s="8">
        <v>17000</v>
      </c>
      <c r="L44" t="s">
        <v>14</v>
      </c>
    </row>
    <row r="45" spans="1:12" hidden="1" outlineLevel="1" x14ac:dyDescent="0.25">
      <c r="E45" s="8">
        <v>1402</v>
      </c>
      <c r="F45" s="8">
        <v>1131</v>
      </c>
      <c r="G45" s="8">
        <v>1204</v>
      </c>
      <c r="H45" s="8">
        <v>881</v>
      </c>
      <c r="I45" s="8">
        <v>1141</v>
      </c>
      <c r="J45" s="8">
        <v>784</v>
      </c>
      <c r="K45" s="8">
        <v>358</v>
      </c>
      <c r="L45" t="s">
        <v>10</v>
      </c>
    </row>
    <row r="46" spans="1:12" hidden="1" outlineLevel="1" x14ac:dyDescent="0.25">
      <c r="E46" s="8">
        <v>3000</v>
      </c>
      <c r="F46" s="8">
        <v>3000</v>
      </c>
      <c r="G46" s="8">
        <v>3000</v>
      </c>
      <c r="H46" s="8">
        <v>3000</v>
      </c>
      <c r="I46" s="8">
        <v>3000</v>
      </c>
      <c r="J46" s="8">
        <v>3000</v>
      </c>
      <c r="K46" s="8">
        <v>3000</v>
      </c>
      <c r="L46" t="s">
        <v>9</v>
      </c>
    </row>
    <row r="47" spans="1:12" hidden="1" outlineLevel="1" x14ac:dyDescent="0.25">
      <c r="E47" s="8">
        <v>500</v>
      </c>
      <c r="F47" s="8">
        <v>500</v>
      </c>
      <c r="G47" s="8">
        <v>500</v>
      </c>
      <c r="H47" s="8">
        <v>500</v>
      </c>
      <c r="I47" s="8">
        <v>500</v>
      </c>
      <c r="J47" s="8">
        <v>500</v>
      </c>
      <c r="K47" s="8">
        <v>500</v>
      </c>
      <c r="L47" t="s">
        <v>11</v>
      </c>
    </row>
    <row r="48" spans="1:12" hidden="1" outlineLevel="1" x14ac:dyDescent="0.25">
      <c r="E48" s="8"/>
      <c r="F48" s="8"/>
      <c r="G48" s="8"/>
      <c r="H48" s="8"/>
      <c r="I48" s="8"/>
      <c r="J48" s="8"/>
      <c r="K48" s="8"/>
    </row>
    <row r="49" collapsed="1" x14ac:dyDescent="0.25"/>
  </sheetData>
  <pageMargins left="0.70866141732283472" right="0.70866141732283472" top="0.74803149606299213" bottom="0.74803149606299213" header="0.31496062992125984" footer="0.31496062992125984"/>
  <pageSetup paperSize="9" scale="79" orientation="landscape" verticalDpi="15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0"/>
  <sheetViews>
    <sheetView showGridLines="0" tabSelected="1" zoomScale="90" zoomScaleNormal="90" workbookViewId="0">
      <pane xSplit="3" ySplit="5" topLeftCell="D6" activePane="bottomRight" state="frozen"/>
      <selection pane="topRight" activeCell="D1" sqref="D1"/>
      <selection pane="bottomLeft" activeCell="A7" sqref="A7"/>
      <selection pane="bottomRight" activeCell="J42" sqref="J42"/>
    </sheetView>
  </sheetViews>
  <sheetFormatPr defaultRowHeight="15" outlineLevelRow="1" x14ac:dyDescent="0.25"/>
  <cols>
    <col min="1" max="1" width="0.7109375" customWidth="1"/>
    <col min="2" max="2" width="6.28515625" customWidth="1"/>
    <col min="3" max="3" width="20.85546875" customWidth="1"/>
    <col min="4" max="8" width="10.7109375" customWidth="1"/>
    <col min="9" max="9" width="11.5703125" customWidth="1"/>
    <col min="10" max="10" width="31.28515625" customWidth="1"/>
    <col min="11" max="11" width="3.5703125" customWidth="1"/>
  </cols>
  <sheetData>
    <row r="1" spans="1:11" ht="36" x14ac:dyDescent="0.55000000000000004">
      <c r="A1" s="68" t="s">
        <v>22</v>
      </c>
      <c r="B1" s="56"/>
    </row>
    <row r="4" spans="1:11" s="24" customFormat="1" x14ac:dyDescent="0.25">
      <c r="A4" s="1" t="s">
        <v>16</v>
      </c>
      <c r="B4" s="1"/>
      <c r="C4" s="1"/>
      <c r="D4" s="11">
        <v>2018</v>
      </c>
      <c r="E4" s="11">
        <v>2019</v>
      </c>
      <c r="F4" s="11">
        <v>2020</v>
      </c>
      <c r="G4" s="11">
        <v>2021</v>
      </c>
      <c r="H4" s="11">
        <v>2022</v>
      </c>
      <c r="I4" s="11" t="s">
        <v>32</v>
      </c>
      <c r="J4" s="75" t="s">
        <v>8</v>
      </c>
    </row>
    <row r="5" spans="1:11" x14ac:dyDescent="0.25">
      <c r="A5" t="s">
        <v>0</v>
      </c>
      <c r="D5" s="2">
        <v>77914</v>
      </c>
      <c r="E5" s="2">
        <v>82734</v>
      </c>
      <c r="F5" s="74">
        <v>42305</v>
      </c>
      <c r="G5" s="2">
        <v>26994</v>
      </c>
      <c r="H5" s="2">
        <v>29276</v>
      </c>
      <c r="I5" s="2">
        <v>7790</v>
      </c>
      <c r="K5" s="72"/>
    </row>
    <row r="6" spans="1:11" x14ac:dyDescent="0.25">
      <c r="A6" t="s">
        <v>1</v>
      </c>
      <c r="D6" s="2">
        <v>6515</v>
      </c>
      <c r="E6" s="2">
        <v>7076</v>
      </c>
      <c r="F6" s="74">
        <v>3345</v>
      </c>
      <c r="G6" s="2">
        <v>1843</v>
      </c>
      <c r="H6" s="2">
        <v>3407</v>
      </c>
      <c r="I6" s="2">
        <v>1018</v>
      </c>
    </row>
    <row r="7" spans="1:11" x14ac:dyDescent="0.25">
      <c r="A7" t="s">
        <v>2</v>
      </c>
      <c r="D7" s="69">
        <v>15633</v>
      </c>
      <c r="E7" s="69">
        <v>21560</v>
      </c>
      <c r="F7" s="74">
        <v>17202</v>
      </c>
      <c r="G7" s="69">
        <v>19500</v>
      </c>
      <c r="H7" s="69">
        <v>21029</v>
      </c>
      <c r="I7" s="69">
        <v>4401</v>
      </c>
      <c r="K7" s="15"/>
    </row>
    <row r="8" spans="1:11" x14ac:dyDescent="0.25">
      <c r="A8" t="s">
        <v>3</v>
      </c>
      <c r="D8" s="69">
        <v>16294</v>
      </c>
      <c r="E8" s="69">
        <v>17790</v>
      </c>
      <c r="F8" s="74">
        <v>11130</v>
      </c>
      <c r="G8" s="69">
        <v>10820</v>
      </c>
      <c r="H8" s="69">
        <v>15200</v>
      </c>
      <c r="I8" s="69">
        <v>4321</v>
      </c>
    </row>
    <row r="9" spans="1:11" x14ac:dyDescent="0.25">
      <c r="A9" s="3" t="s">
        <v>4</v>
      </c>
      <c r="B9" s="3"/>
      <c r="C9" s="3"/>
      <c r="D9" s="2">
        <v>3976</v>
      </c>
      <c r="E9" s="2">
        <v>3318</v>
      </c>
      <c r="F9" s="74">
        <v>750</v>
      </c>
      <c r="G9" s="2">
        <v>1048</v>
      </c>
      <c r="H9" s="2">
        <v>2983</v>
      </c>
      <c r="I9" s="2">
        <v>954</v>
      </c>
    </row>
    <row r="10" spans="1:11" x14ac:dyDescent="0.25">
      <c r="A10" s="5" t="s">
        <v>5</v>
      </c>
      <c r="B10" s="5"/>
      <c r="C10" s="5"/>
      <c r="D10" s="28">
        <f t="shared" ref="D10:I10" si="0">D5+SUM(D6:D9)</f>
        <v>120332</v>
      </c>
      <c r="E10" s="28">
        <f t="shared" si="0"/>
        <v>132478</v>
      </c>
      <c r="F10" s="28">
        <f t="shared" si="0"/>
        <v>74732</v>
      </c>
      <c r="G10" s="28">
        <f t="shared" ref="G10" si="1">G5+SUM(G6:G9)</f>
        <v>60205</v>
      </c>
      <c r="H10" s="28">
        <f t="shared" ref="H10" si="2">H5+SUM(H6:H9)</f>
        <v>71895</v>
      </c>
      <c r="I10" s="28">
        <f t="shared" si="0"/>
        <v>18484</v>
      </c>
      <c r="J10" s="29"/>
    </row>
    <row r="11" spans="1:11" hidden="1" outlineLevel="1" x14ac:dyDescent="0.25">
      <c r="B11" s="70" t="s">
        <v>31</v>
      </c>
      <c r="C11" s="70"/>
      <c r="D11" s="71" t="e">
        <f>#REF!/D5</f>
        <v>#REF!</v>
      </c>
      <c r="E11" s="71" t="e">
        <f>#REF!/E5</f>
        <v>#REF!</v>
      </c>
      <c r="F11" s="71"/>
      <c r="G11" s="71" t="e">
        <f>#REF!/G5</f>
        <v>#REF!</v>
      </c>
      <c r="H11" s="71" t="e">
        <f>#REF!/H5</f>
        <v>#REF!</v>
      </c>
      <c r="I11" s="71" t="e">
        <f>#REF!/I5</f>
        <v>#REF!</v>
      </c>
    </row>
    <row r="12" spans="1:11" collapsed="1" x14ac:dyDescent="0.25"/>
    <row r="13" spans="1:11" s="24" customFormat="1" x14ac:dyDescent="0.25">
      <c r="A13" s="1" t="s">
        <v>23</v>
      </c>
      <c r="B13" s="1"/>
      <c r="C13" s="1"/>
      <c r="D13" s="11">
        <v>2018</v>
      </c>
      <c r="E13" s="11">
        <v>2019</v>
      </c>
      <c r="F13" s="11">
        <v>2020</v>
      </c>
      <c r="G13" s="11">
        <v>2021</v>
      </c>
      <c r="H13" s="11">
        <v>2022</v>
      </c>
      <c r="I13" s="11" t="s">
        <v>32</v>
      </c>
      <c r="J13" s="11" t="s">
        <v>8</v>
      </c>
    </row>
    <row r="14" spans="1:11" x14ac:dyDescent="0.25">
      <c r="A14" t="s">
        <v>0</v>
      </c>
      <c r="D14" s="2">
        <v>11035</v>
      </c>
      <c r="E14" s="73">
        <v>11318</v>
      </c>
      <c r="F14">
        <v>7061</v>
      </c>
      <c r="G14" s="73">
        <v>4587</v>
      </c>
      <c r="H14" s="73">
        <v>7649</v>
      </c>
      <c r="I14" s="73">
        <v>4731</v>
      </c>
    </row>
    <row r="15" spans="1:11" x14ac:dyDescent="0.25">
      <c r="A15" t="s">
        <v>1</v>
      </c>
      <c r="D15" s="2">
        <v>6433</v>
      </c>
      <c r="E15" s="73">
        <v>5188</v>
      </c>
      <c r="F15">
        <v>2842</v>
      </c>
      <c r="G15" s="73">
        <v>1294</v>
      </c>
      <c r="H15" s="73">
        <v>2486</v>
      </c>
      <c r="I15" s="73">
        <v>1893</v>
      </c>
    </row>
    <row r="16" spans="1:11" x14ac:dyDescent="0.25">
      <c r="A16" t="s">
        <v>2</v>
      </c>
      <c r="D16" s="2">
        <v>22187</v>
      </c>
      <c r="E16" s="73">
        <v>22716</v>
      </c>
      <c r="F16">
        <v>14638</v>
      </c>
      <c r="G16" s="73">
        <v>16517</v>
      </c>
      <c r="H16" s="73">
        <v>20151</v>
      </c>
      <c r="I16" s="73">
        <v>13494</v>
      </c>
    </row>
    <row r="17" spans="1:10" x14ac:dyDescent="0.25">
      <c r="A17" t="s">
        <v>3</v>
      </c>
      <c r="D17" s="2">
        <v>9846</v>
      </c>
      <c r="E17" s="73">
        <v>14500</v>
      </c>
      <c r="F17">
        <v>9660</v>
      </c>
      <c r="G17" s="73">
        <v>6780</v>
      </c>
      <c r="H17" s="73">
        <v>11120</v>
      </c>
      <c r="I17" s="73">
        <v>7223</v>
      </c>
    </row>
    <row r="18" spans="1:10" x14ac:dyDescent="0.25">
      <c r="A18" s="3" t="s">
        <v>4</v>
      </c>
      <c r="B18" s="3"/>
      <c r="C18" s="3"/>
      <c r="D18" s="2">
        <v>3750</v>
      </c>
      <c r="E18" s="73">
        <v>4340</v>
      </c>
      <c r="F18">
        <v>2940</v>
      </c>
      <c r="G18" s="73">
        <v>1048</v>
      </c>
      <c r="H18" s="73">
        <v>4260</v>
      </c>
      <c r="I18" s="73">
        <v>2906</v>
      </c>
    </row>
    <row r="19" spans="1:10" x14ac:dyDescent="0.25">
      <c r="A19" s="5" t="s">
        <v>5</v>
      </c>
      <c r="B19" s="5"/>
      <c r="C19" s="5"/>
      <c r="D19" s="29">
        <f t="shared" ref="D19:I19" si="3">SUM(D14:D18)</f>
        <v>53251</v>
      </c>
      <c r="E19" s="29">
        <f t="shared" ref="E19:G19" si="4">SUM(E14:E18)</f>
        <v>58062</v>
      </c>
      <c r="F19" s="29">
        <f t="shared" si="4"/>
        <v>37141</v>
      </c>
      <c r="G19" s="29">
        <f t="shared" si="4"/>
        <v>30226</v>
      </c>
      <c r="H19" s="29">
        <f t="shared" ref="H19" si="5">SUM(H14:H18)</f>
        <v>45666</v>
      </c>
      <c r="I19" s="29">
        <f t="shared" si="3"/>
        <v>30247</v>
      </c>
      <c r="J19" s="29"/>
    </row>
    <row r="20" spans="1:10" ht="15.75" customHeight="1" x14ac:dyDescent="0.25"/>
    <row r="21" spans="1:10" ht="15.75" customHeight="1" x14ac:dyDescent="0.25"/>
    <row r="22" spans="1:10" s="24" customFormat="1" x14ac:dyDescent="0.25">
      <c r="A22" s="1" t="s">
        <v>6</v>
      </c>
      <c r="B22" s="1"/>
      <c r="C22" s="1"/>
      <c r="D22" s="11">
        <v>2018</v>
      </c>
      <c r="E22" s="11">
        <v>2019</v>
      </c>
      <c r="F22" s="11">
        <v>2020</v>
      </c>
      <c r="G22" s="11">
        <v>2021</v>
      </c>
      <c r="H22" s="11">
        <v>2022</v>
      </c>
      <c r="I22" s="11" t="s">
        <v>32</v>
      </c>
      <c r="J22" s="11" t="s">
        <v>8</v>
      </c>
    </row>
    <row r="23" spans="1:10" x14ac:dyDescent="0.25">
      <c r="A23" t="s">
        <v>0</v>
      </c>
      <c r="D23" s="2">
        <v>29707</v>
      </c>
      <c r="E23" s="2">
        <v>42078</v>
      </c>
      <c r="F23" s="2">
        <v>25147</v>
      </c>
      <c r="G23" s="74">
        <v>14357</v>
      </c>
      <c r="H23" s="74">
        <v>25398</v>
      </c>
      <c r="I23" s="74">
        <v>17661</v>
      </c>
    </row>
    <row r="24" spans="1:10" x14ac:dyDescent="0.25">
      <c r="A24" t="s">
        <v>1</v>
      </c>
      <c r="D24" s="2">
        <v>4247</v>
      </c>
      <c r="E24" s="2">
        <v>6471</v>
      </c>
      <c r="F24" s="2">
        <v>3865</v>
      </c>
      <c r="G24" s="74">
        <v>2134</v>
      </c>
      <c r="H24" s="74">
        <v>3336</v>
      </c>
      <c r="I24" s="74">
        <v>1914</v>
      </c>
    </row>
    <row r="25" spans="1:10" x14ac:dyDescent="0.25">
      <c r="A25" t="s">
        <v>2</v>
      </c>
      <c r="D25" s="2">
        <v>23373</v>
      </c>
      <c r="E25" s="2">
        <v>33228</v>
      </c>
      <c r="F25" s="2">
        <v>26590</v>
      </c>
      <c r="G25" s="74">
        <v>31517</v>
      </c>
      <c r="H25" s="74">
        <v>32790</v>
      </c>
      <c r="I25" s="74">
        <v>16841</v>
      </c>
    </row>
    <row r="26" spans="1:10" x14ac:dyDescent="0.25">
      <c r="A26" t="s">
        <v>3</v>
      </c>
      <c r="D26" s="2">
        <v>53201</v>
      </c>
      <c r="E26" s="2">
        <v>54200</v>
      </c>
      <c r="F26" s="2">
        <v>32989</v>
      </c>
      <c r="G26" s="74">
        <v>20497</v>
      </c>
      <c r="H26" s="74">
        <v>29040</v>
      </c>
      <c r="I26" s="74">
        <v>16358</v>
      </c>
    </row>
    <row r="27" spans="1:10" x14ac:dyDescent="0.25">
      <c r="A27" s="3" t="s">
        <v>4</v>
      </c>
      <c r="B27" s="3"/>
      <c r="C27" s="3"/>
      <c r="D27" s="2">
        <v>14621</v>
      </c>
      <c r="E27" s="2">
        <v>15366</v>
      </c>
      <c r="F27" s="2">
        <v>10585</v>
      </c>
      <c r="G27" s="74">
        <v>7325</v>
      </c>
      <c r="H27" s="74">
        <v>10770</v>
      </c>
      <c r="I27" s="74">
        <v>6047</v>
      </c>
    </row>
    <row r="28" spans="1:10" x14ac:dyDescent="0.25">
      <c r="A28" s="5" t="s">
        <v>5</v>
      </c>
      <c r="B28" s="5"/>
      <c r="C28" s="5"/>
      <c r="D28" s="29">
        <f t="shared" ref="D28:I28" si="6">SUM(D23:D27)</f>
        <v>125149</v>
      </c>
      <c r="E28" s="29">
        <f t="shared" ref="E28" si="7">SUM(E23:E27)</f>
        <v>151343</v>
      </c>
      <c r="F28" s="29">
        <f t="shared" si="6"/>
        <v>99176</v>
      </c>
      <c r="G28" s="29">
        <f t="shared" ref="G28:H28" si="8">SUM(G23:G27)</f>
        <v>75830</v>
      </c>
      <c r="H28" s="29">
        <f t="shared" si="8"/>
        <v>101334</v>
      </c>
      <c r="I28" s="29">
        <f t="shared" si="6"/>
        <v>58821</v>
      </c>
      <c r="J28" s="29"/>
    </row>
    <row r="31" spans="1:10" hidden="1" outlineLevel="1" x14ac:dyDescent="0.25">
      <c r="D31" s="12"/>
      <c r="E31" s="12"/>
      <c r="F31" s="12"/>
      <c r="G31" s="12"/>
      <c r="H31" s="12"/>
      <c r="I31" s="12"/>
    </row>
    <row r="32" spans="1:10" hidden="1" outlineLevel="1" x14ac:dyDescent="0.25">
      <c r="D32" s="17"/>
      <c r="E32" s="17"/>
      <c r="F32" s="17"/>
      <c r="G32" s="17"/>
      <c r="H32" s="17"/>
      <c r="I32" s="17"/>
      <c r="J32" s="12"/>
    </row>
    <row r="33" spans="4:10" hidden="1" outlineLevel="1" x14ac:dyDescent="0.25">
      <c r="D33" s="8"/>
      <c r="E33" s="8"/>
      <c r="F33" s="8"/>
      <c r="G33" s="8"/>
      <c r="H33" s="8"/>
      <c r="I33" s="8"/>
    </row>
    <row r="34" spans="4:10" hidden="1" outlineLevel="1" x14ac:dyDescent="0.25">
      <c r="D34" s="8"/>
      <c r="E34" s="8"/>
      <c r="F34" s="8"/>
      <c r="G34" s="8"/>
      <c r="H34" s="8"/>
      <c r="I34" s="8"/>
      <c r="J34" t="s">
        <v>12</v>
      </c>
    </row>
    <row r="35" spans="4:10" hidden="1" outlineLevel="1" x14ac:dyDescent="0.25">
      <c r="D35" s="8"/>
      <c r="E35" s="8"/>
      <c r="F35" s="8"/>
      <c r="G35" s="8"/>
      <c r="H35" s="8"/>
      <c r="I35" s="8"/>
      <c r="J35" t="s">
        <v>14</v>
      </c>
    </row>
    <row r="36" spans="4:10" hidden="1" outlineLevel="1" x14ac:dyDescent="0.25">
      <c r="D36" s="8"/>
      <c r="E36" s="8"/>
      <c r="F36" s="8"/>
      <c r="G36" s="8"/>
      <c r="H36" s="8"/>
      <c r="I36" s="8"/>
      <c r="J36" t="s">
        <v>10</v>
      </c>
    </row>
    <row r="37" spans="4:10" hidden="1" outlineLevel="1" x14ac:dyDescent="0.25">
      <c r="D37" s="8"/>
      <c r="E37" s="8"/>
      <c r="F37" s="8"/>
      <c r="G37" s="8"/>
      <c r="H37" s="8"/>
      <c r="I37" s="8"/>
      <c r="J37" t="s">
        <v>9</v>
      </c>
    </row>
    <row r="38" spans="4:10" hidden="1" outlineLevel="1" x14ac:dyDescent="0.25">
      <c r="D38" s="8"/>
      <c r="E38" s="8"/>
      <c r="F38" s="8"/>
      <c r="G38" s="8"/>
      <c r="H38" s="8"/>
      <c r="I38" s="8"/>
      <c r="J38" t="s">
        <v>11</v>
      </c>
    </row>
    <row r="39" spans="4:10" hidden="1" outlineLevel="1" x14ac:dyDescent="0.25">
      <c r="D39" s="8"/>
      <c r="E39" s="8"/>
      <c r="F39" s="8"/>
      <c r="G39" s="8"/>
      <c r="H39" s="8"/>
      <c r="I39" s="8"/>
    </row>
    <row r="40" spans="4:10" collapsed="1" x14ac:dyDescent="0.25"/>
  </sheetData>
  <pageMargins left="0.70866141732283472" right="0.70866141732283472" top="0.74803149606299213" bottom="0.74803149606299213" header="0.31496062992125984" footer="0.31496062992125984"/>
  <pageSetup paperSize="9" orientation="landscape" verticalDpi="15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vanaf 2013</vt:lpstr>
      <vt:lpstr>Bezoekersaantallen os Westland</vt:lpstr>
      <vt:lpstr>Blad2</vt:lpstr>
      <vt:lpstr>Blad5</vt:lpstr>
    </vt:vector>
  </TitlesOfParts>
  <Company>Gemeente 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Zeeuw, MD de (Maxim)</dc:creator>
  <cp:lastModifiedBy>Litjens, JW (Jose)</cp:lastModifiedBy>
  <cp:lastPrinted>2023-06-20T11:01:57Z</cp:lastPrinted>
  <dcterms:created xsi:type="dcterms:W3CDTF">2013-11-01T11:37:19Z</dcterms:created>
  <dcterms:modified xsi:type="dcterms:W3CDTF">2023-08-24T07:40:16Z</dcterms:modified>
</cp:coreProperties>
</file>