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Aanbestedingsdocumenten Tendernet\Open calculatie perceel 1 versie 2\"/>
    </mc:Choice>
  </mc:AlternateContent>
  <xr:revisionPtr revIDLastSave="0" documentId="13_ncr:1_{6AB18530-8113-4B34-9EEB-FF9872DF6CE4}" xr6:coauthVersionLast="47" xr6:coauthVersionMax="47" xr10:uidLastSave="{00000000-0000-0000-0000-000000000000}"/>
  <bookViews>
    <workbookView xWindow="-120" yWindow="-120" windowWidth="29040" windowHeight="15840" xr2:uid="{40590CDF-51FD-455B-A54C-982B5A10C025}"/>
  </bookViews>
  <sheets>
    <sheet name="P 1 BP 6" sheetId="19" r:id="rId1"/>
  </sheets>
  <definedNames>
    <definedName name="_xlnm.Print_Area" localSheetId="0">'P 1 BP 6'!$B$2:$M$49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9" l="1"/>
  <c r="I6" i="19"/>
  <c r="I5" i="19"/>
  <c r="F5" i="19"/>
  <c r="F6" i="19"/>
  <c r="F31" i="19"/>
  <c r="F7" i="19" l="1"/>
  <c r="F19" i="19"/>
  <c r="A32" i="19" l="1"/>
  <c r="A33" i="19"/>
  <c r="A34" i="19" s="1"/>
  <c r="A35" i="19" s="1"/>
  <c r="A36" i="19" s="1"/>
  <c r="A7" i="19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F32" i="19"/>
  <c r="G6" i="19" l="1"/>
  <c r="G7" i="19"/>
  <c r="G5" i="19"/>
  <c r="F30" i="19"/>
  <c r="A3" i="19"/>
  <c r="A4" i="19" s="1"/>
  <c r="A5" i="19" s="1"/>
  <c r="A6" i="19" s="1"/>
  <c r="A23" i="19" l="1"/>
  <c r="A24" i="19" s="1"/>
  <c r="A25" i="19" s="1"/>
  <c r="A26" i="19" s="1"/>
  <c r="A27" i="19" s="1"/>
  <c r="A28" i="19" s="1"/>
  <c r="A29" i="19" s="1"/>
  <c r="A30" i="19" s="1"/>
  <c r="A31" i="19" s="1"/>
  <c r="D8" i="19"/>
  <c r="A37" i="19" l="1"/>
  <c r="A38" i="19" s="1"/>
  <c r="A39" i="19" s="1"/>
  <c r="A40" i="19" s="1"/>
  <c r="A41" i="19" s="1"/>
  <c r="A42" i="19" s="1"/>
  <c r="A43" i="19" s="1"/>
  <c r="A44" i="19" s="1"/>
  <c r="A45" i="19" s="1"/>
  <c r="F21" i="19"/>
  <c r="F14" i="19"/>
  <c r="K6" i="19" l="1"/>
  <c r="E21" i="19" l="1"/>
  <c r="G21" i="19" l="1"/>
  <c r="G32" i="19" s="1"/>
  <c r="G14" i="19"/>
  <c r="D32" i="19" s="1"/>
  <c r="G8" i="19" l="1"/>
  <c r="E32" i="19"/>
  <c r="H14" i="19"/>
  <c r="H32" i="19"/>
  <c r="H21" i="19"/>
  <c r="K5" i="19" l="1"/>
  <c r="I8" i="19"/>
  <c r="I14" i="19"/>
  <c r="I32" i="19"/>
  <c r="K32" i="19" s="1"/>
  <c r="K14" i="19" l="1"/>
  <c r="K8" i="19"/>
  <c r="I21" i="19" l="1"/>
  <c r="K21" i="19" s="1"/>
  <c r="F20" i="19" l="1"/>
  <c r="F13" i="19"/>
  <c r="F12" i="19"/>
  <c r="F8" i="19"/>
  <c r="F15" i="19" l="1"/>
  <c r="E20" i="19"/>
  <c r="G20" i="19" s="1"/>
  <c r="E19" i="19"/>
  <c r="G19" i="19" s="1"/>
  <c r="F22" i="19"/>
  <c r="G12" i="19" l="1"/>
  <c r="D30" i="19" s="1"/>
  <c r="H20" i="19"/>
  <c r="I20" i="19" s="1"/>
  <c r="K20" i="19" s="1"/>
  <c r="G31" i="19"/>
  <c r="H31" i="19" s="1"/>
  <c r="G13" i="19"/>
  <c r="H19" i="19"/>
  <c r="I19" i="19" s="1"/>
  <c r="G30" i="19"/>
  <c r="G22" i="19"/>
  <c r="H12" i="19" l="1"/>
  <c r="I12" i="19" s="1"/>
  <c r="G15" i="19"/>
  <c r="H22" i="19"/>
  <c r="E30" i="19"/>
  <c r="H30" i="19"/>
  <c r="H33" i="19" s="1"/>
  <c r="K42" i="19" s="1"/>
  <c r="G33" i="19"/>
  <c r="K43" i="19" s="1"/>
  <c r="H13" i="19"/>
  <c r="I13" i="19" s="1"/>
  <c r="K13" i="19" s="1"/>
  <c r="D31" i="19"/>
  <c r="E31" i="19" s="1"/>
  <c r="I31" i="19" s="1"/>
  <c r="K31" i="19" s="1"/>
  <c r="K44" i="19" l="1"/>
  <c r="H15" i="19"/>
  <c r="D33" i="19"/>
  <c r="K12" i="19"/>
  <c r="I15" i="19"/>
  <c r="I30" i="19"/>
  <c r="E33" i="19"/>
  <c r="K41" i="19" s="1"/>
  <c r="K19" i="19"/>
  <c r="I22" i="19"/>
  <c r="K22" i="19" s="1"/>
  <c r="K15" i="19" l="1"/>
  <c r="I24" i="19"/>
  <c r="K30" i="19"/>
  <c r="I33" i="19"/>
  <c r="K33" i="19" s="1"/>
  <c r="K24" i="19" l="1"/>
  <c r="K40" i="19"/>
  <c r="K35" i="19" l="1"/>
  <c r="C36" i="19" s="1"/>
  <c r="E35" i="19"/>
  <c r="C37" i="19" l="1"/>
  <c r="I36" i="19"/>
  <c r="C38" i="19"/>
  <c r="I37" i="19"/>
  <c r="C35" i="19"/>
  <c r="C39" i="19"/>
  <c r="K38" i="19"/>
  <c r="C40" i="19" l="1"/>
  <c r="K39" i="19"/>
  <c r="I38" i="19"/>
  <c r="C41" i="19" s="1"/>
</calcChain>
</file>

<file path=xl/sharedStrings.xml><?xml version="1.0" encoding="utf-8"?>
<sst xmlns="http://schemas.openxmlformats.org/spreadsheetml/2006/main" count="100" uniqueCount="77">
  <si>
    <t>Kosten</t>
  </si>
  <si>
    <t>Vaste voertuigkosten</t>
  </si>
  <si>
    <t>Variabele voertuigkosten</t>
  </si>
  <si>
    <t>Loonkosten</t>
  </si>
  <si>
    <t>Vergoedingen</t>
  </si>
  <si>
    <t>Aanbieder</t>
  </si>
  <si>
    <t>Inzeturen per dag</t>
  </si>
  <si>
    <t>Kosten per inzetuur</t>
  </si>
  <si>
    <t>Totale vergoedingen</t>
  </si>
  <si>
    <t>Inzetdagen per week</t>
  </si>
  <si>
    <t>Gemiddelde van basepoint naar basepoint te vergoeden door BRAVO</t>
  </si>
  <si>
    <t>Kosten per week</t>
  </si>
  <si>
    <t>Te vergoeden kilometers</t>
  </si>
  <si>
    <t>Te vergoeden uren</t>
  </si>
  <si>
    <t>Vergoeding totaal</t>
  </si>
  <si>
    <t>Jaartotaal</t>
  </si>
  <si>
    <t>Totalen</t>
  </si>
  <si>
    <t>Vraagafhankelijk vervoer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</si>
  <si>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</si>
  <si>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</si>
  <si>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</si>
  <si>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</si>
  <si>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</si>
  <si>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</si>
  <si>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</si>
  <si>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</si>
  <si>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</si>
  <si>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</si>
  <si>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</si>
  <si>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</si>
  <si>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B</t>
  </si>
  <si>
    <t>Gemiddelde inzetdagen per week per type voertuig</t>
  </si>
  <si>
    <t>Percentage doorbelasting voertuigkosten t.b.v. deze offerte</t>
  </si>
  <si>
    <t>Doorbelaste kosten per week per type voertuig</t>
  </si>
  <si>
    <t>weken per jaar</t>
  </si>
  <si>
    <t>Aan de ingevulde kwantiteiten in de open calculatie kunt u geen rechten ontlenen</t>
  </si>
  <si>
    <t>Alle inzetdagen per type voertuig per week</t>
  </si>
  <si>
    <t>Beschikbaarheidstarief</t>
  </si>
  <si>
    <t>Inzeturen per week</t>
  </si>
  <si>
    <t>Kosten per productie kilometer</t>
  </si>
  <si>
    <t>Inzetkilometers per uur</t>
  </si>
  <si>
    <t>Inzetkilometers per week</t>
  </si>
  <si>
    <t>Opslag t.b.v. productie km</t>
  </si>
  <si>
    <t>Vergoeding per inzetkilometer</t>
  </si>
  <si>
    <t>Vergoeding inzeturen</t>
  </si>
  <si>
    <t>Totale directe kosten</t>
  </si>
  <si>
    <t>Kosten per inzetdag per voertuig (o.b.v. 364 dagen)</t>
  </si>
  <si>
    <t>Vaste voertuigkosten per voertuigtype per week (o.b.v. 364 dagen)</t>
  </si>
  <si>
    <t>Inzetkilometers week</t>
  </si>
  <si>
    <t>Beschikbaarheidstarief per inzetuur</t>
  </si>
  <si>
    <t>Personenenauto ZE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</si>
  <si>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</si>
  <si>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</si>
  <si>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</si>
  <si>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</si>
  <si>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</si>
  <si>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</si>
  <si>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</si>
  <si>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</si>
  <si>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</si>
  <si>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</si>
  <si>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</si>
  <si>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</si>
  <si>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</si>
  <si>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</si>
  <si>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</si>
  <si>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>Rolstoelbus ZE</t>
  </si>
  <si>
    <t>Totale directekosten</t>
  </si>
  <si>
    <t>Vergoeding inzetkilometers per week</t>
  </si>
  <si>
    <t>Rolstoelbus diesel/CNG</t>
  </si>
  <si>
    <t>Opslag t.b.v. productie uren</t>
  </si>
  <si>
    <t>Omzet per inzetuur</t>
  </si>
  <si>
    <t>Perceel 1</t>
  </si>
  <si>
    <t>Basepoint 6</t>
  </si>
  <si>
    <t>Tilburg</t>
  </si>
  <si>
    <t>Postcode 5045ZZ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</si>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</sst>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.000_ ;_ &quot;€&quot;\ * \-#,##0.000_ ;_ &quot;€&quot;\ * &quot;-&quot;??_ ;_ @_ "/>
    <numFmt numFmtId="167" formatCode="#,##0_ ;\-#,##0\ "/>
    <numFmt numFmtId="168" formatCode="#,##0.0_ ;\-#,##0.0\ "/>
    <numFmt numFmtId="169" formatCode="_ &quot;€&quot;\ * #,##0.0_ ;_ &quot;€&quot;\ * \-#,##0.0_ ;_ &quot;€&quot;\ * &quot;-&quot;??_ ;_ @_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44" fontId="0" fillId="0" borderId="10" xfId="1" applyFont="1" applyFill="1" applyBorder="1" applyProtection="1">
      <protection locked="0"/>
    </xf>
    <xf numFmtId="44" fontId="0" fillId="0" borderId="6" xfId="1" applyFont="1" applyFill="1" applyBorder="1" applyProtection="1">
      <protection locked="0"/>
    </xf>
    <xf numFmtId="167" fontId="0" fillId="2" borderId="6" xfId="1" applyNumberFormat="1" applyFont="1" applyFill="1" applyBorder="1" applyProtection="1"/>
    <xf numFmtId="167" fontId="0" fillId="2" borderId="5" xfId="1" applyNumberFormat="1" applyFont="1" applyFill="1" applyBorder="1" applyProtection="1"/>
    <xf numFmtId="167" fontId="0" fillId="2" borderId="0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5" xfId="1" applyNumberFormat="1" applyFont="1" applyFill="1" applyBorder="1" applyProtection="1"/>
    <xf numFmtId="0" fontId="0" fillId="0" borderId="0" xfId="0" applyProtection="1">
      <protection locked="0"/>
    </xf>
    <xf numFmtId="9" fontId="0" fillId="0" borderId="9" xfId="2" applyFont="1" applyFill="1" applyBorder="1" applyProtection="1">
      <protection locked="0"/>
    </xf>
    <xf numFmtId="9" fontId="0" fillId="0" borderId="11" xfId="2" applyFont="1" applyFill="1" applyBorder="1" applyProtection="1">
      <protection locked="0"/>
    </xf>
    <xf numFmtId="9" fontId="2" fillId="0" borderId="3" xfId="0" applyNumberFormat="1" applyFont="1" applyBorder="1" applyAlignment="1" applyProtection="1">
      <alignment horizontal="center" vertical="top"/>
      <protection locked="0"/>
    </xf>
    <xf numFmtId="44" fontId="0" fillId="0" borderId="3" xfId="1" applyFont="1" applyFill="1" applyBorder="1" applyAlignment="1" applyProtection="1">
      <alignment vertical="top"/>
      <protection locked="0"/>
    </xf>
    <xf numFmtId="44" fontId="0" fillId="0" borderId="1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vertical="top" wrapText="1"/>
    </xf>
    <xf numFmtId="167" fontId="0" fillId="2" borderId="3" xfId="1" applyNumberFormat="1" applyFont="1" applyFill="1" applyBorder="1" applyAlignment="1" applyProtection="1">
      <alignment vertical="top"/>
    </xf>
    <xf numFmtId="0" fontId="0" fillId="5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0" xfId="0" applyFont="1" applyFill="1" applyBorder="1"/>
    <xf numFmtId="0" fontId="2" fillId="4" borderId="4" xfId="0" applyFont="1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2" fillId="5" borderId="0" xfId="0" applyFont="1" applyFill="1"/>
    <xf numFmtId="0" fontId="2" fillId="4" borderId="10" xfId="0" applyFont="1" applyFill="1" applyBorder="1" applyAlignment="1">
      <alignment vertical="top"/>
    </xf>
    <xf numFmtId="0" fontId="0" fillId="2" borderId="7" xfId="0" applyFill="1" applyBorder="1"/>
    <xf numFmtId="167" fontId="0" fillId="2" borderId="10" xfId="1" applyNumberFormat="1" applyFont="1" applyFill="1" applyBorder="1" applyProtection="1"/>
    <xf numFmtId="168" fontId="0" fillId="2" borderId="7" xfId="1" applyNumberFormat="1" applyFont="1" applyFill="1" applyBorder="1" applyProtection="1"/>
    <xf numFmtId="165" fontId="0" fillId="2" borderId="10" xfId="0" applyNumberFormat="1" applyFill="1" applyBorder="1"/>
    <xf numFmtId="44" fontId="0" fillId="2" borderId="9" xfId="0" applyNumberFormat="1" applyFill="1" applyBorder="1"/>
    <xf numFmtId="44" fontId="0" fillId="2" borderId="10" xfId="0" applyNumberFormat="1" applyFill="1" applyBorder="1"/>
    <xf numFmtId="44" fontId="0" fillId="5" borderId="0" xfId="0" applyNumberFormat="1" applyFill="1"/>
    <xf numFmtId="0" fontId="0" fillId="2" borderId="5" xfId="0" applyFill="1" applyBorder="1"/>
    <xf numFmtId="165" fontId="0" fillId="2" borderId="6" xfId="0" applyNumberFormat="1" applyFill="1" applyBorder="1"/>
    <xf numFmtId="44" fontId="0" fillId="2" borderId="11" xfId="0" applyNumberFormat="1" applyFill="1" applyBorder="1"/>
    <xf numFmtId="44" fontId="0" fillId="2" borderId="6" xfId="0" applyNumberFormat="1" applyFill="1" applyBorder="1"/>
    <xf numFmtId="44" fontId="0" fillId="2" borderId="6" xfId="1" applyFont="1" applyFill="1" applyBorder="1" applyProtection="1"/>
    <xf numFmtId="9" fontId="0" fillId="2" borderId="11" xfId="2" applyFont="1" applyFill="1" applyBorder="1" applyProtection="1"/>
    <xf numFmtId="0" fontId="0" fillId="2" borderId="3" xfId="0" applyFill="1" applyBorder="1"/>
    <xf numFmtId="44" fontId="0" fillId="2" borderId="3" xfId="0" applyNumberFormat="1" applyFill="1" applyBorder="1"/>
    <xf numFmtId="167" fontId="0" fillId="2" borderId="3" xfId="0" applyNumberFormat="1" applyFill="1" applyBorder="1"/>
    <xf numFmtId="165" fontId="0" fillId="2" borderId="3" xfId="0" applyNumberFormat="1" applyFill="1" applyBorder="1"/>
    <xf numFmtId="44" fontId="0" fillId="2" borderId="3" xfId="1" applyFont="1" applyFill="1" applyBorder="1" applyProtection="1"/>
    <xf numFmtId="44" fontId="0" fillId="2" borderId="16" xfId="0" applyNumberFormat="1" applyFill="1" applyBorder="1"/>
    <xf numFmtId="44" fontId="0" fillId="2" borderId="0" xfId="0" applyNumberFormat="1" applyFill="1"/>
    <xf numFmtId="0" fontId="0" fillId="2" borderId="6" xfId="0" applyFill="1" applyBorder="1"/>
    <xf numFmtId="0" fontId="2" fillId="2" borderId="3" xfId="0" applyFont="1" applyFill="1" applyBorder="1" applyAlignment="1">
      <alignment vertical="top" wrapText="1"/>
    </xf>
    <xf numFmtId="44" fontId="2" fillId="5" borderId="0" xfId="0" applyNumberFormat="1" applyFont="1" applyFill="1"/>
    <xf numFmtId="44" fontId="2" fillId="2" borderId="3" xfId="0" applyNumberFormat="1" applyFont="1" applyFill="1" applyBorder="1"/>
    <xf numFmtId="4" fontId="0" fillId="2" borderId="3" xfId="0" applyNumberFormat="1" applyFill="1" applyBorder="1"/>
    <xf numFmtId="0" fontId="2" fillId="2" borderId="5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0" fontId="0" fillId="2" borderId="0" xfId="0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0" fillId="2" borderId="11" xfId="0" applyNumberForma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44" fontId="0" fillId="6" borderId="17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0" xfId="0" applyNumberFormat="1" applyFont="1" applyFill="1" applyBorder="1" applyAlignment="1">
      <alignment vertical="top"/>
    </xf>
    <xf numFmtId="44" fontId="2" fillId="2" borderId="3" xfId="0" applyNumberFormat="1" applyFont="1" applyFill="1" applyBorder="1" applyAlignment="1">
      <alignment vertical="top" wrapText="1"/>
    </xf>
    <xf numFmtId="44" fontId="2" fillId="2" borderId="16" xfId="0" applyNumberFormat="1" applyFont="1" applyFill="1" applyBorder="1" applyAlignment="1">
      <alignment vertical="top" wrapText="1"/>
    </xf>
    <xf numFmtId="44" fontId="2" fillId="2" borderId="10" xfId="0" applyNumberFormat="1" applyFont="1" applyFill="1" applyBorder="1" applyAlignment="1">
      <alignment vertical="top"/>
    </xf>
    <xf numFmtId="168" fontId="0" fillId="2" borderId="6" xfId="0" applyNumberFormat="1" applyFill="1" applyBorder="1"/>
    <xf numFmtId="169" fontId="0" fillId="2" borderId="6" xfId="0" applyNumberFormat="1" applyFill="1" applyBorder="1" applyAlignment="1">
      <alignment vertical="top" wrapText="1"/>
    </xf>
    <xf numFmtId="44" fontId="0" fillId="2" borderId="6" xfId="0" applyNumberFormat="1" applyFill="1" applyBorder="1" applyAlignment="1">
      <alignment vertical="top" wrapText="1"/>
    </xf>
    <xf numFmtId="170" fontId="0" fillId="2" borderId="3" xfId="0" applyNumberFormat="1" applyFill="1" applyBorder="1"/>
    <xf numFmtId="0" fontId="2" fillId="2" borderId="5" xfId="0" applyFont="1" applyFill="1" applyBorder="1"/>
    <xf numFmtId="165" fontId="0" fillId="2" borderId="0" xfId="0" applyNumberFormat="1" applyFill="1"/>
    <xf numFmtId="0" fontId="2" fillId="5" borderId="5" xfId="0" applyFont="1" applyFill="1" applyBorder="1"/>
    <xf numFmtId="44" fontId="0" fillId="5" borderId="11" xfId="0" applyNumberFormat="1" applyFill="1" applyBorder="1"/>
    <xf numFmtId="0" fontId="2" fillId="3" borderId="4" xfId="0" applyFont="1" applyFill="1" applyBorder="1"/>
    <xf numFmtId="0" fontId="2" fillId="3" borderId="3" xfId="0" applyFont="1" applyFill="1" applyBorder="1" applyAlignment="1">
      <alignment horizontal="left"/>
    </xf>
    <xf numFmtId="44" fontId="0" fillId="3" borderId="19" xfId="0" applyNumberFormat="1" applyFill="1" applyBorder="1"/>
    <xf numFmtId="44" fontId="0" fillId="3" borderId="1" xfId="0" applyNumberForma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2" borderId="18" xfId="0" applyFont="1" applyFill="1" applyBorder="1"/>
    <xf numFmtId="44" fontId="2" fillId="2" borderId="6" xfId="0" applyNumberFormat="1" applyFont="1" applyFill="1" applyBorder="1"/>
    <xf numFmtId="0" fontId="2" fillId="2" borderId="12" xfId="0" applyFont="1" applyFill="1" applyBorder="1"/>
    <xf numFmtId="44" fontId="2" fillId="2" borderId="11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44" fontId="0" fillId="2" borderId="6" xfId="0" applyNumberFormat="1" applyFill="1" applyBorder="1" applyAlignment="1">
      <alignment vertical="top"/>
    </xf>
    <xf numFmtId="44" fontId="1" fillId="2" borderId="10" xfId="1" applyFont="1" applyFill="1" applyBorder="1" applyAlignment="1" applyProtection="1">
      <alignment vertical="top" wrapText="1"/>
    </xf>
    <xf numFmtId="167" fontId="0" fillId="2" borderId="7" xfId="0" applyNumberFormat="1" applyFill="1" applyBorder="1"/>
    <xf numFmtId="44" fontId="0" fillId="2" borderId="7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1" fillId="2" borderId="6" xfId="1" applyFont="1" applyFill="1" applyBorder="1" applyAlignment="1" applyProtection="1">
      <alignment vertical="top" wrapText="1"/>
    </xf>
    <xf numFmtId="167" fontId="0" fillId="2" borderId="5" xfId="0" applyNumberFormat="1" applyFill="1" applyBorder="1"/>
    <xf numFmtId="44" fontId="0" fillId="2" borderId="5" xfId="0" applyNumberFormat="1" applyFill="1" applyBorder="1" applyAlignment="1">
      <alignment vertical="top" wrapText="1"/>
    </xf>
    <xf numFmtId="165" fontId="0" fillId="2" borderId="11" xfId="0" applyNumberFormat="1" applyFill="1" applyBorder="1"/>
    <xf numFmtId="166" fontId="1" fillId="2" borderId="6" xfId="1" applyNumberFormat="1" applyFont="1" applyFill="1" applyBorder="1" applyAlignment="1" applyProtection="1">
      <alignment vertical="top" wrapText="1"/>
    </xf>
    <xf numFmtId="166" fontId="0" fillId="2" borderId="3" xfId="0" applyNumberFormat="1" applyFill="1" applyBorder="1" applyAlignment="1">
      <alignment vertical="top" wrapText="1"/>
    </xf>
    <xf numFmtId="44" fontId="0" fillId="2" borderId="3" xfId="0" applyNumberFormat="1" applyFill="1" applyBorder="1" applyAlignment="1">
      <alignment vertical="top" wrapText="1"/>
    </xf>
    <xf numFmtId="0" fontId="0" fillId="2" borderId="4" xfId="0" applyFill="1" applyBorder="1"/>
    <xf numFmtId="166" fontId="0" fillId="2" borderId="17" xfId="0" applyNumberFormat="1" applyFill="1" applyBorder="1" applyAlignment="1">
      <alignment vertical="top" wrapText="1"/>
    </xf>
    <xf numFmtId="165" fontId="0" fillId="2" borderId="7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44" fontId="0" fillId="2" borderId="0" xfId="1" applyFont="1" applyFill="1" applyBorder="1" applyProtection="1"/>
    <xf numFmtId="44" fontId="0" fillId="2" borderId="0" xfId="0" applyNumberFormat="1" applyFill="1" applyAlignment="1">
      <alignment vertical="top" wrapText="1"/>
    </xf>
    <xf numFmtId="164" fontId="0" fillId="2" borderId="11" xfId="2" applyNumberFormat="1" applyFont="1" applyFill="1" applyBorder="1" applyAlignment="1" applyProtection="1">
      <alignment vertical="top" wrapText="1"/>
    </xf>
    <xf numFmtId="44" fontId="2" fillId="2" borderId="5" xfId="0" applyNumberFormat="1" applyFont="1" applyFill="1" applyBorder="1" applyAlignment="1">
      <alignment vertical="top" wrapText="1"/>
    </xf>
    <xf numFmtId="165" fontId="0" fillId="2" borderId="21" xfId="0" applyNumberFormat="1" applyFill="1" applyBorder="1"/>
    <xf numFmtId="44" fontId="2" fillId="2" borderId="11" xfId="0" applyNumberFormat="1" applyFont="1" applyFill="1" applyBorder="1" applyAlignment="1">
      <alignment vertical="top" wrapText="1"/>
    </xf>
    <xf numFmtId="44" fontId="0" fillId="2" borderId="8" xfId="0" applyNumberFormat="1" applyFill="1" applyBorder="1" applyAlignment="1">
      <alignment vertical="top" wrapText="1"/>
    </xf>
    <xf numFmtId="165" fontId="0" fillId="2" borderId="8" xfId="0" applyNumberFormat="1" applyFill="1" applyBorder="1"/>
    <xf numFmtId="44" fontId="2" fillId="2" borderId="8" xfId="0" applyNumberFormat="1" applyFon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/>
    </xf>
    <xf numFmtId="164" fontId="0" fillId="2" borderId="11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1" xfId="2" applyNumberFormat="1" applyFont="1" applyFill="1" applyBorder="1" applyProtection="1"/>
    <xf numFmtId="164" fontId="0" fillId="2" borderId="11" xfId="0" applyNumberFormat="1" applyFill="1" applyBorder="1"/>
    <xf numFmtId="0" fontId="0" fillId="2" borderId="12" xfId="0" applyFill="1" applyBorder="1"/>
    <xf numFmtId="44" fontId="0" fillId="2" borderId="15" xfId="0" applyNumberFormat="1" applyFill="1" applyBorder="1"/>
    <xf numFmtId="44" fontId="2" fillId="2" borderId="12" xfId="0" applyNumberFormat="1" applyFont="1" applyFill="1" applyBorder="1" applyAlignment="1">
      <alignment vertical="top" wrapText="1"/>
    </xf>
    <xf numFmtId="165" fontId="0" fillId="2" borderId="13" xfId="0" applyNumberFormat="1" applyFill="1" applyBorder="1"/>
    <xf numFmtId="44" fontId="2" fillId="2" borderId="15" xfId="0" applyNumberFormat="1" applyFont="1" applyFill="1" applyBorder="1" applyAlignment="1">
      <alignment vertical="top" wrapText="1"/>
    </xf>
    <xf numFmtId="44" fontId="0" fillId="2" borderId="13" xfId="0" applyNumberFormat="1" applyFill="1" applyBorder="1"/>
    <xf numFmtId="44" fontId="2" fillId="2" borderId="13" xfId="0" applyNumberFormat="1" applyFont="1" applyFill="1" applyBorder="1" applyAlignment="1">
      <alignment vertical="top" wrapText="1"/>
    </xf>
    <xf numFmtId="0" fontId="2" fillId="7" borderId="3" xfId="0" applyFont="1" applyFill="1" applyBorder="1"/>
    <xf numFmtId="44" fontId="0" fillId="7" borderId="10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168" fontId="0" fillId="2" borderId="10" xfId="0" applyNumberFormat="1" applyFill="1" applyBorder="1"/>
    <xf numFmtId="168" fontId="0" fillId="2" borderId="14" xfId="0" applyNumberFormat="1" applyFill="1" applyBorder="1"/>
    <xf numFmtId="168" fontId="0" fillId="2" borderId="3" xfId="0" applyNumberFormat="1" applyFill="1" applyBorder="1"/>
    <xf numFmtId="168" fontId="0" fillId="2" borderId="9" xfId="0" applyNumberFormat="1" applyFill="1" applyBorder="1"/>
    <xf numFmtId="168" fontId="0" fillId="2" borderId="11" xfId="0" applyNumberFormat="1" applyFill="1" applyBorder="1"/>
    <xf numFmtId="165" fontId="0" fillId="0" borderId="0" xfId="0" applyNumberFormat="1" applyProtection="1">
      <protection locked="0"/>
    </xf>
    <xf numFmtId="44" fontId="0" fillId="0" borderId="0" xfId="1" applyFont="1" applyProtection="1">
      <protection locked="0"/>
    </xf>
    <xf numFmtId="167" fontId="0" fillId="2" borderId="3" xfId="0" applyNumberFormat="1" applyFill="1" applyBorder="1" applyAlignment="1">
      <alignment vertical="top" wrapText="1"/>
    </xf>
    <xf numFmtId="0" fontId="2" fillId="5" borderId="0" xfId="0" applyFont="1" applyFill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44" fontId="2" fillId="7" borderId="7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2" borderId="4" xfId="0" applyNumberFormat="1" applyFont="1" applyFill="1" applyBorder="1" applyAlignment="1">
      <alignment horizontal="center" vertical="top"/>
    </xf>
    <xf numFmtId="44" fontId="2" fillId="2" borderId="16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horizontal="center" vertical="top"/>
    </xf>
    <xf numFmtId="44" fontId="2" fillId="6" borderId="16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E33-2E4F-4E32-A851-05DCDDAB2B31}">
  <sheetPr>
    <pageSetUpPr fitToPage="1"/>
  </sheetPr>
  <dimension ref="A1:N56"/>
  <sheetViews>
    <sheetView tabSelected="1" topLeftCell="C1" zoomScaleNormal="100" workbookViewId="0">
      <selection activeCell="M6" sqref="M6"/>
    </sheetView>
  </sheetViews>
  <sheetFormatPr defaultColWidth="9" defaultRowHeight="15" x14ac:dyDescent="0.25"/>
  <cols>
    <col min="1" max="1" width="3.28515625" style="8" bestFit="1" customWidth="1"/>
    <col min="2" max="2" width="30.7109375" style="8" customWidth="1"/>
    <col min="3" max="9" width="25.7109375" style="8" customWidth="1"/>
    <col min="10" max="10" width="2.7109375" style="8" customWidth="1"/>
    <col min="11" max="11" width="25.7109375" style="8" customWidth="1"/>
    <col min="12" max="12" width="3.7109375" style="8" customWidth="1"/>
    <col min="13" max="13" width="31.28515625" style="8" bestFit="1" customWidth="1"/>
    <col min="14" max="14" width="14.140625" style="8" bestFit="1" customWidth="1"/>
    <col min="15" max="15" width="12" style="8" bestFit="1" customWidth="1"/>
    <col min="16" max="16384" width="9" style="8"/>
  </cols>
  <sheetData>
    <row r="1" spans="1:12" ht="15.75" thickBot="1" x14ac:dyDescent="0.3">
      <c r="A1" s="18" t="s">
        <v>19</v>
      </c>
      <c r="B1" s="18" t="s">
        <v>30</v>
      </c>
      <c r="C1" s="18" t="s">
        <v>20</v>
      </c>
      <c r="D1" s="18" t="s">
        <v>21</v>
      </c>
      <c r="E1" s="18" t="s">
        <v>22</v>
      </c>
      <c r="F1" s="18" t="s">
        <v>23</v>
      </c>
      <c r="G1" s="18" t="s">
        <v>24</v>
      </c>
      <c r="H1" s="18" t="s">
        <v>25</v>
      </c>
      <c r="I1" s="18" t="s">
        <v>26</v>
      </c>
      <c r="J1" s="18" t="s">
        <v>27</v>
      </c>
      <c r="K1" s="18" t="s">
        <v>28</v>
      </c>
      <c r="L1" s="18" t="s">
        <v>29</v>
      </c>
    </row>
    <row r="2" spans="1:12" ht="15.75" thickBot="1" x14ac:dyDescent="0.3">
      <c r="A2" s="19">
        <v>2</v>
      </c>
      <c r="B2" s="20" t="s">
        <v>72</v>
      </c>
      <c r="C2" s="20" t="s">
        <v>73</v>
      </c>
      <c r="D2" s="21" t="s">
        <v>74</v>
      </c>
      <c r="E2" s="22" t="s">
        <v>75</v>
      </c>
      <c r="F2" s="20" t="s">
        <v>5</v>
      </c>
      <c r="G2" s="147"/>
      <c r="H2" s="148"/>
      <c r="I2" s="149"/>
      <c r="J2" s="23"/>
      <c r="K2" s="24" t="s">
        <v>76</v>
      </c>
      <c r="L2" s="19"/>
    </row>
    <row r="3" spans="1:12" ht="15.75" thickBot="1" x14ac:dyDescent="0.3">
      <c r="A3" s="19">
        <f>A2+1</f>
        <v>3</v>
      </c>
      <c r="B3" s="25" t="s">
        <v>0</v>
      </c>
      <c r="C3" s="26" t="s">
        <v>17</v>
      </c>
      <c r="D3" s="27"/>
      <c r="E3" s="27"/>
      <c r="F3" s="27"/>
      <c r="G3" s="27"/>
      <c r="H3" s="28" t="s">
        <v>34</v>
      </c>
      <c r="I3" s="28">
        <v>52</v>
      </c>
      <c r="J3" s="19"/>
      <c r="K3" s="29"/>
      <c r="L3" s="19"/>
    </row>
    <row r="4" spans="1:12" ht="45.75" thickBot="1" x14ac:dyDescent="0.3">
      <c r="A4" s="19">
        <f t="shared" ref="A4:A45" si="0">A3+1</f>
        <v>4</v>
      </c>
      <c r="B4" s="30" t="s">
        <v>1</v>
      </c>
      <c r="C4" s="31" t="s">
        <v>46</v>
      </c>
      <c r="D4" s="31" t="s">
        <v>18</v>
      </c>
      <c r="E4" s="31" t="s">
        <v>31</v>
      </c>
      <c r="F4" s="32" t="s">
        <v>36</v>
      </c>
      <c r="G4" s="32" t="s">
        <v>47</v>
      </c>
      <c r="H4" s="33" t="s">
        <v>32</v>
      </c>
      <c r="I4" s="32" t="s">
        <v>33</v>
      </c>
      <c r="J4" s="34"/>
      <c r="K4" s="35" t="s">
        <v>15</v>
      </c>
      <c r="L4" s="19"/>
    </row>
    <row r="5" spans="1:12" x14ac:dyDescent="0.25">
      <c r="A5" s="19">
        <f t="shared" si="0"/>
        <v>5</v>
      </c>
      <c r="B5" s="36" t="s">
        <v>50</v>
      </c>
      <c r="C5" s="1">
        <v>0</v>
      </c>
      <c r="D5" s="37">
        <v>6</v>
      </c>
      <c r="E5" s="38">
        <v>5.5</v>
      </c>
      <c r="F5" s="138">
        <f t="shared" ref="F5:F7" si="1">D5*E5</f>
        <v>33</v>
      </c>
      <c r="G5" s="40">
        <f>C5*D5*7</f>
        <v>0</v>
      </c>
      <c r="H5" s="9">
        <v>0</v>
      </c>
      <c r="I5" s="41">
        <f>C5*D5*H5*7</f>
        <v>0</v>
      </c>
      <c r="J5" s="42"/>
      <c r="K5" s="41">
        <f>I5*$I$3</f>
        <v>0</v>
      </c>
      <c r="L5" s="19"/>
    </row>
    <row r="6" spans="1:12" x14ac:dyDescent="0.25">
      <c r="A6" s="19">
        <f t="shared" si="0"/>
        <v>6</v>
      </c>
      <c r="B6" s="43" t="s">
        <v>69</v>
      </c>
      <c r="C6" s="2">
        <v>0</v>
      </c>
      <c r="D6" s="3">
        <v>4</v>
      </c>
      <c r="E6" s="7">
        <v>5.5</v>
      </c>
      <c r="F6" s="75">
        <f t="shared" si="1"/>
        <v>22</v>
      </c>
      <c r="G6" s="45">
        <f t="shared" ref="G6:G7" si="2">C6*D6*7</f>
        <v>0</v>
      </c>
      <c r="H6" s="10">
        <v>0</v>
      </c>
      <c r="I6" s="46">
        <f>C6*D6*H6*7</f>
        <v>0</v>
      </c>
      <c r="J6" s="42"/>
      <c r="K6" s="46">
        <f t="shared" ref="K6" si="3">I6*$I$3</f>
        <v>0</v>
      </c>
      <c r="L6" s="19"/>
    </row>
    <row r="7" spans="1:12" ht="15.75" thickBot="1" x14ac:dyDescent="0.3">
      <c r="A7" s="19">
        <f t="shared" si="0"/>
        <v>7</v>
      </c>
      <c r="B7" s="43" t="s">
        <v>66</v>
      </c>
      <c r="C7" s="47">
        <v>0</v>
      </c>
      <c r="D7" s="3">
        <v>0</v>
      </c>
      <c r="E7" s="4">
        <v>0</v>
      </c>
      <c r="F7" s="139">
        <f t="shared" si="1"/>
        <v>0</v>
      </c>
      <c r="G7" s="45">
        <f t="shared" si="2"/>
        <v>0</v>
      </c>
      <c r="H7" s="48">
        <v>0</v>
      </c>
      <c r="I7" s="46">
        <f>C7*D7*H7*7</f>
        <v>0</v>
      </c>
      <c r="J7" s="42"/>
      <c r="K7" s="46"/>
      <c r="L7" s="19"/>
    </row>
    <row r="8" spans="1:12" ht="15.75" thickBot="1" x14ac:dyDescent="0.3">
      <c r="A8" s="19">
        <f t="shared" si="0"/>
        <v>8</v>
      </c>
      <c r="B8" s="49" t="s">
        <v>16</v>
      </c>
      <c r="C8" s="50"/>
      <c r="D8" s="51">
        <f>SUM(D5:D7)</f>
        <v>10</v>
      </c>
      <c r="E8" s="52"/>
      <c r="F8" s="139">
        <f>SUM(F5:F7)</f>
        <v>55</v>
      </c>
      <c r="G8" s="53">
        <f>SUM(G5:G7)</f>
        <v>0</v>
      </c>
      <c r="H8" s="54"/>
      <c r="I8" s="53">
        <f>SUM(I5:I7)</f>
        <v>0</v>
      </c>
      <c r="J8" s="42"/>
      <c r="K8" s="50">
        <f>I8*$I$3</f>
        <v>0</v>
      </c>
      <c r="L8" s="19"/>
    </row>
    <row r="9" spans="1:12" ht="15.75" thickBot="1" x14ac:dyDescent="0.3">
      <c r="A9" s="19">
        <f t="shared" si="0"/>
        <v>9</v>
      </c>
      <c r="B9" s="43"/>
      <c r="C9" s="55"/>
      <c r="D9" s="55"/>
      <c r="E9" s="55"/>
      <c r="F9" s="55"/>
      <c r="G9" s="55"/>
      <c r="H9" s="55"/>
      <c r="I9" s="55"/>
      <c r="J9" s="42"/>
      <c r="K9" s="45"/>
      <c r="L9" s="19"/>
    </row>
    <row r="10" spans="1:12" ht="15" customHeight="1" thickBot="1" x14ac:dyDescent="0.3">
      <c r="A10" s="19">
        <f t="shared" si="0"/>
        <v>10</v>
      </c>
      <c r="B10" s="134" t="s">
        <v>2</v>
      </c>
      <c r="C10" s="135"/>
      <c r="D10" s="150" t="s">
        <v>10</v>
      </c>
      <c r="E10" s="151"/>
      <c r="F10" s="151"/>
      <c r="G10" s="152"/>
      <c r="H10" s="136" t="s">
        <v>42</v>
      </c>
      <c r="I10" s="137"/>
      <c r="J10" s="42"/>
      <c r="K10" s="134" t="s">
        <v>15</v>
      </c>
      <c r="L10" s="19"/>
    </row>
    <row r="11" spans="1:12" ht="30.75" thickBot="1" x14ac:dyDescent="0.3">
      <c r="A11" s="19">
        <f t="shared" si="0"/>
        <v>11</v>
      </c>
      <c r="B11" s="56"/>
      <c r="C11" s="57" t="s">
        <v>39</v>
      </c>
      <c r="D11" s="57" t="s">
        <v>40</v>
      </c>
      <c r="E11" s="57" t="s">
        <v>6</v>
      </c>
      <c r="F11" s="57" t="s">
        <v>9</v>
      </c>
      <c r="G11" s="57" t="s">
        <v>41</v>
      </c>
      <c r="H11" s="11">
        <v>0</v>
      </c>
      <c r="I11" s="57" t="s">
        <v>11</v>
      </c>
      <c r="J11" s="58"/>
      <c r="K11" s="59"/>
      <c r="L11" s="19"/>
    </row>
    <row r="12" spans="1:12" x14ac:dyDescent="0.25">
      <c r="A12" s="19">
        <f t="shared" si="0"/>
        <v>12</v>
      </c>
      <c r="B12" s="36" t="s">
        <v>50</v>
      </c>
      <c r="C12" s="2">
        <v>0</v>
      </c>
      <c r="D12" s="6">
        <v>22.3</v>
      </c>
      <c r="E12" s="6">
        <v>8.6</v>
      </c>
      <c r="F12" s="75">
        <f>F5</f>
        <v>33</v>
      </c>
      <c r="G12" s="3">
        <f t="shared" ref="G12:G14" si="4">D12*E12*F12</f>
        <v>6328.74</v>
      </c>
      <c r="H12" s="4">
        <f>G12*(100%+$H$11)</f>
        <v>6328.74</v>
      </c>
      <c r="I12" s="46">
        <f>C12*H12</f>
        <v>0</v>
      </c>
      <c r="J12" s="42"/>
      <c r="K12" s="41">
        <f>I12*$I$3</f>
        <v>0</v>
      </c>
      <c r="L12" s="19"/>
    </row>
    <row r="13" spans="1:12" x14ac:dyDescent="0.25">
      <c r="A13" s="19">
        <f t="shared" si="0"/>
        <v>13</v>
      </c>
      <c r="B13" s="43" t="s">
        <v>69</v>
      </c>
      <c r="C13" s="2">
        <v>0</v>
      </c>
      <c r="D13" s="6">
        <v>20.7</v>
      </c>
      <c r="E13" s="6">
        <v>10.199999999999999</v>
      </c>
      <c r="F13" s="75">
        <f>F6</f>
        <v>22</v>
      </c>
      <c r="G13" s="3">
        <f t="shared" si="4"/>
        <v>4645.08</v>
      </c>
      <c r="H13" s="4">
        <f>G13*(100%+$H$11)</f>
        <v>4645.08</v>
      </c>
      <c r="I13" s="46">
        <f>C13*H13</f>
        <v>0</v>
      </c>
      <c r="J13" s="42"/>
      <c r="K13" s="46">
        <f t="shared" ref="K13:K14" si="5">I13*$I$3</f>
        <v>0</v>
      </c>
      <c r="L13" s="19"/>
    </row>
    <row r="14" spans="1:12" ht="15.75" thickBot="1" x14ac:dyDescent="0.3">
      <c r="A14" s="19">
        <f t="shared" si="0"/>
        <v>14</v>
      </c>
      <c r="B14" s="43" t="s">
        <v>66</v>
      </c>
      <c r="C14" s="47">
        <v>0</v>
      </c>
      <c r="D14" s="6">
        <v>0</v>
      </c>
      <c r="E14" s="6">
        <v>0</v>
      </c>
      <c r="F14" s="75">
        <f>F7</f>
        <v>0</v>
      </c>
      <c r="G14" s="3">
        <f t="shared" si="4"/>
        <v>0</v>
      </c>
      <c r="H14" s="4">
        <f>G14*(100%+$H$11)</f>
        <v>0</v>
      </c>
      <c r="I14" s="46">
        <f>C14*H14</f>
        <v>0</v>
      </c>
      <c r="J14" s="42"/>
      <c r="K14" s="46">
        <f t="shared" si="5"/>
        <v>0</v>
      </c>
      <c r="L14" s="19"/>
    </row>
    <row r="15" spans="1:12" ht="15.75" thickBot="1" x14ac:dyDescent="0.3">
      <c r="A15" s="19">
        <f t="shared" si="0"/>
        <v>15</v>
      </c>
      <c r="B15" s="28" t="s">
        <v>16</v>
      </c>
      <c r="C15" s="50"/>
      <c r="D15" s="50"/>
      <c r="E15" s="60"/>
      <c r="F15" s="140">
        <f>SUM(F12:F14)</f>
        <v>55</v>
      </c>
      <c r="G15" s="78">
        <f>SUM(G12:G14)</f>
        <v>10973.82</v>
      </c>
      <c r="H15" s="78">
        <f>SUM(H12:H14)</f>
        <v>10973.82</v>
      </c>
      <c r="I15" s="53">
        <f>SUM(I12:I14)</f>
        <v>0</v>
      </c>
      <c r="J15" s="42"/>
      <c r="K15" s="50">
        <f>I15*$I$3</f>
        <v>0</v>
      </c>
      <c r="L15" s="19"/>
    </row>
    <row r="16" spans="1:12" ht="15.75" thickBot="1" x14ac:dyDescent="0.3">
      <c r="A16" s="19">
        <f t="shared" si="0"/>
        <v>16</v>
      </c>
      <c r="B16" s="61"/>
      <c r="C16" s="62"/>
      <c r="D16" s="63"/>
      <c r="E16" s="63"/>
      <c r="F16" s="63"/>
      <c r="G16" s="63"/>
      <c r="H16" s="63"/>
      <c r="I16" s="64"/>
      <c r="J16" s="65"/>
      <c r="K16" s="66"/>
      <c r="L16" s="19"/>
    </row>
    <row r="17" spans="1:14" ht="15" customHeight="1" thickBot="1" x14ac:dyDescent="0.3">
      <c r="A17" s="19">
        <f t="shared" si="0"/>
        <v>17</v>
      </c>
      <c r="B17" s="67" t="s">
        <v>3</v>
      </c>
      <c r="C17" s="68"/>
      <c r="D17" s="156" t="s">
        <v>10</v>
      </c>
      <c r="E17" s="157"/>
      <c r="F17" s="157"/>
      <c r="G17" s="158"/>
      <c r="H17" s="69" t="s">
        <v>70</v>
      </c>
      <c r="I17" s="70"/>
      <c r="J17" s="65"/>
      <c r="K17" s="71" t="s">
        <v>15</v>
      </c>
      <c r="L17" s="19"/>
    </row>
    <row r="18" spans="1:14" ht="15.75" thickBot="1" x14ac:dyDescent="0.3">
      <c r="A18" s="19">
        <f t="shared" si="0"/>
        <v>18</v>
      </c>
      <c r="B18" s="43"/>
      <c r="C18" s="72" t="s">
        <v>7</v>
      </c>
      <c r="D18" s="73"/>
      <c r="E18" s="57" t="s">
        <v>6</v>
      </c>
      <c r="F18" s="57" t="s">
        <v>9</v>
      </c>
      <c r="G18" s="72" t="s">
        <v>38</v>
      </c>
      <c r="H18" s="11">
        <v>0</v>
      </c>
      <c r="I18" s="72" t="s">
        <v>11</v>
      </c>
      <c r="J18" s="65"/>
      <c r="K18" s="74"/>
      <c r="L18" s="19"/>
    </row>
    <row r="19" spans="1:14" x14ac:dyDescent="0.25">
      <c r="A19" s="19">
        <f t="shared" si="0"/>
        <v>19</v>
      </c>
      <c r="B19" s="36" t="s">
        <v>50</v>
      </c>
      <c r="C19" s="2">
        <v>0</v>
      </c>
      <c r="D19" s="5"/>
      <c r="E19" s="6">
        <f>E12</f>
        <v>8.6</v>
      </c>
      <c r="F19" s="75">
        <f>F5</f>
        <v>33</v>
      </c>
      <c r="G19" s="75">
        <f>E19*F19</f>
        <v>283.8</v>
      </c>
      <c r="H19" s="7">
        <f>G19*(100%+$H$18)</f>
        <v>283.8</v>
      </c>
      <c r="I19" s="76">
        <f>C19*H19</f>
        <v>0</v>
      </c>
      <c r="J19" s="65"/>
      <c r="K19" s="41">
        <f>I19*$I$3</f>
        <v>0</v>
      </c>
      <c r="L19" s="19"/>
    </row>
    <row r="20" spans="1:14" x14ac:dyDescent="0.25">
      <c r="A20" s="19">
        <f t="shared" si="0"/>
        <v>20</v>
      </c>
      <c r="B20" s="43" t="s">
        <v>69</v>
      </c>
      <c r="C20" s="2">
        <v>0</v>
      </c>
      <c r="D20" s="5"/>
      <c r="E20" s="6">
        <f>E13</f>
        <v>10.199999999999999</v>
      </c>
      <c r="F20" s="75">
        <f>F6</f>
        <v>22</v>
      </c>
      <c r="G20" s="75">
        <f t="shared" ref="G20:G21" si="6">E20*F20</f>
        <v>224.39999999999998</v>
      </c>
      <c r="H20" s="7">
        <f>G20*(100%+$H$18)</f>
        <v>224.39999999999998</v>
      </c>
      <c r="I20" s="76">
        <f>C20*H20</f>
        <v>0</v>
      </c>
      <c r="J20" s="65"/>
      <c r="K20" s="46">
        <f t="shared" ref="K20:K21" si="7">I20*$I$3</f>
        <v>0</v>
      </c>
      <c r="L20" s="19"/>
    </row>
    <row r="21" spans="1:14" ht="15.75" thickBot="1" x14ac:dyDescent="0.3">
      <c r="A21" s="19">
        <f t="shared" si="0"/>
        <v>21</v>
      </c>
      <c r="B21" s="43" t="s">
        <v>66</v>
      </c>
      <c r="C21" s="47">
        <v>0</v>
      </c>
      <c r="D21" s="5"/>
      <c r="E21" s="6">
        <f>E14</f>
        <v>0</v>
      </c>
      <c r="F21" s="75">
        <f>F7</f>
        <v>0</v>
      </c>
      <c r="G21" s="75">
        <f t="shared" si="6"/>
        <v>0</v>
      </c>
      <c r="H21" s="7">
        <f>G21*(100%+$H$18)</f>
        <v>0</v>
      </c>
      <c r="I21" s="77">
        <f>C21*H21</f>
        <v>0</v>
      </c>
      <c r="J21" s="65"/>
      <c r="K21" s="46">
        <f t="shared" si="7"/>
        <v>0</v>
      </c>
      <c r="L21" s="19"/>
    </row>
    <row r="22" spans="1:14" ht="15.75" thickBot="1" x14ac:dyDescent="0.3">
      <c r="A22" s="19">
        <f t="shared" si="0"/>
        <v>22</v>
      </c>
      <c r="B22" s="28" t="s">
        <v>16</v>
      </c>
      <c r="C22" s="50"/>
      <c r="D22" s="54"/>
      <c r="E22" s="60"/>
      <c r="F22" s="78">
        <f>SUM(F19:F21)</f>
        <v>55</v>
      </c>
      <c r="G22" s="78">
        <f>SUM(G19:G21)</f>
        <v>508.2</v>
      </c>
      <c r="H22" s="78">
        <f>SUM(H19:H21)</f>
        <v>508.2</v>
      </c>
      <c r="I22" s="53">
        <f>SUM(I19:I21)</f>
        <v>0</v>
      </c>
      <c r="J22" s="65"/>
      <c r="K22" s="50">
        <f>I22*$I$3</f>
        <v>0</v>
      </c>
      <c r="L22" s="19"/>
    </row>
    <row r="23" spans="1:14" ht="15.75" thickBot="1" x14ac:dyDescent="0.3">
      <c r="A23" s="19">
        <f t="shared" si="0"/>
        <v>23</v>
      </c>
      <c r="B23" s="79"/>
      <c r="C23" s="55"/>
      <c r="D23" s="55"/>
      <c r="E23" s="55"/>
      <c r="F23" s="63"/>
      <c r="G23" s="80"/>
      <c r="H23" s="80"/>
      <c r="I23" s="64"/>
      <c r="J23" s="65"/>
      <c r="K23" s="45"/>
      <c r="L23" s="19"/>
    </row>
    <row r="24" spans="1:14" ht="15.75" thickBot="1" x14ac:dyDescent="0.3">
      <c r="A24" s="19">
        <f t="shared" si="0"/>
        <v>24</v>
      </c>
      <c r="B24" s="25" t="s">
        <v>67</v>
      </c>
      <c r="C24" s="54"/>
      <c r="D24" s="54"/>
      <c r="E24" s="54"/>
      <c r="F24" s="54"/>
      <c r="G24" s="54"/>
      <c r="H24" s="54"/>
      <c r="I24" s="50">
        <f>I8+I15+I22</f>
        <v>0</v>
      </c>
      <c r="J24" s="58"/>
      <c r="K24" s="50">
        <f>K8+K15+K22</f>
        <v>0</v>
      </c>
      <c r="L24" s="19"/>
    </row>
    <row r="25" spans="1:14" ht="15.75" thickBot="1" x14ac:dyDescent="0.3">
      <c r="A25" s="19">
        <f t="shared" si="0"/>
        <v>25</v>
      </c>
      <c r="B25" s="81"/>
      <c r="C25" s="42"/>
      <c r="D25" s="42"/>
      <c r="E25" s="42"/>
      <c r="F25" s="42"/>
      <c r="G25" s="42"/>
      <c r="H25" s="42"/>
      <c r="I25" s="58"/>
      <c r="J25" s="58"/>
      <c r="K25" s="82"/>
      <c r="L25" s="19"/>
    </row>
    <row r="26" spans="1:14" ht="15.75" thickBot="1" x14ac:dyDescent="0.3">
      <c r="A26" s="19">
        <f t="shared" si="0"/>
        <v>26</v>
      </c>
      <c r="B26" s="83" t="s">
        <v>4</v>
      </c>
      <c r="C26" s="84" t="s">
        <v>17</v>
      </c>
      <c r="D26" s="85"/>
      <c r="E26" s="86"/>
      <c r="F26" s="86"/>
      <c r="G26" s="87"/>
      <c r="H26" s="88" t="s">
        <v>34</v>
      </c>
      <c r="I26" s="88">
        <v>52</v>
      </c>
      <c r="J26" s="42"/>
      <c r="K26" s="88" t="s">
        <v>15</v>
      </c>
      <c r="L26" s="19"/>
    </row>
    <row r="27" spans="1:14" ht="15.75" thickBot="1" x14ac:dyDescent="0.3">
      <c r="A27" s="19">
        <f t="shared" si="0"/>
        <v>27</v>
      </c>
      <c r="B27" s="89"/>
      <c r="C27" s="153" t="s">
        <v>10</v>
      </c>
      <c r="D27" s="154"/>
      <c r="E27" s="154"/>
      <c r="F27" s="154"/>
      <c r="G27" s="154"/>
      <c r="H27" s="154"/>
      <c r="I27" s="155"/>
      <c r="J27" s="42"/>
      <c r="K27" s="90"/>
      <c r="L27" s="19"/>
    </row>
    <row r="28" spans="1:14" ht="15.75" thickBot="1" x14ac:dyDescent="0.3">
      <c r="A28" s="19">
        <f t="shared" si="0"/>
        <v>28</v>
      </c>
      <c r="B28" s="91" t="s">
        <v>37</v>
      </c>
      <c r="C28" s="153" t="s">
        <v>12</v>
      </c>
      <c r="D28" s="154"/>
      <c r="E28" s="155"/>
      <c r="F28" s="153" t="s">
        <v>13</v>
      </c>
      <c r="G28" s="154"/>
      <c r="H28" s="155"/>
      <c r="I28" s="92"/>
      <c r="J28" s="42"/>
      <c r="K28" s="90"/>
      <c r="L28" s="19"/>
    </row>
    <row r="29" spans="1:14" ht="30.75" thickBot="1" x14ac:dyDescent="0.3">
      <c r="A29" s="19">
        <f t="shared" si="0"/>
        <v>29</v>
      </c>
      <c r="B29" s="12">
        <v>0</v>
      </c>
      <c r="C29" s="93" t="s">
        <v>43</v>
      </c>
      <c r="D29" s="94" t="s">
        <v>48</v>
      </c>
      <c r="E29" s="93" t="s">
        <v>68</v>
      </c>
      <c r="F29" s="93" t="s">
        <v>49</v>
      </c>
      <c r="G29" s="94" t="s">
        <v>38</v>
      </c>
      <c r="H29" s="93" t="s">
        <v>44</v>
      </c>
      <c r="I29" s="93" t="s">
        <v>14</v>
      </c>
      <c r="J29" s="95"/>
      <c r="K29" s="96"/>
      <c r="L29" s="19"/>
    </row>
    <row r="30" spans="1:14" x14ac:dyDescent="0.25">
      <c r="A30" s="19">
        <f t="shared" si="0"/>
        <v>30</v>
      </c>
      <c r="B30" s="36" t="s">
        <v>50</v>
      </c>
      <c r="C30" s="97">
        <v>0.12</v>
      </c>
      <c r="D30" s="98">
        <f>G12</f>
        <v>6328.74</v>
      </c>
      <c r="E30" s="99">
        <f>C30*D30</f>
        <v>759.44879999999989</v>
      </c>
      <c r="F30" s="39">
        <f>$B$29</f>
        <v>0</v>
      </c>
      <c r="G30" s="141">
        <f>G19</f>
        <v>283.8</v>
      </c>
      <c r="H30" s="100">
        <f>F30*G30</f>
        <v>0</v>
      </c>
      <c r="I30" s="100">
        <f>E30+H30</f>
        <v>759.44879999999989</v>
      </c>
      <c r="J30" s="95"/>
      <c r="K30" s="41">
        <f>I30*$I$3</f>
        <v>39491.337599999992</v>
      </c>
      <c r="L30" s="19"/>
    </row>
    <row r="31" spans="1:14" x14ac:dyDescent="0.25">
      <c r="A31" s="19">
        <f t="shared" si="0"/>
        <v>31</v>
      </c>
      <c r="B31" s="43" t="s">
        <v>69</v>
      </c>
      <c r="C31" s="101">
        <v>0.3</v>
      </c>
      <c r="D31" s="102">
        <f>G13</f>
        <v>4645.08</v>
      </c>
      <c r="E31" s="103">
        <f t="shared" ref="E31:E32" si="8">C31*D31</f>
        <v>1393.5239999999999</v>
      </c>
      <c r="F31" s="44">
        <f t="shared" ref="F31" si="9">$B$29</f>
        <v>0</v>
      </c>
      <c r="G31" s="142">
        <f>G20</f>
        <v>224.39999999999998</v>
      </c>
      <c r="H31" s="77">
        <f t="shared" ref="H31:H32" si="10">F31*G31</f>
        <v>0</v>
      </c>
      <c r="I31" s="77">
        <f>E31+H31</f>
        <v>1393.5239999999999</v>
      </c>
      <c r="J31" s="95"/>
      <c r="K31" s="46">
        <f t="shared" ref="K31:K32" si="11">I31*$I$3</f>
        <v>72463.247999999992</v>
      </c>
      <c r="L31" s="19"/>
      <c r="N31" s="16"/>
    </row>
    <row r="32" spans="1:14" ht="15.75" thickBot="1" x14ac:dyDescent="0.3">
      <c r="A32" s="19">
        <f t="shared" si="0"/>
        <v>32</v>
      </c>
      <c r="B32" s="43" t="s">
        <v>66</v>
      </c>
      <c r="C32" s="105">
        <v>0</v>
      </c>
      <c r="D32" s="102">
        <f>G14</f>
        <v>0</v>
      </c>
      <c r="E32" s="103">
        <f t="shared" si="8"/>
        <v>0</v>
      </c>
      <c r="F32" s="44">
        <f>$B$29</f>
        <v>0</v>
      </c>
      <c r="G32" s="142">
        <f>G21</f>
        <v>0</v>
      </c>
      <c r="H32" s="77">
        <f t="shared" si="10"/>
        <v>0</v>
      </c>
      <c r="I32" s="77">
        <f>E32+H32</f>
        <v>0</v>
      </c>
      <c r="J32" s="95"/>
      <c r="K32" s="46">
        <f t="shared" si="11"/>
        <v>0</v>
      </c>
      <c r="L32" s="19"/>
    </row>
    <row r="33" spans="1:12" ht="15.75" thickBot="1" x14ac:dyDescent="0.3">
      <c r="A33" s="19">
        <f t="shared" si="0"/>
        <v>33</v>
      </c>
      <c r="B33" s="49" t="s">
        <v>8</v>
      </c>
      <c r="C33" s="106"/>
      <c r="D33" s="145">
        <f>SUM(D30:D32)</f>
        <v>10973.82</v>
      </c>
      <c r="E33" s="107">
        <f>SUM(E30:E32)</f>
        <v>2152.9727999999996</v>
      </c>
      <c r="F33" s="72"/>
      <c r="G33" s="140">
        <f>SUM(G30:G32)</f>
        <v>508.2</v>
      </c>
      <c r="H33" s="53">
        <f>SUM(H30:H32)</f>
        <v>0</v>
      </c>
      <c r="I33" s="107">
        <f>SUM(I30:I32)</f>
        <v>2152.9727999999996</v>
      </c>
      <c r="J33" s="95"/>
      <c r="K33" s="50">
        <f>I33*$I$3</f>
        <v>111954.58559999998</v>
      </c>
      <c r="L33" s="19"/>
    </row>
    <row r="34" spans="1:12" ht="15.75" thickBot="1" x14ac:dyDescent="0.3">
      <c r="A34" s="19">
        <f t="shared" si="0"/>
        <v>34</v>
      </c>
      <c r="B34" s="108" t="s">
        <v>51</v>
      </c>
      <c r="C34" s="109"/>
      <c r="D34" s="110"/>
      <c r="E34" s="111" t="s">
        <v>71</v>
      </c>
      <c r="F34" s="112"/>
      <c r="G34" s="80"/>
      <c r="H34" s="113"/>
      <c r="I34" s="114"/>
      <c r="J34" s="95"/>
      <c r="K34" s="55"/>
      <c r="L34" s="19"/>
    </row>
    <row r="35" spans="1:12" ht="15.75" thickBot="1" x14ac:dyDescent="0.3">
      <c r="A35" s="19">
        <f t="shared" si="0"/>
        <v>35</v>
      </c>
      <c r="B35" s="43" t="s">
        <v>52</v>
      </c>
      <c r="C35" s="115" t="e">
        <f>K8/(K35+K36+K37)</f>
        <v>#DIV/0!</v>
      </c>
      <c r="D35" s="116"/>
      <c r="E35" s="117">
        <f>K40/(G33*I26)</f>
        <v>4.2364675324675316</v>
      </c>
      <c r="F35" s="118"/>
      <c r="G35" s="119" t="s">
        <v>45</v>
      </c>
      <c r="H35" s="120"/>
      <c r="I35" s="121"/>
      <c r="J35" s="121"/>
      <c r="K35" s="122">
        <f>K24</f>
        <v>0</v>
      </c>
      <c r="L35" s="19"/>
    </row>
    <row r="36" spans="1:12" x14ac:dyDescent="0.25">
      <c r="A36" s="19">
        <f t="shared" si="0"/>
        <v>36</v>
      </c>
      <c r="B36" s="43" t="s">
        <v>53</v>
      </c>
      <c r="C36" s="123" t="e">
        <f>K15/(K35+K36+K37)</f>
        <v>#DIV/0!</v>
      </c>
      <c r="D36" s="116"/>
      <c r="E36" s="80"/>
      <c r="F36" s="118"/>
      <c r="G36" s="55" t="s">
        <v>58</v>
      </c>
      <c r="H36" s="80"/>
      <c r="I36" s="124" t="e">
        <f>K36/(K35+K36+K37)</f>
        <v>#DIV/0!</v>
      </c>
      <c r="J36" s="64"/>
      <c r="K36" s="13">
        <v>0</v>
      </c>
      <c r="L36" s="19"/>
    </row>
    <row r="37" spans="1:12" x14ac:dyDescent="0.25">
      <c r="A37" s="19">
        <f t="shared" si="0"/>
        <v>37</v>
      </c>
      <c r="B37" s="43" t="s">
        <v>54</v>
      </c>
      <c r="C37" s="123" t="e">
        <f>K22/(K35+K36+K37)</f>
        <v>#DIV/0!</v>
      </c>
      <c r="D37" s="116"/>
      <c r="E37" s="80"/>
      <c r="F37" s="118"/>
      <c r="G37" s="55" t="s">
        <v>59</v>
      </c>
      <c r="H37" s="80"/>
      <c r="I37" s="124" t="e">
        <f>K37/(K35+K36+K37)</f>
        <v>#DIV/0!</v>
      </c>
      <c r="J37" s="64"/>
      <c r="K37" s="13">
        <v>0</v>
      </c>
      <c r="L37" s="19"/>
    </row>
    <row r="38" spans="1:12" x14ac:dyDescent="0.25">
      <c r="A38" s="19">
        <f t="shared" si="0"/>
        <v>38</v>
      </c>
      <c r="B38" s="43" t="s">
        <v>55</v>
      </c>
      <c r="C38" s="123" t="e">
        <f>K36/(K35+K36+K37)</f>
        <v>#DIV/0!</v>
      </c>
      <c r="D38" s="116"/>
      <c r="E38" s="80"/>
      <c r="F38" s="118"/>
      <c r="G38" s="55" t="s">
        <v>60</v>
      </c>
      <c r="H38" s="80"/>
      <c r="I38" s="124" t="e">
        <f>K38/(K35+K36+K37)</f>
        <v>#DIV/0!</v>
      </c>
      <c r="J38" s="64"/>
      <c r="K38" s="125">
        <f>K40-K35-K36-K37</f>
        <v>111954.58559999998</v>
      </c>
      <c r="L38" s="19"/>
    </row>
    <row r="39" spans="1:12" x14ac:dyDescent="0.25">
      <c r="A39" s="19">
        <f t="shared" si="0"/>
        <v>39</v>
      </c>
      <c r="B39" s="43" t="s">
        <v>56</v>
      </c>
      <c r="C39" s="123" t="e">
        <f>K37/(K35+K36+K37)</f>
        <v>#DIV/0!</v>
      </c>
      <c r="D39" s="116"/>
      <c r="E39" s="80"/>
      <c r="F39" s="118"/>
      <c r="G39" s="55" t="s">
        <v>61</v>
      </c>
      <c r="H39" s="80"/>
      <c r="I39" s="64"/>
      <c r="J39" s="64"/>
      <c r="K39" s="45">
        <f>SUM(K35:K38)</f>
        <v>111954.58559999998</v>
      </c>
      <c r="L39" s="19"/>
    </row>
    <row r="40" spans="1:12" x14ac:dyDescent="0.25">
      <c r="A40" s="19">
        <f t="shared" si="0"/>
        <v>40</v>
      </c>
      <c r="B40" s="43"/>
      <c r="C40" s="126" t="e">
        <f>SUM(C35:C39)</f>
        <v>#DIV/0!</v>
      </c>
      <c r="D40" s="116"/>
      <c r="E40" s="80"/>
      <c r="F40" s="118"/>
      <c r="G40" s="55" t="s">
        <v>62</v>
      </c>
      <c r="H40" s="80"/>
      <c r="I40" s="64"/>
      <c r="J40" s="64"/>
      <c r="K40" s="45">
        <f>K33</f>
        <v>111954.58559999998</v>
      </c>
      <c r="L40" s="19"/>
    </row>
    <row r="41" spans="1:12" x14ac:dyDescent="0.25">
      <c r="A41" s="19">
        <f t="shared" si="0"/>
        <v>41</v>
      </c>
      <c r="B41" s="43" t="s">
        <v>57</v>
      </c>
      <c r="C41" s="123" t="e">
        <f>I38</f>
        <v>#DIV/0!</v>
      </c>
      <c r="D41" s="116"/>
      <c r="E41" s="80"/>
      <c r="F41" s="118"/>
      <c r="G41" s="55" t="s">
        <v>63</v>
      </c>
      <c r="H41" s="80"/>
      <c r="I41" s="64"/>
      <c r="J41" s="64"/>
      <c r="K41" s="45">
        <f>E33*I26</f>
        <v>111954.58559999998</v>
      </c>
      <c r="L41" s="19"/>
    </row>
    <row r="42" spans="1:12" x14ac:dyDescent="0.25">
      <c r="A42" s="19">
        <f t="shared" si="0"/>
        <v>42</v>
      </c>
      <c r="B42" s="43"/>
      <c r="C42" s="45"/>
      <c r="D42" s="116"/>
      <c r="E42" s="80"/>
      <c r="F42" s="118"/>
      <c r="G42" s="55" t="s">
        <v>44</v>
      </c>
      <c r="H42" s="80"/>
      <c r="I42" s="64"/>
      <c r="J42" s="64"/>
      <c r="K42" s="45">
        <f>H33*I26</f>
        <v>0</v>
      </c>
      <c r="L42" s="19"/>
    </row>
    <row r="43" spans="1:12" x14ac:dyDescent="0.25">
      <c r="A43" s="19">
        <f t="shared" si="0"/>
        <v>43</v>
      </c>
      <c r="B43" s="43"/>
      <c r="C43" s="45"/>
      <c r="D43" s="116"/>
      <c r="E43" s="80"/>
      <c r="F43" s="118"/>
      <c r="G43" s="55" t="s">
        <v>64</v>
      </c>
      <c r="H43" s="80"/>
      <c r="I43" s="64"/>
      <c r="J43" s="64"/>
      <c r="K43" s="104">
        <f>G33*I26</f>
        <v>26426.399999999998</v>
      </c>
      <c r="L43" s="19"/>
    </row>
    <row r="44" spans="1:12" ht="15.75" thickBot="1" x14ac:dyDescent="0.3">
      <c r="A44" s="19">
        <f t="shared" si="0"/>
        <v>44</v>
      </c>
      <c r="B44" s="127"/>
      <c r="C44" s="128"/>
      <c r="D44" s="129"/>
      <c r="E44" s="130"/>
      <c r="F44" s="131"/>
      <c r="G44" s="132" t="s">
        <v>65</v>
      </c>
      <c r="H44" s="130"/>
      <c r="I44" s="133"/>
      <c r="J44" s="133"/>
      <c r="K44" s="128">
        <f>K42/K43</f>
        <v>0</v>
      </c>
      <c r="L44" s="19"/>
    </row>
    <row r="45" spans="1:12" x14ac:dyDescent="0.25">
      <c r="A45" s="19">
        <f t="shared" si="0"/>
        <v>45</v>
      </c>
      <c r="B45" s="146" t="s">
        <v>35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</row>
    <row r="46" spans="1:12" x14ac:dyDescent="0.25">
      <c r="C46" s="14"/>
      <c r="D46" s="15"/>
      <c r="E46" s="15"/>
      <c r="F46" s="15"/>
      <c r="G46" s="15"/>
      <c r="H46" s="15"/>
      <c r="I46" s="16"/>
    </row>
    <row r="48" spans="1:12" x14ac:dyDescent="0.25">
      <c r="D48" s="17"/>
      <c r="E48" s="16"/>
      <c r="F48" s="17"/>
      <c r="G48" s="17"/>
      <c r="H48" s="17"/>
    </row>
    <row r="49" spans="5:5" x14ac:dyDescent="0.25">
      <c r="E49" s="16"/>
    </row>
    <row r="50" spans="5:5" x14ac:dyDescent="0.25">
      <c r="E50" s="16"/>
    </row>
    <row r="51" spans="5:5" x14ac:dyDescent="0.25">
      <c r="E51" s="144"/>
    </row>
    <row r="52" spans="5:5" x14ac:dyDescent="0.25">
      <c r="E52" s="16"/>
    </row>
    <row r="53" spans="5:5" x14ac:dyDescent="0.25">
      <c r="E53" s="16"/>
    </row>
    <row r="54" spans="5:5" x14ac:dyDescent="0.25">
      <c r="E54" s="16"/>
    </row>
    <row r="55" spans="5:5" x14ac:dyDescent="0.25">
      <c r="E55" s="143"/>
    </row>
    <row r="56" spans="5:5" x14ac:dyDescent="0.25">
      <c r="E56" s="16"/>
    </row>
  </sheetData>
  <sheetProtection algorithmName="SHA-512" hashValue="f4CXF4QbFegcsrgt2q9TWIGqU8+4Z+XwygsJh6zo3TlGswc+uWwbDOTqVbQ1QiwS1EW+YBY+DF6jkq32x9O+VA==" saltValue="/5VT5p2yUxHa23tBQ92BPA==" spinCount="100000" sheet="1" selectLockedCells="1"/>
  <mergeCells count="7">
    <mergeCell ref="B45:L45"/>
    <mergeCell ref="G2:I2"/>
    <mergeCell ref="D10:G10"/>
    <mergeCell ref="C28:E28"/>
    <mergeCell ref="F28:H28"/>
    <mergeCell ref="D17:G17"/>
    <mergeCell ref="C27:I27"/>
  </mergeCells>
  <pageMargins left="0.7" right="0.7" top="0.75" bottom="0.75" header="0.3" footer="0.3"/>
  <pageSetup paperSize="8" scale="80" orientation="landscape" r:id="rId1"/>
  <ignoredErrors>
    <ignoredError sqref="F30:F31 F32 F5 F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 1 BP 6</vt:lpstr>
      <vt:lpstr>'P 1 BP 6'!Afdrukbereik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2023-11-24T12:57:12Z</dcterms:modified>
</cp:coreProperties>
</file>