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311"/>
  <workbookPr filterPrivacy="1"/>
  <xr:revisionPtr revIDLastSave="52" documentId="13_ncr:1_{BA81ADA9-396D-6A4C-B751-D9646EB023DD}" xr6:coauthVersionLast="47" xr6:coauthVersionMax="47" xr10:uidLastSave="{39470E4B-8605-E84D-BA52-E2913857BBE6}"/>
  <workbookProtection workbookAlgorithmName="SHA-512" workbookHashValue="nkHS8cU4O6gUsCmSJtjsGY4e/fR/h25zZMLUGXxwsO+xMohuG4KDuKHnu8+0Pu18qiogsTytkP64WZi3P/scNQ==" workbookSaltValue="Tjw51AMhg3lGRrJ4CgZMRQ==" workbookSpinCount="100000" lockStructure="1"/>
  <bookViews>
    <workbookView xWindow="37160" yWindow="500" windowWidth="30980" windowHeight="21100" xr2:uid="{00000000-000D-0000-FFFF-FFFF00000000}"/>
  </bookViews>
  <sheets>
    <sheet name="GEMWEST-PNIL9 2024" sheetId="8" r:id="rId1"/>
  </sheets>
  <definedNames>
    <definedName name="UREN">#REF!</definedName>
  </definedNames>
  <calcPr calcId="191028"/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21" i="8" l="1"/>
  <c r="F27" i="8" s="1"/>
  <c r="F10" i="8"/>
  <c r="F16" i="8"/>
  <c r="F8" i="8"/>
  <c r="F9" i="8"/>
  <c r="F12" i="8"/>
  <c r="F13" i="8"/>
  <c r="F14" i="8"/>
  <c r="F15" i="8"/>
  <c r="F20" i="8"/>
  <c r="F18" i="8"/>
  <c r="F19" i="8"/>
  <c r="F51" i="8"/>
  <c r="H51" i="8"/>
  <c r="H54" i="8"/>
  <c r="F25" i="8" l="1"/>
  <c r="F29" i="8"/>
  <c r="F30" i="8"/>
  <c r="F34" i="8"/>
  <c r="F33" i="8"/>
  <c r="F31" i="8"/>
  <c r="F35" i="8"/>
  <c r="F28" i="8"/>
  <c r="F26" i="8"/>
  <c r="F32" i="8"/>
  <c r="F24" i="8"/>
  <c r="F38" i="8" l="1"/>
  <c r="F40" i="8"/>
  <c r="F42" i="8"/>
  <c r="F46" i="8" s="1"/>
  <c r="H58" i="8" s="1"/>
</calcChain>
</file>

<file path=xl/sharedStrings.xml><?xml version="1.0" encoding="utf-8"?>
<sst xmlns="http://schemas.openxmlformats.org/spreadsheetml/2006/main" count="54" uniqueCount="51">
  <si>
    <t xml:space="preserve">tot schaal 9
</t>
  </si>
  <si>
    <t>loonsom</t>
  </si>
  <si>
    <t>Wachtdagcompensatie</t>
  </si>
  <si>
    <t>PAWW</t>
  </si>
  <si>
    <t>Reserveringen</t>
  </si>
  <si>
    <t>Vakantiedagen</t>
  </si>
  <si>
    <t>Erkende feestdagen</t>
  </si>
  <si>
    <t>Buitengewoon verlof</t>
  </si>
  <si>
    <t>Bovenwettelijk verlof</t>
  </si>
  <si>
    <t xml:space="preserve">Eindejaarsuitkering </t>
  </si>
  <si>
    <t>Levensloopbijdrage</t>
  </si>
  <si>
    <t>Vakantieuitkering</t>
  </si>
  <si>
    <t>Subtotaal loon + reserveringen</t>
  </si>
  <si>
    <t>Wettelijke inhoudingen</t>
  </si>
  <si>
    <t>WW</t>
  </si>
  <si>
    <t>WW Sectorfonds</t>
  </si>
  <si>
    <t>WAO/WIA Basispremie</t>
  </si>
  <si>
    <t>Werkhervattingskas</t>
  </si>
  <si>
    <t>Transitievergoeding</t>
  </si>
  <si>
    <t>ZVW</t>
  </si>
  <si>
    <t xml:space="preserve">Pensioen </t>
  </si>
  <si>
    <t>Opleidingen</t>
  </si>
  <si>
    <t>Aanvullende Ziektewet/Arbeidsongeschiktheid</t>
  </si>
  <si>
    <t>Sociaal Fonds  &amp; Calamitetenverlof</t>
  </si>
  <si>
    <t>Leegloop</t>
  </si>
  <si>
    <t>Bureaumarge in %</t>
  </si>
  <si>
    <t>kosten opdrachtgever</t>
  </si>
  <si>
    <t>wegingsfactor aanbesteding</t>
  </si>
  <si>
    <t>Sectie 2 inhuur via derden (partnerpartijen)</t>
  </si>
  <si>
    <t>inkoopwaarde</t>
  </si>
  <si>
    <t>fee op de inkoopwaarde, toeslag in procenten</t>
  </si>
  <si>
    <t>waarde opdrachtnemer</t>
  </si>
  <si>
    <t>waarde opdrachtgever</t>
  </si>
  <si>
    <t xml:space="preserve"> Opdrachtnemer maakt gebruik partnerpartijen en biedt een toeslag op die inkoopfacturen, door inschrijver in te vullen toeslag).</t>
  </si>
  <si>
    <t xml:space="preserve"> </t>
  </si>
  <si>
    <t xml:space="preserve">totale inschrijfsom </t>
  </si>
  <si>
    <t>(bedrag voor de prijsbeoordeling)</t>
  </si>
  <si>
    <t>De bureaumarge mag vanaf 1-1-2026 geindexeeerd worden conform CBS prijsindex diensten (2025=100)</t>
  </si>
  <si>
    <t>(exclusief reiskosten en verblijfskosten, deze mogen alleen netto (zonder bureaumarge) worden doorbelast.</t>
  </si>
  <si>
    <t>Gedetacheerden</t>
  </si>
  <si>
    <t>Prijzenblad gemeente Westerwolde Inhuur personeel niet in loondienst (PNIL), tot schaal 9.  Kenmerk: GEMWEST-PNIL9</t>
  </si>
  <si>
    <t xml:space="preserve">Bruto loon </t>
  </si>
  <si>
    <t>alle bedragen zijn EXCLUSIEF BTW</t>
  </si>
  <si>
    <t>sub bedrag 1</t>
  </si>
  <si>
    <t>sub bedrag 2</t>
  </si>
  <si>
    <t>IKB</t>
  </si>
  <si>
    <t>Wettelijke percentage over het bruto loon, door inschrijver in te vullen</t>
  </si>
  <si>
    <t>Subtotaal reserveringen</t>
  </si>
  <si>
    <t>Inschrijver dient alle groene cellen in te vullen of te wijzigen</t>
  </si>
  <si>
    <t>subtotaal loon</t>
  </si>
  <si>
    <t>VERSIE 5 APRIL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</si>
</sst>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€&quot;\ * #,##0.00_);_(&quot;€&quot;\ * \(#,##0.00\);_(&quot;€&quot;\ * &quot;-&quot;??_);_(@_)"/>
    <numFmt numFmtId="43" formatCode="_(* #,##0.00_);_(* \(#,##0.00\);_(* &quot;-&quot;??_);_(@_)"/>
    <numFmt numFmtId="164" formatCode="_-&quot;€&quot;\ * #,##0.00_-;_-&quot;€&quot;\ * #,##0.00\-;_-&quot;€&quot;\ * &quot;-&quot;??_-;_-@_-"/>
    <numFmt numFmtId="165" formatCode="_(* #,##0_);_(* \(#,##0\);_(* &quot;-&quot;??_);_(@_)"/>
    <numFmt numFmtId="166" formatCode="0.0000%"/>
    <numFmt numFmtId="167" formatCode="_-* #,##0.00_-;_-* #,##0.00\-;_-* &quot;-&quot;??_-;_-@_-"/>
  </numFmts>
  <fonts count="21" x14ac:knownFonts="1">
    <font>
      <sz val="10"/>
      <name val="Arial"/>
    </font>
    <font>
      <sz val="12"/>
      <color theme="1"/>
      <name val="Calibri"/>
      <family val="2"/>
      <scheme val="minor"/>
    </font>
    <font>
      <sz val="10"/>
      <name val="Arial"/>
      <family val="2"/>
    </font>
    <font>
      <b/>
      <sz val="18"/>
      <color indexed="9"/>
      <name val="Verdana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Raleway"/>
    </font>
    <font>
      <sz val="10"/>
      <color rgb="FF00B050"/>
      <name val="Raleway"/>
    </font>
    <font>
      <sz val="10"/>
      <color theme="0"/>
      <name val="Raleway"/>
    </font>
    <font>
      <b/>
      <sz val="24"/>
      <color theme="0"/>
      <name val="Raleway"/>
    </font>
    <font>
      <sz val="9"/>
      <name val="Raleway"/>
    </font>
    <font>
      <sz val="9"/>
      <color theme="1"/>
      <name val="Raleway"/>
    </font>
    <font>
      <b/>
      <sz val="9"/>
      <name val="Raleway"/>
    </font>
    <font>
      <b/>
      <sz val="9"/>
      <color theme="1"/>
      <name val="Raleway"/>
    </font>
    <font>
      <sz val="10"/>
      <color rgb="FFFF0000"/>
      <name val="Raleway"/>
    </font>
    <font>
      <b/>
      <sz val="10"/>
      <color rgb="FF00B050"/>
      <name val="Raleway"/>
    </font>
    <font>
      <b/>
      <sz val="20"/>
      <color rgb="FFFF0000"/>
      <name val="Raleway"/>
    </font>
    <font>
      <b/>
      <sz val="26"/>
      <name val="Raleway"/>
    </font>
  </fonts>
  <fills count="10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8"/>
        <bgColor indexed="64"/>
      </patternFill>
    </fill>
  </fills>
  <borders count="11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164" fontId="2" fillId="0" borderId="0" applyFont="0" applyFill="0" applyBorder="0" applyAlignment="0" applyProtection="0"/>
    <xf numFmtId="0" fontId="2" fillId="0" borderId="0"/>
    <xf numFmtId="0" fontId="2" fillId="3" borderId="1" applyNumberFormat="0" applyProtection="0">
      <alignment horizontal="left" vertical="center" indent="1"/>
    </xf>
    <xf numFmtId="0" fontId="2" fillId="3" borderId="1" applyNumberFormat="0" applyProtection="0">
      <alignment horizontal="left" vertical="center" indent="1"/>
    </xf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9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</cellStyleXfs>
  <cellXfs count="36">
    <xf numFmtId="0" fontId="0" fillId="0" borderId="0" xfId="0"/>
    <xf numFmtId="0" fontId="9" fillId="0" borderId="0" xfId="0" applyFont="1"/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44" fontId="9" fillId="0" borderId="0" xfId="0" applyNumberFormat="1" applyFont="1"/>
    <xf numFmtId="44" fontId="9" fillId="6" borderId="2" xfId="0" applyNumberFormat="1" applyFont="1" applyFill="1" applyBorder="1"/>
    <xf numFmtId="0" fontId="9" fillId="0" borderId="0" xfId="0" applyFont="1" applyAlignment="1">
      <alignment wrapText="1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165" fontId="9" fillId="0" borderId="2" xfId="8" applyNumberFormat="1" applyFont="1" applyBorder="1"/>
    <xf numFmtId="44" fontId="9" fillId="0" borderId="0" xfId="0" applyNumberFormat="1" applyFont="1" applyAlignment="1">
      <alignment horizontal="center" vertical="center"/>
    </xf>
    <xf numFmtId="44" fontId="9" fillId="0" borderId="0" xfId="9" applyFont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44" fontId="9" fillId="7" borderId="2" xfId="0" applyNumberFormat="1" applyFont="1" applyFill="1" applyBorder="1"/>
    <xf numFmtId="166" fontId="9" fillId="4" borderId="2" xfId="7" applyNumberFormat="1" applyFont="1" applyFill="1" applyBorder="1" applyProtection="1">
      <protection locked="0"/>
    </xf>
    <xf numFmtId="9" fontId="9" fillId="4" borderId="2" xfId="7" applyFont="1" applyFill="1" applyBorder="1" applyAlignment="1" applyProtection="1">
      <alignment horizontal="center" vertical="center"/>
      <protection locked="0"/>
    </xf>
    <xf numFmtId="0" fontId="13" fillId="0" borderId="5" xfId="10" applyFont="1" applyBorder="1"/>
    <xf numFmtId="10" fontId="14" fillId="0" borderId="6" xfId="11" applyNumberFormat="1" applyFont="1" applyBorder="1"/>
    <xf numFmtId="167" fontId="14" fillId="0" borderId="7" xfId="10" applyNumberFormat="1" applyFont="1" applyBorder="1"/>
    <xf numFmtId="0" fontId="13" fillId="0" borderId="8" xfId="10" applyFont="1" applyBorder="1"/>
    <xf numFmtId="10" fontId="14" fillId="0" borderId="9" xfId="11" applyNumberFormat="1" applyFont="1" applyBorder="1"/>
    <xf numFmtId="167" fontId="14" fillId="0" borderId="10" xfId="10" applyNumberFormat="1" applyFont="1" applyBorder="1"/>
    <xf numFmtId="0" fontId="15" fillId="0" borderId="8" xfId="10" applyFont="1" applyBorder="1"/>
    <xf numFmtId="167" fontId="16" fillId="5" borderId="10" xfId="12" applyFont="1" applyFill="1" applyBorder="1"/>
    <xf numFmtId="167" fontId="16" fillId="5" borderId="10" xfId="10" applyNumberFormat="1" applyFont="1" applyFill="1" applyBorder="1"/>
    <xf numFmtId="0" fontId="17" fillId="0" borderId="0" xfId="0" applyFont="1"/>
    <xf numFmtId="44" fontId="9" fillId="7" borderId="0" xfId="0" applyNumberFormat="1" applyFont="1" applyFill="1"/>
    <xf numFmtId="10" fontId="14" fillId="4" borderId="9" xfId="11" applyNumberFormat="1" applyFont="1" applyFill="1" applyBorder="1" applyProtection="1">
      <protection locked="0"/>
    </xf>
    <xf numFmtId="0" fontId="11" fillId="8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18" fillId="0" borderId="3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44" fontId="12" fillId="8" borderId="0" xfId="0" applyNumberFormat="1" applyFont="1" applyFill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0" fillId="9" borderId="0" xfId="0" applyFont="1" applyFill="1" applyAlignment="1">
      <alignment horizontal="center" vertical="center"/>
    </xf>
  </cellXfs>
  <cellStyles count="13">
    <cellStyle name="Euro" xfId="1" xr:uid="{00000000-0005-0000-0000-000000000000}"/>
    <cellStyle name="Gevolgde hyperlink" xfId="6" builtinId="9" hidden="1"/>
    <cellStyle name="Hyperlink" xfId="5" builtinId="8" hidden="1"/>
    <cellStyle name="Komma" xfId="8" builtinId="3"/>
    <cellStyle name="Komma 2" xfId="12" xr:uid="{78345C16-770B-3C4C-A0C4-90C53E5CADAD}"/>
    <cellStyle name="Procent" xfId="7" builtinId="5"/>
    <cellStyle name="Procent 2" xfId="11" xr:uid="{E3E20703-495D-8145-959B-CAD3142233C4}"/>
    <cellStyle name="SAPBEXchaText" xfId="3" xr:uid="{00000000-0005-0000-0000-000003000000}"/>
    <cellStyle name="SAPBEXstdItem" xfId="4" xr:uid="{00000000-0005-0000-0000-000004000000}"/>
    <cellStyle name="Standaard" xfId="0" builtinId="0"/>
    <cellStyle name="Standaard 2" xfId="2" xr:uid="{00000000-0005-0000-0000-000006000000}"/>
    <cellStyle name="Standaard 3" xfId="10" xr:uid="{7E25EB10-8DE1-9B4B-8286-F48EF07115E6}"/>
    <cellStyle name="Valuta" xfId="9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87313</xdr:colOff>
      <xdr:row>12</xdr:row>
      <xdr:rowOff>142874</xdr:rowOff>
    </xdr:from>
    <xdr:to>
      <xdr:col>1</xdr:col>
      <xdr:colOff>762000</xdr:colOff>
      <xdr:row>29</xdr:row>
      <xdr:rowOff>103188</xdr:rowOff>
    </xdr:to>
    <xdr:sp macro="" textlink="">
      <xdr:nvSpPr>
        <xdr:cNvPr id="2" name="Tekstvak 1">
          <a:extLst>
            <a:ext uri="{FF2B5EF4-FFF2-40B4-BE49-F238E27FC236}">
              <a16:creationId xmlns:a16="http://schemas.microsoft.com/office/drawing/2014/main" id="{DF16397B-CFB5-50E5-AC40-BB52A144395A}"/>
            </a:ext>
          </a:extLst>
        </xdr:cNvPr>
        <xdr:cNvSpPr txBox="1"/>
      </xdr:nvSpPr>
      <xdr:spPr>
        <a:xfrm>
          <a:off x="87313" y="4992687"/>
          <a:ext cx="1500187" cy="24606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1100"/>
            <a:t>De wettelijke/ cao wijzigingen</a:t>
          </a:r>
          <a:r>
            <a:rPr lang="nl-NL" sz="1100" baseline="0"/>
            <a:t> worden na wijziging in dit blad aangepast. </a:t>
          </a:r>
        </a:p>
        <a:p>
          <a:endParaRPr lang="nl-NL" sz="1100" baseline="0"/>
        </a:p>
        <a:p>
          <a:r>
            <a:rPr lang="nl-NL" sz="1100" baseline="0"/>
            <a:t>PRIJZEN MOETEN GEBASEERD ZIJN OP </a:t>
          </a:r>
          <a:r>
            <a:rPr lang="nl-NL" sz="1100" b="1" baseline="0"/>
            <a:t>PRIJSPEIL 2024 incl IKB</a:t>
          </a:r>
          <a:endParaRPr lang="nl-NL" sz="1100" b="1"/>
        </a:p>
      </xdr:txBody>
    </xdr:sp>
    <xdr:clientData/>
  </xdr:twoCellAnchor>
  <xdr:twoCellAnchor editAs="oneCell">
    <xdr:from>
      <xdr:col>0</xdr:col>
      <xdr:colOff>71439</xdr:colOff>
      <xdr:row>4</xdr:row>
      <xdr:rowOff>15874</xdr:rowOff>
    </xdr:from>
    <xdr:to>
      <xdr:col>2</xdr:col>
      <xdr:colOff>1611909</xdr:colOff>
      <xdr:row>4</xdr:row>
      <xdr:rowOff>473391</xdr:rowOff>
    </xdr:to>
    <xdr:pic>
      <xdr:nvPicPr>
        <xdr:cNvPr id="3" name="Afbeelding 2" descr="Afbeelding met Lettertype, tekst, Graphics, grafische vormgeving&#10;&#10;Automatisch gegenereerde beschrijving">
          <a:extLst>
            <a:ext uri="{FF2B5EF4-FFF2-40B4-BE49-F238E27FC236}">
              <a16:creationId xmlns:a16="http://schemas.microsoft.com/office/drawing/2014/main" id="{69FA75D0-9D22-ACA8-D052-5A531B8C05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439" y="1714499"/>
          <a:ext cx="3191470" cy="4575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56C88F-591F-1A40-8E20-5EBD8BBF0F57}">
  <sheetPr>
    <tabColor rgb="FF92D050"/>
  </sheetPr>
  <dimension ref="A1:O60"/>
  <sheetViews>
    <sheetView tabSelected="1" zoomScale="120" zoomScaleNormal="120" workbookViewId="0">
      <selection activeCell="H2" sqref="H2:L2"/>
    </sheetView>
  </sheetViews>
  <sheetFormatPr baseColWidth="10" defaultColWidth="10.83203125" defaultRowHeight="13" x14ac:dyDescent="0.15"/>
  <cols>
    <col min="1" max="2" width="10.83203125" style="1"/>
    <col min="3" max="3" width="34" style="1" customWidth="1"/>
    <col min="4" max="4" width="18.83203125" style="1" customWidth="1"/>
    <col min="5" max="5" width="16.83203125" style="1" customWidth="1"/>
    <col min="6" max="6" width="18.83203125" style="1" customWidth="1"/>
    <col min="7" max="7" width="10.83203125" style="1"/>
    <col min="8" max="8" width="16.33203125" style="1" customWidth="1"/>
    <col min="9" max="9" width="18.83203125" style="1" customWidth="1"/>
    <col min="10" max="10" width="10.83203125" style="1"/>
    <col min="11" max="11" width="16.33203125" style="1" customWidth="1"/>
    <col min="12" max="12" width="18.83203125" style="1" customWidth="1"/>
    <col min="13" max="13" width="10.83203125" style="1"/>
    <col min="14" max="14" width="16.33203125" style="1" customWidth="1"/>
    <col min="15" max="15" width="18.83203125" style="1" customWidth="1"/>
    <col min="16" max="16384" width="10.83203125" style="1"/>
  </cols>
  <sheetData>
    <row r="1" spans="1:15" ht="97" customHeight="1" x14ac:dyDescent="0.15">
      <c r="A1" s="30" t="s">
        <v>40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</row>
    <row r="2" spans="1:15" ht="45" customHeight="1" x14ac:dyDescent="0.15">
      <c r="A2" s="34" t="s">
        <v>48</v>
      </c>
      <c r="B2" s="34"/>
      <c r="C2" s="34"/>
      <c r="D2" s="34"/>
      <c r="E2" s="34"/>
      <c r="F2" s="34"/>
      <c r="G2" s="34"/>
      <c r="H2" s="35" t="s">
        <v>50</v>
      </c>
      <c r="I2" s="35"/>
      <c r="J2" s="35"/>
      <c r="K2" s="35"/>
      <c r="L2" s="35"/>
    </row>
    <row r="4" spans="1:15" ht="14" thickBot="1" x14ac:dyDescent="0.2"/>
    <row r="5" spans="1:15" ht="99" customHeight="1" thickBot="1" x14ac:dyDescent="0.2">
      <c r="A5" s="1" t="s">
        <v>39</v>
      </c>
      <c r="E5" s="31" t="s">
        <v>0</v>
      </c>
      <c r="F5" s="32"/>
      <c r="G5" s="8"/>
    </row>
    <row r="6" spans="1:15" ht="67" customHeight="1" thickBot="1" x14ac:dyDescent="0.2">
      <c r="C6" s="26" t="s">
        <v>34</v>
      </c>
      <c r="E6" s="2" t="s">
        <v>46</v>
      </c>
      <c r="F6" s="3" t="s">
        <v>1</v>
      </c>
    </row>
    <row r="7" spans="1:15" ht="14" thickTop="1" x14ac:dyDescent="0.15">
      <c r="C7" s="17" t="s">
        <v>41</v>
      </c>
      <c r="E7" s="18"/>
      <c r="F7" s="19">
        <v>100</v>
      </c>
    </row>
    <row r="8" spans="1:15" x14ac:dyDescent="0.15">
      <c r="C8" s="20" t="s">
        <v>2</v>
      </c>
      <c r="E8" s="28">
        <v>7.1000000000000004E-3</v>
      </c>
      <c r="F8" s="22">
        <f>E8*F7</f>
        <v>0.71000000000000008</v>
      </c>
    </row>
    <row r="9" spans="1:15" x14ac:dyDescent="0.15">
      <c r="C9" s="20" t="s">
        <v>3</v>
      </c>
      <c r="E9" s="28">
        <v>1.5E-3</v>
      </c>
      <c r="F9" s="22">
        <f>E9*F7</f>
        <v>0.15</v>
      </c>
    </row>
    <row r="10" spans="1:15" x14ac:dyDescent="0.15">
      <c r="C10" s="23"/>
      <c r="E10" s="21"/>
      <c r="F10" s="25">
        <f>F7+F8+F9</f>
        <v>100.86</v>
      </c>
      <c r="G10" s="1" t="s">
        <v>49</v>
      </c>
    </row>
    <row r="11" spans="1:15" x14ac:dyDescent="0.15">
      <c r="C11" s="23" t="s">
        <v>4</v>
      </c>
      <c r="E11" s="21"/>
      <c r="F11" s="22"/>
    </row>
    <row r="12" spans="1:15" x14ac:dyDescent="0.15">
      <c r="C12" s="20" t="s">
        <v>5</v>
      </c>
      <c r="E12" s="28">
        <v>0.13392857142857142</v>
      </c>
      <c r="F12" s="22">
        <f>E12*($F$8+$F$7)</f>
        <v>13.487946428571428</v>
      </c>
    </row>
    <row r="13" spans="1:15" x14ac:dyDescent="0.15">
      <c r="C13" s="20" t="s">
        <v>6</v>
      </c>
      <c r="E13" s="28">
        <v>2.6785714285714284E-2</v>
      </c>
      <c r="F13" s="22">
        <f>E13*($F$8+$F$7)</f>
        <v>2.6975892857142854</v>
      </c>
    </row>
    <row r="14" spans="1:15" x14ac:dyDescent="0.15">
      <c r="C14" s="20" t="s">
        <v>7</v>
      </c>
      <c r="E14" s="28">
        <v>6.0000000000000001E-3</v>
      </c>
      <c r="F14" s="22">
        <f>E14*($F$8+$F$7)</f>
        <v>0.60426000000000002</v>
      </c>
    </row>
    <row r="15" spans="1:15" x14ac:dyDescent="0.15">
      <c r="C15" s="20" t="s">
        <v>8</v>
      </c>
      <c r="E15" s="28">
        <v>0</v>
      </c>
      <c r="F15" s="22">
        <f>E15*($F$8+$F$7)</f>
        <v>0</v>
      </c>
    </row>
    <row r="16" spans="1:15" x14ac:dyDescent="0.15">
      <c r="C16" s="23" t="s">
        <v>47</v>
      </c>
      <c r="E16" s="28"/>
      <c r="F16" s="25">
        <f>SUM(F12:F15)</f>
        <v>16.789795714285713</v>
      </c>
    </row>
    <row r="17" spans="3:6" x14ac:dyDescent="0.15">
      <c r="C17" s="20"/>
      <c r="E17" s="28"/>
      <c r="F17" s="22"/>
    </row>
    <row r="18" spans="3:6" x14ac:dyDescent="0.15">
      <c r="C18" s="20" t="s">
        <v>9</v>
      </c>
      <c r="E18" s="28">
        <v>8.3299999999999999E-2</v>
      </c>
      <c r="F18" s="22">
        <f>E18*(F7+F8+F12+F13+F14+F20)</f>
        <v>10.598858246812499</v>
      </c>
    </row>
    <row r="19" spans="3:6" x14ac:dyDescent="0.15">
      <c r="C19" s="20" t="s">
        <v>10</v>
      </c>
      <c r="E19" s="28">
        <v>0</v>
      </c>
      <c r="F19" s="22">
        <f>E19*(F7+F8+F12+F13+F14+F20)</f>
        <v>0</v>
      </c>
    </row>
    <row r="20" spans="3:6" x14ac:dyDescent="0.15">
      <c r="C20" s="20" t="s">
        <v>11</v>
      </c>
      <c r="E20" s="28">
        <v>8.3299999999999999E-2</v>
      </c>
      <c r="F20" s="22">
        <f>E20*(F7+F8+F12+F13)</f>
        <v>9.7373981250000003</v>
      </c>
    </row>
    <row r="21" spans="3:6" x14ac:dyDescent="0.15">
      <c r="C21" s="23" t="s">
        <v>12</v>
      </c>
      <c r="E21" s="21"/>
      <c r="F21" s="25">
        <f>SUM(F7:F9)+(F16+(SUM(F18:F20)))</f>
        <v>137.9860520860982</v>
      </c>
    </row>
    <row r="22" spans="3:6" x14ac:dyDescent="0.15">
      <c r="C22" s="23"/>
      <c r="E22" s="21"/>
      <c r="F22" s="22"/>
    </row>
    <row r="23" spans="3:6" x14ac:dyDescent="0.15">
      <c r="C23" s="23" t="s">
        <v>13</v>
      </c>
      <c r="E23" s="21"/>
      <c r="F23" s="22"/>
    </row>
    <row r="24" spans="3:6" x14ac:dyDescent="0.15">
      <c r="C24" s="20" t="s">
        <v>14</v>
      </c>
      <c r="E24" s="28">
        <v>7.6399999999999996E-2</v>
      </c>
      <c r="F24" s="22">
        <f t="shared" ref="F24:F35" si="0">ROUND(+F$21*E24,2)</f>
        <v>10.54</v>
      </c>
    </row>
    <row r="25" spans="3:6" x14ac:dyDescent="0.15">
      <c r="C25" s="20" t="s">
        <v>15</v>
      </c>
      <c r="E25" s="28">
        <v>0</v>
      </c>
      <c r="F25" s="22">
        <f t="shared" si="0"/>
        <v>0</v>
      </c>
    </row>
    <row r="26" spans="3:6" x14ac:dyDescent="0.15">
      <c r="C26" s="20" t="s">
        <v>16</v>
      </c>
      <c r="E26" s="28">
        <v>7.6100000000000001E-2</v>
      </c>
      <c r="F26" s="22">
        <f t="shared" si="0"/>
        <v>10.5</v>
      </c>
    </row>
    <row r="27" spans="3:6" x14ac:dyDescent="0.15">
      <c r="C27" s="20" t="s">
        <v>17</v>
      </c>
      <c r="E27" s="28">
        <v>0</v>
      </c>
      <c r="F27" s="22">
        <f t="shared" si="0"/>
        <v>0</v>
      </c>
    </row>
    <row r="28" spans="3:6" x14ac:dyDescent="0.15">
      <c r="C28" s="20" t="s">
        <v>18</v>
      </c>
      <c r="E28" s="28">
        <v>0</v>
      </c>
      <c r="F28" s="22">
        <f t="shared" si="0"/>
        <v>0</v>
      </c>
    </row>
    <row r="29" spans="3:6" x14ac:dyDescent="0.15">
      <c r="C29" s="20" t="s">
        <v>19</v>
      </c>
      <c r="E29" s="28">
        <v>6.6799999999999998E-2</v>
      </c>
      <c r="F29" s="22">
        <f t="shared" si="0"/>
        <v>9.2200000000000006</v>
      </c>
    </row>
    <row r="30" spans="3:6" x14ac:dyDescent="0.15">
      <c r="C30" s="20" t="s">
        <v>20</v>
      </c>
      <c r="E30" s="28">
        <v>0</v>
      </c>
      <c r="F30" s="22">
        <f t="shared" si="0"/>
        <v>0</v>
      </c>
    </row>
    <row r="31" spans="3:6" x14ac:dyDescent="0.15">
      <c r="C31" s="20" t="s">
        <v>21</v>
      </c>
      <c r="E31" s="28">
        <v>1.0200000000000001E-2</v>
      </c>
      <c r="F31" s="22">
        <f t="shared" si="0"/>
        <v>1.41</v>
      </c>
    </row>
    <row r="32" spans="3:6" x14ac:dyDescent="0.15">
      <c r="C32" s="20" t="s">
        <v>22</v>
      </c>
      <c r="E32" s="28">
        <v>0</v>
      </c>
      <c r="F32" s="22">
        <f t="shared" si="0"/>
        <v>0</v>
      </c>
    </row>
    <row r="33" spans="3:7" x14ac:dyDescent="0.15">
      <c r="C33" s="20" t="s">
        <v>45</v>
      </c>
      <c r="E33" s="28">
        <v>0</v>
      </c>
      <c r="F33" s="22">
        <f t="shared" ref="F33" si="1">ROUND(+F$21*E33,2)</f>
        <v>0</v>
      </c>
    </row>
    <row r="34" spans="3:7" x14ac:dyDescent="0.15">
      <c r="C34" s="20" t="s">
        <v>23</v>
      </c>
      <c r="E34" s="28">
        <v>2E-3</v>
      </c>
      <c r="F34" s="22">
        <f t="shared" si="0"/>
        <v>0.28000000000000003</v>
      </c>
    </row>
    <row r="35" spans="3:7" x14ac:dyDescent="0.15">
      <c r="C35" s="20" t="s">
        <v>24</v>
      </c>
      <c r="E35" s="28">
        <v>0</v>
      </c>
      <c r="F35" s="22">
        <f t="shared" si="0"/>
        <v>0</v>
      </c>
    </row>
    <row r="36" spans="3:7" x14ac:dyDescent="0.15">
      <c r="F36" s="22"/>
    </row>
    <row r="37" spans="3:7" x14ac:dyDescent="0.15">
      <c r="D37" s="26" t="s">
        <v>42</v>
      </c>
      <c r="F37" s="22"/>
    </row>
    <row r="38" spans="3:7" x14ac:dyDescent="0.15">
      <c r="F38" s="24">
        <f>SUM(F21:F36)</f>
        <v>169.93605208609819</v>
      </c>
    </row>
    <row r="39" spans="3:7" ht="14" thickBot="1" x14ac:dyDescent="0.2"/>
    <row r="40" spans="3:7" ht="14" thickBot="1" x14ac:dyDescent="0.2">
      <c r="D40" s="1" t="s">
        <v>25</v>
      </c>
      <c r="E40" s="15">
        <v>0</v>
      </c>
      <c r="F40" s="4">
        <f>E40*F38</f>
        <v>0</v>
      </c>
      <c r="G40" s="1" t="s">
        <v>37</v>
      </c>
    </row>
    <row r="41" spans="3:7" ht="14" thickBot="1" x14ac:dyDescent="0.2"/>
    <row r="42" spans="3:7" ht="14" thickBot="1" x14ac:dyDescent="0.2">
      <c r="D42" s="1" t="s">
        <v>26</v>
      </c>
      <c r="F42" s="5">
        <f>F38+F40</f>
        <v>169.93605208609819</v>
      </c>
      <c r="G42" s="1" t="s">
        <v>38</v>
      </c>
    </row>
    <row r="43" spans="3:7" ht="14" thickBot="1" x14ac:dyDescent="0.2"/>
    <row r="44" spans="3:7" ht="14" thickBot="1" x14ac:dyDescent="0.2">
      <c r="D44" s="1" t="s">
        <v>27</v>
      </c>
      <c r="F44" s="9">
        <v>8750</v>
      </c>
    </row>
    <row r="46" spans="3:7" x14ac:dyDescent="0.15">
      <c r="D46" s="1" t="s">
        <v>43</v>
      </c>
      <c r="F46" s="27">
        <f>F42*F44</f>
        <v>1486940.4557533592</v>
      </c>
    </row>
    <row r="49" spans="1:10" x14ac:dyDescent="0.15">
      <c r="A49" s="1" t="s">
        <v>28</v>
      </c>
    </row>
    <row r="50" spans="1:10" ht="57" thickBot="1" x14ac:dyDescent="0.2">
      <c r="D50" s="12" t="s">
        <v>29</v>
      </c>
      <c r="E50" s="12" t="s">
        <v>30</v>
      </c>
      <c r="F50" s="13" t="s">
        <v>31</v>
      </c>
      <c r="G50" s="13"/>
      <c r="H50" s="13" t="s">
        <v>32</v>
      </c>
    </row>
    <row r="51" spans="1:10" ht="57" thickBot="1" x14ac:dyDescent="0.2">
      <c r="C51" s="6" t="s">
        <v>33</v>
      </c>
      <c r="D51" s="11">
        <v>50000</v>
      </c>
      <c r="E51" s="16">
        <v>0</v>
      </c>
      <c r="F51" s="10">
        <f>D51*E51</f>
        <v>0</v>
      </c>
      <c r="H51" s="4">
        <f>D51+F51</f>
        <v>50000</v>
      </c>
      <c r="I51" s="26" t="s">
        <v>42</v>
      </c>
    </row>
    <row r="52" spans="1:10" x14ac:dyDescent="0.15">
      <c r="E52" s="7" t="s">
        <v>34</v>
      </c>
    </row>
    <row r="53" spans="1:10" ht="14" thickBot="1" x14ac:dyDescent="0.2"/>
    <row r="54" spans="1:10" ht="14" thickBot="1" x14ac:dyDescent="0.2">
      <c r="E54" s="1" t="s">
        <v>44</v>
      </c>
      <c r="H54" s="14">
        <f>H51</f>
        <v>50000</v>
      </c>
    </row>
    <row r="58" spans="1:10" ht="49" customHeight="1" x14ac:dyDescent="0.15">
      <c r="E58" s="29" t="s">
        <v>35</v>
      </c>
      <c r="F58" s="29"/>
      <c r="G58" s="29"/>
      <c r="H58" s="33">
        <f>H54+F46</f>
        <v>1536940.4557533592</v>
      </c>
      <c r="I58" s="33"/>
      <c r="J58" s="33"/>
    </row>
    <row r="59" spans="1:10" x14ac:dyDescent="0.15">
      <c r="H59" s="1" t="s">
        <v>36</v>
      </c>
    </row>
    <row r="60" spans="1:10" x14ac:dyDescent="0.15">
      <c r="E60" s="26" t="s">
        <v>42</v>
      </c>
    </row>
  </sheetData>
  <sheetProtection algorithmName="SHA-512" hashValue="fQFc/JSbM8xru0q9pteiRJphTTPCuLKgtIFkNvGVFFBH5fS1H5PfkNHQETKTBJY+fZ6XYr2zVkdPwP6WcHId7g==" saltValue="idsj8cmGtRj+qDrTH5oO9w==" spinCount="100000" sheet="1" objects="1" scenarios="1"/>
  <mergeCells count="6">
    <mergeCell ref="E58:G58"/>
    <mergeCell ref="A1:O1"/>
    <mergeCell ref="E5:F5"/>
    <mergeCell ref="H58:J58"/>
    <mergeCell ref="A2:G2"/>
    <mergeCell ref="H2:L2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dfd6af9-2027-427e-aee7-f2f3dc2ea940">
      <Terms xmlns="http://schemas.microsoft.com/office/infopath/2007/PartnerControls"/>
    </lcf76f155ced4ddcb4097134ff3c332f>
    <TaxCatchAll xmlns="04d4ff2e-cf62-40b0-a5cf-f8c6524922a9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E6040D1F6A6494DB15746078819D89F" ma:contentTypeVersion="12" ma:contentTypeDescription="Een nieuw document maken." ma:contentTypeScope="" ma:versionID="d9ddba74b78a77a69f9afe61d097b29d">
  <xsd:schema xmlns:xsd="http://www.w3.org/2001/XMLSchema" xmlns:xs="http://www.w3.org/2001/XMLSchema" xmlns:p="http://schemas.microsoft.com/office/2006/metadata/properties" xmlns:ns2="cdfd6af9-2027-427e-aee7-f2f3dc2ea940" xmlns:ns3="04d4ff2e-cf62-40b0-a5cf-f8c6524922a9" targetNamespace="http://schemas.microsoft.com/office/2006/metadata/properties" ma:root="true" ma:fieldsID="e0f0422777e4c6338694d46220b124a7" ns2:_="" ns3:_="">
    <xsd:import namespace="cdfd6af9-2027-427e-aee7-f2f3dc2ea940"/>
    <xsd:import namespace="04d4ff2e-cf62-40b0-a5cf-f8c6524922a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fd6af9-2027-427e-aee7-f2f3dc2ea94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Afbeeldingtags" ma:readOnly="false" ma:fieldId="{5cf76f15-5ced-4ddc-b409-7134ff3c332f}" ma:taxonomyMulti="true" ma:sspId="87337ac9-5ebe-4b66-b157-16982362144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d4ff2e-cf62-40b0-a5cf-f8c6524922a9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dfcf5dfd-d56a-4298-a617-48fc0b221880}" ma:internalName="TaxCatchAll" ma:showField="CatchAllData" ma:web="04d4ff2e-cf62-40b0-a5cf-f8c6524922a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801A9BA-3FA8-4F4E-9285-5F11B88AB99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2059463-BD18-4083-AC44-6C2E8A52F261}">
  <ds:schemaRefs>
    <ds:schemaRef ds:uri="http://purl.org/dc/elements/1.1/"/>
    <ds:schemaRef ds:uri="http://purl.org/dc/dcmitype/"/>
    <ds:schemaRef ds:uri="04d4ff2e-cf62-40b0-a5cf-f8c6524922a9"/>
    <ds:schemaRef ds:uri="http://schemas.microsoft.com/office/2006/metadata/properties"/>
    <ds:schemaRef ds:uri="http://schemas.microsoft.com/office/infopath/2007/PartnerControl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cdfd6af9-2027-427e-aee7-f2f3dc2ea940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10CAE2F-6C60-4F71-974F-EFE4A69BF11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dfd6af9-2027-427e-aee7-f2f3dc2ea940"/>
    <ds:schemaRef ds:uri="04d4ff2e-cf62-40b0-a5cf-f8c6524922a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GEMWEST-PNIL9 2024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>Copyright inkoopadviesbureau BiC</dc:description>
  <cp:lastModifiedBy/>
  <cp:revision/>
  <dcterms:created xsi:type="dcterms:W3CDTF">2014-10-31T15:34:42Z</dcterms:created>
  <dcterms:modified xsi:type="dcterms:W3CDTF">2024-04-05T09:49:54Z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0x010100BE6040D1F6A6494DB15746078819D89F</vt:lpwstr>
  </property>
  <property fmtid="{D5CDD505-2E9C-101B-9397-08002B2CF9AE}" pid="3" name="MediaServiceImageTags">
    <vt:lpwstr/>
  </property>
</Properties>
</file>