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Aanbestedingen\Hans\2024-4002 architectenkeuze bestuurscentrum\4 nota van inlichtingen\"/>
    </mc:Choice>
  </mc:AlternateContent>
  <xr:revisionPtr revIDLastSave="0" documentId="13_ncr:1_{526EE8FA-6E4E-46E8-81A9-1C2D8D277288}" xr6:coauthVersionLast="47" xr6:coauthVersionMax="47" xr10:uidLastSave="{00000000-0000-0000-0000-000000000000}"/>
  <bookViews>
    <workbookView xWindow="28680" yWindow="-120" windowWidth="29040" windowHeight="15840" xr2:uid="{00000000-000D-0000-FFFF-FFFF00000000}"/>
  </bookViews>
  <sheets>
    <sheet name="selectiematrix" sheetId="1" r:id="rId1"/>
    <sheet name="invulwaarden" sheetId="2" r:id="rId2"/>
    <sheet name="Blad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L17" i="1"/>
  <c r="M17" i="1"/>
  <c r="N17" i="1"/>
  <c r="O17" i="1"/>
  <c r="P17" i="1"/>
  <c r="Q17" i="1"/>
  <c r="R17" i="1"/>
  <c r="S17" i="1"/>
  <c r="T17" i="1"/>
  <c r="J17" i="1"/>
  <c r="T21" i="1"/>
  <c r="K19" i="1"/>
  <c r="D25" i="1"/>
  <c r="G23" i="1"/>
  <c r="L23" i="1" s="1"/>
  <c r="J19" i="1"/>
  <c r="L19" i="1"/>
  <c r="M19" i="1"/>
  <c r="N19" i="1"/>
  <c r="O19" i="1"/>
  <c r="P19" i="1"/>
  <c r="R19" i="1"/>
  <c r="S19" i="1"/>
  <c r="Q19" i="1"/>
  <c r="L20" i="1"/>
  <c r="T19" i="1"/>
  <c r="Q21" i="1"/>
  <c r="G5" i="1"/>
  <c r="G6" i="1"/>
  <c r="G4" i="1"/>
  <c r="S21" i="1"/>
  <c r="R21" i="1"/>
  <c r="P21" i="1"/>
  <c r="O21" i="1"/>
  <c r="N21" i="1"/>
  <c r="M21" i="1"/>
  <c r="L21" i="1"/>
  <c r="K21" i="1"/>
  <c r="J21" i="1"/>
  <c r="T20" i="1"/>
  <c r="S20" i="1"/>
  <c r="R20" i="1"/>
  <c r="Q20" i="1"/>
  <c r="P20" i="1"/>
  <c r="O20" i="1"/>
  <c r="N20" i="1"/>
  <c r="M20" i="1"/>
  <c r="K20" i="1"/>
  <c r="J20" i="1"/>
  <c r="K18" i="1"/>
  <c r="L18" i="1"/>
  <c r="M18" i="1"/>
  <c r="N18" i="1"/>
  <c r="O18" i="1"/>
  <c r="P18" i="1"/>
  <c r="Q18" i="1"/>
  <c r="R18" i="1"/>
  <c r="S18" i="1"/>
  <c r="T18" i="1"/>
  <c r="J18" i="1"/>
  <c r="G12" i="1"/>
  <c r="L12" i="1" s="1"/>
  <c r="G13" i="1"/>
  <c r="M13" i="1" s="1"/>
  <c r="G14" i="1"/>
  <c r="J14" i="1" s="1"/>
  <c r="O14" i="1" l="1"/>
  <c r="O23" i="1"/>
  <c r="K23" i="1"/>
  <c r="M23" i="1"/>
  <c r="J23" i="1"/>
  <c r="N23" i="1"/>
  <c r="W21" i="1"/>
  <c r="G21" i="1" s="1"/>
  <c r="W20" i="1"/>
  <c r="G20" i="1" s="1"/>
  <c r="J12" i="1"/>
  <c r="J13" i="1"/>
  <c r="O13" i="1"/>
  <c r="K13" i="1"/>
  <c r="L13" i="1"/>
  <c r="N13" i="1"/>
  <c r="W19" i="1"/>
  <c r="G19" i="1" s="1"/>
  <c r="W18" i="1"/>
  <c r="M14" i="1"/>
  <c r="L14" i="1"/>
  <c r="K14" i="1"/>
  <c r="N14" i="1"/>
  <c r="O12" i="1"/>
  <c r="N12" i="1"/>
  <c r="M12" i="1"/>
  <c r="K12" i="1"/>
  <c r="P23" i="1" l="1"/>
  <c r="H23" i="1" s="1"/>
  <c r="H21" i="1"/>
  <c r="P14" i="1"/>
  <c r="H14" i="1" s="1"/>
  <c r="P13" i="1"/>
  <c r="H13" i="1" s="1"/>
  <c r="P12" i="1"/>
  <c r="H12" i="1" s="1"/>
  <c r="G18" i="1"/>
  <c r="H19" i="1" s="1"/>
  <c r="H26" i="1" l="1"/>
</calcChain>
</file>

<file path=xl/sharedStrings.xml><?xml version="1.0" encoding="utf-8"?>
<sst xmlns="http://schemas.openxmlformats.org/spreadsheetml/2006/main" count="79" uniqueCount="50">
  <si>
    <t>Selectiecriteria</t>
  </si>
  <si>
    <t>Selectie-eisen</t>
  </si>
  <si>
    <t>Heeft de aanmelder ervaring met het ontwerp van een publieke vergaderzaal en zo ja hoe vaak?</t>
  </si>
  <si>
    <t>eisen</t>
  </si>
  <si>
    <t>nee</t>
  </si>
  <si>
    <t>Ja/nee</t>
  </si>
  <si>
    <t>Ja</t>
  </si>
  <si>
    <t>aantallen</t>
  </si>
  <si>
    <t>5 of meer</t>
  </si>
  <si>
    <t>maximale score</t>
  </si>
  <si>
    <t>antwoord</t>
  </si>
  <si>
    <t>waarde</t>
  </si>
  <si>
    <t>punten</t>
  </si>
  <si>
    <t>label van</t>
  </si>
  <si>
    <t>label naar</t>
  </si>
  <si>
    <t>G</t>
  </si>
  <si>
    <t>F</t>
  </si>
  <si>
    <t>E</t>
  </si>
  <si>
    <t>D</t>
  </si>
  <si>
    <t>C</t>
  </si>
  <si>
    <t>B</t>
  </si>
  <si>
    <t>A</t>
  </si>
  <si>
    <t>A+</t>
  </si>
  <si>
    <t>A++</t>
  </si>
  <si>
    <t>A+++</t>
  </si>
  <si>
    <t>A++++</t>
  </si>
  <si>
    <t>naar</t>
  </si>
  <si>
    <t>KG CO2/m²</t>
  </si>
  <si>
    <t>Behaalde score</t>
  </si>
  <si>
    <t>Maximaal haalbare score</t>
  </si>
  <si>
    <t>interieur  PM</t>
  </si>
  <si>
    <t>Ontwerpen van een aanbouw aan een monumentaal pand</t>
  </si>
  <si>
    <t xml:space="preserve">Ontwerpen van (ver)bouw(ing) van een gebouw met een maatschappelijk/publieke functie </t>
  </si>
  <si>
    <t>Ontwerpen van (ver)bouw(ing) van vergaderruimte met toehoorders</t>
  </si>
  <si>
    <t>Heeft de aanmelder ervaring met het opstellen van een masterplan (rondom het te ontwerpen gebouw) voor een plangebied  met een oppervlak van minimaal 7500 m² en zo ja hoe vaak?</t>
  </si>
  <si>
    <t>Heeft de aanmelder ervaring met de verduurzaming van monumentale panden en zo ja wat is daarbij de grootste stap die is gezet in het duurzaamheidslabel? Met daarbij de nadruk op behoud van de authenticiteit van het monumentale pand.</t>
  </si>
  <si>
    <t xml:space="preserve">Heeft de aanmelder ervaring me de verduurzaming van kantoorpanden en zo ja, wat is daarbij de grootste stap die is gezet in het duurzaamheidslabel? </t>
  </si>
  <si>
    <t>Heeft de aanmelder ervaring met het ontwerpen van interieur en inrichtingen PM</t>
  </si>
  <si>
    <t>(verschil met max) in kwadraat /2500</t>
  </si>
  <si>
    <t>Eis 3</t>
  </si>
  <si>
    <t>Eis 2</t>
  </si>
  <si>
    <t>Eis 1</t>
  </si>
  <si>
    <t xml:space="preserve">Heeft de aanmelder ervaring met een integraal ontwerp van een utiliteitsgebouw en het daartoe behorende terrein, zo ja hoe vaak? </t>
  </si>
  <si>
    <t>Criterium    1</t>
  </si>
  <si>
    <t>Criterium    2</t>
  </si>
  <si>
    <t>Criterium   3</t>
  </si>
  <si>
    <t>Criterium  4</t>
  </si>
  <si>
    <t>Criterium  5</t>
  </si>
  <si>
    <t>Criterium  6</t>
  </si>
  <si>
    <t>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</si>
</sst>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8"/>
      <name val="Calibri"/>
      <family val="2"/>
      <scheme val="minor"/>
    </font>
    <font>
      <b/>
      <sz val="18"/>
      <color theme="1"/>
      <name val="Calibri"/>
      <family val="2"/>
      <scheme val="minor"/>
    </font>
    <font>
      <b/>
      <sz val="11"/>
      <color theme="1"/>
      <name val="Calibri"/>
      <family val="2"/>
      <scheme val="minor"/>
    </font>
    <font>
      <sz val="11"/>
      <color theme="0" tint="-0.34998626667073579"/>
      <name val="Calibri"/>
      <family val="2"/>
      <scheme val="minor"/>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59">
    <xf numFmtId="0" fontId="0" fillId="0" borderId="0" xfId="0"/>
    <xf numFmtId="0" fontId="0" fillId="2" borderId="0" xfId="0" applyFill="1" applyAlignment="1" applyProtection="1">
      <alignment vertical="top"/>
      <protection locked="0"/>
    </xf>
    <xf numFmtId="0" fontId="0" fillId="2" borderId="14" xfId="0" applyFill="1" applyBorder="1" applyAlignment="1" applyProtection="1">
      <alignment vertical="top"/>
      <protection locked="0"/>
    </xf>
    <xf numFmtId="0" fontId="0" fillId="2" borderId="17" xfId="0" applyFill="1" applyBorder="1" applyAlignment="1" applyProtection="1">
      <alignment vertical="top"/>
      <protection locked="0"/>
    </xf>
    <xf numFmtId="0" fontId="0" fillId="2" borderId="0" xfId="0" applyFill="1" applyBorder="1" applyAlignment="1" applyProtection="1">
      <alignment vertical="top"/>
      <protection locked="0"/>
    </xf>
    <xf numFmtId="0" fontId="0" fillId="2" borderId="10" xfId="0" applyFill="1" applyBorder="1" applyAlignment="1" applyProtection="1">
      <alignment vertical="top"/>
      <protection locked="0"/>
    </xf>
    <xf numFmtId="0" fontId="0" fillId="2" borderId="8" xfId="0" applyFill="1" applyBorder="1" applyAlignment="1" applyProtection="1">
      <alignment vertical="top"/>
      <protection locked="0"/>
    </xf>
    <xf numFmtId="0" fontId="2" fillId="0" borderId="0" xfId="0" applyFont="1" applyAlignment="1" applyProtection="1">
      <alignment vertical="top"/>
    </xf>
    <xf numFmtId="0" fontId="0" fillId="0" borderId="0" xfId="0" applyAlignment="1" applyProtection="1">
      <alignment vertical="top"/>
    </xf>
    <xf numFmtId="0" fontId="0" fillId="0" borderId="0" xfId="0" applyAlignment="1" applyProtection="1">
      <alignment vertical="top" wrapText="1"/>
    </xf>
    <xf numFmtId="0" fontId="4" fillId="0" borderId="0" xfId="0" applyFont="1" applyAlignment="1" applyProtection="1">
      <alignment vertical="top"/>
    </xf>
    <xf numFmtId="0" fontId="2" fillId="0" borderId="1" xfId="0" applyFont="1" applyBorder="1" applyAlignment="1" applyProtection="1">
      <alignment vertical="top"/>
    </xf>
    <xf numFmtId="0" fontId="0" fillId="0" borderId="2" xfId="0" applyBorder="1" applyAlignment="1" applyProtection="1">
      <alignment vertical="top"/>
    </xf>
    <xf numFmtId="0" fontId="0" fillId="0" borderId="2" xfId="0" applyBorder="1" applyAlignment="1" applyProtection="1">
      <alignment vertical="top" wrapText="1"/>
    </xf>
    <xf numFmtId="0" fontId="0" fillId="0" borderId="1" xfId="0" applyBorder="1" applyAlignment="1" applyProtection="1">
      <alignment vertical="top" wrapText="1"/>
    </xf>
    <xf numFmtId="0" fontId="0" fillId="0" borderId="3" xfId="0" applyBorder="1" applyAlignment="1" applyProtection="1">
      <alignment vertical="top"/>
    </xf>
    <xf numFmtId="0" fontId="0" fillId="0" borderId="6" xfId="0" applyBorder="1" applyAlignment="1" applyProtection="1">
      <alignment vertical="top"/>
    </xf>
    <xf numFmtId="0" fontId="0" fillId="0" borderId="7" xfId="0" applyBorder="1" applyAlignment="1" applyProtection="1">
      <alignment vertical="top"/>
    </xf>
    <xf numFmtId="0" fontId="0" fillId="0" borderId="7" xfId="0" applyBorder="1" applyAlignment="1" applyProtection="1">
      <alignment vertical="top" wrapText="1"/>
    </xf>
    <xf numFmtId="0" fontId="0" fillId="0" borderId="6" xfId="0" applyBorder="1" applyAlignment="1" applyProtection="1">
      <alignment vertical="top" wrapText="1"/>
    </xf>
    <xf numFmtId="0" fontId="0" fillId="0" borderId="8" xfId="0" applyBorder="1" applyAlignment="1" applyProtection="1">
      <alignment vertical="top"/>
    </xf>
    <xf numFmtId="0" fontId="0" fillId="0" borderId="12" xfId="0" applyBorder="1" applyAlignment="1" applyProtection="1">
      <alignment vertical="top"/>
    </xf>
    <xf numFmtId="0" fontId="0" fillId="0" borderId="13" xfId="0" applyBorder="1" applyAlignment="1" applyProtection="1">
      <alignment vertical="top"/>
    </xf>
    <xf numFmtId="0" fontId="0" fillId="0" borderId="14" xfId="0" applyBorder="1" applyAlignment="1" applyProtection="1">
      <alignment vertical="top" wrapText="1"/>
    </xf>
    <xf numFmtId="0" fontId="0" fillId="0" borderId="12" xfId="0" applyBorder="1" applyAlignment="1" applyProtection="1">
      <alignment vertical="top" wrapText="1"/>
    </xf>
    <xf numFmtId="0" fontId="0" fillId="0" borderId="14" xfId="0" applyBorder="1" applyAlignment="1" applyProtection="1">
      <alignment vertical="top"/>
    </xf>
    <xf numFmtId="0" fontId="0" fillId="0" borderId="15" xfId="0" applyBorder="1" applyAlignment="1" applyProtection="1">
      <alignment vertical="top"/>
    </xf>
    <xf numFmtId="0" fontId="0" fillId="0" borderId="16" xfId="0" applyBorder="1" applyAlignment="1" applyProtection="1">
      <alignment vertical="top"/>
    </xf>
    <xf numFmtId="0" fontId="0" fillId="0" borderId="18" xfId="0" applyBorder="1" applyAlignment="1" applyProtection="1">
      <alignment vertical="top" wrapText="1"/>
    </xf>
    <xf numFmtId="0" fontId="0" fillId="0" borderId="15" xfId="0" applyBorder="1" applyAlignment="1" applyProtection="1">
      <alignment vertical="top" wrapText="1"/>
    </xf>
    <xf numFmtId="0" fontId="0" fillId="0" borderId="17" xfId="0" applyBorder="1" applyAlignment="1" applyProtection="1">
      <alignment vertical="top"/>
    </xf>
    <xf numFmtId="0" fontId="0" fillId="0" borderId="4" xfId="0" applyBorder="1" applyAlignment="1" applyProtection="1">
      <alignment vertical="top"/>
    </xf>
    <xf numFmtId="0" fontId="0" fillId="0" borderId="5" xfId="0" applyBorder="1" applyAlignment="1" applyProtection="1">
      <alignment vertical="top"/>
    </xf>
    <xf numFmtId="0" fontId="0" fillId="0" borderId="7" xfId="0" applyFill="1" applyBorder="1" applyAlignment="1" applyProtection="1">
      <alignment vertical="top" wrapText="1"/>
    </xf>
    <xf numFmtId="0" fontId="0" fillId="0" borderId="4" xfId="0" applyBorder="1" applyAlignment="1" applyProtection="1">
      <alignment vertical="top" wrapText="1"/>
    </xf>
    <xf numFmtId="0" fontId="0" fillId="0" borderId="0" xfId="0" applyBorder="1" applyAlignment="1" applyProtection="1">
      <alignment vertical="top"/>
    </xf>
    <xf numFmtId="0" fontId="0" fillId="0" borderId="1" xfId="0" applyBorder="1" applyAlignment="1" applyProtection="1">
      <alignment vertical="top"/>
    </xf>
    <xf numFmtId="0" fontId="0" fillId="0" borderId="2" xfId="0" applyFill="1" applyBorder="1" applyAlignment="1" applyProtection="1">
      <alignment vertical="top" wrapText="1"/>
    </xf>
    <xf numFmtId="0" fontId="4" fillId="0" borderId="0" xfId="0" applyFont="1" applyProtection="1"/>
    <xf numFmtId="1" fontId="4" fillId="0" borderId="0" xfId="0" applyNumberFormat="1" applyFont="1" applyProtection="1"/>
    <xf numFmtId="0" fontId="0" fillId="0" borderId="0" xfId="0" applyBorder="1" applyAlignment="1" applyProtection="1">
      <alignment vertical="top" wrapText="1"/>
    </xf>
    <xf numFmtId="1" fontId="0" fillId="0" borderId="0" xfId="0" applyNumberFormat="1" applyBorder="1" applyAlignment="1" applyProtection="1">
      <alignment vertical="top"/>
    </xf>
    <xf numFmtId="1" fontId="0" fillId="0" borderId="5" xfId="0" applyNumberFormat="1" applyBorder="1" applyAlignment="1" applyProtection="1">
      <alignment vertical="top"/>
    </xf>
    <xf numFmtId="1" fontId="4" fillId="0" borderId="0" xfId="0" applyNumberFormat="1" applyFont="1" applyAlignment="1" applyProtection="1">
      <alignment vertical="top"/>
    </xf>
    <xf numFmtId="0" fontId="0" fillId="0" borderId="9" xfId="0" applyBorder="1" applyAlignment="1" applyProtection="1">
      <alignment vertical="top"/>
    </xf>
    <xf numFmtId="0" fontId="0" fillId="0" borderId="10" xfId="0" applyBorder="1" applyAlignment="1" applyProtection="1">
      <alignment vertical="top"/>
    </xf>
    <xf numFmtId="0" fontId="0" fillId="0" borderId="11" xfId="0" applyBorder="1" applyAlignment="1" applyProtection="1">
      <alignment vertical="top" wrapText="1"/>
    </xf>
    <xf numFmtId="0" fontId="0" fillId="0" borderId="9" xfId="0" applyBorder="1" applyAlignment="1" applyProtection="1">
      <alignment vertical="top" wrapText="1"/>
    </xf>
    <xf numFmtId="1" fontId="0" fillId="0" borderId="11" xfId="0" applyNumberFormat="1" applyBorder="1" applyAlignment="1" applyProtection="1">
      <alignment vertical="top"/>
    </xf>
    <xf numFmtId="1" fontId="0" fillId="0" borderId="10" xfId="0" applyNumberFormat="1" applyBorder="1" applyAlignment="1" applyProtection="1">
      <alignment vertical="top"/>
    </xf>
    <xf numFmtId="0" fontId="0" fillId="0" borderId="5" xfId="0" applyBorder="1" applyAlignment="1" applyProtection="1">
      <alignment vertical="top" wrapText="1"/>
    </xf>
    <xf numFmtId="0" fontId="0" fillId="0" borderId="19" xfId="0" applyFill="1" applyBorder="1" applyAlignment="1" applyProtection="1">
      <alignment vertical="top" wrapText="1"/>
    </xf>
    <xf numFmtId="0" fontId="0" fillId="0" borderId="2" xfId="0" applyBorder="1" applyAlignment="1" applyProtection="1">
      <alignment horizontal="right" vertical="top" wrapText="1"/>
    </xf>
    <xf numFmtId="1" fontId="0" fillId="0" borderId="0" xfId="0" applyNumberFormat="1" applyAlignment="1" applyProtection="1">
      <alignment vertical="top"/>
    </xf>
    <xf numFmtId="0" fontId="0" fillId="0" borderId="7" xfId="0" applyBorder="1" applyAlignment="1" applyProtection="1">
      <alignment wrapText="1"/>
    </xf>
    <xf numFmtId="0" fontId="0" fillId="0" borderId="6" xfId="0" applyBorder="1" applyAlignment="1" applyProtection="1">
      <alignment wrapText="1"/>
    </xf>
    <xf numFmtId="0" fontId="0" fillId="0" borderId="7" xfId="0" applyBorder="1" applyAlignment="1" applyProtection="1"/>
    <xf numFmtId="0" fontId="0" fillId="0" borderId="8" xfId="0" applyBorder="1" applyAlignment="1" applyProtection="1"/>
    <xf numFmtId="0" fontId="3" fillId="0" borderId="8" xfId="0" applyFont="1" applyBorder="1" applyAlignment="1" applyProtection="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29"/>
  <sheetViews>
    <sheetView tabSelected="1" topLeftCell="A5" workbookViewId="0">
      <selection activeCell="K26" sqref="K26"/>
    </sheetView>
  </sheetViews>
  <sheetFormatPr defaultRowHeight="15" x14ac:dyDescent="0.25"/>
  <cols>
    <col min="1" max="1" width="4" style="8" customWidth="1"/>
    <col min="2" max="2" width="12.140625" style="8" bestFit="1" customWidth="1"/>
    <col min="3" max="3" width="63.140625" style="9" bestFit="1" customWidth="1"/>
    <col min="4" max="4" width="10" style="9" customWidth="1"/>
    <col min="5" max="7" width="9.140625" style="8"/>
    <col min="8" max="8" width="21.42578125" style="8" customWidth="1"/>
    <col min="9" max="9" width="9.140625" style="8"/>
    <col min="10" max="20" width="6.7109375" style="8" customWidth="1"/>
    <col min="21" max="21" width="9.140625" style="8"/>
    <col min="22" max="22" width="1.42578125" style="8" customWidth="1"/>
    <col min="23" max="23" width="6" style="8" customWidth="1"/>
    <col min="24" max="16384" width="9.140625" style="8"/>
  </cols>
  <sheetData>
    <row r="2" spans="1:24" ht="23.25" x14ac:dyDescent="0.25">
      <c r="A2" s="7" t="s">
        <v>1</v>
      </c>
      <c r="E2" s="8" t="s">
        <v>5</v>
      </c>
    </row>
    <row r="4" spans="1:24" x14ac:dyDescent="0.25">
      <c r="B4" s="8" t="s">
        <v>41</v>
      </c>
      <c r="C4" s="9" t="s">
        <v>31</v>
      </c>
      <c r="E4" s="1" t="s">
        <v>6</v>
      </c>
      <c r="G4" s="10">
        <f>IF(E4="ja",1,0)</f>
        <v>1</v>
      </c>
    </row>
    <row r="5" spans="1:24" ht="30" x14ac:dyDescent="0.25">
      <c r="B5" s="8" t="s">
        <v>40</v>
      </c>
      <c r="C5" s="9" t="s">
        <v>32</v>
      </c>
      <c r="E5" s="1" t="s">
        <v>6</v>
      </c>
      <c r="G5" s="10">
        <f t="shared" ref="G5:G6" si="0">IF(E5="ja",1,0)</f>
        <v>1</v>
      </c>
    </row>
    <row r="6" spans="1:24" ht="30" x14ac:dyDescent="0.25">
      <c r="B6" s="8" t="s">
        <v>39</v>
      </c>
      <c r="C6" s="9" t="s">
        <v>33</v>
      </c>
      <c r="E6" s="1" t="s">
        <v>6</v>
      </c>
      <c r="G6" s="10">
        <f t="shared" si="0"/>
        <v>1</v>
      </c>
    </row>
    <row r="7" spans="1:24" x14ac:dyDescent="0.25">
      <c r="E7" s="9"/>
      <c r="F7" s="9"/>
      <c r="G7" s="10"/>
    </row>
    <row r="9" spans="1:24" ht="15.75" thickBot="1" x14ac:dyDescent="0.3"/>
    <row r="10" spans="1:24" ht="23.25" x14ac:dyDescent="0.25">
      <c r="A10" s="11" t="s">
        <v>0</v>
      </c>
      <c r="B10" s="12"/>
      <c r="C10" s="13"/>
      <c r="D10" s="14"/>
      <c r="E10" s="12"/>
      <c r="F10" s="15"/>
      <c r="G10" s="12"/>
      <c r="H10" s="15"/>
      <c r="S10" s="9"/>
    </row>
    <row r="11" spans="1:24" ht="30.75" thickBot="1" x14ac:dyDescent="0.3">
      <c r="A11" s="16"/>
      <c r="B11" s="17"/>
      <c r="C11" s="18"/>
      <c r="D11" s="19" t="s">
        <v>9</v>
      </c>
      <c r="E11" s="17" t="s">
        <v>10</v>
      </c>
      <c r="F11" s="20"/>
      <c r="G11" s="17" t="s">
        <v>11</v>
      </c>
      <c r="H11" s="20" t="s">
        <v>12</v>
      </c>
      <c r="J11" s="10">
        <v>0</v>
      </c>
      <c r="K11" s="10">
        <v>1</v>
      </c>
      <c r="L11" s="10">
        <v>2</v>
      </c>
      <c r="M11" s="10">
        <v>3</v>
      </c>
      <c r="N11" s="10">
        <v>4</v>
      </c>
      <c r="O11" s="10">
        <v>5</v>
      </c>
      <c r="P11" s="10"/>
      <c r="Q11" s="10"/>
      <c r="R11" s="10"/>
      <c r="S11" s="10"/>
      <c r="T11" s="10"/>
      <c r="U11" s="10"/>
      <c r="V11" s="10"/>
      <c r="W11" s="10"/>
      <c r="X11" s="10"/>
    </row>
    <row r="12" spans="1:24" ht="30" x14ac:dyDescent="0.25">
      <c r="A12" s="21"/>
      <c r="B12" s="22" t="s">
        <v>43</v>
      </c>
      <c r="C12" s="23" t="s">
        <v>2</v>
      </c>
      <c r="D12" s="24">
        <v>200</v>
      </c>
      <c r="E12" s="2"/>
      <c r="F12" s="22"/>
      <c r="G12" s="25">
        <f>IF(E12="",0,VALUE(LEFT(E12,1)))</f>
        <v>0</v>
      </c>
      <c r="H12" s="22">
        <f>IF(+P12=0,0,P12)</f>
        <v>0</v>
      </c>
      <c r="J12" s="10">
        <f>IF($G12=J$11,J$11/$O$11*D12,0)</f>
        <v>0</v>
      </c>
      <c r="K12" s="10">
        <f t="shared" ref="K12:L14" si="1">IF($G12=K$11,K$11/$O$11*$D12,0)</f>
        <v>0</v>
      </c>
      <c r="L12" s="10">
        <f t="shared" si="1"/>
        <v>0</v>
      </c>
      <c r="M12" s="10">
        <f t="shared" ref="M12:O14" si="2">IF($G12=M$11,M$11/$O$11*$D12,0)</f>
        <v>0</v>
      </c>
      <c r="N12" s="10">
        <f t="shared" si="2"/>
        <v>0</v>
      </c>
      <c r="O12" s="10">
        <f t="shared" si="2"/>
        <v>0</v>
      </c>
      <c r="P12" s="10">
        <f>SUM(J12:O12)</f>
        <v>0</v>
      </c>
      <c r="Q12" s="10"/>
      <c r="R12" s="10"/>
      <c r="S12" s="10"/>
      <c r="T12" s="10"/>
      <c r="U12" s="10"/>
      <c r="V12" s="10"/>
      <c r="W12" s="10"/>
      <c r="X12" s="10"/>
    </row>
    <row r="13" spans="1:24" ht="45" x14ac:dyDescent="0.25">
      <c r="A13" s="26"/>
      <c r="B13" s="27" t="s">
        <v>44</v>
      </c>
      <c r="C13" s="28" t="s">
        <v>34</v>
      </c>
      <c r="D13" s="29">
        <v>200</v>
      </c>
      <c r="E13" s="3"/>
      <c r="F13" s="27"/>
      <c r="G13" s="30">
        <f>IF(E13="",0,VALUE(LEFT(E13,1)))</f>
        <v>0</v>
      </c>
      <c r="H13" s="27">
        <f>+P13</f>
        <v>0</v>
      </c>
      <c r="J13" s="10">
        <f t="shared" ref="J13:J14" si="3">IF($G13=J$11,J$11/$O$11*D13,0)</f>
        <v>0</v>
      </c>
      <c r="K13" s="10">
        <f t="shared" si="1"/>
        <v>0</v>
      </c>
      <c r="L13" s="10">
        <f t="shared" si="1"/>
        <v>0</v>
      </c>
      <c r="M13" s="10">
        <f t="shared" si="2"/>
        <v>0</v>
      </c>
      <c r="N13" s="10">
        <f t="shared" si="2"/>
        <v>0</v>
      </c>
      <c r="O13" s="10">
        <f t="shared" si="2"/>
        <v>0</v>
      </c>
      <c r="P13" s="10">
        <f>SUM(J13:O13)</f>
        <v>0</v>
      </c>
      <c r="Q13" s="10"/>
      <c r="R13" s="10"/>
      <c r="S13" s="10"/>
      <c r="T13" s="10"/>
      <c r="U13" s="10"/>
      <c r="V13" s="10"/>
      <c r="W13" s="10"/>
      <c r="X13" s="10"/>
    </row>
    <row r="14" spans="1:24" ht="30.75" thickBot="1" x14ac:dyDescent="0.3">
      <c r="A14" s="31"/>
      <c r="B14" s="32" t="s">
        <v>45</v>
      </c>
      <c r="C14" s="33" t="s">
        <v>37</v>
      </c>
      <c r="D14" s="34">
        <v>200</v>
      </c>
      <c r="E14" s="4"/>
      <c r="F14" s="32"/>
      <c r="G14" s="35">
        <f>IF(E14="",0,VALUE(LEFT(E14,1)))</f>
        <v>0</v>
      </c>
      <c r="H14" s="32">
        <f>+P14</f>
        <v>0</v>
      </c>
      <c r="J14" s="10">
        <f t="shared" si="3"/>
        <v>0</v>
      </c>
      <c r="K14" s="10">
        <f t="shared" si="1"/>
        <v>0</v>
      </c>
      <c r="L14" s="10">
        <f t="shared" si="1"/>
        <v>0</v>
      </c>
      <c r="M14" s="10">
        <f t="shared" si="2"/>
        <v>0</v>
      </c>
      <c r="N14" s="10">
        <f t="shared" si="2"/>
        <v>0</v>
      </c>
      <c r="O14" s="10">
        <f t="shared" si="2"/>
        <v>0</v>
      </c>
      <c r="P14" s="10">
        <f>SUM(J14:O14)</f>
        <v>0</v>
      </c>
      <c r="Q14" s="10"/>
      <c r="R14" s="10"/>
      <c r="S14" s="10"/>
      <c r="T14" s="10"/>
      <c r="U14" s="10"/>
      <c r="V14" s="10"/>
      <c r="W14" s="10"/>
      <c r="X14" s="10"/>
    </row>
    <row r="15" spans="1:24" x14ac:dyDescent="0.25">
      <c r="A15" s="36"/>
      <c r="B15" s="15"/>
      <c r="C15" s="37"/>
      <c r="D15" s="36"/>
      <c r="E15" s="12"/>
      <c r="F15" s="15"/>
      <c r="G15" s="12"/>
      <c r="H15" s="15"/>
      <c r="J15" s="38" t="s">
        <v>15</v>
      </c>
      <c r="K15" s="38" t="s">
        <v>16</v>
      </c>
      <c r="L15" s="38" t="s">
        <v>17</v>
      </c>
      <c r="M15" s="38" t="s">
        <v>18</v>
      </c>
      <c r="N15" s="38" t="s">
        <v>19</v>
      </c>
      <c r="O15" s="38" t="s">
        <v>20</v>
      </c>
      <c r="P15" s="38" t="s">
        <v>21</v>
      </c>
      <c r="Q15" s="38" t="s">
        <v>22</v>
      </c>
      <c r="R15" s="38" t="s">
        <v>23</v>
      </c>
      <c r="S15" s="38" t="s">
        <v>24</v>
      </c>
      <c r="T15" s="38" t="s">
        <v>25</v>
      </c>
      <c r="U15" s="10"/>
      <c r="V15" s="10"/>
      <c r="W15" s="10"/>
      <c r="X15" s="10"/>
    </row>
    <row r="16" spans="1:24" x14ac:dyDescent="0.25">
      <c r="A16" s="31"/>
      <c r="B16" s="32"/>
      <c r="D16" s="31"/>
      <c r="E16" s="35"/>
      <c r="F16" s="32"/>
      <c r="G16" s="35"/>
      <c r="H16" s="32"/>
      <c r="J16" s="38">
        <v>500</v>
      </c>
      <c r="K16" s="38">
        <v>380</v>
      </c>
      <c r="L16" s="38">
        <v>335</v>
      </c>
      <c r="M16" s="38">
        <v>290</v>
      </c>
      <c r="N16" s="38">
        <v>250</v>
      </c>
      <c r="O16" s="38">
        <v>190</v>
      </c>
      <c r="P16" s="38">
        <v>160</v>
      </c>
      <c r="Q16" s="38">
        <v>105</v>
      </c>
      <c r="R16" s="38">
        <v>75</v>
      </c>
      <c r="S16" s="38">
        <v>50</v>
      </c>
      <c r="T16" s="38">
        <v>0</v>
      </c>
      <c r="U16" s="10" t="s">
        <v>27</v>
      </c>
      <c r="V16" s="10"/>
      <c r="W16" s="10"/>
      <c r="X16" s="10"/>
    </row>
    <row r="17" spans="1:24" ht="15.75" thickBot="1" x14ac:dyDescent="0.3">
      <c r="A17" s="16"/>
      <c r="B17" s="20"/>
      <c r="C17" s="17"/>
      <c r="D17" s="16"/>
      <c r="E17" s="17" t="s">
        <v>49</v>
      </c>
      <c r="F17" s="20" t="s">
        <v>26</v>
      </c>
      <c r="G17" s="17"/>
      <c r="H17" s="20"/>
      <c r="J17" s="39">
        <f>ROUND(((($J$16-J16)^2)/2500)*2,0)</f>
        <v>0</v>
      </c>
      <c r="K17" s="39">
        <f t="shared" ref="K17:T17" si="4">ROUND((($J$16-K16)^2)/2500,0)</f>
        <v>6</v>
      </c>
      <c r="L17" s="39">
        <f t="shared" si="4"/>
        <v>11</v>
      </c>
      <c r="M17" s="39">
        <f t="shared" si="4"/>
        <v>18</v>
      </c>
      <c r="N17" s="39">
        <f t="shared" si="4"/>
        <v>25</v>
      </c>
      <c r="O17" s="39">
        <f t="shared" si="4"/>
        <v>38</v>
      </c>
      <c r="P17" s="39">
        <f t="shared" si="4"/>
        <v>46</v>
      </c>
      <c r="Q17" s="39">
        <f t="shared" si="4"/>
        <v>62</v>
      </c>
      <c r="R17" s="39">
        <f t="shared" si="4"/>
        <v>72</v>
      </c>
      <c r="S17" s="39">
        <f t="shared" si="4"/>
        <v>81</v>
      </c>
      <c r="T17" s="39">
        <f t="shared" si="4"/>
        <v>100</v>
      </c>
      <c r="U17" s="10" t="s">
        <v>38</v>
      </c>
      <c r="V17" s="10"/>
      <c r="W17" s="10"/>
      <c r="X17" s="10"/>
    </row>
    <row r="18" spans="1:24" ht="60" x14ac:dyDescent="0.25">
      <c r="A18" s="31"/>
      <c r="B18" s="32" t="s">
        <v>46</v>
      </c>
      <c r="C18" s="40" t="s">
        <v>35</v>
      </c>
      <c r="D18" s="34">
        <v>200</v>
      </c>
      <c r="E18" s="4"/>
      <c r="F18" s="32"/>
      <c r="G18" s="41">
        <f>IF(E18="",0,W18)</f>
        <v>0</v>
      </c>
      <c r="H18" s="42"/>
      <c r="J18" s="43">
        <f t="shared" ref="J18:T18" si="5">IF($E18=J$15,J$17,0)</f>
        <v>0</v>
      </c>
      <c r="K18" s="43">
        <f t="shared" si="5"/>
        <v>0</v>
      </c>
      <c r="L18" s="43">
        <f t="shared" si="5"/>
        <v>0</v>
      </c>
      <c r="M18" s="43">
        <f t="shared" si="5"/>
        <v>0</v>
      </c>
      <c r="N18" s="43">
        <f t="shared" si="5"/>
        <v>0</v>
      </c>
      <c r="O18" s="43">
        <f t="shared" si="5"/>
        <v>0</v>
      </c>
      <c r="P18" s="43">
        <f t="shared" si="5"/>
        <v>0</v>
      </c>
      <c r="Q18" s="43">
        <f t="shared" si="5"/>
        <v>0</v>
      </c>
      <c r="R18" s="43">
        <f t="shared" si="5"/>
        <v>0</v>
      </c>
      <c r="S18" s="43">
        <f t="shared" si="5"/>
        <v>0</v>
      </c>
      <c r="T18" s="43">
        <f t="shared" si="5"/>
        <v>0</v>
      </c>
      <c r="U18" s="10"/>
      <c r="V18" s="10"/>
      <c r="W18" s="43">
        <f>MAX(J18:T18)</f>
        <v>0</v>
      </c>
      <c r="X18" s="10" t="s">
        <v>38</v>
      </c>
    </row>
    <row r="19" spans="1:24" x14ac:dyDescent="0.25">
      <c r="A19" s="44"/>
      <c r="B19" s="45"/>
      <c r="C19" s="46"/>
      <c r="D19" s="47"/>
      <c r="E19" s="46"/>
      <c r="F19" s="5"/>
      <c r="G19" s="48">
        <f>IF(F19="",0,W19*2)</f>
        <v>0</v>
      </c>
      <c r="H19" s="49">
        <f>IF((+G19-G18)&lt;0,0,+(G19-G18))</f>
        <v>0</v>
      </c>
      <c r="J19" s="43">
        <f t="shared" ref="J19:P19" si="6">IF($F19=J$15,J$17,0)</f>
        <v>0</v>
      </c>
      <c r="K19" s="43">
        <f>IF($F19=K$15,K$17,0)</f>
        <v>0</v>
      </c>
      <c r="L19" s="43">
        <f t="shared" si="6"/>
        <v>0</v>
      </c>
      <c r="M19" s="43">
        <f t="shared" si="6"/>
        <v>0</v>
      </c>
      <c r="N19" s="43">
        <f t="shared" si="6"/>
        <v>0</v>
      </c>
      <c r="O19" s="43">
        <f t="shared" si="6"/>
        <v>0</v>
      </c>
      <c r="P19" s="43">
        <f t="shared" si="6"/>
        <v>0</v>
      </c>
      <c r="Q19" s="43">
        <f>IF($F19=Q$15,Q$17,0)</f>
        <v>0</v>
      </c>
      <c r="R19" s="43">
        <f t="shared" ref="R19:T19" si="7">IF($F19=R$15,R$17,0)</f>
        <v>0</v>
      </c>
      <c r="S19" s="43">
        <f t="shared" si="7"/>
        <v>0</v>
      </c>
      <c r="T19" s="43">
        <f t="shared" si="7"/>
        <v>0</v>
      </c>
      <c r="U19" s="10"/>
      <c r="V19" s="10"/>
      <c r="W19" s="43">
        <f>MAX(J19:T19)</f>
        <v>0</v>
      </c>
      <c r="X19" s="10" t="s">
        <v>38</v>
      </c>
    </row>
    <row r="20" spans="1:24" ht="45" x14ac:dyDescent="0.25">
      <c r="A20" s="31"/>
      <c r="B20" s="32" t="s">
        <v>47</v>
      </c>
      <c r="C20" s="40" t="s">
        <v>36</v>
      </c>
      <c r="D20" s="34">
        <v>100</v>
      </c>
      <c r="E20" s="4"/>
      <c r="F20" s="50"/>
      <c r="G20" s="41">
        <f>IF(E20="",0,W20)</f>
        <v>0</v>
      </c>
      <c r="H20" s="32"/>
      <c r="J20" s="43">
        <f t="shared" ref="J20:T20" si="8">IF($E20=J$15,J$17,0)</f>
        <v>0</v>
      </c>
      <c r="K20" s="43">
        <f t="shared" si="8"/>
        <v>0</v>
      </c>
      <c r="L20" s="43">
        <f t="shared" si="8"/>
        <v>0</v>
      </c>
      <c r="M20" s="43">
        <f t="shared" si="8"/>
        <v>0</v>
      </c>
      <c r="N20" s="43">
        <f t="shared" si="8"/>
        <v>0</v>
      </c>
      <c r="O20" s="43">
        <f t="shared" si="8"/>
        <v>0</v>
      </c>
      <c r="P20" s="43">
        <f t="shared" si="8"/>
        <v>0</v>
      </c>
      <c r="Q20" s="43">
        <f t="shared" si="8"/>
        <v>0</v>
      </c>
      <c r="R20" s="43">
        <f t="shared" si="8"/>
        <v>0</v>
      </c>
      <c r="S20" s="43">
        <f t="shared" si="8"/>
        <v>0</v>
      </c>
      <c r="T20" s="43">
        <f t="shared" si="8"/>
        <v>0</v>
      </c>
      <c r="U20" s="10"/>
      <c r="V20" s="10"/>
      <c r="W20" s="43">
        <f>MAX(J20:T20)</f>
        <v>0</v>
      </c>
      <c r="X20" s="10" t="s">
        <v>38</v>
      </c>
    </row>
    <row r="21" spans="1:24" ht="15.75" thickBot="1" x14ac:dyDescent="0.3">
      <c r="A21" s="16"/>
      <c r="B21" s="20"/>
      <c r="C21" s="18"/>
      <c r="D21" s="19"/>
      <c r="E21" s="17"/>
      <c r="F21" s="6"/>
      <c r="G21" s="48">
        <f>IF(F21="",0,W21)</f>
        <v>0</v>
      </c>
      <c r="H21" s="49">
        <f>IF((+G21-G20)&lt;0,0,+(G21-G20))</f>
        <v>0</v>
      </c>
      <c r="J21" s="43">
        <f t="shared" ref="J21:T21" si="9">IF($F21=J$15,J$17,0)</f>
        <v>0</v>
      </c>
      <c r="K21" s="43">
        <f t="shared" si="9"/>
        <v>0</v>
      </c>
      <c r="L21" s="43">
        <f t="shared" si="9"/>
        <v>0</v>
      </c>
      <c r="M21" s="43">
        <f t="shared" si="9"/>
        <v>0</v>
      </c>
      <c r="N21" s="43">
        <f t="shared" si="9"/>
        <v>0</v>
      </c>
      <c r="O21" s="43">
        <f t="shared" si="9"/>
        <v>0</v>
      </c>
      <c r="P21" s="43">
        <f t="shared" si="9"/>
        <v>0</v>
      </c>
      <c r="Q21" s="43">
        <f t="shared" si="9"/>
        <v>0</v>
      </c>
      <c r="R21" s="43">
        <f t="shared" si="9"/>
        <v>0</v>
      </c>
      <c r="S21" s="43">
        <f t="shared" si="9"/>
        <v>0</v>
      </c>
      <c r="T21" s="43">
        <f t="shared" si="9"/>
        <v>0</v>
      </c>
      <c r="U21" s="10"/>
      <c r="V21" s="10"/>
      <c r="W21" s="43">
        <f>MAX(J21:T21)</f>
        <v>0</v>
      </c>
      <c r="X21" s="10" t="s">
        <v>38</v>
      </c>
    </row>
    <row r="22" spans="1:24" ht="15.75" thickBot="1" x14ac:dyDescent="0.3">
      <c r="A22" s="31"/>
      <c r="B22" s="32"/>
      <c r="C22" s="18"/>
      <c r="D22" s="34"/>
      <c r="E22" s="35"/>
      <c r="F22" s="32"/>
      <c r="G22" s="41"/>
      <c r="H22" s="42"/>
      <c r="J22" s="43"/>
      <c r="K22" s="43"/>
      <c r="L22" s="43"/>
      <c r="M22" s="43"/>
      <c r="N22" s="43"/>
      <c r="O22" s="43"/>
      <c r="P22" s="43"/>
      <c r="Q22" s="43"/>
      <c r="R22" s="43"/>
      <c r="S22" s="43"/>
      <c r="T22" s="43"/>
      <c r="U22" s="10"/>
      <c r="V22" s="10"/>
      <c r="W22" s="43"/>
      <c r="X22" s="10"/>
    </row>
    <row r="23" spans="1:24" ht="30" x14ac:dyDescent="0.25">
      <c r="A23" s="31"/>
      <c r="B23" s="32" t="s">
        <v>48</v>
      </c>
      <c r="C23" s="51" t="s">
        <v>42</v>
      </c>
      <c r="D23" s="34">
        <v>100</v>
      </c>
      <c r="E23" s="4"/>
      <c r="F23" s="32"/>
      <c r="G23" s="35">
        <f>IF(E23="",0,VALUE(LEFT(E23,1)))</f>
        <v>0</v>
      </c>
      <c r="H23" s="32">
        <f>+P23</f>
        <v>0</v>
      </c>
      <c r="J23" s="10">
        <f t="shared" ref="J23" si="10">IF($G23=J$11,J$11/$O$11*D23,0)</f>
        <v>0</v>
      </c>
      <c r="K23" s="10">
        <f t="shared" ref="K23:O23" si="11">IF($G23=K$11,K$11/$O$11*$D23,0)</f>
        <v>0</v>
      </c>
      <c r="L23" s="10">
        <f t="shared" si="11"/>
        <v>0</v>
      </c>
      <c r="M23" s="10">
        <f t="shared" si="11"/>
        <v>0</v>
      </c>
      <c r="N23" s="10">
        <f t="shared" si="11"/>
        <v>0</v>
      </c>
      <c r="O23" s="10">
        <f t="shared" si="11"/>
        <v>0</v>
      </c>
      <c r="P23" s="10">
        <f>SUM(J23:O23)</f>
        <v>0</v>
      </c>
      <c r="Q23" s="43"/>
      <c r="R23" s="43"/>
      <c r="S23" s="43"/>
      <c r="T23" s="43"/>
      <c r="U23" s="10"/>
      <c r="V23" s="10"/>
      <c r="W23" s="43"/>
      <c r="X23" s="10"/>
    </row>
    <row r="24" spans="1:24" ht="15.75" thickBot="1" x14ac:dyDescent="0.3">
      <c r="A24" s="31"/>
      <c r="B24" s="32"/>
      <c r="C24" s="40"/>
      <c r="D24" s="34"/>
      <c r="E24" s="35"/>
      <c r="F24" s="32"/>
      <c r="G24" s="41"/>
      <c r="H24" s="42"/>
      <c r="J24" s="43"/>
      <c r="K24" s="43"/>
      <c r="L24" s="43"/>
      <c r="M24" s="43"/>
      <c r="N24" s="43"/>
      <c r="O24" s="43"/>
      <c r="P24" s="43"/>
      <c r="Q24" s="43"/>
      <c r="R24" s="43"/>
      <c r="S24" s="43"/>
      <c r="T24" s="43"/>
      <c r="U24" s="10"/>
      <c r="V24" s="10"/>
      <c r="W24" s="43"/>
      <c r="X24" s="10"/>
    </row>
    <row r="25" spans="1:24" x14ac:dyDescent="0.25">
      <c r="A25" s="36"/>
      <c r="B25" s="15"/>
      <c r="C25" s="52" t="s">
        <v>29</v>
      </c>
      <c r="D25" s="14">
        <f>SUM(D12:D23)</f>
        <v>1000</v>
      </c>
      <c r="E25" s="12"/>
      <c r="F25" s="15"/>
      <c r="G25" s="12"/>
      <c r="H25" s="15"/>
      <c r="J25" s="53"/>
      <c r="K25" s="53"/>
      <c r="L25" s="53"/>
      <c r="M25" s="53"/>
      <c r="N25" s="53"/>
      <c r="O25" s="53"/>
      <c r="P25" s="53"/>
      <c r="Q25" s="53"/>
      <c r="R25" s="53"/>
      <c r="S25" s="53"/>
      <c r="T25" s="53"/>
    </row>
    <row r="26" spans="1:24" ht="47.25" customHeight="1" thickBot="1" x14ac:dyDescent="0.3">
      <c r="A26" s="16"/>
      <c r="B26" s="20"/>
      <c r="C26" s="54" t="s">
        <v>28</v>
      </c>
      <c r="D26" s="55"/>
      <c r="E26" s="56"/>
      <c r="F26" s="57"/>
      <c r="G26" s="56"/>
      <c r="H26" s="58">
        <f>IF(SUM(G4:G7)&lt;&gt;COUNT(G4:G7),"u voldoet niet aan de minimale eisen, zie cellen E4, E5 en E6", SUM(H12:H23))</f>
        <v>0</v>
      </c>
    </row>
    <row r="29" spans="1:24" x14ac:dyDescent="0.25">
      <c r="C29" s="9" t="s">
        <v>30</v>
      </c>
    </row>
  </sheetData>
  <sheetProtection algorithmName="SHA-512" hashValue="sldU6wDCQxcbY4Krm6u73WDNPIaywOXW/2pP+Pi8TiVCqvaMbsnb6qCpaXRzkHnUATBUGcJ5ZHeyUjLj1uuefg==" saltValue="maSBBHX1MmgTdUdTD9tIhw==" spinCount="100000" sheet="1" objects="1" scenarios="1"/>
  <phoneticPr fontId="1" type="noConversion"/>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CF88D736-B717-40DB-9A2E-6B769FAB059C}">
          <x14:formula1>
            <xm:f>invulwaarden!$B$5:$B$6</xm:f>
          </x14:formula1>
          <xm:sqref>E4:E6</xm:sqref>
        </x14:dataValidation>
        <x14:dataValidation type="list" allowBlank="1" showInputMessage="1" showErrorMessage="1" xr:uid="{75326915-5C7F-49D9-A64F-B6A2AA60A7A5}">
          <x14:formula1>
            <xm:f>invulwaarden!$D$5:$D$12</xm:f>
          </x14:formula1>
          <xm:sqref>E12:E14 E23</xm:sqref>
        </x14:dataValidation>
        <x14:dataValidation type="list" allowBlank="1" showInputMessage="1" showErrorMessage="1" xr:uid="{28C88B79-9519-40A2-8B71-1A6889853E2A}">
          <x14:formula1>
            <xm:f>invulwaarden!$F$5:$F$15</xm:f>
          </x14:formula1>
          <xm:sqref>E18 E20 F19 F21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E7FDE-6323-4F60-82BB-8E9FCBCFD569}">
  <dimension ref="B2:H15"/>
  <sheetViews>
    <sheetView workbookViewId="0">
      <selection activeCell="H14" sqref="H14"/>
    </sheetView>
  </sheetViews>
  <sheetFormatPr defaultRowHeight="15" x14ac:dyDescent="0.25"/>
  <sheetData>
    <row r="2" spans="2:8" x14ac:dyDescent="0.25">
      <c r="B2" t="s">
        <v>3</v>
      </c>
      <c r="D2" t="s">
        <v>7</v>
      </c>
      <c r="F2" t="s">
        <v>13</v>
      </c>
      <c r="G2" t="s">
        <v>14</v>
      </c>
    </row>
    <row r="5" spans="2:8" x14ac:dyDescent="0.25">
      <c r="B5" t="s">
        <v>6</v>
      </c>
      <c r="D5">
        <v>0</v>
      </c>
      <c r="F5" t="s">
        <v>15</v>
      </c>
      <c r="G5" t="s">
        <v>15</v>
      </c>
      <c r="H5">
        <v>500</v>
      </c>
    </row>
    <row r="6" spans="2:8" x14ac:dyDescent="0.25">
      <c r="B6" t="s">
        <v>4</v>
      </c>
      <c r="D6">
        <v>1</v>
      </c>
      <c r="F6" t="s">
        <v>16</v>
      </c>
      <c r="G6" t="s">
        <v>16</v>
      </c>
      <c r="H6">
        <v>380</v>
      </c>
    </row>
    <row r="7" spans="2:8" x14ac:dyDescent="0.25">
      <c r="D7">
        <v>2</v>
      </c>
      <c r="F7" t="s">
        <v>17</v>
      </c>
      <c r="G7" t="s">
        <v>17</v>
      </c>
      <c r="H7">
        <v>335</v>
      </c>
    </row>
    <row r="8" spans="2:8" x14ac:dyDescent="0.25">
      <c r="D8">
        <v>3</v>
      </c>
      <c r="F8" t="s">
        <v>18</v>
      </c>
      <c r="G8" t="s">
        <v>18</v>
      </c>
      <c r="H8">
        <v>290</v>
      </c>
    </row>
    <row r="9" spans="2:8" x14ac:dyDescent="0.25">
      <c r="D9">
        <v>4</v>
      </c>
      <c r="F9" t="s">
        <v>19</v>
      </c>
      <c r="G9" t="s">
        <v>19</v>
      </c>
      <c r="H9">
        <v>250</v>
      </c>
    </row>
    <row r="10" spans="2:8" x14ac:dyDescent="0.25">
      <c r="D10" t="s">
        <v>8</v>
      </c>
      <c r="F10" t="s">
        <v>20</v>
      </c>
      <c r="G10" t="s">
        <v>20</v>
      </c>
      <c r="H10">
        <v>190</v>
      </c>
    </row>
    <row r="11" spans="2:8" x14ac:dyDescent="0.25">
      <c r="F11" t="s">
        <v>21</v>
      </c>
      <c r="G11" t="s">
        <v>21</v>
      </c>
      <c r="H11">
        <v>160</v>
      </c>
    </row>
    <row r="12" spans="2:8" x14ac:dyDescent="0.25">
      <c r="F12" t="s">
        <v>22</v>
      </c>
      <c r="G12" t="s">
        <v>22</v>
      </c>
      <c r="H12">
        <v>105</v>
      </c>
    </row>
    <row r="13" spans="2:8" x14ac:dyDescent="0.25">
      <c r="F13" t="s">
        <v>23</v>
      </c>
      <c r="G13" t="s">
        <v>23</v>
      </c>
      <c r="H13">
        <v>75</v>
      </c>
    </row>
    <row r="14" spans="2:8" x14ac:dyDescent="0.25">
      <c r="F14" t="s">
        <v>24</v>
      </c>
      <c r="G14" t="s">
        <v>24</v>
      </c>
      <c r="H14">
        <v>50</v>
      </c>
    </row>
    <row r="15" spans="2:8" x14ac:dyDescent="0.25">
      <c r="F15" t="s">
        <v>25</v>
      </c>
      <c r="G15" t="s">
        <v>25</v>
      </c>
      <c r="H15">
        <v>0</v>
      </c>
    </row>
  </sheetData>
  <sheetProtection algorithmName="SHA-512" hashValue="QqH3CeIF9wqpVVK2dH7kxhHplZvRxcQPy5O+FuFKAzPdH/OUuWawYmk8xLKFE7650N5xDWsk/qo7OfVN9wzsNg==" saltValue="h+GIu/kgGOAshmCfZJiAlQ==" spinCount="100000" sheet="1" objects="1" scenarios="1" pivotTables="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C130F-66F5-4BB4-8259-B53AB896B1B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selectiematrix</vt:lpstr>
      <vt:lpstr>invulwaarden</vt: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van den Wijngaard | gemeente Meierijstad</dc:creator>
  <cp:lastModifiedBy>Hans van den Wijngaard | gemeente Meierijstad</cp:lastModifiedBy>
  <dcterms:created xsi:type="dcterms:W3CDTF">2015-06-05T18:17:20Z</dcterms:created>
  <dcterms:modified xsi:type="dcterms:W3CDTF">2024-03-05T06:03:35Z</dcterms:modified>
</cp:coreProperties>
</file>