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Beheersing Japanse duizendknoop\03 Aanbestedingsdocumenten (definitief)\"/>
    </mc:Choice>
  </mc:AlternateContent>
  <xr:revisionPtr revIDLastSave="0" documentId="13_ncr:1_{DC37C4F1-CA20-4616-A335-14263DC2D0F2}" xr6:coauthVersionLast="47" xr6:coauthVersionMax="47" xr10:uidLastSave="{00000000-0000-0000-0000-000000000000}"/>
  <bookViews>
    <workbookView xWindow="28680" yWindow="-120" windowWidth="29040" windowHeight="15840" xr2:uid="{9A9BEE9B-9738-4960-B0CF-887DC936D340}"/>
  </bookViews>
  <sheets>
    <sheet name="Voorblad" sheetId="9" r:id="rId1"/>
    <sheet name="Eenheidsprijzen verw.methoden" sheetId="1" r:id="rId2"/>
    <sheet name="Kosten contractjaar 1" sheetId="2" r:id="rId3"/>
    <sheet name="Kosten contractjaar 2" sheetId="10" r:id="rId4"/>
    <sheet name="Kosten contractjaar 3" sheetId="11" r:id="rId5"/>
    <sheet name="Kosten contractjaar 4" sheetId="12" r:id="rId6"/>
  </sheets>
  <definedNames>
    <definedName name="_xlnm._FilterDatabase" localSheetId="2" hidden="1">'Kosten contractjaar 1'!$B$8:$I$63</definedName>
    <definedName name="_xlnm._FilterDatabase" localSheetId="3" hidden="1">'Kosten contractjaar 2'!$B$8:$H$63</definedName>
    <definedName name="_xlnm._FilterDatabase" localSheetId="4" hidden="1">'Kosten contractjaar 3'!$B$8:$H$63</definedName>
    <definedName name="_xlnm._FilterDatabase" localSheetId="5" hidden="1">'Kosten contractjaar 4'!$B$8:$H$63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9" l="1"/>
  <c r="B18" i="9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10" i="1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9" i="12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9" i="11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9" i="10"/>
  <c r="F10" i="2" l="1"/>
  <c r="M10" i="2" s="1"/>
  <c r="F11" i="2"/>
  <c r="M11" i="2" s="1"/>
  <c r="F12" i="2"/>
  <c r="M12" i="2" s="1"/>
  <c r="F13" i="2"/>
  <c r="M13" i="2" s="1"/>
  <c r="F14" i="2"/>
  <c r="M14" i="2" s="1"/>
  <c r="F15" i="2"/>
  <c r="M15" i="2" s="1"/>
  <c r="F16" i="2"/>
  <c r="M16" i="2" s="1"/>
  <c r="F17" i="2"/>
  <c r="M17" i="2" s="1"/>
  <c r="F18" i="2"/>
  <c r="M18" i="2" s="1"/>
  <c r="F19" i="2"/>
  <c r="M19" i="2" s="1"/>
  <c r="F20" i="2"/>
  <c r="M20" i="2" s="1"/>
  <c r="F21" i="2"/>
  <c r="M21" i="2" s="1"/>
  <c r="F22" i="2"/>
  <c r="M22" i="2" s="1"/>
  <c r="F23" i="2"/>
  <c r="M23" i="2" s="1"/>
  <c r="F24" i="2"/>
  <c r="M24" i="2" s="1"/>
  <c r="F25" i="2"/>
  <c r="M25" i="2" s="1"/>
  <c r="F26" i="2"/>
  <c r="M26" i="2" s="1"/>
  <c r="F27" i="2"/>
  <c r="M27" i="2" s="1"/>
  <c r="F28" i="2"/>
  <c r="M28" i="2" s="1"/>
  <c r="F29" i="2"/>
  <c r="M29" i="2" s="1"/>
  <c r="F30" i="2"/>
  <c r="M30" i="2" s="1"/>
  <c r="F31" i="2"/>
  <c r="M31" i="2" s="1"/>
  <c r="F32" i="2"/>
  <c r="M32" i="2" s="1"/>
  <c r="F33" i="2"/>
  <c r="M33" i="2" s="1"/>
  <c r="F34" i="2"/>
  <c r="M34" i="2" s="1"/>
  <c r="F35" i="2"/>
  <c r="M35" i="2" s="1"/>
  <c r="F36" i="2"/>
  <c r="M36" i="2" s="1"/>
  <c r="F37" i="2"/>
  <c r="M37" i="2" s="1"/>
  <c r="F38" i="2"/>
  <c r="M38" i="2" s="1"/>
  <c r="F39" i="2"/>
  <c r="M39" i="2" s="1"/>
  <c r="F40" i="2"/>
  <c r="M40" i="2" s="1"/>
  <c r="F41" i="2"/>
  <c r="M41" i="2" s="1"/>
  <c r="F42" i="2"/>
  <c r="M42" i="2" s="1"/>
  <c r="F43" i="2"/>
  <c r="M43" i="2" s="1"/>
  <c r="F44" i="2"/>
  <c r="M44" i="2" s="1"/>
  <c r="F45" i="2"/>
  <c r="M45" i="2" s="1"/>
  <c r="F46" i="2"/>
  <c r="M46" i="2" s="1"/>
  <c r="F47" i="2"/>
  <c r="M47" i="2" s="1"/>
  <c r="F48" i="2"/>
  <c r="M48" i="2" s="1"/>
  <c r="F49" i="2"/>
  <c r="M49" i="2" s="1"/>
  <c r="F50" i="2"/>
  <c r="M50" i="2" s="1"/>
  <c r="F51" i="2"/>
  <c r="M51" i="2" s="1"/>
  <c r="F52" i="2"/>
  <c r="M52" i="2" s="1"/>
  <c r="F53" i="2"/>
  <c r="M53" i="2" s="1"/>
  <c r="F54" i="2"/>
  <c r="M54" i="2" s="1"/>
  <c r="F55" i="2"/>
  <c r="M55" i="2" s="1"/>
  <c r="F56" i="2"/>
  <c r="M56" i="2" s="1"/>
  <c r="F57" i="2"/>
  <c r="M57" i="2" s="1"/>
  <c r="F58" i="2"/>
  <c r="M58" i="2" s="1"/>
  <c r="F59" i="2"/>
  <c r="M59" i="2" s="1"/>
  <c r="F60" i="2"/>
  <c r="M60" i="2" s="1"/>
  <c r="F61" i="2"/>
  <c r="M61" i="2" s="1"/>
  <c r="F9" i="2"/>
  <c r="M9" i="2" s="1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9" i="2"/>
  <c r="M62" i="2" l="1"/>
  <c r="H61" i="12" l="1"/>
  <c r="I61" i="12" s="1"/>
  <c r="J61" i="12" s="1"/>
  <c r="B61" i="12"/>
  <c r="H60" i="12"/>
  <c r="I60" i="12" s="1"/>
  <c r="J60" i="12" s="1"/>
  <c r="B60" i="12"/>
  <c r="H59" i="12"/>
  <c r="I59" i="12" s="1"/>
  <c r="J59" i="12" s="1"/>
  <c r="B59" i="12"/>
  <c r="H58" i="12"/>
  <c r="I58" i="12" s="1"/>
  <c r="J58" i="12" s="1"/>
  <c r="B58" i="12"/>
  <c r="H57" i="12"/>
  <c r="I57" i="12" s="1"/>
  <c r="J57" i="12" s="1"/>
  <c r="B57" i="12"/>
  <c r="H56" i="12"/>
  <c r="I56" i="12" s="1"/>
  <c r="J56" i="12" s="1"/>
  <c r="B56" i="12"/>
  <c r="H55" i="12"/>
  <c r="I55" i="12" s="1"/>
  <c r="J55" i="12" s="1"/>
  <c r="B55" i="12"/>
  <c r="H54" i="12"/>
  <c r="I54" i="12" s="1"/>
  <c r="J54" i="12" s="1"/>
  <c r="B54" i="12"/>
  <c r="H53" i="12"/>
  <c r="I53" i="12" s="1"/>
  <c r="J53" i="12" s="1"/>
  <c r="B53" i="12"/>
  <c r="H52" i="12"/>
  <c r="I52" i="12" s="1"/>
  <c r="J52" i="12" s="1"/>
  <c r="B52" i="12"/>
  <c r="H51" i="12"/>
  <c r="I51" i="12" s="1"/>
  <c r="J51" i="12" s="1"/>
  <c r="B51" i="12"/>
  <c r="H50" i="12"/>
  <c r="I50" i="12" s="1"/>
  <c r="J50" i="12" s="1"/>
  <c r="B50" i="12"/>
  <c r="H49" i="12"/>
  <c r="I49" i="12" s="1"/>
  <c r="J49" i="12" s="1"/>
  <c r="B49" i="12"/>
  <c r="H48" i="12"/>
  <c r="I48" i="12" s="1"/>
  <c r="J48" i="12" s="1"/>
  <c r="B48" i="12"/>
  <c r="H47" i="12"/>
  <c r="I47" i="12" s="1"/>
  <c r="J47" i="12" s="1"/>
  <c r="B47" i="12"/>
  <c r="H46" i="12"/>
  <c r="I46" i="12" s="1"/>
  <c r="J46" i="12" s="1"/>
  <c r="B46" i="12"/>
  <c r="H45" i="12"/>
  <c r="I45" i="12" s="1"/>
  <c r="J45" i="12" s="1"/>
  <c r="B45" i="12"/>
  <c r="H44" i="12"/>
  <c r="I44" i="12" s="1"/>
  <c r="J44" i="12" s="1"/>
  <c r="B44" i="12"/>
  <c r="H43" i="12"/>
  <c r="I43" i="12" s="1"/>
  <c r="J43" i="12" s="1"/>
  <c r="B43" i="12"/>
  <c r="H42" i="12"/>
  <c r="I42" i="12" s="1"/>
  <c r="J42" i="12" s="1"/>
  <c r="B42" i="12"/>
  <c r="H41" i="12"/>
  <c r="I41" i="12" s="1"/>
  <c r="J41" i="12" s="1"/>
  <c r="B41" i="12"/>
  <c r="H40" i="12"/>
  <c r="I40" i="12" s="1"/>
  <c r="J40" i="12" s="1"/>
  <c r="B40" i="12"/>
  <c r="H39" i="12"/>
  <c r="I39" i="12" s="1"/>
  <c r="J39" i="12" s="1"/>
  <c r="B39" i="12"/>
  <c r="H38" i="12"/>
  <c r="I38" i="12" s="1"/>
  <c r="J38" i="12" s="1"/>
  <c r="B38" i="12"/>
  <c r="H37" i="12"/>
  <c r="I37" i="12" s="1"/>
  <c r="J37" i="12" s="1"/>
  <c r="B37" i="12"/>
  <c r="H36" i="12"/>
  <c r="I36" i="12" s="1"/>
  <c r="J36" i="12" s="1"/>
  <c r="B36" i="12"/>
  <c r="H35" i="12"/>
  <c r="I35" i="12" s="1"/>
  <c r="J35" i="12" s="1"/>
  <c r="B35" i="12"/>
  <c r="H34" i="12"/>
  <c r="I34" i="12" s="1"/>
  <c r="J34" i="12" s="1"/>
  <c r="B34" i="12"/>
  <c r="H33" i="12"/>
  <c r="I33" i="12" s="1"/>
  <c r="J33" i="12" s="1"/>
  <c r="B33" i="12"/>
  <c r="H32" i="12"/>
  <c r="I32" i="12" s="1"/>
  <c r="J32" i="12" s="1"/>
  <c r="B32" i="12"/>
  <c r="H31" i="12"/>
  <c r="I31" i="12" s="1"/>
  <c r="J31" i="12" s="1"/>
  <c r="B31" i="12"/>
  <c r="H30" i="12"/>
  <c r="I30" i="12" s="1"/>
  <c r="J30" i="12" s="1"/>
  <c r="B30" i="12"/>
  <c r="H29" i="12"/>
  <c r="I29" i="12" s="1"/>
  <c r="J29" i="12" s="1"/>
  <c r="B29" i="12"/>
  <c r="H28" i="12"/>
  <c r="I28" i="12" s="1"/>
  <c r="J28" i="12" s="1"/>
  <c r="B28" i="12"/>
  <c r="H27" i="12"/>
  <c r="I27" i="12" s="1"/>
  <c r="J27" i="12" s="1"/>
  <c r="B27" i="12"/>
  <c r="H26" i="12"/>
  <c r="I26" i="12" s="1"/>
  <c r="J26" i="12" s="1"/>
  <c r="B26" i="12"/>
  <c r="H25" i="12"/>
  <c r="I25" i="12" s="1"/>
  <c r="J25" i="12" s="1"/>
  <c r="B25" i="12"/>
  <c r="H24" i="12"/>
  <c r="I24" i="12" s="1"/>
  <c r="J24" i="12" s="1"/>
  <c r="B24" i="12"/>
  <c r="H23" i="12"/>
  <c r="I23" i="12" s="1"/>
  <c r="J23" i="12" s="1"/>
  <c r="B23" i="12"/>
  <c r="H22" i="12"/>
  <c r="I22" i="12" s="1"/>
  <c r="J22" i="12" s="1"/>
  <c r="B22" i="12"/>
  <c r="H21" i="12"/>
  <c r="I21" i="12" s="1"/>
  <c r="J21" i="12" s="1"/>
  <c r="B21" i="12"/>
  <c r="H20" i="12"/>
  <c r="I20" i="12" s="1"/>
  <c r="J20" i="12" s="1"/>
  <c r="B20" i="12"/>
  <c r="H19" i="12"/>
  <c r="I19" i="12" s="1"/>
  <c r="J19" i="12" s="1"/>
  <c r="B19" i="12"/>
  <c r="H18" i="12"/>
  <c r="I18" i="12" s="1"/>
  <c r="J18" i="12" s="1"/>
  <c r="B18" i="12"/>
  <c r="H17" i="12"/>
  <c r="I17" i="12" s="1"/>
  <c r="J17" i="12" s="1"/>
  <c r="B17" i="12"/>
  <c r="H16" i="12"/>
  <c r="I16" i="12" s="1"/>
  <c r="J16" i="12" s="1"/>
  <c r="B16" i="12"/>
  <c r="H15" i="12"/>
  <c r="I15" i="12" s="1"/>
  <c r="J15" i="12" s="1"/>
  <c r="B15" i="12"/>
  <c r="H14" i="12"/>
  <c r="I14" i="12" s="1"/>
  <c r="J14" i="12" s="1"/>
  <c r="B14" i="12"/>
  <c r="H13" i="12"/>
  <c r="I13" i="12" s="1"/>
  <c r="J13" i="12" s="1"/>
  <c r="B13" i="12"/>
  <c r="H12" i="12"/>
  <c r="I12" i="12" s="1"/>
  <c r="J12" i="12" s="1"/>
  <c r="B12" i="12"/>
  <c r="H11" i="12"/>
  <c r="I11" i="12" s="1"/>
  <c r="J11" i="12" s="1"/>
  <c r="B11" i="12"/>
  <c r="H10" i="12"/>
  <c r="I10" i="12" s="1"/>
  <c r="J10" i="12" s="1"/>
  <c r="B10" i="12"/>
  <c r="H9" i="12"/>
  <c r="I9" i="12" s="1"/>
  <c r="B9" i="12"/>
  <c r="C6" i="12"/>
  <c r="C4" i="12"/>
  <c r="C3" i="12"/>
  <c r="C2" i="12"/>
  <c r="H61" i="11"/>
  <c r="I61" i="11" s="1"/>
  <c r="J61" i="11" s="1"/>
  <c r="B61" i="11"/>
  <c r="H60" i="11"/>
  <c r="I60" i="11" s="1"/>
  <c r="J60" i="11" s="1"/>
  <c r="B60" i="11"/>
  <c r="H59" i="11"/>
  <c r="I59" i="11" s="1"/>
  <c r="J59" i="11" s="1"/>
  <c r="B59" i="11"/>
  <c r="H58" i="11"/>
  <c r="I58" i="11" s="1"/>
  <c r="J58" i="11" s="1"/>
  <c r="B58" i="11"/>
  <c r="H57" i="11"/>
  <c r="I57" i="11" s="1"/>
  <c r="J57" i="11" s="1"/>
  <c r="B57" i="11"/>
  <c r="H56" i="11"/>
  <c r="I56" i="11" s="1"/>
  <c r="J56" i="11" s="1"/>
  <c r="B56" i="11"/>
  <c r="H55" i="11"/>
  <c r="I55" i="11" s="1"/>
  <c r="J55" i="11" s="1"/>
  <c r="B55" i="11"/>
  <c r="H54" i="11"/>
  <c r="I54" i="11" s="1"/>
  <c r="J54" i="11" s="1"/>
  <c r="B54" i="11"/>
  <c r="H53" i="11"/>
  <c r="I53" i="11" s="1"/>
  <c r="J53" i="11" s="1"/>
  <c r="B53" i="11"/>
  <c r="H52" i="11"/>
  <c r="I52" i="11" s="1"/>
  <c r="J52" i="11" s="1"/>
  <c r="B52" i="11"/>
  <c r="H51" i="11"/>
  <c r="I51" i="11" s="1"/>
  <c r="J51" i="11" s="1"/>
  <c r="B51" i="11"/>
  <c r="H50" i="11"/>
  <c r="I50" i="11" s="1"/>
  <c r="J50" i="11" s="1"/>
  <c r="B50" i="11"/>
  <c r="H49" i="11"/>
  <c r="I49" i="11" s="1"/>
  <c r="J49" i="11" s="1"/>
  <c r="B49" i="11"/>
  <c r="H48" i="11"/>
  <c r="I48" i="11" s="1"/>
  <c r="J48" i="11" s="1"/>
  <c r="B48" i="11"/>
  <c r="H47" i="11"/>
  <c r="I47" i="11" s="1"/>
  <c r="J47" i="11" s="1"/>
  <c r="B47" i="11"/>
  <c r="H46" i="11"/>
  <c r="I46" i="11" s="1"/>
  <c r="J46" i="11" s="1"/>
  <c r="B46" i="11"/>
  <c r="H45" i="11"/>
  <c r="I45" i="11" s="1"/>
  <c r="J45" i="11" s="1"/>
  <c r="B45" i="11"/>
  <c r="H44" i="11"/>
  <c r="I44" i="11" s="1"/>
  <c r="J44" i="11" s="1"/>
  <c r="B44" i="11"/>
  <c r="H43" i="11"/>
  <c r="I43" i="11" s="1"/>
  <c r="J43" i="11" s="1"/>
  <c r="B43" i="11"/>
  <c r="H42" i="11"/>
  <c r="I42" i="11" s="1"/>
  <c r="J42" i="11" s="1"/>
  <c r="B42" i="11"/>
  <c r="H41" i="11"/>
  <c r="I41" i="11" s="1"/>
  <c r="J41" i="11" s="1"/>
  <c r="B41" i="11"/>
  <c r="H40" i="11"/>
  <c r="I40" i="11" s="1"/>
  <c r="J40" i="11" s="1"/>
  <c r="B40" i="11"/>
  <c r="H39" i="11"/>
  <c r="I39" i="11" s="1"/>
  <c r="J39" i="11" s="1"/>
  <c r="B39" i="11"/>
  <c r="H38" i="11"/>
  <c r="I38" i="11" s="1"/>
  <c r="J38" i="11" s="1"/>
  <c r="B38" i="11"/>
  <c r="H37" i="11"/>
  <c r="I37" i="11" s="1"/>
  <c r="J37" i="11" s="1"/>
  <c r="B37" i="11"/>
  <c r="H36" i="11"/>
  <c r="I36" i="11" s="1"/>
  <c r="J36" i="11" s="1"/>
  <c r="B36" i="11"/>
  <c r="H35" i="11"/>
  <c r="I35" i="11" s="1"/>
  <c r="J35" i="11" s="1"/>
  <c r="B35" i="11"/>
  <c r="H34" i="11"/>
  <c r="I34" i="11" s="1"/>
  <c r="J34" i="11" s="1"/>
  <c r="B34" i="11"/>
  <c r="H33" i="11"/>
  <c r="I33" i="11" s="1"/>
  <c r="J33" i="11" s="1"/>
  <c r="B33" i="11"/>
  <c r="H32" i="11"/>
  <c r="I32" i="11" s="1"/>
  <c r="J32" i="11" s="1"/>
  <c r="B32" i="11"/>
  <c r="H31" i="11"/>
  <c r="I31" i="11" s="1"/>
  <c r="J31" i="11" s="1"/>
  <c r="B31" i="11"/>
  <c r="H30" i="11"/>
  <c r="I30" i="11" s="1"/>
  <c r="J30" i="11" s="1"/>
  <c r="B30" i="11"/>
  <c r="H29" i="11"/>
  <c r="I29" i="11" s="1"/>
  <c r="J29" i="11" s="1"/>
  <c r="B29" i="11"/>
  <c r="H28" i="11"/>
  <c r="I28" i="11" s="1"/>
  <c r="J28" i="11" s="1"/>
  <c r="B28" i="11"/>
  <c r="H27" i="11"/>
  <c r="I27" i="11" s="1"/>
  <c r="J27" i="11" s="1"/>
  <c r="B27" i="11"/>
  <c r="H26" i="11"/>
  <c r="I26" i="11" s="1"/>
  <c r="J26" i="11" s="1"/>
  <c r="B26" i="11"/>
  <c r="H25" i="11"/>
  <c r="I25" i="11" s="1"/>
  <c r="J25" i="11" s="1"/>
  <c r="B25" i="11"/>
  <c r="H24" i="11"/>
  <c r="I24" i="11" s="1"/>
  <c r="J24" i="11" s="1"/>
  <c r="B24" i="11"/>
  <c r="H23" i="11"/>
  <c r="I23" i="11" s="1"/>
  <c r="J23" i="11" s="1"/>
  <c r="B23" i="11"/>
  <c r="H22" i="11"/>
  <c r="I22" i="11" s="1"/>
  <c r="J22" i="11" s="1"/>
  <c r="B22" i="11"/>
  <c r="H21" i="11"/>
  <c r="I21" i="11" s="1"/>
  <c r="J21" i="11" s="1"/>
  <c r="B21" i="11"/>
  <c r="H20" i="11"/>
  <c r="I20" i="11" s="1"/>
  <c r="J20" i="11" s="1"/>
  <c r="B20" i="11"/>
  <c r="H19" i="11"/>
  <c r="I19" i="11" s="1"/>
  <c r="J19" i="11" s="1"/>
  <c r="B19" i="11"/>
  <c r="H18" i="11"/>
  <c r="I18" i="11" s="1"/>
  <c r="J18" i="11" s="1"/>
  <c r="B18" i="11"/>
  <c r="H17" i="11"/>
  <c r="I17" i="11" s="1"/>
  <c r="J17" i="11" s="1"/>
  <c r="B17" i="11"/>
  <c r="H16" i="11"/>
  <c r="I16" i="11" s="1"/>
  <c r="J16" i="11" s="1"/>
  <c r="B16" i="11"/>
  <c r="H15" i="11"/>
  <c r="I15" i="11" s="1"/>
  <c r="J15" i="11" s="1"/>
  <c r="B15" i="11"/>
  <c r="H14" i="11"/>
  <c r="I14" i="11" s="1"/>
  <c r="J14" i="11" s="1"/>
  <c r="B14" i="11"/>
  <c r="H13" i="11"/>
  <c r="I13" i="11" s="1"/>
  <c r="J13" i="11" s="1"/>
  <c r="B13" i="11"/>
  <c r="H12" i="11"/>
  <c r="I12" i="11" s="1"/>
  <c r="J12" i="11" s="1"/>
  <c r="B12" i="11"/>
  <c r="H11" i="11"/>
  <c r="I11" i="11" s="1"/>
  <c r="J11" i="11" s="1"/>
  <c r="B11" i="11"/>
  <c r="H10" i="11"/>
  <c r="I10" i="11" s="1"/>
  <c r="J10" i="11" s="1"/>
  <c r="B10" i="11"/>
  <c r="H9" i="11"/>
  <c r="I9" i="11" s="1"/>
  <c r="B9" i="11"/>
  <c r="C6" i="11"/>
  <c r="C4" i="11"/>
  <c r="C3" i="11"/>
  <c r="C2" i="11"/>
  <c r="H61" i="10"/>
  <c r="I61" i="10" s="1"/>
  <c r="J61" i="10" s="1"/>
  <c r="B61" i="10"/>
  <c r="H60" i="10"/>
  <c r="B60" i="10"/>
  <c r="H59" i="10"/>
  <c r="B59" i="10"/>
  <c r="H58" i="10"/>
  <c r="B58" i="10"/>
  <c r="H57" i="10"/>
  <c r="I57" i="10" s="1"/>
  <c r="J57" i="10" s="1"/>
  <c r="B57" i="10"/>
  <c r="H56" i="10"/>
  <c r="B56" i="10"/>
  <c r="H55" i="10"/>
  <c r="B55" i="10"/>
  <c r="H54" i="10"/>
  <c r="B54" i="10"/>
  <c r="H53" i="10"/>
  <c r="I53" i="10" s="1"/>
  <c r="J53" i="10" s="1"/>
  <c r="B53" i="10"/>
  <c r="H52" i="10"/>
  <c r="B52" i="10"/>
  <c r="H51" i="10"/>
  <c r="B51" i="10"/>
  <c r="H50" i="10"/>
  <c r="B50" i="10"/>
  <c r="H49" i="10"/>
  <c r="I49" i="10" s="1"/>
  <c r="J49" i="10" s="1"/>
  <c r="B49" i="10"/>
  <c r="H48" i="10"/>
  <c r="B48" i="10"/>
  <c r="H47" i="10"/>
  <c r="B47" i="10"/>
  <c r="H46" i="10"/>
  <c r="B46" i="10"/>
  <c r="H45" i="10"/>
  <c r="I45" i="10" s="1"/>
  <c r="J45" i="10" s="1"/>
  <c r="B45" i="10"/>
  <c r="H44" i="10"/>
  <c r="B44" i="10"/>
  <c r="H43" i="10"/>
  <c r="B43" i="10"/>
  <c r="H42" i="10"/>
  <c r="B42" i="10"/>
  <c r="H41" i="10"/>
  <c r="I41" i="10" s="1"/>
  <c r="J41" i="10" s="1"/>
  <c r="B41" i="10"/>
  <c r="H40" i="10"/>
  <c r="B40" i="10"/>
  <c r="H39" i="10"/>
  <c r="B39" i="10"/>
  <c r="H38" i="10"/>
  <c r="B38" i="10"/>
  <c r="H37" i="10"/>
  <c r="I37" i="10" s="1"/>
  <c r="J37" i="10" s="1"/>
  <c r="B37" i="10"/>
  <c r="H36" i="10"/>
  <c r="B36" i="10"/>
  <c r="H35" i="10"/>
  <c r="B35" i="10"/>
  <c r="H34" i="10"/>
  <c r="B34" i="10"/>
  <c r="H33" i="10"/>
  <c r="I33" i="10" s="1"/>
  <c r="J33" i="10" s="1"/>
  <c r="B33" i="10"/>
  <c r="H32" i="10"/>
  <c r="B32" i="10"/>
  <c r="H31" i="10"/>
  <c r="B31" i="10"/>
  <c r="H30" i="10"/>
  <c r="B30" i="10"/>
  <c r="H29" i="10"/>
  <c r="I29" i="10" s="1"/>
  <c r="J29" i="10" s="1"/>
  <c r="B29" i="10"/>
  <c r="H28" i="10"/>
  <c r="B28" i="10"/>
  <c r="H27" i="10"/>
  <c r="B27" i="10"/>
  <c r="H26" i="10"/>
  <c r="B26" i="10"/>
  <c r="H25" i="10"/>
  <c r="I25" i="10" s="1"/>
  <c r="J25" i="10" s="1"/>
  <c r="B25" i="10"/>
  <c r="H24" i="10"/>
  <c r="B24" i="10"/>
  <c r="H23" i="10"/>
  <c r="B23" i="10"/>
  <c r="H22" i="10"/>
  <c r="B22" i="10"/>
  <c r="H21" i="10"/>
  <c r="I21" i="10" s="1"/>
  <c r="J21" i="10" s="1"/>
  <c r="B21" i="10"/>
  <c r="H20" i="10"/>
  <c r="B20" i="10"/>
  <c r="H19" i="10"/>
  <c r="B19" i="10"/>
  <c r="H18" i="10"/>
  <c r="B18" i="10"/>
  <c r="H17" i="10"/>
  <c r="I17" i="10" s="1"/>
  <c r="J17" i="10" s="1"/>
  <c r="B17" i="10"/>
  <c r="H16" i="10"/>
  <c r="B16" i="10"/>
  <c r="H15" i="10"/>
  <c r="B15" i="10"/>
  <c r="H14" i="10"/>
  <c r="B14" i="10"/>
  <c r="H13" i="10"/>
  <c r="I13" i="10" s="1"/>
  <c r="J13" i="10" s="1"/>
  <c r="B13" i="10"/>
  <c r="H12" i="10"/>
  <c r="B12" i="10"/>
  <c r="H11" i="10"/>
  <c r="B11" i="10"/>
  <c r="H10" i="10"/>
  <c r="B10" i="10"/>
  <c r="H9" i="10"/>
  <c r="B9" i="10"/>
  <c r="C6" i="10"/>
  <c r="C4" i="10"/>
  <c r="C3" i="10"/>
  <c r="C2" i="10"/>
  <c r="B60" i="2"/>
  <c r="I60" i="2"/>
  <c r="J60" i="2" s="1"/>
  <c r="K60" i="2" s="1"/>
  <c r="B61" i="2"/>
  <c r="I61" i="2"/>
  <c r="I59" i="2"/>
  <c r="B59" i="2"/>
  <c r="C2" i="2"/>
  <c r="C3" i="2"/>
  <c r="C4" i="2"/>
  <c r="C3" i="1"/>
  <c r="C4" i="1"/>
  <c r="C5" i="1"/>
  <c r="I12" i="10" l="1"/>
  <c r="J12" i="10" s="1"/>
  <c r="I18" i="10"/>
  <c r="J18" i="10" s="1"/>
  <c r="I26" i="10"/>
  <c r="J26" i="10"/>
  <c r="I32" i="10"/>
  <c r="J32" i="10" s="1"/>
  <c r="I40" i="10"/>
  <c r="J40" i="10" s="1"/>
  <c r="K59" i="2"/>
  <c r="J59" i="2"/>
  <c r="I14" i="10"/>
  <c r="J14" i="10"/>
  <c r="I20" i="10"/>
  <c r="J20" i="10" s="1"/>
  <c r="I28" i="10"/>
  <c r="J28" i="10" s="1"/>
  <c r="I34" i="10"/>
  <c r="J34" i="10" s="1"/>
  <c r="I38" i="10"/>
  <c r="J38" i="10"/>
  <c r="I42" i="10"/>
  <c r="J42" i="10" s="1"/>
  <c r="I46" i="10"/>
  <c r="J46" i="10" s="1"/>
  <c r="I48" i="10"/>
  <c r="J48" i="10" s="1"/>
  <c r="I50" i="10"/>
  <c r="J50" i="10" s="1"/>
  <c r="I54" i="10"/>
  <c r="J54" i="10" s="1"/>
  <c r="J56" i="10"/>
  <c r="I56" i="10"/>
  <c r="I58" i="10"/>
  <c r="J58" i="10" s="1"/>
  <c r="I60" i="10"/>
  <c r="J60" i="10" s="1"/>
  <c r="J61" i="2"/>
  <c r="K61" i="2" s="1"/>
  <c r="I9" i="10"/>
  <c r="J9" i="10" s="1"/>
  <c r="I11" i="10"/>
  <c r="J11" i="10" s="1"/>
  <c r="I15" i="10"/>
  <c r="J15" i="10" s="1"/>
  <c r="J19" i="10"/>
  <c r="I19" i="10"/>
  <c r="I23" i="10"/>
  <c r="J23" i="10" s="1"/>
  <c r="I27" i="10"/>
  <c r="J27" i="10" s="1"/>
  <c r="I31" i="10"/>
  <c r="J31" i="10" s="1"/>
  <c r="J35" i="10"/>
  <c r="I35" i="10"/>
  <c r="I39" i="10"/>
  <c r="J39" i="10" s="1"/>
  <c r="I43" i="10"/>
  <c r="J43" i="10" s="1"/>
  <c r="I47" i="10"/>
  <c r="J47" i="10" s="1"/>
  <c r="J51" i="10"/>
  <c r="I51" i="10"/>
  <c r="I55" i="10"/>
  <c r="J55" i="10" s="1"/>
  <c r="I59" i="10"/>
  <c r="J59" i="10" s="1"/>
  <c r="J9" i="12"/>
  <c r="J63" i="12" s="1"/>
  <c r="I63" i="12"/>
  <c r="D15" i="9" s="1"/>
  <c r="I10" i="10"/>
  <c r="J10" i="10" s="1"/>
  <c r="I16" i="10"/>
  <c r="J16" i="10" s="1"/>
  <c r="I22" i="10"/>
  <c r="J22" i="10" s="1"/>
  <c r="J24" i="10"/>
  <c r="I24" i="10"/>
  <c r="I30" i="10"/>
  <c r="J30" i="10" s="1"/>
  <c r="I36" i="10"/>
  <c r="J36" i="10" s="1"/>
  <c r="J44" i="10"/>
  <c r="I44" i="10"/>
  <c r="I52" i="10"/>
  <c r="J52" i="10" s="1"/>
  <c r="J9" i="11"/>
  <c r="J63" i="11" s="1"/>
  <c r="I63" i="11"/>
  <c r="D14" i="9" s="1"/>
  <c r="H63" i="12"/>
  <c r="H63" i="11"/>
  <c r="H63" i="10"/>
  <c r="C6" i="2"/>
  <c r="C7" i="1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9" i="2"/>
  <c r="I10" i="2"/>
  <c r="J10" i="2" s="1"/>
  <c r="K10" i="2" s="1"/>
  <c r="I11" i="2"/>
  <c r="I12" i="2"/>
  <c r="J12" i="2" s="1"/>
  <c r="K12" i="2" s="1"/>
  <c r="I13" i="2"/>
  <c r="I14" i="2"/>
  <c r="J14" i="2" s="1"/>
  <c r="K14" i="2" s="1"/>
  <c r="I15" i="2"/>
  <c r="I16" i="2"/>
  <c r="J16" i="2" s="1"/>
  <c r="K16" i="2" s="1"/>
  <c r="I17" i="2"/>
  <c r="I18" i="2"/>
  <c r="J18" i="2" s="1"/>
  <c r="K18" i="2" s="1"/>
  <c r="I19" i="2"/>
  <c r="I20" i="2"/>
  <c r="J20" i="2" s="1"/>
  <c r="K20" i="2" s="1"/>
  <c r="I21" i="2"/>
  <c r="I22" i="2"/>
  <c r="J22" i="2" s="1"/>
  <c r="K22" i="2" s="1"/>
  <c r="I23" i="2"/>
  <c r="I24" i="2"/>
  <c r="J24" i="2" s="1"/>
  <c r="K24" i="2" s="1"/>
  <c r="I25" i="2"/>
  <c r="I26" i="2"/>
  <c r="J26" i="2" s="1"/>
  <c r="K26" i="2" s="1"/>
  <c r="I27" i="2"/>
  <c r="I28" i="2"/>
  <c r="J28" i="2" s="1"/>
  <c r="K28" i="2" s="1"/>
  <c r="I29" i="2"/>
  <c r="I30" i="2"/>
  <c r="J30" i="2" s="1"/>
  <c r="K30" i="2" s="1"/>
  <c r="I31" i="2"/>
  <c r="I32" i="2"/>
  <c r="J32" i="2" s="1"/>
  <c r="K32" i="2" s="1"/>
  <c r="I33" i="2"/>
  <c r="I34" i="2"/>
  <c r="J34" i="2" s="1"/>
  <c r="K34" i="2" s="1"/>
  <c r="I35" i="2"/>
  <c r="I36" i="2"/>
  <c r="J36" i="2" s="1"/>
  <c r="K36" i="2" s="1"/>
  <c r="I37" i="2"/>
  <c r="I38" i="2"/>
  <c r="J38" i="2" s="1"/>
  <c r="K38" i="2" s="1"/>
  <c r="I39" i="2"/>
  <c r="I40" i="2"/>
  <c r="J40" i="2" s="1"/>
  <c r="K40" i="2" s="1"/>
  <c r="I41" i="2"/>
  <c r="I42" i="2"/>
  <c r="J42" i="2" s="1"/>
  <c r="K42" i="2" s="1"/>
  <c r="I43" i="2"/>
  <c r="I44" i="2"/>
  <c r="J44" i="2" s="1"/>
  <c r="K44" i="2" s="1"/>
  <c r="I45" i="2"/>
  <c r="I46" i="2"/>
  <c r="J46" i="2" s="1"/>
  <c r="K46" i="2" s="1"/>
  <c r="I47" i="2"/>
  <c r="I48" i="2"/>
  <c r="J48" i="2" s="1"/>
  <c r="K48" i="2" s="1"/>
  <c r="I49" i="2"/>
  <c r="I50" i="2"/>
  <c r="J50" i="2" s="1"/>
  <c r="K50" i="2" s="1"/>
  <c r="I51" i="2"/>
  <c r="I52" i="2"/>
  <c r="J52" i="2" s="1"/>
  <c r="K52" i="2" s="1"/>
  <c r="I53" i="2"/>
  <c r="I54" i="2"/>
  <c r="J54" i="2" s="1"/>
  <c r="K54" i="2" s="1"/>
  <c r="I55" i="2"/>
  <c r="I56" i="2"/>
  <c r="J56" i="2" s="1"/>
  <c r="K56" i="2" s="1"/>
  <c r="I57" i="2"/>
  <c r="I58" i="2"/>
  <c r="J58" i="2" s="1"/>
  <c r="K58" i="2" s="1"/>
  <c r="J63" i="10" l="1"/>
  <c r="J49" i="2"/>
  <c r="K49" i="2"/>
  <c r="J29" i="2"/>
  <c r="K29" i="2" s="1"/>
  <c r="E14" i="9"/>
  <c r="D63" i="11"/>
  <c r="J53" i="2"/>
  <c r="K53" i="2" s="1"/>
  <c r="J41" i="2"/>
  <c r="K41" i="2"/>
  <c r="J33" i="2"/>
  <c r="K33" i="2" s="1"/>
  <c r="J21" i="2"/>
  <c r="K21" i="2"/>
  <c r="J17" i="2"/>
  <c r="K17" i="2" s="1"/>
  <c r="J13" i="2"/>
  <c r="K13" i="2"/>
  <c r="J57" i="2"/>
  <c r="K57" i="2" s="1"/>
  <c r="J45" i="2"/>
  <c r="K45" i="2"/>
  <c r="J37" i="2"/>
  <c r="K37" i="2" s="1"/>
  <c r="J25" i="2"/>
  <c r="K25" i="2"/>
  <c r="J55" i="2"/>
  <c r="K55" i="2" s="1"/>
  <c r="J51" i="2"/>
  <c r="K51" i="2" s="1"/>
  <c r="J47" i="2"/>
  <c r="K47" i="2" s="1"/>
  <c r="J43" i="2"/>
  <c r="K43" i="2" s="1"/>
  <c r="J39" i="2"/>
  <c r="K39" i="2" s="1"/>
  <c r="J35" i="2"/>
  <c r="K35" i="2" s="1"/>
  <c r="J31" i="2"/>
  <c r="K31" i="2" s="1"/>
  <c r="J27" i="2"/>
  <c r="K27" i="2" s="1"/>
  <c r="J23" i="2"/>
  <c r="K23" i="2" s="1"/>
  <c r="J19" i="2"/>
  <c r="K19" i="2" s="1"/>
  <c r="J15" i="2"/>
  <c r="K15" i="2" s="1"/>
  <c r="J11" i="2"/>
  <c r="K11" i="2" s="1"/>
  <c r="D63" i="12"/>
  <c r="E15" i="9"/>
  <c r="I63" i="10"/>
  <c r="D13" i="9" s="1"/>
  <c r="C13" i="9"/>
  <c r="C14" i="9"/>
  <c r="C15" i="9"/>
  <c r="I9" i="2"/>
  <c r="I63" i="2" l="1"/>
  <c r="J9" i="2"/>
  <c r="J63" i="2" s="1"/>
  <c r="D12" i="9" s="1"/>
  <c r="D16" i="9" s="1"/>
  <c r="D63" i="10"/>
  <c r="E13" i="9"/>
  <c r="C12" i="9"/>
  <c r="C16" i="9" s="1"/>
  <c r="K9" i="2" l="1"/>
  <c r="K63" i="2" s="1"/>
  <c r="E12" i="9" l="1"/>
  <c r="E16" i="9" s="1"/>
  <c r="D65" i="2"/>
  <c r="D63" i="2"/>
</calcChain>
</file>

<file path=xl/sharedStrings.xml><?xml version="1.0" encoding="utf-8"?>
<sst xmlns="http://schemas.openxmlformats.org/spreadsheetml/2006/main" count="536" uniqueCount="98">
  <si>
    <t>Verwerkingsmethode</t>
  </si>
  <si>
    <t>Locatie Nr</t>
  </si>
  <si>
    <t>Adres</t>
  </si>
  <si>
    <r>
      <t xml:space="preserve">Oppervlak
</t>
    </r>
    <r>
      <rPr>
        <b/>
        <sz val="8"/>
        <color theme="1"/>
        <rFont val="Verdana"/>
        <family val="2"/>
      </rPr>
      <t>(in m2)</t>
    </r>
  </si>
  <si>
    <r>
      <t xml:space="preserve">Prijs per eenheid
</t>
    </r>
    <r>
      <rPr>
        <b/>
        <sz val="7"/>
        <color theme="1"/>
        <rFont val="Verdana"/>
        <family val="2"/>
      </rPr>
      <t>(op basis van het RAW-bestek)</t>
    </r>
  </si>
  <si>
    <t>INSCHRIJFSTAAT AANBESTEDING BESTRIJDING JAPANSE DUIZENDKNOOP</t>
  </si>
  <si>
    <t>Status:</t>
  </si>
  <si>
    <t>Versie</t>
  </si>
  <si>
    <t>Datum:</t>
  </si>
  <si>
    <t>Tabblad:</t>
  </si>
  <si>
    <t>Kosten 1e contractjaar</t>
  </si>
  <si>
    <t>Totaal 1e contractjaar</t>
  </si>
  <si>
    <t>Eenheidsprijzen verwerkingsmethoden</t>
  </si>
  <si>
    <t>Voorblad</t>
  </si>
  <si>
    <t>Inschrijver:</t>
  </si>
  <si>
    <t>Contractjaar</t>
  </si>
  <si>
    <t>Manier van bestrijding 1e contractjaar</t>
  </si>
  <si>
    <t>Bestekspost</t>
  </si>
  <si>
    <t>Maaien groeilocaties Aziatische duizendknoop. (handwerk)</t>
  </si>
  <si>
    <t>Maaien groeilocaties Aziatische duizendknoop. (machinaal)</t>
  </si>
  <si>
    <t>Uittrekken Aziatische duizendknoop/afvoeren en locatie maaien (maaisel blijft op locatie)</t>
  </si>
  <si>
    <t xml:space="preserve">Uittrekken Aziatische duizendknoop uit steenbekleding /afvoeren </t>
  </si>
  <si>
    <t>Uitgraven Aziatische duizendknoop/afvoeren en locatie maaien (maaisel blijft op locatie)</t>
  </si>
  <si>
    <t>Voor invulinstructies zie Bijlage 2 van de Inschrijvingsleidraad</t>
  </si>
  <si>
    <t>Vervangen anti-maaischade palen. (markeringspalen groeilocatie JDK)</t>
  </si>
  <si>
    <t>Koopmanspolder 1 - Andijk</t>
  </si>
  <si>
    <t>Langereis Oostkant nabij Huisnr. 8 - Niedorp</t>
  </si>
  <si>
    <t>Slingerdijk 4B en 4C - Schermer</t>
  </si>
  <si>
    <t>Zeesterpad 1948 - Beverwijk</t>
  </si>
  <si>
    <t>Nauerna 21-24 - Nauerna</t>
  </si>
  <si>
    <t>Kanaaldijk 58 - Wijdewormer</t>
  </si>
  <si>
    <t>Beemdgras 15 - Purmerend</t>
  </si>
  <si>
    <t>Voorlanddijkje De Nes - Uitdam</t>
  </si>
  <si>
    <t>Oostzanerdijk 156 - Amsterdam</t>
  </si>
  <si>
    <t>Oostzanerdijk (t.h.v. Kermispad 97) - Amsterdam</t>
  </si>
  <si>
    <t>Buiksloterbreek t.h.v. 42B-29B - Amsterdam</t>
  </si>
  <si>
    <t>Anna Blamanweg - Lutjebroek</t>
  </si>
  <si>
    <t>Groote Sloot 474 t/m 482 (oostzijde) - Oudesluis</t>
  </si>
  <si>
    <t>Oostdijk 49 - Heerhugowaard</t>
  </si>
  <si>
    <t>Scheidingsvliet 10 - Groote Keeten</t>
  </si>
  <si>
    <t>Hondsbossche zeeweg - Camperduin</t>
  </si>
  <si>
    <t>Nieuwesluis 49 - Wieringerwaard</t>
  </si>
  <si>
    <t>Zuiderdijk van Drechterland - Oosterleek</t>
  </si>
  <si>
    <t>Driehuizen 56 - Driehuizen</t>
  </si>
  <si>
    <t>Obdammerdijk 20B - Obdam</t>
  </si>
  <si>
    <t>Korte Schermerdijk 1 - Alkmaar</t>
  </si>
  <si>
    <t>Oosterdijk 1 - Broek op Langedijk</t>
  </si>
  <si>
    <t>Hofweg 7-10 - Ilpendam</t>
  </si>
  <si>
    <t>Grote Sloot 301 - Schagerbrug</t>
  </si>
  <si>
    <t>Schellingwouderdijk 311 - Amsterdam</t>
  </si>
  <si>
    <t>Weromerie 21 - Wormer</t>
  </si>
  <si>
    <t>Parallelweg 21 - Schagerbrug</t>
  </si>
  <si>
    <t>Zuiderdijk 55 - Schellinkhout</t>
  </si>
  <si>
    <t xml:space="preserve">Kanaalweg 6 - Nieuwe Niedorp </t>
  </si>
  <si>
    <t>Noordijkerweg 23 - Wieringerwerf</t>
  </si>
  <si>
    <t xml:space="preserve">Starnmeerdijk 35 - Starnmeer </t>
  </si>
  <si>
    <t>Kanaalweg 18 - Den Helder</t>
  </si>
  <si>
    <t>Poelweg 33 - Westerland</t>
  </si>
  <si>
    <t>Delftsingel 28 - Assendelft</t>
  </si>
  <si>
    <t>Kanaaldijk 93A - Watergang</t>
  </si>
  <si>
    <t>Starnmeerdijk 29 - Spijkerboor</t>
  </si>
  <si>
    <t>Starnmeerdijk 33 - Spijkerboor</t>
  </si>
  <si>
    <t>Oostdijk 7 - Beemster (beide kanten van de inrit)</t>
  </si>
  <si>
    <t>Verloreneind 3 - Westbeemster</t>
  </si>
  <si>
    <t>Lagedijk 6 - Katwoude</t>
  </si>
  <si>
    <t>Westerdijk 143 - Hoorn (thv houtzaagmolen)</t>
  </si>
  <si>
    <t>Burgerweg 79 - Burgerbrug</t>
  </si>
  <si>
    <t>Molenpad 5a - Ilpendam</t>
  </si>
  <si>
    <t>Westkolkdijk 3 - Oostzaan</t>
  </si>
  <si>
    <t>Molendijk 2 - Grootschermer</t>
  </si>
  <si>
    <t>Buitengouwweg 3 - Middelie</t>
  </si>
  <si>
    <t>Oostdijk 2 - Noordbeemster</t>
  </si>
  <si>
    <t>Hoelmerdijk 4 - Westerland</t>
  </si>
  <si>
    <t>Theodorus Rijkersstraat 37 - Den Helder</t>
  </si>
  <si>
    <t>Prijs/eenheid 
(excl. btw)</t>
  </si>
  <si>
    <t>Totaal 
(excl. btw)</t>
  </si>
  <si>
    <t>Kosten (excl. btw)</t>
  </si>
  <si>
    <t>Monitoren en eventuele opkomende Aziatische duizendknoop uittrekken en afvoeren</t>
  </si>
  <si>
    <t>excl. BTW</t>
  </si>
  <si>
    <t>Noordschermerdijk 1 - Oterleek</t>
  </si>
  <si>
    <t>Stort- en acceptatiekosten (per ton) - Maaisel met JDK</t>
  </si>
  <si>
    <t>Stort- en acceptatiekosten (per ton) - Grond met JDK</t>
  </si>
  <si>
    <t>Alternatief</t>
  </si>
  <si>
    <t>Gangbaar of alternatief?</t>
  </si>
  <si>
    <t>Gangbaar</t>
  </si>
  <si>
    <t>Gangbaar /Alternatief</t>
  </si>
  <si>
    <r>
      <rPr>
        <b/>
        <sz val="9"/>
        <color rgb="FFFF0000"/>
        <rFont val="Verdana"/>
        <family val="2"/>
      </rPr>
      <t>NB!</t>
    </r>
    <r>
      <rPr>
        <sz val="9"/>
        <color rgb="FFFF0000"/>
        <rFont val="Verdana"/>
        <family val="2"/>
      </rPr>
      <t xml:space="preserve">  In de Prijs/eenheid dienen de staartkosten te zijn inbegrepen, die kunnen dus niet afzonderlijk in rekening gebracht worden.</t>
    </r>
  </si>
  <si>
    <t>Btw</t>
  </si>
  <si>
    <t>Kosten (incl. btw)</t>
  </si>
  <si>
    <t>Prijs/eenheid 
(incl. btw)</t>
  </si>
  <si>
    <t>Totaal (incl. btw)</t>
  </si>
  <si>
    <t>Kosten 3e contractjaar</t>
  </si>
  <si>
    <t>Kosten 4e contractjaar</t>
  </si>
  <si>
    <t>Kosten 2e contractjaar</t>
  </si>
  <si>
    <t>TENDERNED KENMERK 423163</t>
  </si>
  <si>
    <t>Definitief</t>
  </si>
  <si>
    <t>1.0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</si>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</sst>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12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8"/>
      <color theme="1"/>
      <name val="Verdana"/>
      <family val="2"/>
    </font>
    <font>
      <b/>
      <sz val="7"/>
      <color theme="1"/>
      <name val="Verdana"/>
      <family val="2"/>
    </font>
    <font>
      <sz val="10"/>
      <color theme="1"/>
      <name val="Verdana"/>
      <family val="2"/>
    </font>
    <font>
      <b/>
      <sz val="9"/>
      <color rgb="FFFF0000"/>
      <name val="Verdana"/>
      <family val="2"/>
    </font>
    <font>
      <b/>
      <sz val="9"/>
      <name val="Verdana"/>
      <family val="2"/>
    </font>
    <font>
      <sz val="9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2" borderId="0" xfId="0" applyFill="1"/>
    <xf numFmtId="0" fontId="3" fillId="2" borderId="0" xfId="0" applyFont="1" applyFill="1"/>
    <xf numFmtId="14" fontId="3" fillId="2" borderId="0" xfId="0" applyNumberFormat="1" applyFont="1" applyFill="1"/>
    <xf numFmtId="0" fontId="0" fillId="2" borderId="0" xfId="0" quotePrefix="1" applyFill="1"/>
    <xf numFmtId="0" fontId="0" fillId="2" borderId="0" xfId="0" applyFill="1" applyAlignment="1">
      <alignment vertical="center" wrapText="1"/>
    </xf>
    <xf numFmtId="1" fontId="0" fillId="2" borderId="0" xfId="0" applyNumberFormat="1" applyFill="1" applyAlignment="1">
      <alignment wrapText="1"/>
    </xf>
    <xf numFmtId="1" fontId="0" fillId="2" borderId="0" xfId="0" applyNumberFormat="1" applyFill="1" applyProtection="1">
      <protection locked="0"/>
    </xf>
    <xf numFmtId="1" fontId="0" fillId="2" borderId="0" xfId="0" applyNumberFormat="1" applyFill="1" applyAlignment="1" applyProtection="1">
      <alignment wrapText="1"/>
      <protection locked="0"/>
    </xf>
    <xf numFmtId="1" fontId="8" fillId="2" borderId="0" xfId="0" applyNumberFormat="1" applyFont="1" applyFill="1"/>
    <xf numFmtId="1" fontId="0" fillId="2" borderId="0" xfId="0" applyNumberFormat="1" applyFill="1"/>
    <xf numFmtId="1" fontId="4" fillId="7" borderId="1" xfId="0" applyNumberFormat="1" applyFont="1" applyFill="1" applyBorder="1" applyAlignment="1" applyProtection="1">
      <alignment vertical="center" wrapText="1"/>
      <protection locked="0"/>
    </xf>
    <xf numFmtId="1" fontId="3" fillId="7" borderId="1" xfId="0" applyNumberFormat="1" applyFont="1" applyFill="1" applyBorder="1" applyAlignment="1" applyProtection="1">
      <alignment vertical="center" wrapText="1"/>
      <protection locked="0"/>
    </xf>
    <xf numFmtId="1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4" fontId="0" fillId="2" borderId="1" xfId="1" applyFont="1" applyFill="1" applyBorder="1" applyAlignment="1">
      <alignment vertical="center" wrapText="1"/>
    </xf>
    <xf numFmtId="44" fontId="0" fillId="2" borderId="3" xfId="1" applyFont="1" applyFill="1" applyBorder="1" applyAlignment="1">
      <alignment vertical="center" wrapText="1"/>
    </xf>
    <xf numFmtId="1" fontId="5" fillId="2" borderId="0" xfId="0" applyNumberFormat="1" applyFont="1" applyFill="1"/>
    <xf numFmtId="1" fontId="4" fillId="2" borderId="0" xfId="0" applyNumberFormat="1" applyFont="1" applyFill="1"/>
    <xf numFmtId="1" fontId="3" fillId="2" borderId="0" xfId="0" applyNumberFormat="1" applyFont="1" applyFill="1"/>
    <xf numFmtId="164" fontId="3" fillId="2" borderId="0" xfId="0" applyNumberFormat="1" applyFont="1" applyFill="1"/>
    <xf numFmtId="1" fontId="4" fillId="2" borderId="0" xfId="0" applyNumberFormat="1" applyFont="1" applyFill="1" applyProtection="1">
      <protection locked="0"/>
    </xf>
    <xf numFmtId="164" fontId="3" fillId="2" borderId="0" xfId="0" applyNumberFormat="1" applyFont="1" applyFill="1" applyAlignment="1">
      <alignment horizontal="left"/>
    </xf>
    <xf numFmtId="0" fontId="0" fillId="2" borderId="1" xfId="0" applyFill="1" applyBorder="1" applyAlignment="1">
      <alignment horizontal="center"/>
    </xf>
    <xf numFmtId="44" fontId="0" fillId="2" borderId="1" xfId="0" applyNumberFormat="1" applyFill="1" applyBorder="1"/>
    <xf numFmtId="44" fontId="3" fillId="6" borderId="1" xfId="0" applyNumberFormat="1" applyFont="1" applyFill="1" applyBorder="1"/>
    <xf numFmtId="0" fontId="3" fillId="8" borderId="1" xfId="0" applyFont="1" applyFill="1" applyBorder="1"/>
    <xf numFmtId="44" fontId="0" fillId="3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 indent="1"/>
    </xf>
    <xf numFmtId="0" fontId="0" fillId="4" borderId="1" xfId="0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center" vertical="center" wrapText="1"/>
    </xf>
    <xf numFmtId="0" fontId="0" fillId="2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1" fontId="4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9" fillId="2" borderId="0" xfId="0" applyFont="1" applyFill="1"/>
    <xf numFmtId="0" fontId="3" fillId="3" borderId="0" xfId="0" applyFont="1" applyFill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2" fontId="0" fillId="2" borderId="0" xfId="0" applyNumberFormat="1" applyFill="1" applyAlignment="1">
      <alignment wrapText="1"/>
    </xf>
    <xf numFmtId="1" fontId="10" fillId="2" borderId="0" xfId="0" applyNumberFormat="1" applyFont="1" applyFill="1" applyAlignment="1">
      <alignment vertical="center"/>
    </xf>
    <xf numFmtId="1" fontId="0" fillId="0" borderId="1" xfId="0" applyNumberFormat="1" applyBorder="1" applyAlignment="1">
      <alignment horizontal="center" vertical="center" wrapText="1"/>
    </xf>
    <xf numFmtId="1" fontId="9" fillId="2" borderId="0" xfId="0" applyNumberFormat="1" applyFont="1" applyFill="1" applyAlignment="1">
      <alignment horizontal="center" vertical="top" wrapText="1"/>
    </xf>
    <xf numFmtId="0" fontId="0" fillId="4" borderId="1" xfId="0" applyFill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 wrapText="1"/>
    </xf>
    <xf numFmtId="0" fontId="0" fillId="2" borderId="0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" fontId="0" fillId="2" borderId="0" xfId="0" applyNumberFormat="1" applyFill="1" applyAlignment="1">
      <alignment vertical="center" wrapText="1"/>
    </xf>
    <xf numFmtId="44" fontId="0" fillId="2" borderId="0" xfId="1" applyFont="1" applyFill="1" applyBorder="1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11" fillId="2" borderId="0" xfId="0" applyFont="1" applyFill="1"/>
    <xf numFmtId="1" fontId="9" fillId="2" borderId="0" xfId="0" applyNumberFormat="1" applyFont="1" applyFill="1" applyAlignment="1">
      <alignment horizontal="left" vertical="top" wrapText="1"/>
    </xf>
    <xf numFmtId="1" fontId="9" fillId="2" borderId="0" xfId="0" applyNumberFormat="1" applyFont="1" applyFill="1" applyAlignment="1">
      <alignment horizontal="center" vertical="top" wrapText="1"/>
    </xf>
    <xf numFmtId="0" fontId="3" fillId="9" borderId="1" xfId="0" applyFont="1" applyFill="1" applyBorder="1"/>
    <xf numFmtId="164" fontId="10" fillId="2" borderId="0" xfId="0" applyNumberFormat="1" applyFont="1" applyFill="1" applyAlignment="1">
      <alignment horizontal="left" vertical="center"/>
    </xf>
    <xf numFmtId="0" fontId="2" fillId="5" borderId="5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/>
    </xf>
    <xf numFmtId="0" fontId="0" fillId="3" borderId="0" xfId="0" applyFill="1"/>
    <xf numFmtId="44" fontId="0" fillId="2" borderId="0" xfId="0" applyNumberFormat="1" applyFill="1"/>
    <xf numFmtId="44" fontId="2" fillId="5" borderId="6" xfId="0" applyNumberFormat="1" applyFont="1" applyFill="1" applyBorder="1" applyAlignment="1">
      <alignment vertical="center" wrapText="1"/>
    </xf>
    <xf numFmtId="44" fontId="0" fillId="2" borderId="1" xfId="0" applyNumberFormat="1" applyFill="1" applyBorder="1" applyAlignment="1">
      <alignment vertical="center"/>
    </xf>
    <xf numFmtId="9" fontId="0" fillId="3" borderId="1" xfId="0" applyNumberFormat="1" applyFill="1" applyBorder="1" applyAlignment="1">
      <alignment vertical="center"/>
    </xf>
    <xf numFmtId="1" fontId="9" fillId="2" borderId="0" xfId="0" applyNumberFormat="1" applyFont="1" applyFill="1" applyAlignment="1">
      <alignment horizontal="left" wrapText="1"/>
    </xf>
    <xf numFmtId="1" fontId="3" fillId="7" borderId="1" xfId="0" applyNumberFormat="1" applyFont="1" applyFill="1" applyBorder="1" applyAlignment="1" applyProtection="1">
      <alignment horizontal="left" vertical="center" wrapText="1"/>
      <protection locked="0"/>
    </xf>
    <xf numFmtId="1" fontId="3" fillId="2" borderId="0" xfId="0" applyNumberFormat="1" applyFont="1" applyFill="1" applyAlignment="1">
      <alignment vertical="center"/>
    </xf>
    <xf numFmtId="44" fontId="3" fillId="2" borderId="2" xfId="0" applyNumberFormat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2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0F746-C1C5-4D10-B4F8-0292B1C6545B}">
  <dimension ref="B1:E19"/>
  <sheetViews>
    <sheetView tabSelected="1" workbookViewId="0">
      <selection activeCell="C7" sqref="C7"/>
    </sheetView>
  </sheetViews>
  <sheetFormatPr defaultRowHeight="11.25" x14ac:dyDescent="0.15"/>
  <cols>
    <col min="1" max="1" width="2.625" style="1" customWidth="1"/>
    <col min="2" max="2" width="12.25" style="1" customWidth="1"/>
    <col min="3" max="3" width="16.625" style="1" customWidth="1"/>
    <col min="4" max="4" width="13.875" style="1" bestFit="1" customWidth="1"/>
    <col min="5" max="5" width="16.875" style="1" customWidth="1"/>
    <col min="6" max="16384" width="9" style="1"/>
  </cols>
  <sheetData>
    <row r="1" spans="2:5" ht="20.25" customHeight="1" x14ac:dyDescent="0.2">
      <c r="B1" s="20" t="s">
        <v>5</v>
      </c>
      <c r="C1" s="10"/>
    </row>
    <row r="2" spans="2:5" ht="20.25" customHeight="1" x14ac:dyDescent="0.2">
      <c r="B2" s="20" t="s">
        <v>94</v>
      </c>
      <c r="C2" s="10"/>
    </row>
    <row r="3" spans="2:5" ht="20.25" customHeight="1" x14ac:dyDescent="0.15">
      <c r="B3" s="36" t="s">
        <v>6</v>
      </c>
      <c r="C3" s="69" t="s">
        <v>95</v>
      </c>
    </row>
    <row r="4" spans="2:5" ht="20.25" customHeight="1" x14ac:dyDescent="0.15">
      <c r="B4" s="36" t="s">
        <v>7</v>
      </c>
      <c r="C4" s="43" t="s">
        <v>96</v>
      </c>
    </row>
    <row r="5" spans="2:5" ht="20.25" customHeight="1" x14ac:dyDescent="0.15">
      <c r="B5" s="36" t="s">
        <v>8</v>
      </c>
      <c r="C5" s="59">
        <v>45212</v>
      </c>
    </row>
    <row r="6" spans="2:5" ht="20.25" customHeight="1" x14ac:dyDescent="0.15">
      <c r="B6" s="36" t="s">
        <v>9</v>
      </c>
      <c r="C6" s="37" t="s">
        <v>13</v>
      </c>
    </row>
    <row r="7" spans="2:5" ht="18.75" customHeight="1" x14ac:dyDescent="0.15">
      <c r="B7" s="35" t="s">
        <v>14</v>
      </c>
      <c r="C7" s="39"/>
      <c r="D7" s="62"/>
    </row>
    <row r="9" spans="2:5" x14ac:dyDescent="0.15">
      <c r="B9" s="1" t="s">
        <v>23</v>
      </c>
    </row>
    <row r="11" spans="2:5" ht="18.75" customHeight="1" x14ac:dyDescent="0.15">
      <c r="B11" s="29" t="s">
        <v>15</v>
      </c>
      <c r="C11" s="29" t="s">
        <v>76</v>
      </c>
      <c r="D11" s="58" t="s">
        <v>87</v>
      </c>
      <c r="E11" s="58" t="s">
        <v>88</v>
      </c>
    </row>
    <row r="12" spans="2:5" ht="18.75" customHeight="1" x14ac:dyDescent="0.15">
      <c r="B12" s="26">
        <v>1</v>
      </c>
      <c r="C12" s="27">
        <f>'Kosten contractjaar 1'!$I$63</f>
        <v>0</v>
      </c>
      <c r="D12" s="27">
        <f>'Kosten contractjaar 1'!$J$63</f>
        <v>0</v>
      </c>
      <c r="E12" s="27">
        <f>'Kosten contractjaar 1'!$K$63</f>
        <v>0</v>
      </c>
    </row>
    <row r="13" spans="2:5" ht="18.75" customHeight="1" x14ac:dyDescent="0.15">
      <c r="B13" s="26">
        <v>2</v>
      </c>
      <c r="C13" s="27">
        <f>'Kosten contractjaar 2'!$H$63</f>
        <v>0</v>
      </c>
      <c r="D13" s="27">
        <f>'Kosten contractjaar 2'!$I$63</f>
        <v>0</v>
      </c>
      <c r="E13" s="27">
        <f>'Kosten contractjaar 2'!$J$63</f>
        <v>0</v>
      </c>
    </row>
    <row r="14" spans="2:5" ht="18.75" customHeight="1" x14ac:dyDescent="0.15">
      <c r="B14" s="26">
        <v>3</v>
      </c>
      <c r="C14" s="27">
        <f>'Kosten contractjaar 3'!$H$63</f>
        <v>0</v>
      </c>
      <c r="D14" s="27">
        <f>'Kosten contractjaar 3'!$I$63</f>
        <v>0</v>
      </c>
      <c r="E14" s="27">
        <f>'Kosten contractjaar 3'!$J$63</f>
        <v>0</v>
      </c>
    </row>
    <row r="15" spans="2:5" ht="18.75" customHeight="1" x14ac:dyDescent="0.15">
      <c r="B15" s="26">
        <v>4</v>
      </c>
      <c r="C15" s="27">
        <f>'Kosten contractjaar 4'!$H$63</f>
        <v>0</v>
      </c>
      <c r="D15" s="27">
        <f>'Kosten contractjaar 4'!$I$63</f>
        <v>0</v>
      </c>
      <c r="E15" s="27">
        <f>'Kosten contractjaar 4'!$J$63</f>
        <v>0</v>
      </c>
    </row>
    <row r="16" spans="2:5" ht="18.75" customHeight="1" x14ac:dyDescent="0.15">
      <c r="B16" s="26" t="s">
        <v>97</v>
      </c>
      <c r="C16" s="28">
        <f>SUM(C12:C15)</f>
        <v>0</v>
      </c>
      <c r="D16" s="28">
        <f t="shared" ref="D16:E16" si="0">SUM(D12:D15)</f>
        <v>0</v>
      </c>
      <c r="E16" s="28">
        <f t="shared" si="0"/>
        <v>0</v>
      </c>
    </row>
    <row r="18" spans="2:2" x14ac:dyDescent="0.15">
      <c r="B18" s="38" t="str">
        <f>IF(AND('Kosten contractjaar 1'!M62&gt;0,E16&gt;250000),"Let op! Uw schrijft in boven het plafondbedrag van €250.000,- incl. btw","")</f>
        <v/>
      </c>
    </row>
    <row r="19" spans="2:2" x14ac:dyDescent="0.15">
      <c r="B19" s="38" t="str">
        <f>IF(AND('Kosten contractjaar 1'!M62=0,E16&gt;200000),"Let op! U schrijft in boven het plafondbedrag van €200.000,- incl. btw en u heeft geen variant aangeboden!","")</f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6AFC8-A4DE-424E-880D-2F0FED055E35}">
  <dimension ref="B1:G26"/>
  <sheetViews>
    <sheetView workbookViewId="0">
      <selection activeCell="E10" sqref="E10:F18"/>
    </sheetView>
  </sheetViews>
  <sheetFormatPr defaultRowHeight="11.25" x14ac:dyDescent="0.15"/>
  <cols>
    <col min="1" max="1" width="3.625" style="1" customWidth="1"/>
    <col min="2" max="2" width="11.625" style="1" customWidth="1"/>
    <col min="3" max="3" width="51.75" style="1" customWidth="1"/>
    <col min="4" max="4" width="11.25" style="1" bestFit="1" customWidth="1"/>
    <col min="5" max="5" width="17.75" style="1" customWidth="1"/>
    <col min="6" max="6" width="9" style="1"/>
    <col min="7" max="7" width="13.125" style="63" customWidth="1"/>
    <col min="8" max="16384" width="9" style="1"/>
  </cols>
  <sheetData>
    <row r="1" spans="2:7" ht="18.75" customHeight="1" x14ac:dyDescent="0.2">
      <c r="B1" s="20" t="s">
        <v>5</v>
      </c>
      <c r="E1" s="10"/>
    </row>
    <row r="2" spans="2:7" ht="18.75" customHeight="1" x14ac:dyDescent="0.2">
      <c r="B2" s="20"/>
      <c r="E2" s="10"/>
    </row>
    <row r="3" spans="2:7" ht="18.75" customHeight="1" x14ac:dyDescent="0.2">
      <c r="B3" s="21" t="s">
        <v>6</v>
      </c>
      <c r="C3" s="22" t="str">
        <f>Voorblad!C3</f>
        <v>Definitief</v>
      </c>
      <c r="D3" s="22"/>
    </row>
    <row r="4" spans="2:7" ht="18.75" customHeight="1" x14ac:dyDescent="0.2">
      <c r="B4" s="21" t="s">
        <v>7</v>
      </c>
      <c r="C4" s="22" t="str">
        <f>Voorblad!C4</f>
        <v>1.0</v>
      </c>
      <c r="D4" s="22"/>
    </row>
    <row r="5" spans="2:7" ht="18.75" customHeight="1" x14ac:dyDescent="0.2">
      <c r="B5" s="21" t="s">
        <v>8</v>
      </c>
      <c r="C5" s="25">
        <f>Voorblad!C5</f>
        <v>45212</v>
      </c>
      <c r="D5" s="25"/>
    </row>
    <row r="6" spans="2:7" ht="18.75" customHeight="1" x14ac:dyDescent="0.2">
      <c r="B6" s="21" t="s">
        <v>9</v>
      </c>
      <c r="C6" s="23" t="s">
        <v>12</v>
      </c>
      <c r="D6" s="23"/>
    </row>
    <row r="7" spans="2:7" ht="18.75" customHeight="1" x14ac:dyDescent="0.2">
      <c r="B7" s="21" t="s">
        <v>14</v>
      </c>
      <c r="C7" s="23" t="str">
        <f>IF(Voorblad!$C$7="","",Voorblad!$C$7)</f>
        <v/>
      </c>
      <c r="D7" s="23"/>
    </row>
    <row r="8" spans="2:7" x14ac:dyDescent="0.15">
      <c r="C8" s="2"/>
      <c r="D8" s="2"/>
      <c r="E8" s="3"/>
    </row>
    <row r="9" spans="2:7" ht="28.5" customHeight="1" x14ac:dyDescent="0.15">
      <c r="B9" s="40" t="s">
        <v>17</v>
      </c>
      <c r="C9" s="41" t="s">
        <v>0</v>
      </c>
      <c r="D9" s="47" t="s">
        <v>83</v>
      </c>
      <c r="E9" s="60" t="s">
        <v>74</v>
      </c>
      <c r="F9" s="61" t="s">
        <v>87</v>
      </c>
      <c r="G9" s="64" t="s">
        <v>89</v>
      </c>
    </row>
    <row r="10" spans="2:7" ht="27.95" customHeight="1" x14ac:dyDescent="0.15">
      <c r="B10" s="33">
        <v>101010</v>
      </c>
      <c r="C10" s="31" t="s">
        <v>18</v>
      </c>
      <c r="D10" s="31" t="s">
        <v>84</v>
      </c>
      <c r="E10" s="30"/>
      <c r="F10" s="66"/>
      <c r="G10" s="65">
        <f>E10+E10*F10</f>
        <v>0</v>
      </c>
    </row>
    <row r="11" spans="2:7" ht="27.95" customHeight="1" x14ac:dyDescent="0.15">
      <c r="B11" s="33">
        <v>101020</v>
      </c>
      <c r="C11" s="31" t="s">
        <v>19</v>
      </c>
      <c r="D11" s="31" t="s">
        <v>84</v>
      </c>
      <c r="E11" s="30"/>
      <c r="F11" s="66"/>
      <c r="G11" s="65">
        <f t="shared" ref="G11:G23" si="0">E11+E11*F11</f>
        <v>0</v>
      </c>
    </row>
    <row r="12" spans="2:7" ht="27.95" customHeight="1" x14ac:dyDescent="0.15">
      <c r="B12" s="33">
        <v>102010</v>
      </c>
      <c r="C12" s="31" t="s">
        <v>20</v>
      </c>
      <c r="D12" s="31" t="s">
        <v>84</v>
      </c>
      <c r="E12" s="30"/>
      <c r="F12" s="66"/>
      <c r="G12" s="65">
        <f t="shared" si="0"/>
        <v>0</v>
      </c>
    </row>
    <row r="13" spans="2:7" ht="27.95" customHeight="1" x14ac:dyDescent="0.15">
      <c r="B13" s="33">
        <v>102020</v>
      </c>
      <c r="C13" s="31" t="s">
        <v>21</v>
      </c>
      <c r="D13" s="31" t="s">
        <v>84</v>
      </c>
      <c r="E13" s="30"/>
      <c r="F13" s="66"/>
      <c r="G13" s="65">
        <f t="shared" si="0"/>
        <v>0</v>
      </c>
    </row>
    <row r="14" spans="2:7" ht="27.95" customHeight="1" x14ac:dyDescent="0.15">
      <c r="B14" s="33">
        <v>103010</v>
      </c>
      <c r="C14" s="31" t="s">
        <v>22</v>
      </c>
      <c r="D14" s="31" t="s">
        <v>84</v>
      </c>
      <c r="E14" s="30"/>
      <c r="F14" s="66"/>
      <c r="G14" s="65">
        <f t="shared" si="0"/>
        <v>0</v>
      </c>
    </row>
    <row r="15" spans="2:7" ht="27.95" customHeight="1" x14ac:dyDescent="0.15">
      <c r="B15" s="33">
        <v>104010</v>
      </c>
      <c r="C15" s="31" t="s">
        <v>77</v>
      </c>
      <c r="D15" s="31" t="s">
        <v>84</v>
      </c>
      <c r="E15" s="30"/>
      <c r="F15" s="66"/>
      <c r="G15" s="65">
        <f t="shared" si="0"/>
        <v>0</v>
      </c>
    </row>
    <row r="16" spans="2:7" ht="27.95" customHeight="1" x14ac:dyDescent="0.15">
      <c r="B16" s="33">
        <v>105010</v>
      </c>
      <c r="C16" s="31" t="s">
        <v>80</v>
      </c>
      <c r="D16" s="31" t="s">
        <v>84</v>
      </c>
      <c r="E16" s="30"/>
      <c r="F16" s="66"/>
      <c r="G16" s="65">
        <f t="shared" si="0"/>
        <v>0</v>
      </c>
    </row>
    <row r="17" spans="2:7" ht="27.95" customHeight="1" x14ac:dyDescent="0.15">
      <c r="B17" s="33">
        <v>105020</v>
      </c>
      <c r="C17" s="31" t="s">
        <v>81</v>
      </c>
      <c r="D17" s="31" t="s">
        <v>84</v>
      </c>
      <c r="E17" s="30"/>
      <c r="F17" s="66"/>
      <c r="G17" s="65">
        <f t="shared" si="0"/>
        <v>0</v>
      </c>
    </row>
    <row r="18" spans="2:7" ht="27.95" customHeight="1" x14ac:dyDescent="0.15">
      <c r="B18" s="33">
        <v>105030</v>
      </c>
      <c r="C18" s="31" t="s">
        <v>24</v>
      </c>
      <c r="D18" s="31" t="s">
        <v>84</v>
      </c>
      <c r="E18" s="30"/>
      <c r="F18" s="66"/>
      <c r="G18" s="65">
        <f t="shared" si="0"/>
        <v>0</v>
      </c>
    </row>
    <row r="19" spans="2:7" ht="27.95" customHeight="1" x14ac:dyDescent="0.15">
      <c r="B19" s="46"/>
      <c r="C19" s="32" t="s">
        <v>82</v>
      </c>
      <c r="D19" s="32" t="s">
        <v>82</v>
      </c>
      <c r="E19" s="30"/>
      <c r="F19" s="66"/>
      <c r="G19" s="65">
        <f t="shared" si="0"/>
        <v>0</v>
      </c>
    </row>
    <row r="20" spans="2:7" ht="27.95" customHeight="1" x14ac:dyDescent="0.15">
      <c r="B20" s="46"/>
      <c r="C20" s="32"/>
      <c r="D20" s="32" t="s">
        <v>82</v>
      </c>
      <c r="E20" s="30"/>
      <c r="F20" s="66"/>
      <c r="G20" s="65">
        <f t="shared" si="0"/>
        <v>0</v>
      </c>
    </row>
    <row r="21" spans="2:7" ht="27.95" customHeight="1" x14ac:dyDescent="0.15">
      <c r="B21" s="46"/>
      <c r="C21" s="32"/>
      <c r="D21" s="32" t="s">
        <v>82</v>
      </c>
      <c r="E21" s="30"/>
      <c r="F21" s="66"/>
      <c r="G21" s="65">
        <f t="shared" si="0"/>
        <v>0</v>
      </c>
    </row>
    <row r="22" spans="2:7" ht="27.95" customHeight="1" x14ac:dyDescent="0.15">
      <c r="B22" s="46"/>
      <c r="C22" s="32"/>
      <c r="D22" s="32" t="s">
        <v>82</v>
      </c>
      <c r="E22" s="30"/>
      <c r="F22" s="66"/>
      <c r="G22" s="65">
        <f t="shared" si="0"/>
        <v>0</v>
      </c>
    </row>
    <row r="23" spans="2:7" ht="27.95" customHeight="1" x14ac:dyDescent="0.15">
      <c r="B23" s="46"/>
      <c r="C23" s="32"/>
      <c r="D23" s="32" t="s">
        <v>82</v>
      </c>
      <c r="E23" s="30"/>
      <c r="F23" s="66"/>
      <c r="G23" s="65">
        <f t="shared" si="0"/>
        <v>0</v>
      </c>
    </row>
    <row r="25" spans="2:7" x14ac:dyDescent="0.15">
      <c r="B25" s="55" t="s">
        <v>86</v>
      </c>
      <c r="C25" s="4"/>
      <c r="D25" s="4"/>
    </row>
    <row r="26" spans="2:7" x14ac:dyDescent="0.15">
      <c r="C26" s="4"/>
      <c r="D26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B1224-7395-4019-AAA1-1784780A6C36}">
  <sheetPr>
    <pageSetUpPr fitToPage="1"/>
  </sheetPr>
  <dimension ref="B1:M68"/>
  <sheetViews>
    <sheetView topLeftCell="A48" workbookViewId="0">
      <selection activeCell="I63" sqref="I63:K63"/>
    </sheetView>
  </sheetViews>
  <sheetFormatPr defaultRowHeight="12.75" x14ac:dyDescent="0.2"/>
  <cols>
    <col min="1" max="1" width="3.25" style="1" customWidth="1"/>
    <col min="2" max="2" width="12.75" style="9" bestFit="1" customWidth="1"/>
    <col min="3" max="3" width="15" style="10" customWidth="1"/>
    <col min="4" max="4" width="42.375" style="10" customWidth="1"/>
    <col min="5" max="5" width="47.75" style="6" bestFit="1" customWidth="1"/>
    <col min="6" max="6" width="13.875" style="6" customWidth="1"/>
    <col min="7" max="7" width="9.75" style="6" bestFit="1" customWidth="1"/>
    <col min="8" max="11" width="13.5" style="6" customWidth="1"/>
    <col min="12" max="12" width="9" style="1"/>
    <col min="13" max="13" width="8.375" style="53" hidden="1" customWidth="1"/>
    <col min="14" max="16384" width="9" style="1"/>
  </cols>
  <sheetData>
    <row r="1" spans="2:13" ht="19.5" customHeight="1" x14ac:dyDescent="0.2">
      <c r="B1" s="20" t="s">
        <v>5</v>
      </c>
    </row>
    <row r="2" spans="2:13" ht="19.5" customHeight="1" x14ac:dyDescent="0.2">
      <c r="B2" s="21" t="s">
        <v>6</v>
      </c>
      <c r="C2" s="22" t="str">
        <f>Voorblad!C3</f>
        <v>Definitief</v>
      </c>
    </row>
    <row r="3" spans="2:13" ht="19.5" customHeight="1" x14ac:dyDescent="0.2">
      <c r="B3" s="21" t="s">
        <v>7</v>
      </c>
      <c r="C3" s="22" t="str">
        <f>Voorblad!C4</f>
        <v>1.0</v>
      </c>
    </row>
    <row r="4" spans="2:13" ht="19.5" customHeight="1" x14ac:dyDescent="0.2">
      <c r="B4" s="21" t="s">
        <v>8</v>
      </c>
      <c r="C4" s="25">
        <f>Voorblad!C5</f>
        <v>45212</v>
      </c>
    </row>
    <row r="5" spans="2:13" ht="19.5" customHeight="1" x14ac:dyDescent="0.2">
      <c r="B5" s="21" t="s">
        <v>9</v>
      </c>
      <c r="C5" s="23" t="s">
        <v>10</v>
      </c>
    </row>
    <row r="6" spans="2:13" ht="19.5" customHeight="1" x14ac:dyDescent="0.2">
      <c r="B6" s="21" t="s">
        <v>14</v>
      </c>
      <c r="C6" s="2" t="str">
        <f>IF(Voorblad!$C$7="","",Voorblad!$C$7)</f>
        <v/>
      </c>
    </row>
    <row r="8" spans="2:13" s="5" customFormat="1" ht="41.25" customHeight="1" x14ac:dyDescent="0.15">
      <c r="B8" s="11" t="s">
        <v>17</v>
      </c>
      <c r="C8" s="12" t="s">
        <v>1</v>
      </c>
      <c r="D8" s="12" t="s">
        <v>2</v>
      </c>
      <c r="E8" s="12" t="s">
        <v>16</v>
      </c>
      <c r="F8" s="12" t="s">
        <v>85</v>
      </c>
      <c r="G8" s="13" t="s">
        <v>3</v>
      </c>
      <c r="H8" s="12" t="s">
        <v>4</v>
      </c>
      <c r="I8" s="12" t="s">
        <v>75</v>
      </c>
      <c r="J8" s="12" t="s">
        <v>87</v>
      </c>
      <c r="K8" s="12" t="s">
        <v>90</v>
      </c>
      <c r="M8" s="54"/>
    </row>
    <row r="9" spans="2:13" ht="27" customHeight="1" x14ac:dyDescent="0.15">
      <c r="B9" s="34">
        <f>INDEX('Eenheidsprijzen verw.methoden'!$B$10:$E$23,MATCH('Kosten contractjaar 1'!$E9,'Eenheidsprijzen verw.methoden'!$C$10:$C$23,0),1)</f>
        <v>102010</v>
      </c>
      <c r="C9" s="14">
        <v>1</v>
      </c>
      <c r="D9" s="15" t="s">
        <v>25</v>
      </c>
      <c r="E9" s="16" t="s">
        <v>20</v>
      </c>
      <c r="F9" s="18" t="str">
        <f>VLOOKUP(E9,'Eenheidsprijzen verw.methoden'!$C$10:$E$23,2,0)</f>
        <v>Gangbaar</v>
      </c>
      <c r="G9" s="17">
        <v>271</v>
      </c>
      <c r="H9" s="18">
        <f>VLOOKUP(E9,'Eenheidsprijzen verw.methoden'!$C$10:$E$23,3,0)</f>
        <v>0</v>
      </c>
      <c r="I9" s="18">
        <f>H9*G9</f>
        <v>0</v>
      </c>
      <c r="J9" s="18">
        <f>I9*VLOOKUP(E9,'Eenheidsprijzen verw.methoden'!$C$10:$F$23,4,0)</f>
        <v>0</v>
      </c>
      <c r="K9" s="18">
        <f>I9+J9</f>
        <v>0</v>
      </c>
      <c r="M9" s="53">
        <f t="shared" ref="M9:M40" si="0">IF(F9="Gangbaar",0,IF(F9="Alternatief",1,""))</f>
        <v>0</v>
      </c>
    </row>
    <row r="10" spans="2:13" ht="27" customHeight="1" x14ac:dyDescent="0.15">
      <c r="B10" s="34">
        <f>INDEX('Eenheidsprijzen verw.methoden'!$B$10:$E$23,MATCH('Kosten contractjaar 1'!$E10,'Eenheidsprijzen verw.methoden'!$C$10:$C$23,0),1)</f>
        <v>104010</v>
      </c>
      <c r="C10" s="14">
        <v>2</v>
      </c>
      <c r="D10" s="15" t="s">
        <v>26</v>
      </c>
      <c r="E10" s="16" t="s">
        <v>77</v>
      </c>
      <c r="F10" s="18" t="str">
        <f>VLOOKUP(E10,'Eenheidsprijzen verw.methoden'!$C$10:$E$23,2,0)</f>
        <v>Gangbaar</v>
      </c>
      <c r="G10" s="17">
        <v>1</v>
      </c>
      <c r="H10" s="18">
        <f>VLOOKUP(E10,'Eenheidsprijzen verw.methoden'!$C$10:$E$23,3,0)</f>
        <v>0</v>
      </c>
      <c r="I10" s="18">
        <f t="shared" ref="I10:I58" si="1">H10*G10</f>
        <v>0</v>
      </c>
      <c r="J10" s="18">
        <f>I10*VLOOKUP(E10,'Eenheidsprijzen verw.methoden'!$C$10:$F$23,4,0)</f>
        <v>0</v>
      </c>
      <c r="K10" s="18">
        <f t="shared" ref="K10:K61" si="2">I10+J10</f>
        <v>0</v>
      </c>
      <c r="M10" s="53">
        <f t="shared" si="0"/>
        <v>0</v>
      </c>
    </row>
    <row r="11" spans="2:13" ht="27" customHeight="1" x14ac:dyDescent="0.15">
      <c r="B11" s="34">
        <f>INDEX('Eenheidsprijzen verw.methoden'!$B$10:$E$23,MATCH('Kosten contractjaar 1'!$E11,'Eenheidsprijzen verw.methoden'!$C$10:$C$23,0),1)</f>
        <v>102010</v>
      </c>
      <c r="C11" s="14">
        <v>3</v>
      </c>
      <c r="D11" s="15" t="s">
        <v>27</v>
      </c>
      <c r="E11" s="16" t="s">
        <v>20</v>
      </c>
      <c r="F11" s="18" t="str">
        <f>VLOOKUP(E11,'Eenheidsprijzen verw.methoden'!$C$10:$E$23,2,0)</f>
        <v>Gangbaar</v>
      </c>
      <c r="G11" s="17">
        <v>34</v>
      </c>
      <c r="H11" s="18">
        <f>VLOOKUP(E11,'Eenheidsprijzen verw.methoden'!$C$10:$E$23,3,0)</f>
        <v>0</v>
      </c>
      <c r="I11" s="18">
        <f t="shared" si="1"/>
        <v>0</v>
      </c>
      <c r="J11" s="18">
        <f>I11*VLOOKUP(E11,'Eenheidsprijzen verw.methoden'!$C$10:$F$23,4,0)</f>
        <v>0</v>
      </c>
      <c r="K11" s="18">
        <f t="shared" si="2"/>
        <v>0</v>
      </c>
      <c r="M11" s="53">
        <f t="shared" si="0"/>
        <v>0</v>
      </c>
    </row>
    <row r="12" spans="2:13" ht="27" customHeight="1" x14ac:dyDescent="0.15">
      <c r="B12" s="34">
        <f>INDEX('Eenheidsprijzen verw.methoden'!$B$10:$E$23,MATCH('Kosten contractjaar 1'!$E12,'Eenheidsprijzen verw.methoden'!$C$10:$C$23,0),1)</f>
        <v>102010</v>
      </c>
      <c r="C12" s="14">
        <v>5</v>
      </c>
      <c r="D12" s="15" t="s">
        <v>79</v>
      </c>
      <c r="E12" s="16" t="s">
        <v>20</v>
      </c>
      <c r="F12" s="18" t="str">
        <f>VLOOKUP(E12,'Eenheidsprijzen verw.methoden'!$C$10:$E$23,2,0)</f>
        <v>Gangbaar</v>
      </c>
      <c r="G12" s="17">
        <v>22</v>
      </c>
      <c r="H12" s="18">
        <f>VLOOKUP(E12,'Eenheidsprijzen verw.methoden'!$C$10:$E$23,3,0)</f>
        <v>0</v>
      </c>
      <c r="I12" s="18">
        <f t="shared" si="1"/>
        <v>0</v>
      </c>
      <c r="J12" s="18">
        <f>I12*VLOOKUP(E12,'Eenheidsprijzen verw.methoden'!$C$10:$F$23,4,0)</f>
        <v>0</v>
      </c>
      <c r="K12" s="18">
        <f t="shared" si="2"/>
        <v>0</v>
      </c>
      <c r="M12" s="53">
        <f t="shared" si="0"/>
        <v>0</v>
      </c>
    </row>
    <row r="13" spans="2:13" ht="27" customHeight="1" x14ac:dyDescent="0.15">
      <c r="B13" s="34">
        <f>INDEX('Eenheidsprijzen verw.methoden'!$B$10:$E$23,MATCH('Kosten contractjaar 1'!$E13,'Eenheidsprijzen verw.methoden'!$C$10:$C$23,0),1)</f>
        <v>101020</v>
      </c>
      <c r="C13" s="14">
        <v>10</v>
      </c>
      <c r="D13" s="15" t="s">
        <v>28</v>
      </c>
      <c r="E13" s="16" t="s">
        <v>19</v>
      </c>
      <c r="F13" s="18" t="str">
        <f>VLOOKUP(E13,'Eenheidsprijzen verw.methoden'!$C$10:$E$23,2,0)</f>
        <v>Gangbaar</v>
      </c>
      <c r="G13" s="17">
        <v>456</v>
      </c>
      <c r="H13" s="18">
        <f>VLOOKUP(E13,'Eenheidsprijzen verw.methoden'!$C$10:$E$23,3,0)</f>
        <v>0</v>
      </c>
      <c r="I13" s="18">
        <f t="shared" si="1"/>
        <v>0</v>
      </c>
      <c r="J13" s="18">
        <f>I13*VLOOKUP(E13,'Eenheidsprijzen verw.methoden'!$C$10:$F$23,4,0)</f>
        <v>0</v>
      </c>
      <c r="K13" s="18">
        <f t="shared" si="2"/>
        <v>0</v>
      </c>
      <c r="M13" s="53">
        <f t="shared" si="0"/>
        <v>0</v>
      </c>
    </row>
    <row r="14" spans="2:13" ht="27" customHeight="1" x14ac:dyDescent="0.15">
      <c r="B14" s="34">
        <f>INDEX('Eenheidsprijzen verw.methoden'!$B$10:$E$23,MATCH('Kosten contractjaar 1'!$E14,'Eenheidsprijzen verw.methoden'!$C$10:$C$23,0),1)</f>
        <v>101020</v>
      </c>
      <c r="C14" s="14">
        <v>11</v>
      </c>
      <c r="D14" s="15" t="s">
        <v>29</v>
      </c>
      <c r="E14" s="16" t="s">
        <v>19</v>
      </c>
      <c r="F14" s="18" t="str">
        <f>VLOOKUP(E14,'Eenheidsprijzen verw.methoden'!$C$10:$E$23,2,0)</f>
        <v>Gangbaar</v>
      </c>
      <c r="G14" s="17">
        <v>220</v>
      </c>
      <c r="H14" s="18">
        <f>VLOOKUP(E14,'Eenheidsprijzen verw.methoden'!$C$10:$E$23,3,0)</f>
        <v>0</v>
      </c>
      <c r="I14" s="18">
        <f t="shared" si="1"/>
        <v>0</v>
      </c>
      <c r="J14" s="18">
        <f>I14*VLOOKUP(E14,'Eenheidsprijzen verw.methoden'!$C$10:$F$23,4,0)</f>
        <v>0</v>
      </c>
      <c r="K14" s="18">
        <f t="shared" si="2"/>
        <v>0</v>
      </c>
      <c r="M14" s="53">
        <f t="shared" si="0"/>
        <v>0</v>
      </c>
    </row>
    <row r="15" spans="2:13" ht="27" customHeight="1" x14ac:dyDescent="0.15">
      <c r="B15" s="34">
        <f>INDEX('Eenheidsprijzen verw.methoden'!$B$10:$E$23,MATCH('Kosten contractjaar 1'!$E15,'Eenheidsprijzen verw.methoden'!$C$10:$C$23,0),1)</f>
        <v>101010</v>
      </c>
      <c r="C15" s="14">
        <v>12</v>
      </c>
      <c r="D15" s="15" t="s">
        <v>30</v>
      </c>
      <c r="E15" s="16" t="s">
        <v>18</v>
      </c>
      <c r="F15" s="18" t="str">
        <f>VLOOKUP(E15,'Eenheidsprijzen verw.methoden'!$C$10:$E$23,2,0)</f>
        <v>Gangbaar</v>
      </c>
      <c r="G15" s="17">
        <v>64</v>
      </c>
      <c r="H15" s="18">
        <f>VLOOKUP(E15,'Eenheidsprijzen verw.methoden'!$C$10:$E$23,3,0)</f>
        <v>0</v>
      </c>
      <c r="I15" s="18">
        <f t="shared" si="1"/>
        <v>0</v>
      </c>
      <c r="J15" s="18">
        <f>I15*VLOOKUP(E15,'Eenheidsprijzen verw.methoden'!$C$10:$F$23,4,0)</f>
        <v>0</v>
      </c>
      <c r="K15" s="18">
        <f t="shared" si="2"/>
        <v>0</v>
      </c>
      <c r="M15" s="53">
        <f t="shared" si="0"/>
        <v>0</v>
      </c>
    </row>
    <row r="16" spans="2:13" ht="27" customHeight="1" x14ac:dyDescent="0.15">
      <c r="B16" s="34">
        <f>INDEX('Eenheidsprijzen verw.methoden'!$B$10:$E$23,MATCH('Kosten contractjaar 1'!$E16,'Eenheidsprijzen verw.methoden'!$C$10:$C$23,0),1)</f>
        <v>103010</v>
      </c>
      <c r="C16" s="14">
        <v>13</v>
      </c>
      <c r="D16" s="15" t="s">
        <v>31</v>
      </c>
      <c r="E16" s="16" t="s">
        <v>22</v>
      </c>
      <c r="F16" s="18" t="str">
        <f>VLOOKUP(E16,'Eenheidsprijzen verw.methoden'!$C$10:$E$23,2,0)</f>
        <v>Gangbaar</v>
      </c>
      <c r="G16" s="17">
        <v>17</v>
      </c>
      <c r="H16" s="18">
        <f>VLOOKUP(E16,'Eenheidsprijzen verw.methoden'!$C$10:$E$23,3,0)</f>
        <v>0</v>
      </c>
      <c r="I16" s="18">
        <f t="shared" si="1"/>
        <v>0</v>
      </c>
      <c r="J16" s="18">
        <f>I16*VLOOKUP(E16,'Eenheidsprijzen verw.methoden'!$C$10:$F$23,4,0)</f>
        <v>0</v>
      </c>
      <c r="K16" s="18">
        <f t="shared" si="2"/>
        <v>0</v>
      </c>
      <c r="M16" s="53">
        <f t="shared" si="0"/>
        <v>0</v>
      </c>
    </row>
    <row r="17" spans="2:13" ht="27" customHeight="1" x14ac:dyDescent="0.15">
      <c r="B17" s="34">
        <f>INDEX('Eenheidsprijzen verw.methoden'!$B$10:$E$23,MATCH('Kosten contractjaar 1'!$E17,'Eenheidsprijzen verw.methoden'!$C$10:$C$23,0),1)</f>
        <v>102010</v>
      </c>
      <c r="C17" s="14">
        <v>15</v>
      </c>
      <c r="D17" s="15" t="s">
        <v>32</v>
      </c>
      <c r="E17" s="16" t="s">
        <v>20</v>
      </c>
      <c r="F17" s="18" t="str">
        <f>VLOOKUP(E17,'Eenheidsprijzen verw.methoden'!$C$10:$E$23,2,0)</f>
        <v>Gangbaar</v>
      </c>
      <c r="G17" s="17">
        <v>50</v>
      </c>
      <c r="H17" s="18">
        <f>VLOOKUP(E17,'Eenheidsprijzen verw.methoden'!$C$10:$E$23,3,0)</f>
        <v>0</v>
      </c>
      <c r="I17" s="18">
        <f t="shared" si="1"/>
        <v>0</v>
      </c>
      <c r="J17" s="18">
        <f>I17*VLOOKUP(E17,'Eenheidsprijzen verw.methoden'!$C$10:$F$23,4,0)</f>
        <v>0</v>
      </c>
      <c r="K17" s="18">
        <f t="shared" si="2"/>
        <v>0</v>
      </c>
      <c r="M17" s="53">
        <f t="shared" si="0"/>
        <v>0</v>
      </c>
    </row>
    <row r="18" spans="2:13" ht="27" customHeight="1" x14ac:dyDescent="0.15">
      <c r="B18" s="34">
        <f>INDEX('Eenheidsprijzen verw.methoden'!$B$10:$E$23,MATCH('Kosten contractjaar 1'!$E18,'Eenheidsprijzen verw.methoden'!$C$10:$C$23,0),1)</f>
        <v>101020</v>
      </c>
      <c r="C18" s="14">
        <v>16</v>
      </c>
      <c r="D18" s="15" t="s">
        <v>34</v>
      </c>
      <c r="E18" s="16" t="s">
        <v>19</v>
      </c>
      <c r="F18" s="18" t="str">
        <f>VLOOKUP(E18,'Eenheidsprijzen verw.methoden'!$C$10:$E$23,2,0)</f>
        <v>Gangbaar</v>
      </c>
      <c r="G18" s="17">
        <v>418</v>
      </c>
      <c r="H18" s="18">
        <f>VLOOKUP(E18,'Eenheidsprijzen verw.methoden'!$C$10:$E$23,3,0)</f>
        <v>0</v>
      </c>
      <c r="I18" s="18">
        <f t="shared" si="1"/>
        <v>0</v>
      </c>
      <c r="J18" s="18">
        <f>I18*VLOOKUP(E18,'Eenheidsprijzen verw.methoden'!$C$10:$F$23,4,0)</f>
        <v>0</v>
      </c>
      <c r="K18" s="18">
        <f t="shared" si="2"/>
        <v>0</v>
      </c>
      <c r="M18" s="53">
        <f t="shared" si="0"/>
        <v>0</v>
      </c>
    </row>
    <row r="19" spans="2:13" ht="27" customHeight="1" x14ac:dyDescent="0.15">
      <c r="B19" s="34">
        <f>INDEX('Eenheidsprijzen verw.methoden'!$B$10:$E$23,MATCH('Kosten contractjaar 1'!$E19,'Eenheidsprijzen verw.methoden'!$C$10:$C$23,0),1)</f>
        <v>101020</v>
      </c>
      <c r="C19" s="14">
        <v>17</v>
      </c>
      <c r="D19" s="15" t="s">
        <v>35</v>
      </c>
      <c r="E19" s="16" t="s">
        <v>19</v>
      </c>
      <c r="F19" s="18" t="str">
        <f>VLOOKUP(E19,'Eenheidsprijzen verw.methoden'!$C$10:$E$23,2,0)</f>
        <v>Gangbaar</v>
      </c>
      <c r="G19" s="17">
        <v>2852</v>
      </c>
      <c r="H19" s="18">
        <f>VLOOKUP(E19,'Eenheidsprijzen verw.methoden'!$C$10:$E$23,3,0)</f>
        <v>0</v>
      </c>
      <c r="I19" s="18">
        <f t="shared" si="1"/>
        <v>0</v>
      </c>
      <c r="J19" s="18">
        <f>I19*VLOOKUP(E19,'Eenheidsprijzen verw.methoden'!$C$10:$F$23,4,0)</f>
        <v>0</v>
      </c>
      <c r="K19" s="18">
        <f t="shared" si="2"/>
        <v>0</v>
      </c>
      <c r="M19" s="53">
        <f t="shared" si="0"/>
        <v>0</v>
      </c>
    </row>
    <row r="20" spans="2:13" ht="27" customHeight="1" x14ac:dyDescent="0.15">
      <c r="B20" s="34">
        <f>INDEX('Eenheidsprijzen verw.methoden'!$B$10:$E$23,MATCH('Kosten contractjaar 1'!$E20,'Eenheidsprijzen verw.methoden'!$C$10:$C$23,0),1)</f>
        <v>101020</v>
      </c>
      <c r="C20" s="14">
        <v>18</v>
      </c>
      <c r="D20" s="15" t="s">
        <v>36</v>
      </c>
      <c r="E20" s="16" t="s">
        <v>19</v>
      </c>
      <c r="F20" s="18" t="str">
        <f>VLOOKUP(E20,'Eenheidsprijzen verw.methoden'!$C$10:$E$23,2,0)</f>
        <v>Gangbaar</v>
      </c>
      <c r="G20" s="17">
        <v>281</v>
      </c>
      <c r="H20" s="18">
        <f>VLOOKUP(E20,'Eenheidsprijzen verw.methoden'!$C$10:$E$23,3,0)</f>
        <v>0</v>
      </c>
      <c r="I20" s="18">
        <f t="shared" si="1"/>
        <v>0</v>
      </c>
      <c r="J20" s="18">
        <f>I20*VLOOKUP(E20,'Eenheidsprijzen verw.methoden'!$C$10:$F$23,4,0)</f>
        <v>0</v>
      </c>
      <c r="K20" s="18">
        <f t="shared" si="2"/>
        <v>0</v>
      </c>
      <c r="M20" s="53">
        <f t="shared" si="0"/>
        <v>0</v>
      </c>
    </row>
    <row r="21" spans="2:13" ht="27" customHeight="1" x14ac:dyDescent="0.15">
      <c r="B21" s="34">
        <f>INDEX('Eenheidsprijzen verw.methoden'!$B$10:$E$23,MATCH('Kosten contractjaar 1'!$E21,'Eenheidsprijzen verw.methoden'!$C$10:$C$23,0),1)</f>
        <v>101020</v>
      </c>
      <c r="C21" s="14">
        <v>19</v>
      </c>
      <c r="D21" s="15" t="s">
        <v>37</v>
      </c>
      <c r="E21" s="16" t="s">
        <v>19</v>
      </c>
      <c r="F21" s="18" t="str">
        <f>VLOOKUP(E21,'Eenheidsprijzen verw.methoden'!$C$10:$E$23,2,0)</f>
        <v>Gangbaar</v>
      </c>
      <c r="G21" s="17">
        <v>59</v>
      </c>
      <c r="H21" s="18">
        <f>VLOOKUP(E21,'Eenheidsprijzen verw.methoden'!$C$10:$E$23,3,0)</f>
        <v>0</v>
      </c>
      <c r="I21" s="18">
        <f t="shared" si="1"/>
        <v>0</v>
      </c>
      <c r="J21" s="18">
        <f>I21*VLOOKUP(E21,'Eenheidsprijzen verw.methoden'!$C$10:$F$23,4,0)</f>
        <v>0</v>
      </c>
      <c r="K21" s="18">
        <f t="shared" si="2"/>
        <v>0</v>
      </c>
      <c r="M21" s="53">
        <f t="shared" si="0"/>
        <v>0</v>
      </c>
    </row>
    <row r="22" spans="2:13" ht="27" customHeight="1" x14ac:dyDescent="0.15">
      <c r="B22" s="34">
        <f>INDEX('Eenheidsprijzen verw.methoden'!$B$10:$E$23,MATCH('Kosten contractjaar 1'!$E22,'Eenheidsprijzen verw.methoden'!$C$10:$C$23,0),1)</f>
        <v>104010</v>
      </c>
      <c r="C22" s="14">
        <v>20</v>
      </c>
      <c r="D22" s="15" t="s">
        <v>38</v>
      </c>
      <c r="E22" s="16" t="s">
        <v>77</v>
      </c>
      <c r="F22" s="18" t="str">
        <f>VLOOKUP(E22,'Eenheidsprijzen verw.methoden'!$C$10:$E$23,2,0)</f>
        <v>Gangbaar</v>
      </c>
      <c r="G22" s="17">
        <v>8</v>
      </c>
      <c r="H22" s="18">
        <f>VLOOKUP(E22,'Eenheidsprijzen verw.methoden'!$C$10:$E$23,3,0)</f>
        <v>0</v>
      </c>
      <c r="I22" s="18">
        <f t="shared" si="1"/>
        <v>0</v>
      </c>
      <c r="J22" s="18">
        <f>I22*VLOOKUP(E22,'Eenheidsprijzen verw.methoden'!$C$10:$F$23,4,0)</f>
        <v>0</v>
      </c>
      <c r="K22" s="18">
        <f t="shared" si="2"/>
        <v>0</v>
      </c>
      <c r="M22" s="53">
        <f t="shared" si="0"/>
        <v>0</v>
      </c>
    </row>
    <row r="23" spans="2:13" ht="27" customHeight="1" x14ac:dyDescent="0.15">
      <c r="B23" s="34">
        <f>INDEX('Eenheidsprijzen verw.methoden'!$B$10:$E$23,MATCH('Kosten contractjaar 1'!$E23,'Eenheidsprijzen verw.methoden'!$C$10:$C$23,0),1)</f>
        <v>104010</v>
      </c>
      <c r="C23" s="14">
        <v>21</v>
      </c>
      <c r="D23" s="15" t="s">
        <v>39</v>
      </c>
      <c r="E23" s="16" t="s">
        <v>77</v>
      </c>
      <c r="F23" s="18" t="str">
        <f>VLOOKUP(E23,'Eenheidsprijzen verw.methoden'!$C$10:$E$23,2,0)</f>
        <v>Gangbaar</v>
      </c>
      <c r="G23" s="17">
        <v>129</v>
      </c>
      <c r="H23" s="18">
        <f>VLOOKUP(E23,'Eenheidsprijzen verw.methoden'!$C$10:$E$23,3,0)</f>
        <v>0</v>
      </c>
      <c r="I23" s="18">
        <f t="shared" si="1"/>
        <v>0</v>
      </c>
      <c r="J23" s="18">
        <f>I23*VLOOKUP(E23,'Eenheidsprijzen verw.methoden'!$C$10:$F$23,4,0)</f>
        <v>0</v>
      </c>
      <c r="K23" s="18">
        <f t="shared" si="2"/>
        <v>0</v>
      </c>
      <c r="M23" s="53">
        <f t="shared" si="0"/>
        <v>0</v>
      </c>
    </row>
    <row r="24" spans="2:13" ht="27" customHeight="1" x14ac:dyDescent="0.15">
      <c r="B24" s="34">
        <f>INDEX('Eenheidsprijzen verw.methoden'!$B$10:$E$23,MATCH('Kosten contractjaar 1'!$E24,'Eenheidsprijzen verw.methoden'!$C$10:$C$23,0),1)</f>
        <v>101010</v>
      </c>
      <c r="C24" s="14">
        <v>22</v>
      </c>
      <c r="D24" s="15" t="s">
        <v>40</v>
      </c>
      <c r="E24" s="16" t="s">
        <v>18</v>
      </c>
      <c r="F24" s="18" t="str">
        <f>VLOOKUP(E24,'Eenheidsprijzen verw.methoden'!$C$10:$E$23,2,0)</f>
        <v>Gangbaar</v>
      </c>
      <c r="G24" s="17">
        <v>47</v>
      </c>
      <c r="H24" s="18">
        <f>VLOOKUP(E24,'Eenheidsprijzen verw.methoden'!$C$10:$E$23,3,0)</f>
        <v>0</v>
      </c>
      <c r="I24" s="18">
        <f t="shared" si="1"/>
        <v>0</v>
      </c>
      <c r="J24" s="18">
        <f>I24*VLOOKUP(E24,'Eenheidsprijzen verw.methoden'!$C$10:$F$23,4,0)</f>
        <v>0</v>
      </c>
      <c r="K24" s="18">
        <f t="shared" si="2"/>
        <v>0</v>
      </c>
      <c r="M24" s="53">
        <f t="shared" si="0"/>
        <v>0</v>
      </c>
    </row>
    <row r="25" spans="2:13" ht="27" customHeight="1" x14ac:dyDescent="0.15">
      <c r="B25" s="34">
        <f>INDEX('Eenheidsprijzen verw.methoden'!$B$10:$E$23,MATCH('Kosten contractjaar 1'!$E25,'Eenheidsprijzen verw.methoden'!$C$10:$C$23,0),1)</f>
        <v>104010</v>
      </c>
      <c r="C25" s="14">
        <v>25</v>
      </c>
      <c r="D25" s="15" t="s">
        <v>41</v>
      </c>
      <c r="E25" s="16" t="s">
        <v>77</v>
      </c>
      <c r="F25" s="18" t="str">
        <f>VLOOKUP(E25,'Eenheidsprijzen verw.methoden'!$C$10:$E$23,2,0)</f>
        <v>Gangbaar</v>
      </c>
      <c r="G25" s="17">
        <v>9</v>
      </c>
      <c r="H25" s="18">
        <f>VLOOKUP(E25,'Eenheidsprijzen verw.methoden'!$C$10:$E$23,3,0)</f>
        <v>0</v>
      </c>
      <c r="I25" s="18">
        <f t="shared" si="1"/>
        <v>0</v>
      </c>
      <c r="J25" s="18">
        <f>I25*VLOOKUP(E25,'Eenheidsprijzen verw.methoden'!$C$10:$F$23,4,0)</f>
        <v>0</v>
      </c>
      <c r="K25" s="18">
        <f t="shared" si="2"/>
        <v>0</v>
      </c>
      <c r="M25" s="53">
        <f t="shared" si="0"/>
        <v>0</v>
      </c>
    </row>
    <row r="26" spans="2:13" ht="27" customHeight="1" x14ac:dyDescent="0.15">
      <c r="B26" s="34">
        <f>INDEX('Eenheidsprijzen verw.methoden'!$B$10:$E$23,MATCH('Kosten contractjaar 1'!$E26,'Eenheidsprijzen verw.methoden'!$C$10:$C$23,0),1)</f>
        <v>102020</v>
      </c>
      <c r="C26" s="14">
        <v>28</v>
      </c>
      <c r="D26" s="15" t="s">
        <v>42</v>
      </c>
      <c r="E26" s="16" t="s">
        <v>21</v>
      </c>
      <c r="F26" s="18" t="str">
        <f>VLOOKUP(E26,'Eenheidsprijzen verw.methoden'!$C$10:$E$23,2,0)</f>
        <v>Gangbaar</v>
      </c>
      <c r="G26" s="17">
        <v>15</v>
      </c>
      <c r="H26" s="18">
        <f>VLOOKUP(E26,'Eenheidsprijzen verw.methoden'!$C$10:$E$23,3,0)</f>
        <v>0</v>
      </c>
      <c r="I26" s="18">
        <f t="shared" si="1"/>
        <v>0</v>
      </c>
      <c r="J26" s="18">
        <f>I26*VLOOKUP(E26,'Eenheidsprijzen verw.methoden'!$C$10:$F$23,4,0)</f>
        <v>0</v>
      </c>
      <c r="K26" s="18">
        <f t="shared" si="2"/>
        <v>0</v>
      </c>
      <c r="M26" s="53">
        <f t="shared" si="0"/>
        <v>0</v>
      </c>
    </row>
    <row r="27" spans="2:13" ht="27" customHeight="1" x14ac:dyDescent="0.15">
      <c r="B27" s="34">
        <f>INDEX('Eenheidsprijzen verw.methoden'!$B$10:$E$23,MATCH('Kosten contractjaar 1'!$E27,'Eenheidsprijzen verw.methoden'!$C$10:$C$23,0),1)</f>
        <v>104010</v>
      </c>
      <c r="C27" s="14">
        <v>29</v>
      </c>
      <c r="D27" s="15" t="s">
        <v>43</v>
      </c>
      <c r="E27" s="16" t="s">
        <v>77</v>
      </c>
      <c r="F27" s="18" t="str">
        <f>VLOOKUP(E27,'Eenheidsprijzen verw.methoden'!$C$10:$E$23,2,0)</f>
        <v>Gangbaar</v>
      </c>
      <c r="G27" s="17">
        <v>1</v>
      </c>
      <c r="H27" s="18">
        <f>VLOOKUP(E27,'Eenheidsprijzen verw.methoden'!$C$10:$E$23,3,0)</f>
        <v>0</v>
      </c>
      <c r="I27" s="18">
        <f t="shared" si="1"/>
        <v>0</v>
      </c>
      <c r="J27" s="18">
        <f>I27*VLOOKUP(E27,'Eenheidsprijzen verw.methoden'!$C$10:$F$23,4,0)</f>
        <v>0</v>
      </c>
      <c r="K27" s="18">
        <f t="shared" si="2"/>
        <v>0</v>
      </c>
      <c r="M27" s="53">
        <f t="shared" si="0"/>
        <v>0</v>
      </c>
    </row>
    <row r="28" spans="2:13" ht="27" customHeight="1" x14ac:dyDescent="0.15">
      <c r="B28" s="34">
        <f>INDEX('Eenheidsprijzen verw.methoden'!$B$10:$E$23,MATCH('Kosten contractjaar 1'!$E28,'Eenheidsprijzen verw.methoden'!$C$10:$C$23,0),1)</f>
        <v>104010</v>
      </c>
      <c r="C28" s="14">
        <v>32</v>
      </c>
      <c r="D28" s="15" t="s">
        <v>44</v>
      </c>
      <c r="E28" s="16" t="s">
        <v>77</v>
      </c>
      <c r="F28" s="18" t="str">
        <f>VLOOKUP(E28,'Eenheidsprijzen verw.methoden'!$C$10:$E$23,2,0)</f>
        <v>Gangbaar</v>
      </c>
      <c r="G28" s="17">
        <v>46</v>
      </c>
      <c r="H28" s="18">
        <f>VLOOKUP(E28,'Eenheidsprijzen verw.methoden'!$C$10:$E$23,3,0)</f>
        <v>0</v>
      </c>
      <c r="I28" s="18">
        <f t="shared" si="1"/>
        <v>0</v>
      </c>
      <c r="J28" s="18">
        <f>I28*VLOOKUP(E28,'Eenheidsprijzen verw.methoden'!$C$10:$F$23,4,0)</f>
        <v>0</v>
      </c>
      <c r="K28" s="18">
        <f t="shared" si="2"/>
        <v>0</v>
      </c>
      <c r="M28" s="53">
        <f t="shared" si="0"/>
        <v>0</v>
      </c>
    </row>
    <row r="29" spans="2:13" ht="27" customHeight="1" x14ac:dyDescent="0.15">
      <c r="B29" s="34">
        <f>INDEX('Eenheidsprijzen verw.methoden'!$B$10:$E$23,MATCH('Kosten contractjaar 1'!$E29,'Eenheidsprijzen verw.methoden'!$C$10:$C$23,0),1)</f>
        <v>104010</v>
      </c>
      <c r="C29" s="14">
        <v>33</v>
      </c>
      <c r="D29" s="15" t="s">
        <v>45</v>
      </c>
      <c r="E29" s="16" t="s">
        <v>77</v>
      </c>
      <c r="F29" s="18" t="str">
        <f>VLOOKUP(E29,'Eenheidsprijzen verw.methoden'!$C$10:$E$23,2,0)</f>
        <v>Gangbaar</v>
      </c>
      <c r="G29" s="17">
        <v>15</v>
      </c>
      <c r="H29" s="18">
        <f>VLOOKUP(E29,'Eenheidsprijzen verw.methoden'!$C$10:$E$23,3,0)</f>
        <v>0</v>
      </c>
      <c r="I29" s="18">
        <f t="shared" si="1"/>
        <v>0</v>
      </c>
      <c r="J29" s="18">
        <f>I29*VLOOKUP(E29,'Eenheidsprijzen verw.methoden'!$C$10:$F$23,4,0)</f>
        <v>0</v>
      </c>
      <c r="K29" s="18">
        <f t="shared" si="2"/>
        <v>0</v>
      </c>
      <c r="M29" s="53">
        <f t="shared" si="0"/>
        <v>0</v>
      </c>
    </row>
    <row r="30" spans="2:13" ht="27" customHeight="1" x14ac:dyDescent="0.15">
      <c r="B30" s="34">
        <f>INDEX('Eenheidsprijzen verw.methoden'!$B$10:$E$23,MATCH('Kosten contractjaar 1'!$E30,'Eenheidsprijzen verw.methoden'!$C$10:$C$23,0),1)</f>
        <v>101010</v>
      </c>
      <c r="C30" s="14">
        <v>37</v>
      </c>
      <c r="D30" s="15" t="s">
        <v>46</v>
      </c>
      <c r="E30" s="16" t="s">
        <v>18</v>
      </c>
      <c r="F30" s="18" t="str">
        <f>VLOOKUP(E30,'Eenheidsprijzen verw.methoden'!$C$10:$E$23,2,0)</f>
        <v>Gangbaar</v>
      </c>
      <c r="G30" s="17">
        <v>461</v>
      </c>
      <c r="H30" s="18">
        <f>VLOOKUP(E30,'Eenheidsprijzen verw.methoden'!$C$10:$E$23,3,0)</f>
        <v>0</v>
      </c>
      <c r="I30" s="18">
        <f t="shared" si="1"/>
        <v>0</v>
      </c>
      <c r="J30" s="18">
        <f>I30*VLOOKUP(E30,'Eenheidsprijzen verw.methoden'!$C$10:$F$23,4,0)</f>
        <v>0</v>
      </c>
      <c r="K30" s="18">
        <f t="shared" si="2"/>
        <v>0</v>
      </c>
      <c r="M30" s="53">
        <f t="shared" si="0"/>
        <v>0</v>
      </c>
    </row>
    <row r="31" spans="2:13" ht="27" customHeight="1" x14ac:dyDescent="0.15">
      <c r="B31" s="34">
        <f>INDEX('Eenheidsprijzen verw.methoden'!$B$10:$E$23,MATCH('Kosten contractjaar 1'!$E31,'Eenheidsprijzen verw.methoden'!$C$10:$C$23,0),1)</f>
        <v>101010</v>
      </c>
      <c r="C31" s="14">
        <v>38</v>
      </c>
      <c r="D31" s="15" t="s">
        <v>47</v>
      </c>
      <c r="E31" s="16" t="s">
        <v>18</v>
      </c>
      <c r="F31" s="18" t="str">
        <f>VLOOKUP(E31,'Eenheidsprijzen verw.methoden'!$C$10:$E$23,2,0)</f>
        <v>Gangbaar</v>
      </c>
      <c r="G31" s="17">
        <v>11</v>
      </c>
      <c r="H31" s="18">
        <f>VLOOKUP(E31,'Eenheidsprijzen verw.methoden'!$C$10:$E$23,3,0)</f>
        <v>0</v>
      </c>
      <c r="I31" s="18">
        <f t="shared" si="1"/>
        <v>0</v>
      </c>
      <c r="J31" s="18">
        <f>I31*VLOOKUP(E31,'Eenheidsprijzen verw.methoden'!$C$10:$F$23,4,0)</f>
        <v>0</v>
      </c>
      <c r="K31" s="18">
        <f t="shared" si="2"/>
        <v>0</v>
      </c>
      <c r="M31" s="53">
        <f t="shared" si="0"/>
        <v>0</v>
      </c>
    </row>
    <row r="32" spans="2:13" ht="27" customHeight="1" x14ac:dyDescent="0.15">
      <c r="B32" s="34">
        <f>INDEX('Eenheidsprijzen verw.methoden'!$B$10:$E$23,MATCH('Kosten contractjaar 1'!$E32,'Eenheidsprijzen verw.methoden'!$C$10:$C$23,0),1)</f>
        <v>104010</v>
      </c>
      <c r="C32" s="14">
        <v>40</v>
      </c>
      <c r="D32" s="15" t="s">
        <v>48</v>
      </c>
      <c r="E32" s="16" t="s">
        <v>77</v>
      </c>
      <c r="F32" s="18" t="str">
        <f>VLOOKUP(E32,'Eenheidsprijzen verw.methoden'!$C$10:$E$23,2,0)</f>
        <v>Gangbaar</v>
      </c>
      <c r="G32" s="17">
        <v>18</v>
      </c>
      <c r="H32" s="18">
        <f>VLOOKUP(E32,'Eenheidsprijzen verw.methoden'!$C$10:$E$23,3,0)</f>
        <v>0</v>
      </c>
      <c r="I32" s="18">
        <f t="shared" si="1"/>
        <v>0</v>
      </c>
      <c r="J32" s="18">
        <f>I32*VLOOKUP(E32,'Eenheidsprijzen verw.methoden'!$C$10:$F$23,4,0)</f>
        <v>0</v>
      </c>
      <c r="K32" s="18">
        <f t="shared" si="2"/>
        <v>0</v>
      </c>
      <c r="M32" s="53">
        <f t="shared" si="0"/>
        <v>0</v>
      </c>
    </row>
    <row r="33" spans="2:13" ht="27" customHeight="1" x14ac:dyDescent="0.15">
      <c r="B33" s="34">
        <f>INDEX('Eenheidsprijzen verw.methoden'!$B$10:$E$23,MATCH('Kosten contractjaar 1'!$E33,'Eenheidsprijzen verw.methoden'!$C$10:$C$23,0),1)</f>
        <v>101020</v>
      </c>
      <c r="C33" s="14">
        <v>41</v>
      </c>
      <c r="D33" s="15" t="s">
        <v>49</v>
      </c>
      <c r="E33" s="16" t="s">
        <v>19</v>
      </c>
      <c r="F33" s="18" t="str">
        <f>VLOOKUP(E33,'Eenheidsprijzen verw.methoden'!$C$10:$E$23,2,0)</f>
        <v>Gangbaar</v>
      </c>
      <c r="G33" s="17">
        <v>153</v>
      </c>
      <c r="H33" s="18">
        <f>VLOOKUP(E33,'Eenheidsprijzen verw.methoden'!$C$10:$E$23,3,0)</f>
        <v>0</v>
      </c>
      <c r="I33" s="18">
        <f t="shared" si="1"/>
        <v>0</v>
      </c>
      <c r="J33" s="18">
        <f>I33*VLOOKUP(E33,'Eenheidsprijzen verw.methoden'!$C$10:$F$23,4,0)</f>
        <v>0</v>
      </c>
      <c r="K33" s="18">
        <f t="shared" si="2"/>
        <v>0</v>
      </c>
      <c r="M33" s="53">
        <f t="shared" si="0"/>
        <v>0</v>
      </c>
    </row>
    <row r="34" spans="2:13" ht="27" customHeight="1" x14ac:dyDescent="0.15">
      <c r="B34" s="34">
        <f>INDEX('Eenheidsprijzen verw.methoden'!$B$10:$E$23,MATCH('Kosten contractjaar 1'!$E34,'Eenheidsprijzen verw.methoden'!$C$10:$C$23,0),1)</f>
        <v>102010</v>
      </c>
      <c r="C34" s="14">
        <v>45</v>
      </c>
      <c r="D34" s="15" t="s">
        <v>50</v>
      </c>
      <c r="E34" s="16" t="s">
        <v>20</v>
      </c>
      <c r="F34" s="18" t="str">
        <f>VLOOKUP(E34,'Eenheidsprijzen verw.methoden'!$C$10:$E$23,2,0)</f>
        <v>Gangbaar</v>
      </c>
      <c r="G34" s="17">
        <v>7</v>
      </c>
      <c r="H34" s="18">
        <f>VLOOKUP(E34,'Eenheidsprijzen verw.methoden'!$C$10:$E$23,3,0)</f>
        <v>0</v>
      </c>
      <c r="I34" s="18">
        <f t="shared" si="1"/>
        <v>0</v>
      </c>
      <c r="J34" s="18">
        <f>I34*VLOOKUP(E34,'Eenheidsprijzen verw.methoden'!$C$10:$F$23,4,0)</f>
        <v>0</v>
      </c>
      <c r="K34" s="18">
        <f t="shared" si="2"/>
        <v>0</v>
      </c>
      <c r="M34" s="53">
        <f t="shared" si="0"/>
        <v>0</v>
      </c>
    </row>
    <row r="35" spans="2:13" ht="27" customHeight="1" x14ac:dyDescent="0.15">
      <c r="B35" s="34">
        <f>INDEX('Eenheidsprijzen verw.methoden'!$B$10:$E$23,MATCH('Kosten contractjaar 1'!$E35,'Eenheidsprijzen verw.methoden'!$C$10:$C$23,0),1)</f>
        <v>102010</v>
      </c>
      <c r="C35" s="14">
        <v>46</v>
      </c>
      <c r="D35" s="15" t="s">
        <v>51</v>
      </c>
      <c r="E35" s="16" t="s">
        <v>20</v>
      </c>
      <c r="F35" s="18" t="str">
        <f>VLOOKUP(E35,'Eenheidsprijzen verw.methoden'!$C$10:$E$23,2,0)</f>
        <v>Gangbaar</v>
      </c>
      <c r="G35" s="17">
        <v>13</v>
      </c>
      <c r="H35" s="18">
        <f>VLOOKUP(E35,'Eenheidsprijzen verw.methoden'!$C$10:$E$23,3,0)</f>
        <v>0</v>
      </c>
      <c r="I35" s="18">
        <f t="shared" si="1"/>
        <v>0</v>
      </c>
      <c r="J35" s="18">
        <f>I35*VLOOKUP(E35,'Eenheidsprijzen verw.methoden'!$C$10:$F$23,4,0)</f>
        <v>0</v>
      </c>
      <c r="K35" s="18">
        <f t="shared" si="2"/>
        <v>0</v>
      </c>
      <c r="M35" s="53">
        <f t="shared" si="0"/>
        <v>0</v>
      </c>
    </row>
    <row r="36" spans="2:13" ht="27" customHeight="1" x14ac:dyDescent="0.15">
      <c r="B36" s="34">
        <f>INDEX('Eenheidsprijzen verw.methoden'!$B$10:$E$23,MATCH('Kosten contractjaar 1'!$E36,'Eenheidsprijzen verw.methoden'!$C$10:$C$23,0),1)</f>
        <v>102010</v>
      </c>
      <c r="C36" s="14">
        <v>48</v>
      </c>
      <c r="D36" s="15" t="s">
        <v>52</v>
      </c>
      <c r="E36" s="16" t="s">
        <v>20</v>
      </c>
      <c r="F36" s="18" t="str">
        <f>VLOOKUP(E36,'Eenheidsprijzen verw.methoden'!$C$10:$E$23,2,0)</f>
        <v>Gangbaar</v>
      </c>
      <c r="G36" s="17">
        <v>35</v>
      </c>
      <c r="H36" s="18">
        <f>VLOOKUP(E36,'Eenheidsprijzen verw.methoden'!$C$10:$E$23,3,0)</f>
        <v>0</v>
      </c>
      <c r="I36" s="18">
        <f t="shared" si="1"/>
        <v>0</v>
      </c>
      <c r="J36" s="18">
        <f>I36*VLOOKUP(E36,'Eenheidsprijzen verw.methoden'!$C$10:$F$23,4,0)</f>
        <v>0</v>
      </c>
      <c r="K36" s="18">
        <f t="shared" si="2"/>
        <v>0</v>
      </c>
      <c r="M36" s="53">
        <f t="shared" si="0"/>
        <v>0</v>
      </c>
    </row>
    <row r="37" spans="2:13" ht="27" customHeight="1" x14ac:dyDescent="0.15">
      <c r="B37" s="34">
        <f>INDEX('Eenheidsprijzen verw.methoden'!$B$10:$E$23,MATCH('Kosten contractjaar 1'!$E37,'Eenheidsprijzen verw.methoden'!$C$10:$C$23,0),1)</f>
        <v>102010</v>
      </c>
      <c r="C37" s="14">
        <v>49</v>
      </c>
      <c r="D37" s="15" t="s">
        <v>53</v>
      </c>
      <c r="E37" s="16" t="s">
        <v>20</v>
      </c>
      <c r="F37" s="18" t="str">
        <f>VLOOKUP(E37,'Eenheidsprijzen verw.methoden'!$C$10:$E$23,2,0)</f>
        <v>Gangbaar</v>
      </c>
      <c r="G37" s="17">
        <v>36</v>
      </c>
      <c r="H37" s="18">
        <f>VLOOKUP(E37,'Eenheidsprijzen verw.methoden'!$C$10:$E$23,3,0)</f>
        <v>0</v>
      </c>
      <c r="I37" s="18">
        <f t="shared" si="1"/>
        <v>0</v>
      </c>
      <c r="J37" s="18">
        <f>I37*VLOOKUP(E37,'Eenheidsprijzen verw.methoden'!$C$10:$F$23,4,0)</f>
        <v>0</v>
      </c>
      <c r="K37" s="18">
        <f t="shared" si="2"/>
        <v>0</v>
      </c>
      <c r="M37" s="53">
        <f t="shared" si="0"/>
        <v>0</v>
      </c>
    </row>
    <row r="38" spans="2:13" ht="27" customHeight="1" x14ac:dyDescent="0.15">
      <c r="B38" s="34">
        <f>INDEX('Eenheidsprijzen verw.methoden'!$B$10:$E$23,MATCH('Kosten contractjaar 1'!$E38,'Eenheidsprijzen verw.methoden'!$C$10:$C$23,0),1)</f>
        <v>104010</v>
      </c>
      <c r="C38" s="14">
        <v>50</v>
      </c>
      <c r="D38" s="15" t="s">
        <v>54</v>
      </c>
      <c r="E38" s="16" t="s">
        <v>77</v>
      </c>
      <c r="F38" s="18" t="str">
        <f>VLOOKUP(E38,'Eenheidsprijzen verw.methoden'!$C$10:$E$23,2,0)</f>
        <v>Gangbaar</v>
      </c>
      <c r="G38" s="17">
        <v>1060</v>
      </c>
      <c r="H38" s="18">
        <f>VLOOKUP(E38,'Eenheidsprijzen verw.methoden'!$C$10:$E$23,3,0)</f>
        <v>0</v>
      </c>
      <c r="I38" s="18">
        <f t="shared" si="1"/>
        <v>0</v>
      </c>
      <c r="J38" s="18">
        <f>I38*VLOOKUP(E38,'Eenheidsprijzen verw.methoden'!$C$10:$F$23,4,0)</f>
        <v>0</v>
      </c>
      <c r="K38" s="18">
        <f t="shared" si="2"/>
        <v>0</v>
      </c>
      <c r="M38" s="53">
        <f t="shared" si="0"/>
        <v>0</v>
      </c>
    </row>
    <row r="39" spans="2:13" ht="27" customHeight="1" x14ac:dyDescent="0.15">
      <c r="B39" s="34">
        <f>INDEX('Eenheidsprijzen verw.methoden'!$B$10:$E$23,MATCH('Kosten contractjaar 1'!$E39,'Eenheidsprijzen verw.methoden'!$C$10:$C$23,0),1)</f>
        <v>102010</v>
      </c>
      <c r="C39" s="14">
        <v>51</v>
      </c>
      <c r="D39" s="15" t="s">
        <v>55</v>
      </c>
      <c r="E39" s="16" t="s">
        <v>20</v>
      </c>
      <c r="F39" s="18" t="str">
        <f>VLOOKUP(E39,'Eenheidsprijzen verw.methoden'!$C$10:$E$23,2,0)</f>
        <v>Gangbaar</v>
      </c>
      <c r="G39" s="17">
        <v>1</v>
      </c>
      <c r="H39" s="18">
        <f>VLOOKUP(E39,'Eenheidsprijzen verw.methoden'!$C$10:$E$23,3,0)</f>
        <v>0</v>
      </c>
      <c r="I39" s="18">
        <f t="shared" si="1"/>
        <v>0</v>
      </c>
      <c r="J39" s="18">
        <f>I39*VLOOKUP(E39,'Eenheidsprijzen verw.methoden'!$C$10:$F$23,4,0)</f>
        <v>0</v>
      </c>
      <c r="K39" s="18">
        <f t="shared" si="2"/>
        <v>0</v>
      </c>
      <c r="M39" s="53">
        <f t="shared" si="0"/>
        <v>0</v>
      </c>
    </row>
    <row r="40" spans="2:13" ht="27" customHeight="1" x14ac:dyDescent="0.15">
      <c r="B40" s="34">
        <f>INDEX('Eenheidsprijzen verw.methoden'!$B$10:$E$23,MATCH('Kosten contractjaar 1'!$E40,'Eenheidsprijzen verw.methoden'!$C$10:$C$23,0),1)</f>
        <v>103010</v>
      </c>
      <c r="C40" s="14">
        <v>53</v>
      </c>
      <c r="D40" s="15" t="s">
        <v>56</v>
      </c>
      <c r="E40" s="16" t="s">
        <v>22</v>
      </c>
      <c r="F40" s="18" t="str">
        <f>VLOOKUP(E40,'Eenheidsprijzen verw.methoden'!$C$10:$E$23,2,0)</f>
        <v>Gangbaar</v>
      </c>
      <c r="G40" s="17">
        <v>2</v>
      </c>
      <c r="H40" s="18">
        <f>VLOOKUP(E40,'Eenheidsprijzen verw.methoden'!$C$10:$E$23,3,0)</f>
        <v>0</v>
      </c>
      <c r="I40" s="18">
        <f t="shared" si="1"/>
        <v>0</v>
      </c>
      <c r="J40" s="18">
        <f>I40*VLOOKUP(E40,'Eenheidsprijzen verw.methoden'!$C$10:$F$23,4,0)</f>
        <v>0</v>
      </c>
      <c r="K40" s="18">
        <f t="shared" si="2"/>
        <v>0</v>
      </c>
      <c r="M40" s="53">
        <f t="shared" si="0"/>
        <v>0</v>
      </c>
    </row>
    <row r="41" spans="2:13" ht="27" customHeight="1" x14ac:dyDescent="0.15">
      <c r="B41" s="34">
        <f>INDEX('Eenheidsprijzen verw.methoden'!$B$10:$E$23,MATCH('Kosten contractjaar 1'!$E41,'Eenheidsprijzen verw.methoden'!$C$10:$C$23,0),1)</f>
        <v>102010</v>
      </c>
      <c r="C41" s="14">
        <v>55</v>
      </c>
      <c r="D41" s="15" t="s">
        <v>57</v>
      </c>
      <c r="E41" s="16" t="s">
        <v>20</v>
      </c>
      <c r="F41" s="18" t="str">
        <f>VLOOKUP(E41,'Eenheidsprijzen verw.methoden'!$C$10:$E$23,2,0)</f>
        <v>Gangbaar</v>
      </c>
      <c r="G41" s="17">
        <v>13</v>
      </c>
      <c r="H41" s="18">
        <f>VLOOKUP(E41,'Eenheidsprijzen verw.methoden'!$C$10:$E$23,3,0)</f>
        <v>0</v>
      </c>
      <c r="I41" s="18">
        <f t="shared" si="1"/>
        <v>0</v>
      </c>
      <c r="J41" s="18">
        <f>I41*VLOOKUP(E41,'Eenheidsprijzen verw.methoden'!$C$10:$F$23,4,0)</f>
        <v>0</v>
      </c>
      <c r="K41" s="18">
        <f t="shared" si="2"/>
        <v>0</v>
      </c>
      <c r="M41" s="53">
        <f t="shared" ref="M41:M61" si="3">IF(F41="Gangbaar",0,IF(F41="Alternatief",1,""))</f>
        <v>0</v>
      </c>
    </row>
    <row r="42" spans="2:13" ht="27" customHeight="1" x14ac:dyDescent="0.15">
      <c r="B42" s="34">
        <f>INDEX('Eenheidsprijzen verw.methoden'!$B$10:$E$23,MATCH('Kosten contractjaar 1'!$E42,'Eenheidsprijzen verw.methoden'!$C$10:$C$23,0),1)</f>
        <v>102010</v>
      </c>
      <c r="C42" s="14">
        <v>57</v>
      </c>
      <c r="D42" s="15" t="s">
        <v>58</v>
      </c>
      <c r="E42" s="16" t="s">
        <v>20</v>
      </c>
      <c r="F42" s="18" t="str">
        <f>VLOOKUP(E42,'Eenheidsprijzen verw.methoden'!$C$10:$E$23,2,0)</f>
        <v>Gangbaar</v>
      </c>
      <c r="G42" s="17">
        <v>1</v>
      </c>
      <c r="H42" s="18">
        <f>VLOOKUP(E42,'Eenheidsprijzen verw.methoden'!$C$10:$E$23,3,0)</f>
        <v>0</v>
      </c>
      <c r="I42" s="18">
        <f t="shared" si="1"/>
        <v>0</v>
      </c>
      <c r="J42" s="18">
        <f>I42*VLOOKUP(E42,'Eenheidsprijzen verw.methoden'!$C$10:$F$23,4,0)</f>
        <v>0</v>
      </c>
      <c r="K42" s="18">
        <f t="shared" si="2"/>
        <v>0</v>
      </c>
      <c r="M42" s="53">
        <f t="shared" si="3"/>
        <v>0</v>
      </c>
    </row>
    <row r="43" spans="2:13" ht="27" customHeight="1" x14ac:dyDescent="0.15">
      <c r="B43" s="34">
        <f>INDEX('Eenheidsprijzen verw.methoden'!$B$10:$E$23,MATCH('Kosten contractjaar 1'!$E43,'Eenheidsprijzen verw.methoden'!$C$10:$C$23,0),1)</f>
        <v>104010</v>
      </c>
      <c r="C43" s="14">
        <v>58</v>
      </c>
      <c r="D43" s="15" t="s">
        <v>59</v>
      </c>
      <c r="E43" s="16" t="s">
        <v>77</v>
      </c>
      <c r="F43" s="18" t="str">
        <f>VLOOKUP(E43,'Eenheidsprijzen verw.methoden'!$C$10:$E$23,2,0)</f>
        <v>Gangbaar</v>
      </c>
      <c r="G43" s="17">
        <v>1</v>
      </c>
      <c r="H43" s="18">
        <f>VLOOKUP(E43,'Eenheidsprijzen verw.methoden'!$C$10:$E$23,3,0)</f>
        <v>0</v>
      </c>
      <c r="I43" s="18">
        <f t="shared" si="1"/>
        <v>0</v>
      </c>
      <c r="J43" s="18">
        <f>I43*VLOOKUP(E43,'Eenheidsprijzen verw.methoden'!$C$10:$F$23,4,0)</f>
        <v>0</v>
      </c>
      <c r="K43" s="18">
        <f t="shared" si="2"/>
        <v>0</v>
      </c>
      <c r="M43" s="53">
        <f t="shared" si="3"/>
        <v>0</v>
      </c>
    </row>
    <row r="44" spans="2:13" ht="27" customHeight="1" x14ac:dyDescent="0.15">
      <c r="B44" s="34">
        <f>INDEX('Eenheidsprijzen verw.methoden'!$B$10:$E$23,MATCH('Kosten contractjaar 1'!$E44,'Eenheidsprijzen verw.methoden'!$C$10:$C$23,0),1)</f>
        <v>102010</v>
      </c>
      <c r="C44" s="14">
        <v>61</v>
      </c>
      <c r="D44" s="15" t="s">
        <v>60</v>
      </c>
      <c r="E44" s="16" t="s">
        <v>20</v>
      </c>
      <c r="F44" s="18" t="str">
        <f>VLOOKUP(E44,'Eenheidsprijzen verw.methoden'!$C$10:$E$23,2,0)</f>
        <v>Gangbaar</v>
      </c>
      <c r="G44" s="17">
        <v>1</v>
      </c>
      <c r="H44" s="18">
        <f>VLOOKUP(E44,'Eenheidsprijzen verw.methoden'!$C$10:$E$23,3,0)</f>
        <v>0</v>
      </c>
      <c r="I44" s="18">
        <f t="shared" si="1"/>
        <v>0</v>
      </c>
      <c r="J44" s="18">
        <f>I44*VLOOKUP(E44,'Eenheidsprijzen verw.methoden'!$C$10:$F$23,4,0)</f>
        <v>0</v>
      </c>
      <c r="K44" s="18">
        <f t="shared" si="2"/>
        <v>0</v>
      </c>
      <c r="M44" s="53">
        <f t="shared" si="3"/>
        <v>0</v>
      </c>
    </row>
    <row r="45" spans="2:13" ht="27" customHeight="1" x14ac:dyDescent="0.15">
      <c r="B45" s="34">
        <f>INDEX('Eenheidsprijzen verw.methoden'!$B$10:$E$23,MATCH('Kosten contractjaar 1'!$E45,'Eenheidsprijzen verw.methoden'!$C$10:$C$23,0),1)</f>
        <v>102010</v>
      </c>
      <c r="C45" s="14">
        <v>62</v>
      </c>
      <c r="D45" s="15" t="s">
        <v>61</v>
      </c>
      <c r="E45" s="16" t="s">
        <v>20</v>
      </c>
      <c r="F45" s="18" t="str">
        <f>VLOOKUP(E45,'Eenheidsprijzen verw.methoden'!$C$10:$E$23,2,0)</f>
        <v>Gangbaar</v>
      </c>
      <c r="G45" s="17">
        <v>2</v>
      </c>
      <c r="H45" s="18">
        <f>VLOOKUP(E45,'Eenheidsprijzen verw.methoden'!$C$10:$E$23,3,0)</f>
        <v>0</v>
      </c>
      <c r="I45" s="18">
        <f t="shared" si="1"/>
        <v>0</v>
      </c>
      <c r="J45" s="18">
        <f>I45*VLOOKUP(E45,'Eenheidsprijzen verw.methoden'!$C$10:$F$23,4,0)</f>
        <v>0</v>
      </c>
      <c r="K45" s="18">
        <f t="shared" si="2"/>
        <v>0</v>
      </c>
      <c r="M45" s="53">
        <f t="shared" si="3"/>
        <v>0</v>
      </c>
    </row>
    <row r="46" spans="2:13" ht="27" customHeight="1" x14ac:dyDescent="0.15">
      <c r="B46" s="34">
        <f>INDEX('Eenheidsprijzen verw.methoden'!$B$10:$E$23,MATCH('Kosten contractjaar 1'!$E46,'Eenheidsprijzen verw.methoden'!$C$10:$C$23,0),1)</f>
        <v>102010</v>
      </c>
      <c r="C46" s="14">
        <v>64</v>
      </c>
      <c r="D46" s="15" t="s">
        <v>62</v>
      </c>
      <c r="E46" s="16" t="s">
        <v>20</v>
      </c>
      <c r="F46" s="18" t="str">
        <f>VLOOKUP(E46,'Eenheidsprijzen verw.methoden'!$C$10:$E$23,2,0)</f>
        <v>Gangbaar</v>
      </c>
      <c r="G46" s="17">
        <v>30</v>
      </c>
      <c r="H46" s="18">
        <f>VLOOKUP(E46,'Eenheidsprijzen verw.methoden'!$C$10:$E$23,3,0)</f>
        <v>0</v>
      </c>
      <c r="I46" s="18">
        <f t="shared" si="1"/>
        <v>0</v>
      </c>
      <c r="J46" s="18">
        <f>I46*VLOOKUP(E46,'Eenheidsprijzen verw.methoden'!$C$10:$F$23,4,0)</f>
        <v>0</v>
      </c>
      <c r="K46" s="18">
        <f t="shared" si="2"/>
        <v>0</v>
      </c>
      <c r="M46" s="53">
        <f t="shared" si="3"/>
        <v>0</v>
      </c>
    </row>
    <row r="47" spans="2:13" ht="27" customHeight="1" x14ac:dyDescent="0.15">
      <c r="B47" s="34">
        <f>INDEX('Eenheidsprijzen verw.methoden'!$B$10:$E$23,MATCH('Kosten contractjaar 1'!$E47,'Eenheidsprijzen verw.methoden'!$C$10:$C$23,0),1)</f>
        <v>104010</v>
      </c>
      <c r="C47" s="14">
        <v>65</v>
      </c>
      <c r="D47" s="15" t="s">
        <v>63</v>
      </c>
      <c r="E47" s="16" t="s">
        <v>77</v>
      </c>
      <c r="F47" s="18" t="str">
        <f>VLOOKUP(E47,'Eenheidsprijzen verw.methoden'!$C$10:$E$23,2,0)</f>
        <v>Gangbaar</v>
      </c>
      <c r="G47" s="17">
        <v>2</v>
      </c>
      <c r="H47" s="18">
        <f>VLOOKUP(E47,'Eenheidsprijzen verw.methoden'!$C$10:$E$23,3,0)</f>
        <v>0</v>
      </c>
      <c r="I47" s="18">
        <f t="shared" si="1"/>
        <v>0</v>
      </c>
      <c r="J47" s="18">
        <f>I47*VLOOKUP(E47,'Eenheidsprijzen verw.methoden'!$C$10:$F$23,4,0)</f>
        <v>0</v>
      </c>
      <c r="K47" s="18">
        <f t="shared" si="2"/>
        <v>0</v>
      </c>
      <c r="M47" s="53">
        <f t="shared" si="3"/>
        <v>0</v>
      </c>
    </row>
    <row r="48" spans="2:13" ht="27" customHeight="1" x14ac:dyDescent="0.15">
      <c r="B48" s="34">
        <f>INDEX('Eenheidsprijzen verw.methoden'!$B$10:$E$23,MATCH('Kosten contractjaar 1'!$E48,'Eenheidsprijzen verw.methoden'!$C$10:$C$23,0),1)</f>
        <v>101010</v>
      </c>
      <c r="C48" s="14">
        <v>66</v>
      </c>
      <c r="D48" s="15" t="s">
        <v>64</v>
      </c>
      <c r="E48" s="16" t="s">
        <v>18</v>
      </c>
      <c r="F48" s="18" t="str">
        <f>VLOOKUP(E48,'Eenheidsprijzen verw.methoden'!$C$10:$E$23,2,0)</f>
        <v>Gangbaar</v>
      </c>
      <c r="G48" s="17">
        <v>82</v>
      </c>
      <c r="H48" s="18">
        <f>VLOOKUP(E48,'Eenheidsprijzen verw.methoden'!$C$10:$E$23,3,0)</f>
        <v>0</v>
      </c>
      <c r="I48" s="18">
        <f t="shared" si="1"/>
        <v>0</v>
      </c>
      <c r="J48" s="18">
        <f>I48*VLOOKUP(E48,'Eenheidsprijzen verw.methoden'!$C$10:$F$23,4,0)</f>
        <v>0</v>
      </c>
      <c r="K48" s="18">
        <f t="shared" si="2"/>
        <v>0</v>
      </c>
      <c r="M48" s="53">
        <f t="shared" si="3"/>
        <v>0</v>
      </c>
    </row>
    <row r="49" spans="2:13" ht="27" customHeight="1" x14ac:dyDescent="0.15">
      <c r="B49" s="34">
        <f>INDEX('Eenheidsprijzen verw.methoden'!$B$10:$E$23,MATCH('Kosten contractjaar 1'!$E49,'Eenheidsprijzen verw.methoden'!$C$10:$C$23,0),1)</f>
        <v>102010</v>
      </c>
      <c r="C49" s="14">
        <v>69</v>
      </c>
      <c r="D49" s="15" t="s">
        <v>65</v>
      </c>
      <c r="E49" s="16" t="s">
        <v>20</v>
      </c>
      <c r="F49" s="18" t="str">
        <f>VLOOKUP(E49,'Eenheidsprijzen verw.methoden'!$C$10:$E$23,2,0)</f>
        <v>Gangbaar</v>
      </c>
      <c r="G49" s="17">
        <v>4</v>
      </c>
      <c r="H49" s="18">
        <f>VLOOKUP(E49,'Eenheidsprijzen verw.methoden'!$C$10:$E$23,3,0)</f>
        <v>0</v>
      </c>
      <c r="I49" s="18">
        <f t="shared" si="1"/>
        <v>0</v>
      </c>
      <c r="J49" s="18">
        <f>I49*VLOOKUP(E49,'Eenheidsprijzen verw.methoden'!$C$10:$F$23,4,0)</f>
        <v>0</v>
      </c>
      <c r="K49" s="18">
        <f t="shared" si="2"/>
        <v>0</v>
      </c>
      <c r="M49" s="53">
        <f t="shared" si="3"/>
        <v>0</v>
      </c>
    </row>
    <row r="50" spans="2:13" ht="27" customHeight="1" x14ac:dyDescent="0.15">
      <c r="B50" s="34">
        <f>INDEX('Eenheidsprijzen verw.methoden'!$B$10:$E$23,MATCH('Kosten contractjaar 1'!$E50,'Eenheidsprijzen verw.methoden'!$C$10:$C$23,0),1)</f>
        <v>102010</v>
      </c>
      <c r="C50" s="14">
        <v>70</v>
      </c>
      <c r="D50" s="15" t="s">
        <v>66</v>
      </c>
      <c r="E50" s="16" t="s">
        <v>20</v>
      </c>
      <c r="F50" s="18" t="str">
        <f>VLOOKUP(E50,'Eenheidsprijzen verw.methoden'!$C$10:$E$23,2,0)</f>
        <v>Gangbaar</v>
      </c>
      <c r="G50" s="17">
        <v>14</v>
      </c>
      <c r="H50" s="18">
        <f>VLOOKUP(E50,'Eenheidsprijzen verw.methoden'!$C$10:$E$23,3,0)</f>
        <v>0</v>
      </c>
      <c r="I50" s="18">
        <f t="shared" si="1"/>
        <v>0</v>
      </c>
      <c r="J50" s="18">
        <f>I50*VLOOKUP(E50,'Eenheidsprijzen verw.methoden'!$C$10:$F$23,4,0)</f>
        <v>0</v>
      </c>
      <c r="K50" s="18">
        <f t="shared" si="2"/>
        <v>0</v>
      </c>
      <c r="M50" s="53">
        <f t="shared" si="3"/>
        <v>0</v>
      </c>
    </row>
    <row r="51" spans="2:13" ht="27" customHeight="1" x14ac:dyDescent="0.15">
      <c r="B51" s="34">
        <f>INDEX('Eenheidsprijzen verw.methoden'!$B$10:$E$23,MATCH('Kosten contractjaar 1'!$E51,'Eenheidsprijzen verw.methoden'!$C$10:$C$23,0),1)</f>
        <v>101020</v>
      </c>
      <c r="C51" s="14">
        <v>72</v>
      </c>
      <c r="D51" s="15" t="s">
        <v>33</v>
      </c>
      <c r="E51" s="16" t="s">
        <v>19</v>
      </c>
      <c r="F51" s="18" t="str">
        <f>VLOOKUP(E51,'Eenheidsprijzen verw.methoden'!$C$10:$E$23,2,0)</f>
        <v>Gangbaar</v>
      </c>
      <c r="G51" s="17">
        <v>13</v>
      </c>
      <c r="H51" s="18">
        <f>VLOOKUP(E51,'Eenheidsprijzen verw.methoden'!$C$10:$E$23,3,0)</f>
        <v>0</v>
      </c>
      <c r="I51" s="18">
        <f t="shared" si="1"/>
        <v>0</v>
      </c>
      <c r="J51" s="18">
        <f>I51*VLOOKUP(E51,'Eenheidsprijzen verw.methoden'!$C$10:$F$23,4,0)</f>
        <v>0</v>
      </c>
      <c r="K51" s="18">
        <f t="shared" si="2"/>
        <v>0</v>
      </c>
      <c r="M51" s="53">
        <f t="shared" si="3"/>
        <v>0</v>
      </c>
    </row>
    <row r="52" spans="2:13" ht="27" customHeight="1" x14ac:dyDescent="0.15">
      <c r="B52" s="34">
        <f>INDEX('Eenheidsprijzen verw.methoden'!$B$10:$E$23,MATCH('Kosten contractjaar 1'!$E52,'Eenheidsprijzen verw.methoden'!$C$10:$C$23,0),1)</f>
        <v>101010</v>
      </c>
      <c r="C52" s="14">
        <v>73</v>
      </c>
      <c r="D52" s="15" t="s">
        <v>67</v>
      </c>
      <c r="E52" s="16" t="s">
        <v>18</v>
      </c>
      <c r="F52" s="18" t="str">
        <f>VLOOKUP(E52,'Eenheidsprijzen verw.methoden'!$C$10:$E$23,2,0)</f>
        <v>Gangbaar</v>
      </c>
      <c r="G52" s="17">
        <v>87</v>
      </c>
      <c r="H52" s="18">
        <f>VLOOKUP(E52,'Eenheidsprijzen verw.methoden'!$C$10:$E$23,3,0)</f>
        <v>0</v>
      </c>
      <c r="I52" s="18">
        <f t="shared" si="1"/>
        <v>0</v>
      </c>
      <c r="J52" s="18">
        <f>I52*VLOOKUP(E52,'Eenheidsprijzen verw.methoden'!$C$10:$F$23,4,0)</f>
        <v>0</v>
      </c>
      <c r="K52" s="18">
        <f t="shared" si="2"/>
        <v>0</v>
      </c>
      <c r="M52" s="53">
        <f t="shared" si="3"/>
        <v>0</v>
      </c>
    </row>
    <row r="53" spans="2:13" ht="27" customHeight="1" x14ac:dyDescent="0.15">
      <c r="B53" s="34">
        <f>INDEX('Eenheidsprijzen verw.methoden'!$B$10:$E$23,MATCH('Kosten contractjaar 1'!$E53,'Eenheidsprijzen verw.methoden'!$C$10:$C$23,0),1)</f>
        <v>101010</v>
      </c>
      <c r="C53" s="14">
        <v>74</v>
      </c>
      <c r="D53" s="15" t="s">
        <v>68</v>
      </c>
      <c r="E53" s="16" t="s">
        <v>18</v>
      </c>
      <c r="F53" s="18" t="str">
        <f>VLOOKUP(E53,'Eenheidsprijzen verw.methoden'!$C$10:$E$23,2,0)</f>
        <v>Gangbaar</v>
      </c>
      <c r="G53" s="17">
        <v>5</v>
      </c>
      <c r="H53" s="18">
        <f>VLOOKUP(E53,'Eenheidsprijzen verw.methoden'!$C$10:$E$23,3,0)</f>
        <v>0</v>
      </c>
      <c r="I53" s="18">
        <f t="shared" si="1"/>
        <v>0</v>
      </c>
      <c r="J53" s="18">
        <f>I53*VLOOKUP(E53,'Eenheidsprijzen verw.methoden'!$C$10:$F$23,4,0)</f>
        <v>0</v>
      </c>
      <c r="K53" s="18">
        <f t="shared" si="2"/>
        <v>0</v>
      </c>
      <c r="M53" s="53">
        <f t="shared" si="3"/>
        <v>0</v>
      </c>
    </row>
    <row r="54" spans="2:13" ht="27" customHeight="1" x14ac:dyDescent="0.15">
      <c r="B54" s="34">
        <f>INDEX('Eenheidsprijzen verw.methoden'!$B$10:$E$23,MATCH('Kosten contractjaar 1'!$E54,'Eenheidsprijzen verw.methoden'!$C$10:$C$23,0),1)</f>
        <v>101010</v>
      </c>
      <c r="C54" s="14">
        <v>75</v>
      </c>
      <c r="D54" s="15" t="s">
        <v>69</v>
      </c>
      <c r="E54" s="16" t="s">
        <v>18</v>
      </c>
      <c r="F54" s="18" t="str">
        <f>VLOOKUP(E54,'Eenheidsprijzen verw.methoden'!$C$10:$E$23,2,0)</f>
        <v>Gangbaar</v>
      </c>
      <c r="G54" s="17">
        <v>2</v>
      </c>
      <c r="H54" s="18">
        <f>VLOOKUP(E54,'Eenheidsprijzen verw.methoden'!$C$10:$E$23,3,0)</f>
        <v>0</v>
      </c>
      <c r="I54" s="18">
        <f t="shared" si="1"/>
        <v>0</v>
      </c>
      <c r="J54" s="18">
        <f>I54*VLOOKUP(E54,'Eenheidsprijzen verw.methoden'!$C$10:$F$23,4,0)</f>
        <v>0</v>
      </c>
      <c r="K54" s="18">
        <f t="shared" si="2"/>
        <v>0</v>
      </c>
      <c r="M54" s="53">
        <f t="shared" si="3"/>
        <v>0</v>
      </c>
    </row>
    <row r="55" spans="2:13" ht="27" customHeight="1" x14ac:dyDescent="0.15">
      <c r="B55" s="34">
        <f>INDEX('Eenheidsprijzen verw.methoden'!$B$10:$E$23,MATCH('Kosten contractjaar 1'!$E55,'Eenheidsprijzen verw.methoden'!$C$10:$C$23,0),1)</f>
        <v>104010</v>
      </c>
      <c r="C55" s="14">
        <v>76</v>
      </c>
      <c r="D55" s="15" t="s">
        <v>70</v>
      </c>
      <c r="E55" s="16" t="s">
        <v>77</v>
      </c>
      <c r="F55" s="18" t="str">
        <f>VLOOKUP(E55,'Eenheidsprijzen verw.methoden'!$C$10:$E$23,2,0)</f>
        <v>Gangbaar</v>
      </c>
      <c r="G55" s="17">
        <v>1</v>
      </c>
      <c r="H55" s="18">
        <f>VLOOKUP(E55,'Eenheidsprijzen verw.methoden'!$C$10:$E$23,3,0)</f>
        <v>0</v>
      </c>
      <c r="I55" s="18">
        <f t="shared" si="1"/>
        <v>0</v>
      </c>
      <c r="J55" s="18">
        <f>I55*VLOOKUP(E55,'Eenheidsprijzen verw.methoden'!$C$10:$F$23,4,0)</f>
        <v>0</v>
      </c>
      <c r="K55" s="18">
        <f t="shared" si="2"/>
        <v>0</v>
      </c>
      <c r="M55" s="53">
        <f t="shared" si="3"/>
        <v>0</v>
      </c>
    </row>
    <row r="56" spans="2:13" ht="27" customHeight="1" x14ac:dyDescent="0.15">
      <c r="B56" s="34">
        <f>INDEX('Eenheidsprijzen verw.methoden'!$B$10:$E$23,MATCH('Kosten contractjaar 1'!$E56,'Eenheidsprijzen verw.methoden'!$C$10:$C$23,0),1)</f>
        <v>104010</v>
      </c>
      <c r="C56" s="14">
        <v>77</v>
      </c>
      <c r="D56" s="15" t="s">
        <v>71</v>
      </c>
      <c r="E56" s="16" t="s">
        <v>77</v>
      </c>
      <c r="F56" s="18" t="str">
        <f>VLOOKUP(E56,'Eenheidsprijzen verw.methoden'!$C$10:$E$23,2,0)</f>
        <v>Gangbaar</v>
      </c>
      <c r="G56" s="17">
        <v>1</v>
      </c>
      <c r="H56" s="18">
        <f>VLOOKUP(E56,'Eenheidsprijzen verw.methoden'!$C$10:$E$23,3,0)</f>
        <v>0</v>
      </c>
      <c r="I56" s="18">
        <f t="shared" si="1"/>
        <v>0</v>
      </c>
      <c r="J56" s="18">
        <f>I56*VLOOKUP(E56,'Eenheidsprijzen verw.methoden'!$C$10:$F$23,4,0)</f>
        <v>0</v>
      </c>
      <c r="K56" s="18">
        <f t="shared" si="2"/>
        <v>0</v>
      </c>
      <c r="M56" s="53">
        <f t="shared" si="3"/>
        <v>0</v>
      </c>
    </row>
    <row r="57" spans="2:13" ht="27" customHeight="1" x14ac:dyDescent="0.15">
      <c r="B57" s="34">
        <f>INDEX('Eenheidsprijzen verw.methoden'!$B$10:$E$23,MATCH('Kosten contractjaar 1'!$E57,'Eenheidsprijzen verw.methoden'!$C$10:$C$23,0),1)</f>
        <v>102010</v>
      </c>
      <c r="C57" s="14">
        <v>78</v>
      </c>
      <c r="D57" s="15" t="s">
        <v>72</v>
      </c>
      <c r="E57" s="16" t="s">
        <v>20</v>
      </c>
      <c r="F57" s="18" t="str">
        <f>VLOOKUP(E57,'Eenheidsprijzen verw.methoden'!$C$10:$E$23,2,0)</f>
        <v>Gangbaar</v>
      </c>
      <c r="G57" s="17">
        <v>24</v>
      </c>
      <c r="H57" s="18">
        <f>VLOOKUP(E57,'Eenheidsprijzen verw.methoden'!$C$10:$E$23,3,0)</f>
        <v>0</v>
      </c>
      <c r="I57" s="18">
        <f t="shared" si="1"/>
        <v>0</v>
      </c>
      <c r="J57" s="18">
        <f>I57*VLOOKUP(E57,'Eenheidsprijzen verw.methoden'!$C$10:$F$23,4,0)</f>
        <v>0</v>
      </c>
      <c r="K57" s="18">
        <f t="shared" si="2"/>
        <v>0</v>
      </c>
      <c r="M57" s="53">
        <f t="shared" si="3"/>
        <v>0</v>
      </c>
    </row>
    <row r="58" spans="2:13" ht="27" customHeight="1" x14ac:dyDescent="0.15">
      <c r="B58" s="34">
        <f>INDEX('Eenheidsprijzen verw.methoden'!$B$10:$E$23,MATCH('Kosten contractjaar 1'!$E58,'Eenheidsprijzen verw.methoden'!$C$10:$C$23,0),1)</f>
        <v>102010</v>
      </c>
      <c r="C58" s="14">
        <v>79</v>
      </c>
      <c r="D58" s="15" t="s">
        <v>73</v>
      </c>
      <c r="E58" s="16" t="s">
        <v>20</v>
      </c>
      <c r="F58" s="18" t="str">
        <f>VLOOKUP(E58,'Eenheidsprijzen verw.methoden'!$C$10:$E$23,2,0)</f>
        <v>Gangbaar</v>
      </c>
      <c r="G58" s="17">
        <v>7</v>
      </c>
      <c r="H58" s="18">
        <f>VLOOKUP(E58,'Eenheidsprijzen verw.methoden'!$C$10:$E$23,3,0)</f>
        <v>0</v>
      </c>
      <c r="I58" s="19">
        <f t="shared" si="1"/>
        <v>0</v>
      </c>
      <c r="J58" s="18">
        <f>I58*VLOOKUP(E58,'Eenheidsprijzen verw.methoden'!$C$10:$F$23,4,0)</f>
        <v>0</v>
      </c>
      <c r="K58" s="18">
        <f t="shared" si="2"/>
        <v>0</v>
      </c>
      <c r="M58" s="53">
        <f t="shared" si="3"/>
        <v>0</v>
      </c>
    </row>
    <row r="59" spans="2:13" ht="27" customHeight="1" x14ac:dyDescent="0.15">
      <c r="B59" s="34">
        <f>INDEX('Eenheidsprijzen verw.methoden'!$B$10:$E$23,MATCH('Kosten contractjaar 1'!$E59,'Eenheidsprijzen verw.methoden'!$C$10:$C$23,0),1)</f>
        <v>105010</v>
      </c>
      <c r="C59" s="14"/>
      <c r="D59" s="15"/>
      <c r="E59" s="16" t="s">
        <v>80</v>
      </c>
      <c r="F59" s="18" t="str">
        <f>VLOOKUP(E59,'Eenheidsprijzen verw.methoden'!$C$10:$E$23,2,0)</f>
        <v>Gangbaar</v>
      </c>
      <c r="G59" s="17">
        <v>25</v>
      </c>
      <c r="H59" s="18">
        <f>VLOOKUP(E59,'Eenheidsprijzen verw.methoden'!$C$10:$E$23,3,0)</f>
        <v>0</v>
      </c>
      <c r="I59" s="19">
        <f t="shared" ref="I59" si="4">H59*G59</f>
        <v>0</v>
      </c>
      <c r="J59" s="18">
        <f>I59*VLOOKUP(E59,'Eenheidsprijzen verw.methoden'!$C$10:$F$23,4,0)</f>
        <v>0</v>
      </c>
      <c r="K59" s="18">
        <f t="shared" si="2"/>
        <v>0</v>
      </c>
      <c r="M59" s="53">
        <f t="shared" si="3"/>
        <v>0</v>
      </c>
    </row>
    <row r="60" spans="2:13" ht="27" customHeight="1" x14ac:dyDescent="0.15">
      <c r="B60" s="34">
        <f>INDEX('Eenheidsprijzen verw.methoden'!$B$10:$E$23,MATCH('Kosten contractjaar 1'!$E60,'Eenheidsprijzen verw.methoden'!$C$10:$C$23,0),1)</f>
        <v>105020</v>
      </c>
      <c r="C60" s="14"/>
      <c r="D60" s="15"/>
      <c r="E60" s="16" t="s">
        <v>81</v>
      </c>
      <c r="F60" s="18" t="str">
        <f>VLOOKUP(E60,'Eenheidsprijzen verw.methoden'!$C$10:$E$23,2,0)</f>
        <v>Gangbaar</v>
      </c>
      <c r="G60" s="17">
        <v>40</v>
      </c>
      <c r="H60" s="18">
        <f>VLOOKUP(E60,'Eenheidsprijzen verw.methoden'!$C$10:$E$23,3,0)</f>
        <v>0</v>
      </c>
      <c r="I60" s="19">
        <f t="shared" ref="I60" si="5">H60*G60</f>
        <v>0</v>
      </c>
      <c r="J60" s="18">
        <f>I60*VLOOKUP(E60,'Eenheidsprijzen verw.methoden'!$C$10:$F$23,4,0)</f>
        <v>0</v>
      </c>
      <c r="K60" s="18">
        <f t="shared" si="2"/>
        <v>0</v>
      </c>
      <c r="M60" s="53">
        <f t="shared" si="3"/>
        <v>0</v>
      </c>
    </row>
    <row r="61" spans="2:13" ht="27" customHeight="1" x14ac:dyDescent="0.15">
      <c r="B61" s="34">
        <f>INDEX('Eenheidsprijzen verw.methoden'!$B$10:$E$23,MATCH('Kosten contractjaar 1'!$E61,'Eenheidsprijzen verw.methoden'!$C$10:$C$23,0),1)</f>
        <v>105030</v>
      </c>
      <c r="C61" s="14"/>
      <c r="D61" s="15"/>
      <c r="E61" s="16" t="s">
        <v>24</v>
      </c>
      <c r="F61" s="18" t="str">
        <f>VLOOKUP(E61,'Eenheidsprijzen verw.methoden'!$C$10:$E$23,2,0)</f>
        <v>Gangbaar</v>
      </c>
      <c r="G61" s="44">
        <v>20</v>
      </c>
      <c r="H61" s="18">
        <f>VLOOKUP(E61,'Eenheidsprijzen verw.methoden'!$C$10:$E$23,3,0)</f>
        <v>0</v>
      </c>
      <c r="I61" s="18">
        <f t="shared" ref="I61" si="6">H61*G61</f>
        <v>0</v>
      </c>
      <c r="J61" s="18">
        <f>I61*VLOOKUP(E61,'Eenheidsprijzen verw.methoden'!$C$10:$F$23,4,0)</f>
        <v>0</v>
      </c>
      <c r="K61" s="18">
        <f t="shared" si="2"/>
        <v>0</v>
      </c>
      <c r="M61" s="53">
        <f t="shared" si="3"/>
        <v>0</v>
      </c>
    </row>
    <row r="62" spans="2:13" ht="18" customHeight="1" thickBot="1" x14ac:dyDescent="0.2">
      <c r="B62" s="48"/>
      <c r="C62" s="49"/>
      <c r="D62" s="5"/>
      <c r="E62" s="50"/>
      <c r="F62" s="51"/>
      <c r="G62" s="52"/>
      <c r="H62" s="51"/>
      <c r="I62" s="51"/>
      <c r="J62" s="51"/>
      <c r="K62" s="51"/>
      <c r="M62" s="53">
        <f>SUM(M9:M61)</f>
        <v>0</v>
      </c>
    </row>
    <row r="63" spans="2:13" ht="23.25" customHeight="1" thickBot="1" x14ac:dyDescent="0.25">
      <c r="B63" s="24" t="s">
        <v>11</v>
      </c>
      <c r="C63" s="7"/>
      <c r="D63" s="67" t="str">
        <f>IF(AND(M62=0,K63&gt;50000), "Let op! U schrijft in met een jaartotaal boven €50.000,- incl. btw en u heeft geen variant aangeboden!","")</f>
        <v/>
      </c>
      <c r="E63" s="67"/>
      <c r="F63" s="8"/>
      <c r="G63" s="8"/>
      <c r="I63" s="70">
        <f>SUM(I9:I61)</f>
        <v>0</v>
      </c>
      <c r="J63" s="70">
        <f t="shared" ref="J63:K63" si="7">SUM(J9:J61)</f>
        <v>0</v>
      </c>
      <c r="K63" s="70">
        <f t="shared" si="7"/>
        <v>0</v>
      </c>
      <c r="M63" s="49" t="s">
        <v>78</v>
      </c>
    </row>
    <row r="64" spans="2:13" x14ac:dyDescent="0.2">
      <c r="F64" s="45"/>
    </row>
    <row r="65" spans="4:7" ht="12.75" customHeight="1" x14ac:dyDescent="0.2">
      <c r="D65" s="56" t="str">
        <f>IF(AND(M62&gt;=1,K63&gt;100000),"Let op! U schrijft in met een jaartotaal boven €100.000,- incl. btw!","")</f>
        <v/>
      </c>
      <c r="E65" s="56"/>
      <c r="F65" s="45"/>
      <c r="G65" s="42"/>
    </row>
    <row r="66" spans="4:7" x14ac:dyDescent="0.2">
      <c r="E66" s="42"/>
      <c r="F66" s="42"/>
      <c r="G66" s="42"/>
    </row>
    <row r="67" spans="4:7" x14ac:dyDescent="0.2">
      <c r="E67" s="42"/>
      <c r="F67" s="42"/>
    </row>
    <row r="68" spans="4:7" x14ac:dyDescent="0.2">
      <c r="E68" s="42"/>
      <c r="F68" s="42"/>
    </row>
  </sheetData>
  <autoFilter ref="B8:I63" xr:uid="{9B5B1224-7395-4019-AAA1-1784780A6C36}"/>
  <mergeCells count="2">
    <mergeCell ref="D63:E63"/>
    <mergeCell ref="D65:E65"/>
  </mergeCells>
  <conditionalFormatting sqref="E58">
    <cfRule type="expression" dxfId="1" priority="3">
      <formula>$F$58="Alternatief"</formula>
    </cfRule>
  </conditionalFormatting>
  <conditionalFormatting sqref="E9:E61">
    <cfRule type="expression" dxfId="0" priority="1">
      <formula>F9="Alternatief"</formula>
    </cfRule>
  </conditionalFormatting>
  <pageMargins left="0.7" right="0.7" top="0.75" bottom="0.75" header="0.3" footer="0.3"/>
  <pageSetup paperSize="8" scale="7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A459C6-9880-4FA3-A93B-7E02FE8AF745}">
          <x14:formula1>
            <xm:f>'Eenheidsprijzen verw.methoden'!$C$10:$C$23</xm:f>
          </x14:formula1>
          <xm:sqref>E9:E62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05FF-A643-4293-B40C-49C8560AF904}">
  <sheetPr>
    <pageSetUpPr fitToPage="1"/>
  </sheetPr>
  <dimension ref="B1:J68"/>
  <sheetViews>
    <sheetView topLeftCell="A48" workbookViewId="0">
      <selection activeCell="H63" sqref="H63:J63"/>
    </sheetView>
  </sheetViews>
  <sheetFormatPr defaultRowHeight="12.75" x14ac:dyDescent="0.2"/>
  <cols>
    <col min="1" max="1" width="3.25" style="1" customWidth="1"/>
    <col min="2" max="2" width="12.75" style="9" bestFit="1" customWidth="1"/>
    <col min="3" max="3" width="16.375" style="10" customWidth="1"/>
    <col min="4" max="4" width="42.375" style="10" customWidth="1"/>
    <col min="5" max="5" width="47.75" style="6" bestFit="1" customWidth="1"/>
    <col min="6" max="6" width="9.75" style="6" bestFit="1" customWidth="1"/>
    <col min="7" max="8" width="13.5" style="6" customWidth="1"/>
    <col min="9" max="9" width="12.625" style="1" bestFit="1" customWidth="1"/>
    <col min="10" max="10" width="14.625" style="1" customWidth="1"/>
    <col min="11" max="16384" width="9" style="1"/>
  </cols>
  <sheetData>
    <row r="1" spans="2:10" ht="19.5" customHeight="1" x14ac:dyDescent="0.2">
      <c r="B1" s="20" t="s">
        <v>5</v>
      </c>
    </row>
    <row r="2" spans="2:10" ht="19.5" customHeight="1" x14ac:dyDescent="0.2">
      <c r="B2" s="21" t="s">
        <v>6</v>
      </c>
      <c r="C2" s="22" t="str">
        <f>Voorblad!C3</f>
        <v>Definitief</v>
      </c>
    </row>
    <row r="3" spans="2:10" ht="19.5" customHeight="1" x14ac:dyDescent="0.2">
      <c r="B3" s="21" t="s">
        <v>7</v>
      </c>
      <c r="C3" s="22" t="str">
        <f>Voorblad!C4</f>
        <v>1.0</v>
      </c>
    </row>
    <row r="4" spans="2:10" ht="19.5" customHeight="1" x14ac:dyDescent="0.2">
      <c r="B4" s="21" t="s">
        <v>8</v>
      </c>
      <c r="C4" s="25">
        <f>Voorblad!C5</f>
        <v>45212</v>
      </c>
    </row>
    <row r="5" spans="2:10" ht="19.5" customHeight="1" x14ac:dyDescent="0.2">
      <c r="B5" s="21" t="s">
        <v>9</v>
      </c>
      <c r="C5" s="23" t="s">
        <v>93</v>
      </c>
    </row>
    <row r="6" spans="2:10" ht="19.5" customHeight="1" x14ac:dyDescent="0.2">
      <c r="B6" s="21" t="s">
        <v>14</v>
      </c>
      <c r="C6" s="2" t="str">
        <f>IF(Voorblad!$C$7="","",Voorblad!$C$7)</f>
        <v/>
      </c>
    </row>
    <row r="8" spans="2:10" s="5" customFormat="1" ht="41.25" customHeight="1" x14ac:dyDescent="0.15">
      <c r="B8" s="11" t="s">
        <v>17</v>
      </c>
      <c r="C8" s="12" t="s">
        <v>1</v>
      </c>
      <c r="D8" s="12" t="s">
        <v>2</v>
      </c>
      <c r="E8" s="12" t="s">
        <v>16</v>
      </c>
      <c r="F8" s="13" t="s">
        <v>3</v>
      </c>
      <c r="G8" s="12" t="s">
        <v>4</v>
      </c>
      <c r="H8" s="12" t="s">
        <v>75</v>
      </c>
      <c r="I8" s="68" t="s">
        <v>87</v>
      </c>
      <c r="J8" s="12" t="s">
        <v>90</v>
      </c>
    </row>
    <row r="9" spans="2:10" ht="27" customHeight="1" x14ac:dyDescent="0.15">
      <c r="B9" s="34">
        <f>INDEX('Eenheidsprijzen verw.methoden'!$B$10:$E$23,MATCH('Kosten contractjaar 2'!$E9,'Eenheidsprijzen verw.methoden'!$C$10:$C$23,0),1)</f>
        <v>102010</v>
      </c>
      <c r="C9" s="14">
        <v>1</v>
      </c>
      <c r="D9" s="15" t="s">
        <v>25</v>
      </c>
      <c r="E9" s="16" t="s">
        <v>20</v>
      </c>
      <c r="F9" s="17">
        <v>271</v>
      </c>
      <c r="G9" s="18">
        <f>VLOOKUP(E9,'Eenheidsprijzen verw.methoden'!$C$10:$E$23,3,0)</f>
        <v>0</v>
      </c>
      <c r="H9" s="18">
        <f t="shared" ref="H9:H40" si="0">G9*F9</f>
        <v>0</v>
      </c>
      <c r="I9" s="18">
        <f>H9*VLOOKUP(E9,'Eenheidsprijzen verw.methoden'!$C$10:$F$23,4,0)</f>
        <v>0</v>
      </c>
      <c r="J9" s="18">
        <f>H9+I9</f>
        <v>0</v>
      </c>
    </row>
    <row r="10" spans="2:10" ht="27" customHeight="1" x14ac:dyDescent="0.15">
      <c r="B10" s="34">
        <f>INDEX('Eenheidsprijzen verw.methoden'!$B$10:$E$23,MATCH('Kosten contractjaar 2'!$E10,'Eenheidsprijzen verw.methoden'!$C$10:$C$23,0),1)</f>
        <v>104010</v>
      </c>
      <c r="C10" s="14">
        <v>2</v>
      </c>
      <c r="D10" s="15" t="s">
        <v>26</v>
      </c>
      <c r="E10" s="16" t="s">
        <v>77</v>
      </c>
      <c r="F10" s="17">
        <v>1</v>
      </c>
      <c r="G10" s="18">
        <f>VLOOKUP(E10,'Eenheidsprijzen verw.methoden'!$C$10:$E$23,3,0)</f>
        <v>0</v>
      </c>
      <c r="H10" s="18">
        <f t="shared" si="0"/>
        <v>0</v>
      </c>
      <c r="I10" s="18">
        <f>H10*VLOOKUP(E10,'Eenheidsprijzen verw.methoden'!$C$10:$F$23,4,0)</f>
        <v>0</v>
      </c>
      <c r="J10" s="18">
        <f t="shared" ref="J10:J61" si="1">H10+I10</f>
        <v>0</v>
      </c>
    </row>
    <row r="11" spans="2:10" ht="27" customHeight="1" x14ac:dyDescent="0.15">
      <c r="B11" s="34">
        <f>INDEX('Eenheidsprijzen verw.methoden'!$B$10:$E$23,MATCH('Kosten contractjaar 2'!$E11,'Eenheidsprijzen verw.methoden'!$C$10:$C$23,0),1)</f>
        <v>102010</v>
      </c>
      <c r="C11" s="14">
        <v>3</v>
      </c>
      <c r="D11" s="15" t="s">
        <v>27</v>
      </c>
      <c r="E11" s="16" t="s">
        <v>20</v>
      </c>
      <c r="F11" s="17">
        <v>34</v>
      </c>
      <c r="G11" s="18">
        <f>VLOOKUP(E11,'Eenheidsprijzen verw.methoden'!$C$10:$E$23,3,0)</f>
        <v>0</v>
      </c>
      <c r="H11" s="18">
        <f t="shared" si="0"/>
        <v>0</v>
      </c>
      <c r="I11" s="18">
        <f>H11*VLOOKUP(E11,'Eenheidsprijzen verw.methoden'!$C$10:$F$23,4,0)</f>
        <v>0</v>
      </c>
      <c r="J11" s="18">
        <f t="shared" si="1"/>
        <v>0</v>
      </c>
    </row>
    <row r="12" spans="2:10" ht="27" customHeight="1" x14ac:dyDescent="0.15">
      <c r="B12" s="34">
        <f>INDEX('Eenheidsprijzen verw.methoden'!$B$10:$E$23,MATCH('Kosten contractjaar 2'!$E12,'Eenheidsprijzen verw.methoden'!$C$10:$C$23,0),1)</f>
        <v>102010</v>
      </c>
      <c r="C12" s="14">
        <v>5</v>
      </c>
      <c r="D12" s="15" t="s">
        <v>79</v>
      </c>
      <c r="E12" s="16" t="s">
        <v>20</v>
      </c>
      <c r="F12" s="17">
        <v>22</v>
      </c>
      <c r="G12" s="18">
        <f>VLOOKUP(E12,'Eenheidsprijzen verw.methoden'!$C$10:$E$23,3,0)</f>
        <v>0</v>
      </c>
      <c r="H12" s="18">
        <f t="shared" si="0"/>
        <v>0</v>
      </c>
      <c r="I12" s="18">
        <f>H12*VLOOKUP(E12,'Eenheidsprijzen verw.methoden'!$C$10:$F$23,4,0)</f>
        <v>0</v>
      </c>
      <c r="J12" s="18">
        <f t="shared" si="1"/>
        <v>0</v>
      </c>
    </row>
    <row r="13" spans="2:10" ht="27" customHeight="1" x14ac:dyDescent="0.15">
      <c r="B13" s="34">
        <f>INDEX('Eenheidsprijzen verw.methoden'!$B$10:$E$23,MATCH('Kosten contractjaar 2'!$E13,'Eenheidsprijzen verw.methoden'!$C$10:$C$23,0),1)</f>
        <v>101020</v>
      </c>
      <c r="C13" s="14">
        <v>10</v>
      </c>
      <c r="D13" s="15" t="s">
        <v>28</v>
      </c>
      <c r="E13" s="16" t="s">
        <v>19</v>
      </c>
      <c r="F13" s="17">
        <v>456</v>
      </c>
      <c r="G13" s="18">
        <f>VLOOKUP(E13,'Eenheidsprijzen verw.methoden'!$C$10:$E$23,3,0)</f>
        <v>0</v>
      </c>
      <c r="H13" s="18">
        <f t="shared" si="0"/>
        <v>0</v>
      </c>
      <c r="I13" s="18">
        <f>H13*VLOOKUP(E13,'Eenheidsprijzen verw.methoden'!$C$10:$F$23,4,0)</f>
        <v>0</v>
      </c>
      <c r="J13" s="18">
        <f t="shared" si="1"/>
        <v>0</v>
      </c>
    </row>
    <row r="14" spans="2:10" ht="27" customHeight="1" x14ac:dyDescent="0.15">
      <c r="B14" s="34">
        <f>INDEX('Eenheidsprijzen verw.methoden'!$B$10:$E$23,MATCH('Kosten contractjaar 2'!$E14,'Eenheidsprijzen verw.methoden'!$C$10:$C$23,0),1)</f>
        <v>101020</v>
      </c>
      <c r="C14" s="14">
        <v>11</v>
      </c>
      <c r="D14" s="15" t="s">
        <v>29</v>
      </c>
      <c r="E14" s="16" t="s">
        <v>19</v>
      </c>
      <c r="F14" s="17">
        <v>220</v>
      </c>
      <c r="G14" s="18">
        <f>VLOOKUP(E14,'Eenheidsprijzen verw.methoden'!$C$10:$E$23,3,0)</f>
        <v>0</v>
      </c>
      <c r="H14" s="18">
        <f t="shared" si="0"/>
        <v>0</v>
      </c>
      <c r="I14" s="18">
        <f>H14*VLOOKUP(E14,'Eenheidsprijzen verw.methoden'!$C$10:$F$23,4,0)</f>
        <v>0</v>
      </c>
      <c r="J14" s="18">
        <f t="shared" si="1"/>
        <v>0</v>
      </c>
    </row>
    <row r="15" spans="2:10" ht="27" customHeight="1" x14ac:dyDescent="0.15">
      <c r="B15" s="34">
        <f>INDEX('Eenheidsprijzen verw.methoden'!$B$10:$E$23,MATCH('Kosten contractjaar 2'!$E15,'Eenheidsprijzen verw.methoden'!$C$10:$C$23,0),1)</f>
        <v>101010</v>
      </c>
      <c r="C15" s="14">
        <v>12</v>
      </c>
      <c r="D15" s="15" t="s">
        <v>30</v>
      </c>
      <c r="E15" s="16" t="s">
        <v>18</v>
      </c>
      <c r="F15" s="17">
        <v>64</v>
      </c>
      <c r="G15" s="18">
        <f>VLOOKUP(E15,'Eenheidsprijzen verw.methoden'!$C$10:$E$23,3,0)</f>
        <v>0</v>
      </c>
      <c r="H15" s="18">
        <f t="shared" si="0"/>
        <v>0</v>
      </c>
      <c r="I15" s="18">
        <f>H15*VLOOKUP(E15,'Eenheidsprijzen verw.methoden'!$C$10:$F$23,4,0)</f>
        <v>0</v>
      </c>
      <c r="J15" s="18">
        <f t="shared" si="1"/>
        <v>0</v>
      </c>
    </row>
    <row r="16" spans="2:10" ht="27" customHeight="1" x14ac:dyDescent="0.15">
      <c r="B16" s="34">
        <f>INDEX('Eenheidsprijzen verw.methoden'!$B$10:$E$23,MATCH('Kosten contractjaar 2'!$E16,'Eenheidsprijzen verw.methoden'!$C$10:$C$23,0),1)</f>
        <v>104010</v>
      </c>
      <c r="C16" s="14">
        <v>13</v>
      </c>
      <c r="D16" s="15" t="s">
        <v>31</v>
      </c>
      <c r="E16" s="16" t="s">
        <v>77</v>
      </c>
      <c r="F16" s="17">
        <v>17</v>
      </c>
      <c r="G16" s="18">
        <f>VLOOKUP(E16,'Eenheidsprijzen verw.methoden'!$C$10:$E$23,3,0)</f>
        <v>0</v>
      </c>
      <c r="H16" s="18">
        <f t="shared" si="0"/>
        <v>0</v>
      </c>
      <c r="I16" s="18">
        <f>H16*VLOOKUP(E16,'Eenheidsprijzen verw.methoden'!$C$10:$F$23,4,0)</f>
        <v>0</v>
      </c>
      <c r="J16" s="18">
        <f t="shared" si="1"/>
        <v>0</v>
      </c>
    </row>
    <row r="17" spans="2:10" ht="27" customHeight="1" x14ac:dyDescent="0.15">
      <c r="B17" s="34">
        <f>INDEX('Eenheidsprijzen verw.methoden'!$B$10:$E$23,MATCH('Kosten contractjaar 2'!$E17,'Eenheidsprijzen verw.methoden'!$C$10:$C$23,0),1)</f>
        <v>102010</v>
      </c>
      <c r="C17" s="14">
        <v>15</v>
      </c>
      <c r="D17" s="15" t="s">
        <v>32</v>
      </c>
      <c r="E17" s="16" t="s">
        <v>20</v>
      </c>
      <c r="F17" s="17">
        <v>50</v>
      </c>
      <c r="G17" s="18">
        <f>VLOOKUP(E17,'Eenheidsprijzen verw.methoden'!$C$10:$E$23,3,0)</f>
        <v>0</v>
      </c>
      <c r="H17" s="18">
        <f t="shared" si="0"/>
        <v>0</v>
      </c>
      <c r="I17" s="18">
        <f>H17*VLOOKUP(E17,'Eenheidsprijzen verw.methoden'!$C$10:$F$23,4,0)</f>
        <v>0</v>
      </c>
      <c r="J17" s="18">
        <f t="shared" si="1"/>
        <v>0</v>
      </c>
    </row>
    <row r="18" spans="2:10" ht="27" customHeight="1" x14ac:dyDescent="0.15">
      <c r="B18" s="34">
        <f>INDEX('Eenheidsprijzen verw.methoden'!$B$10:$E$23,MATCH('Kosten contractjaar 2'!$E18,'Eenheidsprijzen verw.methoden'!$C$10:$C$23,0),1)</f>
        <v>101020</v>
      </c>
      <c r="C18" s="14">
        <v>16</v>
      </c>
      <c r="D18" s="15" t="s">
        <v>34</v>
      </c>
      <c r="E18" s="16" t="s">
        <v>19</v>
      </c>
      <c r="F18" s="17">
        <v>418</v>
      </c>
      <c r="G18" s="18">
        <f>VLOOKUP(E18,'Eenheidsprijzen verw.methoden'!$C$10:$E$23,3,0)</f>
        <v>0</v>
      </c>
      <c r="H18" s="18">
        <f t="shared" si="0"/>
        <v>0</v>
      </c>
      <c r="I18" s="18">
        <f>H18*VLOOKUP(E18,'Eenheidsprijzen verw.methoden'!$C$10:$F$23,4,0)</f>
        <v>0</v>
      </c>
      <c r="J18" s="18">
        <f t="shared" si="1"/>
        <v>0</v>
      </c>
    </row>
    <row r="19" spans="2:10" ht="27" customHeight="1" x14ac:dyDescent="0.15">
      <c r="B19" s="34">
        <f>INDEX('Eenheidsprijzen verw.methoden'!$B$10:$E$23,MATCH('Kosten contractjaar 2'!$E19,'Eenheidsprijzen verw.methoden'!$C$10:$C$23,0),1)</f>
        <v>101020</v>
      </c>
      <c r="C19" s="14">
        <v>17</v>
      </c>
      <c r="D19" s="15" t="s">
        <v>35</v>
      </c>
      <c r="E19" s="16" t="s">
        <v>19</v>
      </c>
      <c r="F19" s="17">
        <v>2852</v>
      </c>
      <c r="G19" s="18">
        <f>VLOOKUP(E19,'Eenheidsprijzen verw.methoden'!$C$10:$E$23,3,0)</f>
        <v>0</v>
      </c>
      <c r="H19" s="18">
        <f t="shared" si="0"/>
        <v>0</v>
      </c>
      <c r="I19" s="18">
        <f>H19*VLOOKUP(E19,'Eenheidsprijzen verw.methoden'!$C$10:$F$23,4,0)</f>
        <v>0</v>
      </c>
      <c r="J19" s="18">
        <f t="shared" si="1"/>
        <v>0</v>
      </c>
    </row>
    <row r="20" spans="2:10" ht="27" customHeight="1" x14ac:dyDescent="0.15">
      <c r="B20" s="34">
        <f>INDEX('Eenheidsprijzen verw.methoden'!$B$10:$E$23,MATCH('Kosten contractjaar 2'!$E20,'Eenheidsprijzen verw.methoden'!$C$10:$C$23,0),1)</f>
        <v>101020</v>
      </c>
      <c r="C20" s="14">
        <v>18</v>
      </c>
      <c r="D20" s="15" t="s">
        <v>36</v>
      </c>
      <c r="E20" s="16" t="s">
        <v>19</v>
      </c>
      <c r="F20" s="17">
        <v>281</v>
      </c>
      <c r="G20" s="18">
        <f>VLOOKUP(E20,'Eenheidsprijzen verw.methoden'!$C$10:$E$23,3,0)</f>
        <v>0</v>
      </c>
      <c r="H20" s="18">
        <f t="shared" si="0"/>
        <v>0</v>
      </c>
      <c r="I20" s="18">
        <f>H20*VLOOKUP(E20,'Eenheidsprijzen verw.methoden'!$C$10:$F$23,4,0)</f>
        <v>0</v>
      </c>
      <c r="J20" s="18">
        <f t="shared" si="1"/>
        <v>0</v>
      </c>
    </row>
    <row r="21" spans="2:10" ht="27" customHeight="1" x14ac:dyDescent="0.15">
      <c r="B21" s="34">
        <f>INDEX('Eenheidsprijzen verw.methoden'!$B$10:$E$23,MATCH('Kosten contractjaar 2'!$E21,'Eenheidsprijzen verw.methoden'!$C$10:$C$23,0),1)</f>
        <v>101020</v>
      </c>
      <c r="C21" s="14">
        <v>19</v>
      </c>
      <c r="D21" s="15" t="s">
        <v>37</v>
      </c>
      <c r="E21" s="16" t="s">
        <v>19</v>
      </c>
      <c r="F21" s="17">
        <v>59</v>
      </c>
      <c r="G21" s="18">
        <f>VLOOKUP(E21,'Eenheidsprijzen verw.methoden'!$C$10:$E$23,3,0)</f>
        <v>0</v>
      </c>
      <c r="H21" s="18">
        <f t="shared" si="0"/>
        <v>0</v>
      </c>
      <c r="I21" s="18">
        <f>H21*VLOOKUP(E21,'Eenheidsprijzen verw.methoden'!$C$10:$F$23,4,0)</f>
        <v>0</v>
      </c>
      <c r="J21" s="18">
        <f t="shared" si="1"/>
        <v>0</v>
      </c>
    </row>
    <row r="22" spans="2:10" ht="27" customHeight="1" x14ac:dyDescent="0.15">
      <c r="B22" s="34">
        <f>INDEX('Eenheidsprijzen verw.methoden'!$B$10:$E$23,MATCH('Kosten contractjaar 2'!$E22,'Eenheidsprijzen verw.methoden'!$C$10:$C$23,0),1)</f>
        <v>104010</v>
      </c>
      <c r="C22" s="14">
        <v>20</v>
      </c>
      <c r="D22" s="15" t="s">
        <v>38</v>
      </c>
      <c r="E22" s="16" t="s">
        <v>77</v>
      </c>
      <c r="F22" s="17">
        <v>8</v>
      </c>
      <c r="G22" s="18">
        <f>VLOOKUP(E22,'Eenheidsprijzen verw.methoden'!$C$10:$E$23,3,0)</f>
        <v>0</v>
      </c>
      <c r="H22" s="18">
        <f t="shared" si="0"/>
        <v>0</v>
      </c>
      <c r="I22" s="18">
        <f>H22*VLOOKUP(E22,'Eenheidsprijzen verw.methoden'!$C$10:$F$23,4,0)</f>
        <v>0</v>
      </c>
      <c r="J22" s="18">
        <f t="shared" si="1"/>
        <v>0</v>
      </c>
    </row>
    <row r="23" spans="2:10" ht="27" customHeight="1" x14ac:dyDescent="0.15">
      <c r="B23" s="34">
        <f>INDEX('Eenheidsprijzen verw.methoden'!$B$10:$E$23,MATCH('Kosten contractjaar 2'!$E23,'Eenheidsprijzen verw.methoden'!$C$10:$C$23,0),1)</f>
        <v>104010</v>
      </c>
      <c r="C23" s="14">
        <v>21</v>
      </c>
      <c r="D23" s="15" t="s">
        <v>39</v>
      </c>
      <c r="E23" s="16" t="s">
        <v>77</v>
      </c>
      <c r="F23" s="17">
        <v>129</v>
      </c>
      <c r="G23" s="18">
        <f>VLOOKUP(E23,'Eenheidsprijzen verw.methoden'!$C$10:$E$23,3,0)</f>
        <v>0</v>
      </c>
      <c r="H23" s="18">
        <f t="shared" si="0"/>
        <v>0</v>
      </c>
      <c r="I23" s="18">
        <f>H23*VLOOKUP(E23,'Eenheidsprijzen verw.methoden'!$C$10:$F$23,4,0)</f>
        <v>0</v>
      </c>
      <c r="J23" s="18">
        <f t="shared" si="1"/>
        <v>0</v>
      </c>
    </row>
    <row r="24" spans="2:10" ht="27" customHeight="1" x14ac:dyDescent="0.15">
      <c r="B24" s="34">
        <f>INDEX('Eenheidsprijzen verw.methoden'!$B$10:$E$23,MATCH('Kosten contractjaar 2'!$E24,'Eenheidsprijzen verw.methoden'!$C$10:$C$23,0),1)</f>
        <v>101010</v>
      </c>
      <c r="C24" s="14">
        <v>22</v>
      </c>
      <c r="D24" s="15" t="s">
        <v>40</v>
      </c>
      <c r="E24" s="16" t="s">
        <v>18</v>
      </c>
      <c r="F24" s="17">
        <v>47</v>
      </c>
      <c r="G24" s="18">
        <f>VLOOKUP(E24,'Eenheidsprijzen verw.methoden'!$C$10:$E$23,3,0)</f>
        <v>0</v>
      </c>
      <c r="H24" s="18">
        <f t="shared" si="0"/>
        <v>0</v>
      </c>
      <c r="I24" s="18">
        <f>H24*VLOOKUP(E24,'Eenheidsprijzen verw.methoden'!$C$10:$F$23,4,0)</f>
        <v>0</v>
      </c>
      <c r="J24" s="18">
        <f t="shared" si="1"/>
        <v>0</v>
      </c>
    </row>
    <row r="25" spans="2:10" ht="27" customHeight="1" x14ac:dyDescent="0.15">
      <c r="B25" s="34">
        <f>INDEX('Eenheidsprijzen verw.methoden'!$B$10:$E$23,MATCH('Kosten contractjaar 2'!$E25,'Eenheidsprijzen verw.methoden'!$C$10:$C$23,0),1)</f>
        <v>104010</v>
      </c>
      <c r="C25" s="14">
        <v>25</v>
      </c>
      <c r="D25" s="15" t="s">
        <v>41</v>
      </c>
      <c r="E25" s="16" t="s">
        <v>77</v>
      </c>
      <c r="F25" s="17">
        <v>9</v>
      </c>
      <c r="G25" s="18">
        <f>VLOOKUP(E25,'Eenheidsprijzen verw.methoden'!$C$10:$E$23,3,0)</f>
        <v>0</v>
      </c>
      <c r="H25" s="18">
        <f t="shared" si="0"/>
        <v>0</v>
      </c>
      <c r="I25" s="18">
        <f>H25*VLOOKUP(E25,'Eenheidsprijzen verw.methoden'!$C$10:$F$23,4,0)</f>
        <v>0</v>
      </c>
      <c r="J25" s="18">
        <f t="shared" si="1"/>
        <v>0</v>
      </c>
    </row>
    <row r="26" spans="2:10" ht="27" customHeight="1" x14ac:dyDescent="0.15">
      <c r="B26" s="34">
        <f>INDEX('Eenheidsprijzen verw.methoden'!$B$10:$E$23,MATCH('Kosten contractjaar 2'!$E26,'Eenheidsprijzen verw.methoden'!$C$10:$C$23,0),1)</f>
        <v>102020</v>
      </c>
      <c r="C26" s="14">
        <v>28</v>
      </c>
      <c r="D26" s="15" t="s">
        <v>42</v>
      </c>
      <c r="E26" s="16" t="s">
        <v>21</v>
      </c>
      <c r="F26" s="17">
        <v>15</v>
      </c>
      <c r="G26" s="18">
        <f>VLOOKUP(E26,'Eenheidsprijzen verw.methoden'!$C$10:$E$23,3,0)</f>
        <v>0</v>
      </c>
      <c r="H26" s="18">
        <f t="shared" si="0"/>
        <v>0</v>
      </c>
      <c r="I26" s="18">
        <f>H26*VLOOKUP(E26,'Eenheidsprijzen verw.methoden'!$C$10:$F$23,4,0)</f>
        <v>0</v>
      </c>
      <c r="J26" s="18">
        <f t="shared" si="1"/>
        <v>0</v>
      </c>
    </row>
    <row r="27" spans="2:10" ht="27" customHeight="1" x14ac:dyDescent="0.15">
      <c r="B27" s="34">
        <f>INDEX('Eenheidsprijzen verw.methoden'!$B$10:$E$23,MATCH('Kosten contractjaar 2'!$E27,'Eenheidsprijzen verw.methoden'!$C$10:$C$23,0),1)</f>
        <v>104010</v>
      </c>
      <c r="C27" s="14">
        <v>29</v>
      </c>
      <c r="D27" s="15" t="s">
        <v>43</v>
      </c>
      <c r="E27" s="16" t="s">
        <v>77</v>
      </c>
      <c r="F27" s="17">
        <v>1</v>
      </c>
      <c r="G27" s="18">
        <f>VLOOKUP(E27,'Eenheidsprijzen verw.methoden'!$C$10:$E$23,3,0)</f>
        <v>0</v>
      </c>
      <c r="H27" s="18">
        <f t="shared" si="0"/>
        <v>0</v>
      </c>
      <c r="I27" s="18">
        <f>H27*VLOOKUP(E27,'Eenheidsprijzen verw.methoden'!$C$10:$F$23,4,0)</f>
        <v>0</v>
      </c>
      <c r="J27" s="18">
        <f t="shared" si="1"/>
        <v>0</v>
      </c>
    </row>
    <row r="28" spans="2:10" ht="27" customHeight="1" x14ac:dyDescent="0.15">
      <c r="B28" s="34">
        <f>INDEX('Eenheidsprijzen verw.methoden'!$B$10:$E$23,MATCH('Kosten contractjaar 2'!$E28,'Eenheidsprijzen verw.methoden'!$C$10:$C$23,0),1)</f>
        <v>104010</v>
      </c>
      <c r="C28" s="14">
        <v>32</v>
      </c>
      <c r="D28" s="15" t="s">
        <v>44</v>
      </c>
      <c r="E28" s="16" t="s">
        <v>77</v>
      </c>
      <c r="F28" s="17">
        <v>46</v>
      </c>
      <c r="G28" s="18">
        <f>VLOOKUP(E28,'Eenheidsprijzen verw.methoden'!$C$10:$E$23,3,0)</f>
        <v>0</v>
      </c>
      <c r="H28" s="18">
        <f t="shared" si="0"/>
        <v>0</v>
      </c>
      <c r="I28" s="18">
        <f>H28*VLOOKUP(E28,'Eenheidsprijzen verw.methoden'!$C$10:$F$23,4,0)</f>
        <v>0</v>
      </c>
      <c r="J28" s="18">
        <f t="shared" si="1"/>
        <v>0</v>
      </c>
    </row>
    <row r="29" spans="2:10" ht="27" customHeight="1" x14ac:dyDescent="0.15">
      <c r="B29" s="34">
        <f>INDEX('Eenheidsprijzen verw.methoden'!$B$10:$E$23,MATCH('Kosten contractjaar 2'!$E29,'Eenheidsprijzen verw.methoden'!$C$10:$C$23,0),1)</f>
        <v>104010</v>
      </c>
      <c r="C29" s="14">
        <v>33</v>
      </c>
      <c r="D29" s="15" t="s">
        <v>45</v>
      </c>
      <c r="E29" s="16" t="s">
        <v>77</v>
      </c>
      <c r="F29" s="17">
        <v>15</v>
      </c>
      <c r="G29" s="18">
        <f>VLOOKUP(E29,'Eenheidsprijzen verw.methoden'!$C$10:$E$23,3,0)</f>
        <v>0</v>
      </c>
      <c r="H29" s="18">
        <f t="shared" si="0"/>
        <v>0</v>
      </c>
      <c r="I29" s="18">
        <f>H29*VLOOKUP(E29,'Eenheidsprijzen verw.methoden'!$C$10:$F$23,4,0)</f>
        <v>0</v>
      </c>
      <c r="J29" s="18">
        <f t="shared" si="1"/>
        <v>0</v>
      </c>
    </row>
    <row r="30" spans="2:10" ht="27" customHeight="1" x14ac:dyDescent="0.15">
      <c r="B30" s="34">
        <f>INDEX('Eenheidsprijzen verw.methoden'!$B$10:$E$23,MATCH('Kosten contractjaar 2'!$E30,'Eenheidsprijzen verw.methoden'!$C$10:$C$23,0),1)</f>
        <v>101010</v>
      </c>
      <c r="C30" s="14">
        <v>37</v>
      </c>
      <c r="D30" s="15" t="s">
        <v>46</v>
      </c>
      <c r="E30" s="16" t="s">
        <v>18</v>
      </c>
      <c r="F30" s="17">
        <v>461</v>
      </c>
      <c r="G30" s="18">
        <f>VLOOKUP(E30,'Eenheidsprijzen verw.methoden'!$C$10:$E$23,3,0)</f>
        <v>0</v>
      </c>
      <c r="H30" s="18">
        <f t="shared" si="0"/>
        <v>0</v>
      </c>
      <c r="I30" s="18">
        <f>H30*VLOOKUP(E30,'Eenheidsprijzen verw.methoden'!$C$10:$F$23,4,0)</f>
        <v>0</v>
      </c>
      <c r="J30" s="18">
        <f t="shared" si="1"/>
        <v>0</v>
      </c>
    </row>
    <row r="31" spans="2:10" ht="27" customHeight="1" x14ac:dyDescent="0.15">
      <c r="B31" s="34">
        <f>INDEX('Eenheidsprijzen verw.methoden'!$B$10:$E$23,MATCH('Kosten contractjaar 2'!$E31,'Eenheidsprijzen verw.methoden'!$C$10:$C$23,0),1)</f>
        <v>101010</v>
      </c>
      <c r="C31" s="14">
        <v>38</v>
      </c>
      <c r="D31" s="15" t="s">
        <v>47</v>
      </c>
      <c r="E31" s="16" t="s">
        <v>18</v>
      </c>
      <c r="F31" s="17">
        <v>11</v>
      </c>
      <c r="G31" s="18">
        <f>VLOOKUP(E31,'Eenheidsprijzen verw.methoden'!$C$10:$E$23,3,0)</f>
        <v>0</v>
      </c>
      <c r="H31" s="18">
        <f t="shared" si="0"/>
        <v>0</v>
      </c>
      <c r="I31" s="18">
        <f>H31*VLOOKUP(E31,'Eenheidsprijzen verw.methoden'!$C$10:$F$23,4,0)</f>
        <v>0</v>
      </c>
      <c r="J31" s="18">
        <f t="shared" si="1"/>
        <v>0</v>
      </c>
    </row>
    <row r="32" spans="2:10" ht="27" customHeight="1" x14ac:dyDescent="0.15">
      <c r="B32" s="34">
        <f>INDEX('Eenheidsprijzen verw.methoden'!$B$10:$E$23,MATCH('Kosten contractjaar 2'!$E32,'Eenheidsprijzen verw.methoden'!$C$10:$C$23,0),1)</f>
        <v>104010</v>
      </c>
      <c r="C32" s="14">
        <v>40</v>
      </c>
      <c r="D32" s="15" t="s">
        <v>48</v>
      </c>
      <c r="E32" s="16" t="s">
        <v>77</v>
      </c>
      <c r="F32" s="17">
        <v>18</v>
      </c>
      <c r="G32" s="18">
        <f>VLOOKUP(E32,'Eenheidsprijzen verw.methoden'!$C$10:$E$23,3,0)</f>
        <v>0</v>
      </c>
      <c r="H32" s="18">
        <f t="shared" si="0"/>
        <v>0</v>
      </c>
      <c r="I32" s="18">
        <f>H32*VLOOKUP(E32,'Eenheidsprijzen verw.methoden'!$C$10:$F$23,4,0)</f>
        <v>0</v>
      </c>
      <c r="J32" s="18">
        <f t="shared" si="1"/>
        <v>0</v>
      </c>
    </row>
    <row r="33" spans="2:10" ht="27" customHeight="1" x14ac:dyDescent="0.15">
      <c r="B33" s="34">
        <f>INDEX('Eenheidsprijzen verw.methoden'!$B$10:$E$23,MATCH('Kosten contractjaar 2'!$E33,'Eenheidsprijzen verw.methoden'!$C$10:$C$23,0),1)</f>
        <v>101020</v>
      </c>
      <c r="C33" s="14">
        <v>41</v>
      </c>
      <c r="D33" s="15" t="s">
        <v>49</v>
      </c>
      <c r="E33" s="16" t="s">
        <v>19</v>
      </c>
      <c r="F33" s="17">
        <v>153</v>
      </c>
      <c r="G33" s="18">
        <f>VLOOKUP(E33,'Eenheidsprijzen verw.methoden'!$C$10:$E$23,3,0)</f>
        <v>0</v>
      </c>
      <c r="H33" s="18">
        <f t="shared" si="0"/>
        <v>0</v>
      </c>
      <c r="I33" s="18">
        <f>H33*VLOOKUP(E33,'Eenheidsprijzen verw.methoden'!$C$10:$F$23,4,0)</f>
        <v>0</v>
      </c>
      <c r="J33" s="18">
        <f t="shared" si="1"/>
        <v>0</v>
      </c>
    </row>
    <row r="34" spans="2:10" ht="27" customHeight="1" x14ac:dyDescent="0.15">
      <c r="B34" s="34">
        <f>INDEX('Eenheidsprijzen verw.methoden'!$B$10:$E$23,MATCH('Kosten contractjaar 2'!$E34,'Eenheidsprijzen verw.methoden'!$C$10:$C$23,0),1)</f>
        <v>102010</v>
      </c>
      <c r="C34" s="14">
        <v>45</v>
      </c>
      <c r="D34" s="15" t="s">
        <v>50</v>
      </c>
      <c r="E34" s="16" t="s">
        <v>20</v>
      </c>
      <c r="F34" s="17">
        <v>7</v>
      </c>
      <c r="G34" s="18">
        <f>VLOOKUP(E34,'Eenheidsprijzen verw.methoden'!$C$10:$E$23,3,0)</f>
        <v>0</v>
      </c>
      <c r="H34" s="18">
        <f t="shared" si="0"/>
        <v>0</v>
      </c>
      <c r="I34" s="18">
        <f>H34*VLOOKUP(E34,'Eenheidsprijzen verw.methoden'!$C$10:$F$23,4,0)</f>
        <v>0</v>
      </c>
      <c r="J34" s="18">
        <f t="shared" si="1"/>
        <v>0</v>
      </c>
    </row>
    <row r="35" spans="2:10" ht="27" customHeight="1" x14ac:dyDescent="0.15">
      <c r="B35" s="34">
        <f>INDEX('Eenheidsprijzen verw.methoden'!$B$10:$E$23,MATCH('Kosten contractjaar 2'!$E35,'Eenheidsprijzen verw.methoden'!$C$10:$C$23,0),1)</f>
        <v>102010</v>
      </c>
      <c r="C35" s="14">
        <v>46</v>
      </c>
      <c r="D35" s="15" t="s">
        <v>51</v>
      </c>
      <c r="E35" s="16" t="s">
        <v>20</v>
      </c>
      <c r="F35" s="17">
        <v>13</v>
      </c>
      <c r="G35" s="18">
        <f>VLOOKUP(E35,'Eenheidsprijzen verw.methoden'!$C$10:$E$23,3,0)</f>
        <v>0</v>
      </c>
      <c r="H35" s="18">
        <f t="shared" si="0"/>
        <v>0</v>
      </c>
      <c r="I35" s="18">
        <f>H35*VLOOKUP(E35,'Eenheidsprijzen verw.methoden'!$C$10:$F$23,4,0)</f>
        <v>0</v>
      </c>
      <c r="J35" s="18">
        <f t="shared" si="1"/>
        <v>0</v>
      </c>
    </row>
    <row r="36" spans="2:10" ht="27" customHeight="1" x14ac:dyDescent="0.15">
      <c r="B36" s="34">
        <f>INDEX('Eenheidsprijzen verw.methoden'!$B$10:$E$23,MATCH('Kosten contractjaar 2'!$E36,'Eenheidsprijzen verw.methoden'!$C$10:$C$23,0),1)</f>
        <v>102010</v>
      </c>
      <c r="C36" s="14">
        <v>48</v>
      </c>
      <c r="D36" s="15" t="s">
        <v>52</v>
      </c>
      <c r="E36" s="16" t="s">
        <v>20</v>
      </c>
      <c r="F36" s="17">
        <v>35</v>
      </c>
      <c r="G36" s="18">
        <f>VLOOKUP(E36,'Eenheidsprijzen verw.methoden'!$C$10:$E$23,3,0)</f>
        <v>0</v>
      </c>
      <c r="H36" s="18">
        <f t="shared" si="0"/>
        <v>0</v>
      </c>
      <c r="I36" s="18">
        <f>H36*VLOOKUP(E36,'Eenheidsprijzen verw.methoden'!$C$10:$F$23,4,0)</f>
        <v>0</v>
      </c>
      <c r="J36" s="18">
        <f t="shared" si="1"/>
        <v>0</v>
      </c>
    </row>
    <row r="37" spans="2:10" ht="27" customHeight="1" x14ac:dyDescent="0.15">
      <c r="B37" s="34">
        <f>INDEX('Eenheidsprijzen verw.methoden'!$B$10:$E$23,MATCH('Kosten contractjaar 2'!$E37,'Eenheidsprijzen verw.methoden'!$C$10:$C$23,0),1)</f>
        <v>102010</v>
      </c>
      <c r="C37" s="14">
        <v>49</v>
      </c>
      <c r="D37" s="15" t="s">
        <v>53</v>
      </c>
      <c r="E37" s="16" t="s">
        <v>20</v>
      </c>
      <c r="F37" s="17">
        <v>36</v>
      </c>
      <c r="G37" s="18">
        <f>VLOOKUP(E37,'Eenheidsprijzen verw.methoden'!$C$10:$E$23,3,0)</f>
        <v>0</v>
      </c>
      <c r="H37" s="18">
        <f t="shared" si="0"/>
        <v>0</v>
      </c>
      <c r="I37" s="18">
        <f>H37*VLOOKUP(E37,'Eenheidsprijzen verw.methoden'!$C$10:$F$23,4,0)</f>
        <v>0</v>
      </c>
      <c r="J37" s="18">
        <f t="shared" si="1"/>
        <v>0</v>
      </c>
    </row>
    <row r="38" spans="2:10" ht="27" customHeight="1" x14ac:dyDescent="0.15">
      <c r="B38" s="34">
        <f>INDEX('Eenheidsprijzen verw.methoden'!$B$10:$E$23,MATCH('Kosten contractjaar 2'!$E38,'Eenheidsprijzen verw.methoden'!$C$10:$C$23,0),1)</f>
        <v>104010</v>
      </c>
      <c r="C38" s="14">
        <v>50</v>
      </c>
      <c r="D38" s="15" t="s">
        <v>54</v>
      </c>
      <c r="E38" s="16" t="s">
        <v>77</v>
      </c>
      <c r="F38" s="17">
        <v>1060</v>
      </c>
      <c r="G38" s="18">
        <f>VLOOKUP(E38,'Eenheidsprijzen verw.methoden'!$C$10:$E$23,3,0)</f>
        <v>0</v>
      </c>
      <c r="H38" s="18">
        <f t="shared" si="0"/>
        <v>0</v>
      </c>
      <c r="I38" s="18">
        <f>H38*VLOOKUP(E38,'Eenheidsprijzen verw.methoden'!$C$10:$F$23,4,0)</f>
        <v>0</v>
      </c>
      <c r="J38" s="18">
        <f t="shared" si="1"/>
        <v>0</v>
      </c>
    </row>
    <row r="39" spans="2:10" ht="27" customHeight="1" x14ac:dyDescent="0.15">
      <c r="B39" s="34">
        <f>INDEX('Eenheidsprijzen verw.methoden'!$B$10:$E$23,MATCH('Kosten contractjaar 2'!$E39,'Eenheidsprijzen verw.methoden'!$C$10:$C$23,0),1)</f>
        <v>102010</v>
      </c>
      <c r="C39" s="14">
        <v>51</v>
      </c>
      <c r="D39" s="15" t="s">
        <v>55</v>
      </c>
      <c r="E39" s="16" t="s">
        <v>20</v>
      </c>
      <c r="F39" s="17">
        <v>1</v>
      </c>
      <c r="G39" s="18">
        <f>VLOOKUP(E39,'Eenheidsprijzen verw.methoden'!$C$10:$E$23,3,0)</f>
        <v>0</v>
      </c>
      <c r="H39" s="18">
        <f t="shared" si="0"/>
        <v>0</v>
      </c>
      <c r="I39" s="18">
        <f>H39*VLOOKUP(E39,'Eenheidsprijzen verw.methoden'!$C$10:$F$23,4,0)</f>
        <v>0</v>
      </c>
      <c r="J39" s="18">
        <f t="shared" si="1"/>
        <v>0</v>
      </c>
    </row>
    <row r="40" spans="2:10" ht="27" customHeight="1" x14ac:dyDescent="0.15">
      <c r="B40" s="34">
        <f>INDEX('Eenheidsprijzen verw.methoden'!$B$10:$E$23,MATCH('Kosten contractjaar 2'!$E40,'Eenheidsprijzen verw.methoden'!$C$10:$C$23,0),1)</f>
        <v>104010</v>
      </c>
      <c r="C40" s="14">
        <v>53</v>
      </c>
      <c r="D40" s="15" t="s">
        <v>56</v>
      </c>
      <c r="E40" s="16" t="s">
        <v>77</v>
      </c>
      <c r="F40" s="17">
        <v>2</v>
      </c>
      <c r="G40" s="18">
        <f>VLOOKUP(E40,'Eenheidsprijzen verw.methoden'!$C$10:$E$23,3,0)</f>
        <v>0</v>
      </c>
      <c r="H40" s="18">
        <f t="shared" si="0"/>
        <v>0</v>
      </c>
      <c r="I40" s="18">
        <f>H40*VLOOKUP(E40,'Eenheidsprijzen verw.methoden'!$C$10:$F$23,4,0)</f>
        <v>0</v>
      </c>
      <c r="J40" s="18">
        <f t="shared" si="1"/>
        <v>0</v>
      </c>
    </row>
    <row r="41" spans="2:10" ht="27" customHeight="1" x14ac:dyDescent="0.15">
      <c r="B41" s="34">
        <f>INDEX('Eenheidsprijzen verw.methoden'!$B$10:$E$23,MATCH('Kosten contractjaar 2'!$E41,'Eenheidsprijzen verw.methoden'!$C$10:$C$23,0),1)</f>
        <v>102010</v>
      </c>
      <c r="C41" s="14">
        <v>55</v>
      </c>
      <c r="D41" s="15" t="s">
        <v>57</v>
      </c>
      <c r="E41" s="16" t="s">
        <v>20</v>
      </c>
      <c r="F41" s="17">
        <v>13</v>
      </c>
      <c r="G41" s="18">
        <f>VLOOKUP(E41,'Eenheidsprijzen verw.methoden'!$C$10:$E$23,3,0)</f>
        <v>0</v>
      </c>
      <c r="H41" s="18">
        <f t="shared" ref="H41:H61" si="2">G41*F41</f>
        <v>0</v>
      </c>
      <c r="I41" s="18">
        <f>H41*VLOOKUP(E41,'Eenheidsprijzen verw.methoden'!$C$10:$F$23,4,0)</f>
        <v>0</v>
      </c>
      <c r="J41" s="18">
        <f t="shared" si="1"/>
        <v>0</v>
      </c>
    </row>
    <row r="42" spans="2:10" ht="27" customHeight="1" x14ac:dyDescent="0.15">
      <c r="B42" s="34">
        <f>INDEX('Eenheidsprijzen verw.methoden'!$B$10:$E$23,MATCH('Kosten contractjaar 2'!$E42,'Eenheidsprijzen verw.methoden'!$C$10:$C$23,0),1)</f>
        <v>102010</v>
      </c>
      <c r="C42" s="14">
        <v>57</v>
      </c>
      <c r="D42" s="15" t="s">
        <v>58</v>
      </c>
      <c r="E42" s="16" t="s">
        <v>20</v>
      </c>
      <c r="F42" s="17">
        <v>1</v>
      </c>
      <c r="G42" s="18">
        <f>VLOOKUP(E42,'Eenheidsprijzen verw.methoden'!$C$10:$E$23,3,0)</f>
        <v>0</v>
      </c>
      <c r="H42" s="18">
        <f t="shared" si="2"/>
        <v>0</v>
      </c>
      <c r="I42" s="18">
        <f>H42*VLOOKUP(E42,'Eenheidsprijzen verw.methoden'!$C$10:$F$23,4,0)</f>
        <v>0</v>
      </c>
      <c r="J42" s="18">
        <f t="shared" si="1"/>
        <v>0</v>
      </c>
    </row>
    <row r="43" spans="2:10" ht="27" customHeight="1" x14ac:dyDescent="0.15">
      <c r="B43" s="34">
        <f>INDEX('Eenheidsprijzen verw.methoden'!$B$10:$E$23,MATCH('Kosten contractjaar 2'!$E43,'Eenheidsprijzen verw.methoden'!$C$10:$C$23,0),1)</f>
        <v>104010</v>
      </c>
      <c r="C43" s="14">
        <v>58</v>
      </c>
      <c r="D43" s="15" t="s">
        <v>59</v>
      </c>
      <c r="E43" s="16" t="s">
        <v>77</v>
      </c>
      <c r="F43" s="17">
        <v>1</v>
      </c>
      <c r="G43" s="18">
        <f>VLOOKUP(E43,'Eenheidsprijzen verw.methoden'!$C$10:$E$23,3,0)</f>
        <v>0</v>
      </c>
      <c r="H43" s="18">
        <f t="shared" si="2"/>
        <v>0</v>
      </c>
      <c r="I43" s="18">
        <f>H43*VLOOKUP(E43,'Eenheidsprijzen verw.methoden'!$C$10:$F$23,4,0)</f>
        <v>0</v>
      </c>
      <c r="J43" s="18">
        <f t="shared" si="1"/>
        <v>0</v>
      </c>
    </row>
    <row r="44" spans="2:10" ht="27" customHeight="1" x14ac:dyDescent="0.15">
      <c r="B44" s="34">
        <f>INDEX('Eenheidsprijzen verw.methoden'!$B$10:$E$23,MATCH('Kosten contractjaar 2'!$E44,'Eenheidsprijzen verw.methoden'!$C$10:$C$23,0),1)</f>
        <v>102010</v>
      </c>
      <c r="C44" s="14">
        <v>61</v>
      </c>
      <c r="D44" s="15" t="s">
        <v>60</v>
      </c>
      <c r="E44" s="16" t="s">
        <v>20</v>
      </c>
      <c r="F44" s="17">
        <v>1</v>
      </c>
      <c r="G44" s="18">
        <f>VLOOKUP(E44,'Eenheidsprijzen verw.methoden'!$C$10:$E$23,3,0)</f>
        <v>0</v>
      </c>
      <c r="H44" s="18">
        <f t="shared" si="2"/>
        <v>0</v>
      </c>
      <c r="I44" s="18">
        <f>H44*VLOOKUP(E44,'Eenheidsprijzen verw.methoden'!$C$10:$F$23,4,0)</f>
        <v>0</v>
      </c>
      <c r="J44" s="18">
        <f t="shared" si="1"/>
        <v>0</v>
      </c>
    </row>
    <row r="45" spans="2:10" ht="27" customHeight="1" x14ac:dyDescent="0.15">
      <c r="B45" s="34">
        <f>INDEX('Eenheidsprijzen verw.methoden'!$B$10:$E$23,MATCH('Kosten contractjaar 2'!$E45,'Eenheidsprijzen verw.methoden'!$C$10:$C$23,0),1)</f>
        <v>102010</v>
      </c>
      <c r="C45" s="14">
        <v>62</v>
      </c>
      <c r="D45" s="15" t="s">
        <v>61</v>
      </c>
      <c r="E45" s="16" t="s">
        <v>20</v>
      </c>
      <c r="F45" s="17">
        <v>2</v>
      </c>
      <c r="G45" s="18">
        <f>VLOOKUP(E45,'Eenheidsprijzen verw.methoden'!$C$10:$E$23,3,0)</f>
        <v>0</v>
      </c>
      <c r="H45" s="18">
        <f t="shared" si="2"/>
        <v>0</v>
      </c>
      <c r="I45" s="18">
        <f>H45*VLOOKUP(E45,'Eenheidsprijzen verw.methoden'!$C$10:$F$23,4,0)</f>
        <v>0</v>
      </c>
      <c r="J45" s="18">
        <f t="shared" si="1"/>
        <v>0</v>
      </c>
    </row>
    <row r="46" spans="2:10" ht="27" customHeight="1" x14ac:dyDescent="0.15">
      <c r="B46" s="34">
        <f>INDEX('Eenheidsprijzen verw.methoden'!$B$10:$E$23,MATCH('Kosten contractjaar 2'!$E46,'Eenheidsprijzen verw.methoden'!$C$10:$C$23,0),1)</f>
        <v>102010</v>
      </c>
      <c r="C46" s="14">
        <v>64</v>
      </c>
      <c r="D46" s="15" t="s">
        <v>62</v>
      </c>
      <c r="E46" s="16" t="s">
        <v>20</v>
      </c>
      <c r="F46" s="17">
        <v>30</v>
      </c>
      <c r="G46" s="18">
        <f>VLOOKUP(E46,'Eenheidsprijzen verw.methoden'!$C$10:$E$23,3,0)</f>
        <v>0</v>
      </c>
      <c r="H46" s="18">
        <f t="shared" si="2"/>
        <v>0</v>
      </c>
      <c r="I46" s="18">
        <f>H46*VLOOKUP(E46,'Eenheidsprijzen verw.methoden'!$C$10:$F$23,4,0)</f>
        <v>0</v>
      </c>
      <c r="J46" s="18">
        <f t="shared" si="1"/>
        <v>0</v>
      </c>
    </row>
    <row r="47" spans="2:10" ht="27" customHeight="1" x14ac:dyDescent="0.15">
      <c r="B47" s="34">
        <f>INDEX('Eenheidsprijzen verw.methoden'!$B$10:$E$23,MATCH('Kosten contractjaar 2'!$E47,'Eenheidsprijzen verw.methoden'!$C$10:$C$23,0),1)</f>
        <v>104010</v>
      </c>
      <c r="C47" s="14">
        <v>65</v>
      </c>
      <c r="D47" s="15" t="s">
        <v>63</v>
      </c>
      <c r="E47" s="16" t="s">
        <v>77</v>
      </c>
      <c r="F47" s="17">
        <v>2</v>
      </c>
      <c r="G47" s="18">
        <f>VLOOKUP(E47,'Eenheidsprijzen verw.methoden'!$C$10:$E$23,3,0)</f>
        <v>0</v>
      </c>
      <c r="H47" s="18">
        <f t="shared" si="2"/>
        <v>0</v>
      </c>
      <c r="I47" s="18">
        <f>H47*VLOOKUP(E47,'Eenheidsprijzen verw.methoden'!$C$10:$F$23,4,0)</f>
        <v>0</v>
      </c>
      <c r="J47" s="18">
        <f t="shared" si="1"/>
        <v>0</v>
      </c>
    </row>
    <row r="48" spans="2:10" ht="27" customHeight="1" x14ac:dyDescent="0.15">
      <c r="B48" s="34">
        <f>INDEX('Eenheidsprijzen verw.methoden'!$B$10:$E$23,MATCH('Kosten contractjaar 2'!$E48,'Eenheidsprijzen verw.methoden'!$C$10:$C$23,0),1)</f>
        <v>101010</v>
      </c>
      <c r="C48" s="14">
        <v>66</v>
      </c>
      <c r="D48" s="15" t="s">
        <v>64</v>
      </c>
      <c r="E48" s="16" t="s">
        <v>18</v>
      </c>
      <c r="F48" s="17">
        <v>82</v>
      </c>
      <c r="G48" s="18">
        <f>VLOOKUP(E48,'Eenheidsprijzen verw.methoden'!$C$10:$E$23,3,0)</f>
        <v>0</v>
      </c>
      <c r="H48" s="18">
        <f t="shared" si="2"/>
        <v>0</v>
      </c>
      <c r="I48" s="18">
        <f>H48*VLOOKUP(E48,'Eenheidsprijzen verw.methoden'!$C$10:$F$23,4,0)</f>
        <v>0</v>
      </c>
      <c r="J48" s="18">
        <f t="shared" si="1"/>
        <v>0</v>
      </c>
    </row>
    <row r="49" spans="2:10" ht="27" customHeight="1" x14ac:dyDescent="0.15">
      <c r="B49" s="34">
        <f>INDEX('Eenheidsprijzen verw.methoden'!$B$10:$E$23,MATCH('Kosten contractjaar 2'!$E49,'Eenheidsprijzen verw.methoden'!$C$10:$C$23,0),1)</f>
        <v>102010</v>
      </c>
      <c r="C49" s="14">
        <v>69</v>
      </c>
      <c r="D49" s="15" t="s">
        <v>65</v>
      </c>
      <c r="E49" s="16" t="s">
        <v>20</v>
      </c>
      <c r="F49" s="17">
        <v>4</v>
      </c>
      <c r="G49" s="18">
        <f>VLOOKUP(E49,'Eenheidsprijzen verw.methoden'!$C$10:$E$23,3,0)</f>
        <v>0</v>
      </c>
      <c r="H49" s="18">
        <f t="shared" si="2"/>
        <v>0</v>
      </c>
      <c r="I49" s="18">
        <f>H49*VLOOKUP(E49,'Eenheidsprijzen verw.methoden'!$C$10:$F$23,4,0)</f>
        <v>0</v>
      </c>
      <c r="J49" s="18">
        <f t="shared" si="1"/>
        <v>0</v>
      </c>
    </row>
    <row r="50" spans="2:10" ht="27" customHeight="1" x14ac:dyDescent="0.15">
      <c r="B50" s="34">
        <f>INDEX('Eenheidsprijzen verw.methoden'!$B$10:$E$23,MATCH('Kosten contractjaar 2'!$E50,'Eenheidsprijzen verw.methoden'!$C$10:$C$23,0),1)</f>
        <v>102010</v>
      </c>
      <c r="C50" s="14">
        <v>70</v>
      </c>
      <c r="D50" s="15" t="s">
        <v>66</v>
      </c>
      <c r="E50" s="16" t="s">
        <v>20</v>
      </c>
      <c r="F50" s="17">
        <v>14</v>
      </c>
      <c r="G50" s="18">
        <f>VLOOKUP(E50,'Eenheidsprijzen verw.methoden'!$C$10:$E$23,3,0)</f>
        <v>0</v>
      </c>
      <c r="H50" s="18">
        <f t="shared" si="2"/>
        <v>0</v>
      </c>
      <c r="I50" s="18">
        <f>H50*VLOOKUP(E50,'Eenheidsprijzen verw.methoden'!$C$10:$F$23,4,0)</f>
        <v>0</v>
      </c>
      <c r="J50" s="18">
        <f t="shared" si="1"/>
        <v>0</v>
      </c>
    </row>
    <row r="51" spans="2:10" ht="27" customHeight="1" x14ac:dyDescent="0.15">
      <c r="B51" s="34">
        <f>INDEX('Eenheidsprijzen verw.methoden'!$B$10:$E$23,MATCH('Kosten contractjaar 2'!$E51,'Eenheidsprijzen verw.methoden'!$C$10:$C$23,0),1)</f>
        <v>101020</v>
      </c>
      <c r="C51" s="14">
        <v>72</v>
      </c>
      <c r="D51" s="15" t="s">
        <v>33</v>
      </c>
      <c r="E51" s="16" t="s">
        <v>19</v>
      </c>
      <c r="F51" s="17">
        <v>13</v>
      </c>
      <c r="G51" s="18">
        <f>VLOOKUP(E51,'Eenheidsprijzen verw.methoden'!$C$10:$E$23,3,0)</f>
        <v>0</v>
      </c>
      <c r="H51" s="18">
        <f t="shared" si="2"/>
        <v>0</v>
      </c>
      <c r="I51" s="18">
        <f>H51*VLOOKUP(E51,'Eenheidsprijzen verw.methoden'!$C$10:$F$23,4,0)</f>
        <v>0</v>
      </c>
      <c r="J51" s="18">
        <f t="shared" si="1"/>
        <v>0</v>
      </c>
    </row>
    <row r="52" spans="2:10" ht="27" customHeight="1" x14ac:dyDescent="0.15">
      <c r="B52" s="34">
        <f>INDEX('Eenheidsprijzen verw.methoden'!$B$10:$E$23,MATCH('Kosten contractjaar 2'!$E52,'Eenheidsprijzen verw.methoden'!$C$10:$C$23,0),1)</f>
        <v>101010</v>
      </c>
      <c r="C52" s="14">
        <v>73</v>
      </c>
      <c r="D52" s="15" t="s">
        <v>67</v>
      </c>
      <c r="E52" s="16" t="s">
        <v>18</v>
      </c>
      <c r="F52" s="17">
        <v>87</v>
      </c>
      <c r="G52" s="18">
        <f>VLOOKUP(E52,'Eenheidsprijzen verw.methoden'!$C$10:$E$23,3,0)</f>
        <v>0</v>
      </c>
      <c r="H52" s="18">
        <f t="shared" si="2"/>
        <v>0</v>
      </c>
      <c r="I52" s="18">
        <f>H52*VLOOKUP(E52,'Eenheidsprijzen verw.methoden'!$C$10:$F$23,4,0)</f>
        <v>0</v>
      </c>
      <c r="J52" s="18">
        <f t="shared" si="1"/>
        <v>0</v>
      </c>
    </row>
    <row r="53" spans="2:10" ht="27" customHeight="1" x14ac:dyDescent="0.15">
      <c r="B53" s="34">
        <f>INDEX('Eenheidsprijzen verw.methoden'!$B$10:$E$23,MATCH('Kosten contractjaar 2'!$E53,'Eenheidsprijzen verw.methoden'!$C$10:$C$23,0),1)</f>
        <v>101010</v>
      </c>
      <c r="C53" s="14">
        <v>74</v>
      </c>
      <c r="D53" s="15" t="s">
        <v>68</v>
      </c>
      <c r="E53" s="16" t="s">
        <v>18</v>
      </c>
      <c r="F53" s="17">
        <v>5</v>
      </c>
      <c r="G53" s="18">
        <f>VLOOKUP(E53,'Eenheidsprijzen verw.methoden'!$C$10:$E$23,3,0)</f>
        <v>0</v>
      </c>
      <c r="H53" s="18">
        <f t="shared" si="2"/>
        <v>0</v>
      </c>
      <c r="I53" s="18">
        <f>H53*VLOOKUP(E53,'Eenheidsprijzen verw.methoden'!$C$10:$F$23,4,0)</f>
        <v>0</v>
      </c>
      <c r="J53" s="18">
        <f t="shared" si="1"/>
        <v>0</v>
      </c>
    </row>
    <row r="54" spans="2:10" ht="27" customHeight="1" x14ac:dyDescent="0.15">
      <c r="B54" s="34">
        <f>INDEX('Eenheidsprijzen verw.methoden'!$B$10:$E$23,MATCH('Kosten contractjaar 2'!$E54,'Eenheidsprijzen verw.methoden'!$C$10:$C$23,0),1)</f>
        <v>101010</v>
      </c>
      <c r="C54" s="14">
        <v>75</v>
      </c>
      <c r="D54" s="15" t="s">
        <v>69</v>
      </c>
      <c r="E54" s="16" t="s">
        <v>18</v>
      </c>
      <c r="F54" s="17">
        <v>2</v>
      </c>
      <c r="G54" s="18">
        <f>VLOOKUP(E54,'Eenheidsprijzen verw.methoden'!$C$10:$E$23,3,0)</f>
        <v>0</v>
      </c>
      <c r="H54" s="18">
        <f t="shared" si="2"/>
        <v>0</v>
      </c>
      <c r="I54" s="18">
        <f>H54*VLOOKUP(E54,'Eenheidsprijzen verw.methoden'!$C$10:$F$23,4,0)</f>
        <v>0</v>
      </c>
      <c r="J54" s="18">
        <f t="shared" si="1"/>
        <v>0</v>
      </c>
    </row>
    <row r="55" spans="2:10" ht="27" customHeight="1" x14ac:dyDescent="0.15">
      <c r="B55" s="34">
        <f>INDEX('Eenheidsprijzen verw.methoden'!$B$10:$E$23,MATCH('Kosten contractjaar 2'!$E55,'Eenheidsprijzen verw.methoden'!$C$10:$C$23,0),1)</f>
        <v>104010</v>
      </c>
      <c r="C55" s="14">
        <v>76</v>
      </c>
      <c r="D55" s="15" t="s">
        <v>70</v>
      </c>
      <c r="E55" s="16" t="s">
        <v>77</v>
      </c>
      <c r="F55" s="17">
        <v>1</v>
      </c>
      <c r="G55" s="18">
        <f>VLOOKUP(E55,'Eenheidsprijzen verw.methoden'!$C$10:$E$23,3,0)</f>
        <v>0</v>
      </c>
      <c r="H55" s="18">
        <f t="shared" si="2"/>
        <v>0</v>
      </c>
      <c r="I55" s="18">
        <f>H55*VLOOKUP(E55,'Eenheidsprijzen verw.methoden'!$C$10:$F$23,4,0)</f>
        <v>0</v>
      </c>
      <c r="J55" s="18">
        <f t="shared" si="1"/>
        <v>0</v>
      </c>
    </row>
    <row r="56" spans="2:10" ht="27" customHeight="1" x14ac:dyDescent="0.15">
      <c r="B56" s="34">
        <f>INDEX('Eenheidsprijzen verw.methoden'!$B$10:$E$23,MATCH('Kosten contractjaar 2'!$E56,'Eenheidsprijzen verw.methoden'!$C$10:$C$23,0),1)</f>
        <v>104010</v>
      </c>
      <c r="C56" s="14">
        <v>77</v>
      </c>
      <c r="D56" s="15" t="s">
        <v>71</v>
      </c>
      <c r="E56" s="16" t="s">
        <v>77</v>
      </c>
      <c r="F56" s="17">
        <v>1</v>
      </c>
      <c r="G56" s="18">
        <f>VLOOKUP(E56,'Eenheidsprijzen verw.methoden'!$C$10:$E$23,3,0)</f>
        <v>0</v>
      </c>
      <c r="H56" s="18">
        <f t="shared" si="2"/>
        <v>0</v>
      </c>
      <c r="I56" s="18">
        <f>H56*VLOOKUP(E56,'Eenheidsprijzen verw.methoden'!$C$10:$F$23,4,0)</f>
        <v>0</v>
      </c>
      <c r="J56" s="18">
        <f t="shared" si="1"/>
        <v>0</v>
      </c>
    </row>
    <row r="57" spans="2:10" ht="27" customHeight="1" x14ac:dyDescent="0.15">
      <c r="B57" s="34">
        <f>INDEX('Eenheidsprijzen verw.methoden'!$B$10:$E$23,MATCH('Kosten contractjaar 2'!$E57,'Eenheidsprijzen verw.methoden'!$C$10:$C$23,0),1)</f>
        <v>102010</v>
      </c>
      <c r="C57" s="14">
        <v>78</v>
      </c>
      <c r="D57" s="15" t="s">
        <v>72</v>
      </c>
      <c r="E57" s="16" t="s">
        <v>20</v>
      </c>
      <c r="F57" s="17">
        <v>24</v>
      </c>
      <c r="G57" s="18">
        <f>VLOOKUP(E57,'Eenheidsprijzen verw.methoden'!$C$10:$E$23,3,0)</f>
        <v>0</v>
      </c>
      <c r="H57" s="18">
        <f t="shared" si="2"/>
        <v>0</v>
      </c>
      <c r="I57" s="18">
        <f>H57*VLOOKUP(E57,'Eenheidsprijzen verw.methoden'!$C$10:$F$23,4,0)</f>
        <v>0</v>
      </c>
      <c r="J57" s="18">
        <f t="shared" si="1"/>
        <v>0</v>
      </c>
    </row>
    <row r="58" spans="2:10" ht="27" customHeight="1" x14ac:dyDescent="0.15">
      <c r="B58" s="34">
        <f>INDEX('Eenheidsprijzen verw.methoden'!$B$10:$E$23,MATCH('Kosten contractjaar 2'!$E58,'Eenheidsprijzen verw.methoden'!$C$10:$C$23,0),1)</f>
        <v>103010</v>
      </c>
      <c r="C58" s="14">
        <v>79</v>
      </c>
      <c r="D58" s="15" t="s">
        <v>73</v>
      </c>
      <c r="E58" s="16" t="s">
        <v>22</v>
      </c>
      <c r="F58" s="17">
        <v>7</v>
      </c>
      <c r="G58" s="18">
        <f>VLOOKUP(E58,'Eenheidsprijzen verw.methoden'!$C$10:$E$23,3,0)</f>
        <v>0</v>
      </c>
      <c r="H58" s="19">
        <f t="shared" si="2"/>
        <v>0</v>
      </c>
      <c r="I58" s="18">
        <f>H58*VLOOKUP(E58,'Eenheidsprijzen verw.methoden'!$C$10:$F$23,4,0)</f>
        <v>0</v>
      </c>
      <c r="J58" s="18">
        <f t="shared" si="1"/>
        <v>0</v>
      </c>
    </row>
    <row r="59" spans="2:10" ht="27" customHeight="1" x14ac:dyDescent="0.15">
      <c r="B59" s="34">
        <f>INDEX('Eenheidsprijzen verw.methoden'!$B$10:$E$23,MATCH('Kosten contractjaar 2'!$E59,'Eenheidsprijzen verw.methoden'!$C$10:$C$23,0),1)</f>
        <v>105010</v>
      </c>
      <c r="C59" s="14"/>
      <c r="D59" s="15"/>
      <c r="E59" s="16" t="s">
        <v>80</v>
      </c>
      <c r="F59" s="17">
        <v>25</v>
      </c>
      <c r="G59" s="18">
        <f>VLOOKUP(E59,'Eenheidsprijzen verw.methoden'!$C$10:$E$23,3,0)</f>
        <v>0</v>
      </c>
      <c r="H59" s="19">
        <f t="shared" si="2"/>
        <v>0</v>
      </c>
      <c r="I59" s="18">
        <f>H59*VLOOKUP(E59,'Eenheidsprijzen verw.methoden'!$C$10:$F$23,4,0)</f>
        <v>0</v>
      </c>
      <c r="J59" s="18">
        <f t="shared" si="1"/>
        <v>0</v>
      </c>
    </row>
    <row r="60" spans="2:10" ht="27" customHeight="1" x14ac:dyDescent="0.15">
      <c r="B60" s="34">
        <f>INDEX('Eenheidsprijzen verw.methoden'!$B$10:$E$23,MATCH('Kosten contractjaar 2'!$E60,'Eenheidsprijzen verw.methoden'!$C$10:$C$23,0),1)</f>
        <v>105020</v>
      </c>
      <c r="C60" s="14"/>
      <c r="D60" s="15"/>
      <c r="E60" s="16" t="s">
        <v>81</v>
      </c>
      <c r="F60" s="17">
        <v>40</v>
      </c>
      <c r="G60" s="18">
        <f>VLOOKUP(E60,'Eenheidsprijzen verw.methoden'!$C$10:$E$23,3,0)</f>
        <v>0</v>
      </c>
      <c r="H60" s="19">
        <f t="shared" si="2"/>
        <v>0</v>
      </c>
      <c r="I60" s="18">
        <f>H60*VLOOKUP(E60,'Eenheidsprijzen verw.methoden'!$C$10:$F$23,4,0)</f>
        <v>0</v>
      </c>
      <c r="J60" s="18">
        <f t="shared" si="1"/>
        <v>0</v>
      </c>
    </row>
    <row r="61" spans="2:10" ht="27" customHeight="1" x14ac:dyDescent="0.15">
      <c r="B61" s="34">
        <f>INDEX('Eenheidsprijzen verw.methoden'!$B$10:$E$23,MATCH('Kosten contractjaar 2'!$E61,'Eenheidsprijzen verw.methoden'!$C$10:$C$23,0),1)</f>
        <v>105030</v>
      </c>
      <c r="C61" s="14"/>
      <c r="D61" s="15"/>
      <c r="E61" s="16" t="s">
        <v>24</v>
      </c>
      <c r="F61" s="44">
        <v>20</v>
      </c>
      <c r="G61" s="18">
        <f>VLOOKUP(E61,'Eenheidsprijzen verw.methoden'!$C$10:$E$23,3,0)</f>
        <v>0</v>
      </c>
      <c r="H61" s="18">
        <f t="shared" si="2"/>
        <v>0</v>
      </c>
      <c r="I61" s="18">
        <f>H61*VLOOKUP(E61,'Eenheidsprijzen verw.methoden'!$C$10:$F$23,4,0)</f>
        <v>0</v>
      </c>
      <c r="J61" s="18">
        <f t="shared" si="1"/>
        <v>0</v>
      </c>
    </row>
    <row r="62" spans="2:10" ht="27" customHeight="1" thickBot="1" x14ac:dyDescent="0.2">
      <c r="B62" s="48"/>
      <c r="C62" s="49"/>
      <c r="D62" s="5"/>
      <c r="E62" s="50"/>
      <c r="F62" s="52"/>
      <c r="G62" s="51"/>
      <c r="H62" s="51"/>
    </row>
    <row r="63" spans="2:10" ht="23.25" customHeight="1" thickBot="1" x14ac:dyDescent="0.25">
      <c r="B63" s="24" t="s">
        <v>11</v>
      </c>
      <c r="C63" s="7"/>
      <c r="D63" s="67" t="str">
        <f>IF(J63&gt;50000, "Let op! U schrijft in met een jaartotaal boven €50.000,- incl. btw","")</f>
        <v/>
      </c>
      <c r="E63" s="67"/>
      <c r="F63" s="8"/>
      <c r="H63" s="70">
        <f>SUM(H9:H61)</f>
        <v>0</v>
      </c>
      <c r="I63" s="70">
        <f t="shared" ref="I63:J63" si="3">SUM(I9:I61)</f>
        <v>0</v>
      </c>
      <c r="J63" s="70">
        <f t="shared" si="3"/>
        <v>0</v>
      </c>
    </row>
    <row r="65" spans="4:6" ht="12.75" customHeight="1" x14ac:dyDescent="0.2">
      <c r="D65" s="57"/>
      <c r="E65" s="57"/>
      <c r="F65" s="42"/>
    </row>
    <row r="66" spans="4:6" x14ac:dyDescent="0.2">
      <c r="E66" s="42"/>
      <c r="F66" s="42"/>
    </row>
    <row r="67" spans="4:6" x14ac:dyDescent="0.2">
      <c r="E67" s="42"/>
    </row>
    <row r="68" spans="4:6" x14ac:dyDescent="0.2">
      <c r="E68" s="42"/>
    </row>
  </sheetData>
  <autoFilter ref="B8:H63" xr:uid="{9B5B1224-7395-4019-AAA1-1784780A6C36}"/>
  <mergeCells count="2">
    <mergeCell ref="D63:E63"/>
    <mergeCell ref="D65:E65"/>
  </mergeCells>
  <pageMargins left="0.7" right="0.7" top="0.75" bottom="0.75" header="0.3" footer="0.3"/>
  <pageSetup paperSize="8" scale="7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2B04B4-84C1-4E3D-9201-D70A56DF2A93}">
          <x14:formula1>
            <xm:f>'Eenheidsprijzen verw.methoden'!$C$10:$C$18</xm:f>
          </x14:formula1>
          <xm:sqref>E9:E62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657AB-E851-40B7-9F40-F888EBE35DDE}">
  <sheetPr>
    <pageSetUpPr fitToPage="1"/>
  </sheetPr>
  <dimension ref="B1:J68"/>
  <sheetViews>
    <sheetView topLeftCell="A52" workbookViewId="0">
      <selection activeCell="H63" sqref="H63:J63"/>
    </sheetView>
  </sheetViews>
  <sheetFormatPr defaultRowHeight="12.75" x14ac:dyDescent="0.2"/>
  <cols>
    <col min="1" max="1" width="3.25" style="1" customWidth="1"/>
    <col min="2" max="2" width="12.75" style="9" bestFit="1" customWidth="1"/>
    <col min="3" max="3" width="15.375" style="10" customWidth="1"/>
    <col min="4" max="4" width="42.375" style="10" customWidth="1"/>
    <col min="5" max="5" width="47.75" style="6" bestFit="1" customWidth="1"/>
    <col min="6" max="6" width="9.75" style="6" bestFit="1" customWidth="1"/>
    <col min="7" max="8" width="13.5" style="6" customWidth="1"/>
    <col min="9" max="9" width="13.5" style="1" customWidth="1"/>
    <col min="10" max="10" width="15.125" style="1" customWidth="1"/>
    <col min="11" max="16384" width="9" style="1"/>
  </cols>
  <sheetData>
    <row r="1" spans="2:10" ht="19.5" customHeight="1" x14ac:dyDescent="0.2">
      <c r="B1" s="20" t="s">
        <v>5</v>
      </c>
    </row>
    <row r="2" spans="2:10" ht="19.5" customHeight="1" x14ac:dyDescent="0.2">
      <c r="B2" s="21" t="s">
        <v>6</v>
      </c>
      <c r="C2" s="22" t="str">
        <f>Voorblad!C3</f>
        <v>Definitief</v>
      </c>
    </row>
    <row r="3" spans="2:10" ht="19.5" customHeight="1" x14ac:dyDescent="0.2">
      <c r="B3" s="21" t="s">
        <v>7</v>
      </c>
      <c r="C3" s="22" t="str">
        <f>Voorblad!C4</f>
        <v>1.0</v>
      </c>
    </row>
    <row r="4" spans="2:10" ht="19.5" customHeight="1" x14ac:dyDescent="0.2">
      <c r="B4" s="21" t="s">
        <v>8</v>
      </c>
      <c r="C4" s="25">
        <f>Voorblad!C5</f>
        <v>45212</v>
      </c>
    </row>
    <row r="5" spans="2:10" ht="19.5" customHeight="1" x14ac:dyDescent="0.2">
      <c r="B5" s="21" t="s">
        <v>9</v>
      </c>
      <c r="C5" s="23" t="s">
        <v>91</v>
      </c>
    </row>
    <row r="6" spans="2:10" ht="19.5" customHeight="1" x14ac:dyDescent="0.2">
      <c r="B6" s="21" t="s">
        <v>14</v>
      </c>
      <c r="C6" s="2" t="str">
        <f>IF(Voorblad!$C$7="","",Voorblad!$C$7)</f>
        <v/>
      </c>
    </row>
    <row r="8" spans="2:10" s="5" customFormat="1" ht="41.25" customHeight="1" x14ac:dyDescent="0.15">
      <c r="B8" s="11" t="s">
        <v>17</v>
      </c>
      <c r="C8" s="12" t="s">
        <v>1</v>
      </c>
      <c r="D8" s="12" t="s">
        <v>2</v>
      </c>
      <c r="E8" s="12" t="s">
        <v>16</v>
      </c>
      <c r="F8" s="13" t="s">
        <v>3</v>
      </c>
      <c r="G8" s="12" t="s">
        <v>4</v>
      </c>
      <c r="H8" s="12" t="s">
        <v>75</v>
      </c>
      <c r="I8" s="68" t="s">
        <v>87</v>
      </c>
      <c r="J8" s="12" t="s">
        <v>90</v>
      </c>
    </row>
    <row r="9" spans="2:10" ht="27" customHeight="1" x14ac:dyDescent="0.15">
      <c r="B9" s="34">
        <f>INDEX('Eenheidsprijzen verw.methoden'!$B$10:$E$23,MATCH('Kosten contractjaar 3'!$E9,'Eenheidsprijzen verw.methoden'!$C$10:$C$23,0),1)</f>
        <v>102010</v>
      </c>
      <c r="C9" s="14">
        <v>1</v>
      </c>
      <c r="D9" s="15" t="s">
        <v>25</v>
      </c>
      <c r="E9" s="16" t="s">
        <v>20</v>
      </c>
      <c r="F9" s="17">
        <v>271</v>
      </c>
      <c r="G9" s="18">
        <f>VLOOKUP(E9,'Eenheidsprijzen verw.methoden'!$C$10:$E$23,3,0)</f>
        <v>0</v>
      </c>
      <c r="H9" s="18">
        <f>G9*F9</f>
        <v>0</v>
      </c>
      <c r="I9" s="18">
        <f>H9*VLOOKUP(E9,'Eenheidsprijzen verw.methoden'!$C$10:$F$23,4,0)</f>
        <v>0</v>
      </c>
      <c r="J9" s="18">
        <f>H9+I9</f>
        <v>0</v>
      </c>
    </row>
    <row r="10" spans="2:10" ht="27" customHeight="1" x14ac:dyDescent="0.15">
      <c r="B10" s="34">
        <f>INDEX('Eenheidsprijzen verw.methoden'!$B$10:$E$23,MATCH('Kosten contractjaar 3'!$E10,'Eenheidsprijzen verw.methoden'!$C$10:$C$23,0),1)</f>
        <v>104010</v>
      </c>
      <c r="C10" s="14">
        <v>2</v>
      </c>
      <c r="D10" s="15" t="s">
        <v>26</v>
      </c>
      <c r="E10" s="16" t="s">
        <v>77</v>
      </c>
      <c r="F10" s="17">
        <v>1</v>
      </c>
      <c r="G10" s="18">
        <f>VLOOKUP(E10,'Eenheidsprijzen verw.methoden'!$C$10:$E$23,3,0)</f>
        <v>0</v>
      </c>
      <c r="H10" s="18">
        <f t="shared" ref="H10:H61" si="0">G10*F10</f>
        <v>0</v>
      </c>
      <c r="I10" s="18">
        <f>H10*VLOOKUP(E10,'Eenheidsprijzen verw.methoden'!$C$10:$F$23,4,0)</f>
        <v>0</v>
      </c>
      <c r="J10" s="18">
        <f t="shared" ref="J10:J61" si="1">H10+I10</f>
        <v>0</v>
      </c>
    </row>
    <row r="11" spans="2:10" ht="27" customHeight="1" x14ac:dyDescent="0.15">
      <c r="B11" s="34">
        <f>INDEX('Eenheidsprijzen verw.methoden'!$B$10:$E$23,MATCH('Kosten contractjaar 3'!$E11,'Eenheidsprijzen verw.methoden'!$C$10:$C$23,0),1)</f>
        <v>102010</v>
      </c>
      <c r="C11" s="14">
        <v>3</v>
      </c>
      <c r="D11" s="15" t="s">
        <v>27</v>
      </c>
      <c r="E11" s="16" t="s">
        <v>20</v>
      </c>
      <c r="F11" s="17">
        <v>34</v>
      </c>
      <c r="G11" s="18">
        <f>VLOOKUP(E11,'Eenheidsprijzen verw.methoden'!$C$10:$E$23,3,0)</f>
        <v>0</v>
      </c>
      <c r="H11" s="18">
        <f t="shared" si="0"/>
        <v>0</v>
      </c>
      <c r="I11" s="18">
        <f>H11*VLOOKUP(E11,'Eenheidsprijzen verw.methoden'!$C$10:$F$23,4,0)</f>
        <v>0</v>
      </c>
      <c r="J11" s="18">
        <f t="shared" si="1"/>
        <v>0</v>
      </c>
    </row>
    <row r="12" spans="2:10" ht="27" customHeight="1" x14ac:dyDescent="0.15">
      <c r="B12" s="34">
        <f>INDEX('Eenheidsprijzen verw.methoden'!$B$10:$E$23,MATCH('Kosten contractjaar 3'!$E12,'Eenheidsprijzen verw.methoden'!$C$10:$C$23,0),1)</f>
        <v>102010</v>
      </c>
      <c r="C12" s="14">
        <v>5</v>
      </c>
      <c r="D12" s="15" t="s">
        <v>79</v>
      </c>
      <c r="E12" s="16" t="s">
        <v>20</v>
      </c>
      <c r="F12" s="17">
        <v>22</v>
      </c>
      <c r="G12" s="18">
        <f>VLOOKUP(E12,'Eenheidsprijzen verw.methoden'!$C$10:$E$23,3,0)</f>
        <v>0</v>
      </c>
      <c r="H12" s="18">
        <f t="shared" si="0"/>
        <v>0</v>
      </c>
      <c r="I12" s="18">
        <f>H12*VLOOKUP(E12,'Eenheidsprijzen verw.methoden'!$C$10:$F$23,4,0)</f>
        <v>0</v>
      </c>
      <c r="J12" s="18">
        <f t="shared" si="1"/>
        <v>0</v>
      </c>
    </row>
    <row r="13" spans="2:10" ht="27" customHeight="1" x14ac:dyDescent="0.15">
      <c r="B13" s="34">
        <f>INDEX('Eenheidsprijzen verw.methoden'!$B$10:$E$23,MATCH('Kosten contractjaar 3'!$E13,'Eenheidsprijzen verw.methoden'!$C$10:$C$23,0),1)</f>
        <v>101020</v>
      </c>
      <c r="C13" s="14">
        <v>10</v>
      </c>
      <c r="D13" s="15" t="s">
        <v>28</v>
      </c>
      <c r="E13" s="16" t="s">
        <v>19</v>
      </c>
      <c r="F13" s="17">
        <v>456</v>
      </c>
      <c r="G13" s="18">
        <f>VLOOKUP(E13,'Eenheidsprijzen verw.methoden'!$C$10:$E$23,3,0)</f>
        <v>0</v>
      </c>
      <c r="H13" s="18">
        <f t="shared" si="0"/>
        <v>0</v>
      </c>
      <c r="I13" s="18">
        <f>H13*VLOOKUP(E13,'Eenheidsprijzen verw.methoden'!$C$10:$F$23,4,0)</f>
        <v>0</v>
      </c>
      <c r="J13" s="18">
        <f t="shared" si="1"/>
        <v>0</v>
      </c>
    </row>
    <row r="14" spans="2:10" ht="27" customHeight="1" x14ac:dyDescent="0.15">
      <c r="B14" s="34">
        <f>INDEX('Eenheidsprijzen verw.methoden'!$B$10:$E$23,MATCH('Kosten contractjaar 3'!$E14,'Eenheidsprijzen verw.methoden'!$C$10:$C$23,0),1)</f>
        <v>101020</v>
      </c>
      <c r="C14" s="14">
        <v>11</v>
      </c>
      <c r="D14" s="15" t="s">
        <v>29</v>
      </c>
      <c r="E14" s="16" t="s">
        <v>19</v>
      </c>
      <c r="F14" s="17">
        <v>220</v>
      </c>
      <c r="G14" s="18">
        <f>VLOOKUP(E14,'Eenheidsprijzen verw.methoden'!$C$10:$E$23,3,0)</f>
        <v>0</v>
      </c>
      <c r="H14" s="18">
        <f t="shared" si="0"/>
        <v>0</v>
      </c>
      <c r="I14" s="18">
        <f>H14*VLOOKUP(E14,'Eenheidsprijzen verw.methoden'!$C$10:$F$23,4,0)</f>
        <v>0</v>
      </c>
      <c r="J14" s="18">
        <f t="shared" si="1"/>
        <v>0</v>
      </c>
    </row>
    <row r="15" spans="2:10" ht="27" customHeight="1" x14ac:dyDescent="0.15">
      <c r="B15" s="34">
        <f>INDEX('Eenheidsprijzen verw.methoden'!$B$10:$E$23,MATCH('Kosten contractjaar 3'!$E15,'Eenheidsprijzen verw.methoden'!$C$10:$C$23,0),1)</f>
        <v>101010</v>
      </c>
      <c r="C15" s="14">
        <v>12</v>
      </c>
      <c r="D15" s="15" t="s">
        <v>30</v>
      </c>
      <c r="E15" s="16" t="s">
        <v>18</v>
      </c>
      <c r="F15" s="17">
        <v>64</v>
      </c>
      <c r="G15" s="18">
        <f>VLOOKUP(E15,'Eenheidsprijzen verw.methoden'!$C$10:$E$23,3,0)</f>
        <v>0</v>
      </c>
      <c r="H15" s="18">
        <f t="shared" si="0"/>
        <v>0</v>
      </c>
      <c r="I15" s="18">
        <f>H15*VLOOKUP(E15,'Eenheidsprijzen verw.methoden'!$C$10:$F$23,4,0)</f>
        <v>0</v>
      </c>
      <c r="J15" s="18">
        <f t="shared" si="1"/>
        <v>0</v>
      </c>
    </row>
    <row r="16" spans="2:10" ht="27" customHeight="1" x14ac:dyDescent="0.15">
      <c r="B16" s="34">
        <f>INDEX('Eenheidsprijzen verw.methoden'!$B$10:$E$23,MATCH('Kosten contractjaar 3'!$E16,'Eenheidsprijzen verw.methoden'!$C$10:$C$23,0),1)</f>
        <v>104010</v>
      </c>
      <c r="C16" s="14">
        <v>13</v>
      </c>
      <c r="D16" s="15" t="s">
        <v>31</v>
      </c>
      <c r="E16" s="16" t="s">
        <v>77</v>
      </c>
      <c r="F16" s="17">
        <v>17</v>
      </c>
      <c r="G16" s="18">
        <f>VLOOKUP(E16,'Eenheidsprijzen verw.methoden'!$C$10:$E$23,3,0)</f>
        <v>0</v>
      </c>
      <c r="H16" s="18">
        <f t="shared" si="0"/>
        <v>0</v>
      </c>
      <c r="I16" s="18">
        <f>H16*VLOOKUP(E16,'Eenheidsprijzen verw.methoden'!$C$10:$F$23,4,0)</f>
        <v>0</v>
      </c>
      <c r="J16" s="18">
        <f t="shared" si="1"/>
        <v>0</v>
      </c>
    </row>
    <row r="17" spans="2:10" ht="27" customHeight="1" x14ac:dyDescent="0.15">
      <c r="B17" s="34">
        <f>INDEX('Eenheidsprijzen verw.methoden'!$B$10:$E$23,MATCH('Kosten contractjaar 3'!$E17,'Eenheidsprijzen verw.methoden'!$C$10:$C$23,0),1)</f>
        <v>102010</v>
      </c>
      <c r="C17" s="14">
        <v>15</v>
      </c>
      <c r="D17" s="15" t="s">
        <v>32</v>
      </c>
      <c r="E17" s="16" t="s">
        <v>20</v>
      </c>
      <c r="F17" s="17">
        <v>50</v>
      </c>
      <c r="G17" s="18">
        <f>VLOOKUP(E17,'Eenheidsprijzen verw.methoden'!$C$10:$E$23,3,0)</f>
        <v>0</v>
      </c>
      <c r="H17" s="18">
        <f t="shared" si="0"/>
        <v>0</v>
      </c>
      <c r="I17" s="18">
        <f>H17*VLOOKUP(E17,'Eenheidsprijzen verw.methoden'!$C$10:$F$23,4,0)</f>
        <v>0</v>
      </c>
      <c r="J17" s="18">
        <f t="shared" si="1"/>
        <v>0</v>
      </c>
    </row>
    <row r="18" spans="2:10" ht="27" customHeight="1" x14ac:dyDescent="0.15">
      <c r="B18" s="34">
        <f>INDEX('Eenheidsprijzen verw.methoden'!$B$10:$E$23,MATCH('Kosten contractjaar 3'!$E18,'Eenheidsprijzen verw.methoden'!$C$10:$C$23,0),1)</f>
        <v>101020</v>
      </c>
      <c r="C18" s="14">
        <v>16</v>
      </c>
      <c r="D18" s="15" t="s">
        <v>34</v>
      </c>
      <c r="E18" s="16" t="s">
        <v>19</v>
      </c>
      <c r="F18" s="17">
        <v>418</v>
      </c>
      <c r="G18" s="18">
        <f>VLOOKUP(E18,'Eenheidsprijzen verw.methoden'!$C$10:$E$23,3,0)</f>
        <v>0</v>
      </c>
      <c r="H18" s="18">
        <f t="shared" si="0"/>
        <v>0</v>
      </c>
      <c r="I18" s="18">
        <f>H18*VLOOKUP(E18,'Eenheidsprijzen verw.methoden'!$C$10:$F$23,4,0)</f>
        <v>0</v>
      </c>
      <c r="J18" s="18">
        <f t="shared" si="1"/>
        <v>0</v>
      </c>
    </row>
    <row r="19" spans="2:10" ht="27" customHeight="1" x14ac:dyDescent="0.15">
      <c r="B19" s="34">
        <f>INDEX('Eenheidsprijzen verw.methoden'!$B$10:$E$23,MATCH('Kosten contractjaar 3'!$E19,'Eenheidsprijzen verw.methoden'!$C$10:$C$23,0),1)</f>
        <v>101020</v>
      </c>
      <c r="C19" s="14">
        <v>17</v>
      </c>
      <c r="D19" s="15" t="s">
        <v>35</v>
      </c>
      <c r="E19" s="16" t="s">
        <v>19</v>
      </c>
      <c r="F19" s="17">
        <v>2852</v>
      </c>
      <c r="G19" s="18">
        <f>VLOOKUP(E19,'Eenheidsprijzen verw.methoden'!$C$10:$E$23,3,0)</f>
        <v>0</v>
      </c>
      <c r="H19" s="18">
        <f t="shared" si="0"/>
        <v>0</v>
      </c>
      <c r="I19" s="18">
        <f>H19*VLOOKUP(E19,'Eenheidsprijzen verw.methoden'!$C$10:$F$23,4,0)</f>
        <v>0</v>
      </c>
      <c r="J19" s="18">
        <f t="shared" si="1"/>
        <v>0</v>
      </c>
    </row>
    <row r="20" spans="2:10" ht="27" customHeight="1" x14ac:dyDescent="0.15">
      <c r="B20" s="34">
        <f>INDEX('Eenheidsprijzen verw.methoden'!$B$10:$E$23,MATCH('Kosten contractjaar 3'!$E20,'Eenheidsprijzen verw.methoden'!$C$10:$C$23,0),1)</f>
        <v>101020</v>
      </c>
      <c r="C20" s="14">
        <v>18</v>
      </c>
      <c r="D20" s="15" t="s">
        <v>36</v>
      </c>
      <c r="E20" s="16" t="s">
        <v>19</v>
      </c>
      <c r="F20" s="17">
        <v>281</v>
      </c>
      <c r="G20" s="18">
        <f>VLOOKUP(E20,'Eenheidsprijzen verw.methoden'!$C$10:$E$23,3,0)</f>
        <v>0</v>
      </c>
      <c r="H20" s="18">
        <f t="shared" si="0"/>
        <v>0</v>
      </c>
      <c r="I20" s="18">
        <f>H20*VLOOKUP(E20,'Eenheidsprijzen verw.methoden'!$C$10:$F$23,4,0)</f>
        <v>0</v>
      </c>
      <c r="J20" s="18">
        <f t="shared" si="1"/>
        <v>0</v>
      </c>
    </row>
    <row r="21" spans="2:10" ht="27" customHeight="1" x14ac:dyDescent="0.15">
      <c r="B21" s="34">
        <f>INDEX('Eenheidsprijzen verw.methoden'!$B$10:$E$23,MATCH('Kosten contractjaar 3'!$E21,'Eenheidsprijzen verw.methoden'!$C$10:$C$23,0),1)</f>
        <v>101020</v>
      </c>
      <c r="C21" s="14">
        <v>19</v>
      </c>
      <c r="D21" s="15" t="s">
        <v>37</v>
      </c>
      <c r="E21" s="16" t="s">
        <v>19</v>
      </c>
      <c r="F21" s="17">
        <v>59</v>
      </c>
      <c r="G21" s="18">
        <f>VLOOKUP(E21,'Eenheidsprijzen verw.methoden'!$C$10:$E$23,3,0)</f>
        <v>0</v>
      </c>
      <c r="H21" s="18">
        <f t="shared" si="0"/>
        <v>0</v>
      </c>
      <c r="I21" s="18">
        <f>H21*VLOOKUP(E21,'Eenheidsprijzen verw.methoden'!$C$10:$F$23,4,0)</f>
        <v>0</v>
      </c>
      <c r="J21" s="18">
        <f t="shared" si="1"/>
        <v>0</v>
      </c>
    </row>
    <row r="22" spans="2:10" ht="27" customHeight="1" x14ac:dyDescent="0.15">
      <c r="B22" s="34">
        <f>INDEX('Eenheidsprijzen verw.methoden'!$B$10:$E$23,MATCH('Kosten contractjaar 3'!$E22,'Eenheidsprijzen verw.methoden'!$C$10:$C$23,0),1)</f>
        <v>104010</v>
      </c>
      <c r="C22" s="14">
        <v>20</v>
      </c>
      <c r="D22" s="15" t="s">
        <v>38</v>
      </c>
      <c r="E22" s="16" t="s">
        <v>77</v>
      </c>
      <c r="F22" s="17">
        <v>8</v>
      </c>
      <c r="G22" s="18">
        <f>VLOOKUP(E22,'Eenheidsprijzen verw.methoden'!$C$10:$E$23,3,0)</f>
        <v>0</v>
      </c>
      <c r="H22" s="18">
        <f t="shared" si="0"/>
        <v>0</v>
      </c>
      <c r="I22" s="18">
        <f>H22*VLOOKUP(E22,'Eenheidsprijzen verw.methoden'!$C$10:$F$23,4,0)</f>
        <v>0</v>
      </c>
      <c r="J22" s="18">
        <f t="shared" si="1"/>
        <v>0</v>
      </c>
    </row>
    <row r="23" spans="2:10" ht="27" customHeight="1" x14ac:dyDescent="0.15">
      <c r="B23" s="34">
        <f>INDEX('Eenheidsprijzen verw.methoden'!$B$10:$E$23,MATCH('Kosten contractjaar 3'!$E23,'Eenheidsprijzen verw.methoden'!$C$10:$C$23,0),1)</f>
        <v>104010</v>
      </c>
      <c r="C23" s="14">
        <v>21</v>
      </c>
      <c r="D23" s="15" t="s">
        <v>39</v>
      </c>
      <c r="E23" s="16" t="s">
        <v>77</v>
      </c>
      <c r="F23" s="17">
        <v>129</v>
      </c>
      <c r="G23" s="18">
        <f>VLOOKUP(E23,'Eenheidsprijzen verw.methoden'!$C$10:$E$23,3,0)</f>
        <v>0</v>
      </c>
      <c r="H23" s="18">
        <f t="shared" si="0"/>
        <v>0</v>
      </c>
      <c r="I23" s="18">
        <f>H23*VLOOKUP(E23,'Eenheidsprijzen verw.methoden'!$C$10:$F$23,4,0)</f>
        <v>0</v>
      </c>
      <c r="J23" s="18">
        <f t="shared" si="1"/>
        <v>0</v>
      </c>
    </row>
    <row r="24" spans="2:10" ht="27" customHeight="1" x14ac:dyDescent="0.15">
      <c r="B24" s="34">
        <f>INDEX('Eenheidsprijzen verw.methoden'!$B$10:$E$23,MATCH('Kosten contractjaar 3'!$E24,'Eenheidsprijzen verw.methoden'!$C$10:$C$23,0),1)</f>
        <v>101010</v>
      </c>
      <c r="C24" s="14">
        <v>22</v>
      </c>
      <c r="D24" s="15" t="s">
        <v>40</v>
      </c>
      <c r="E24" s="16" t="s">
        <v>18</v>
      </c>
      <c r="F24" s="17">
        <v>47</v>
      </c>
      <c r="G24" s="18">
        <f>VLOOKUP(E24,'Eenheidsprijzen verw.methoden'!$C$10:$E$23,3,0)</f>
        <v>0</v>
      </c>
      <c r="H24" s="18">
        <f t="shared" si="0"/>
        <v>0</v>
      </c>
      <c r="I24" s="18">
        <f>H24*VLOOKUP(E24,'Eenheidsprijzen verw.methoden'!$C$10:$F$23,4,0)</f>
        <v>0</v>
      </c>
      <c r="J24" s="18">
        <f t="shared" si="1"/>
        <v>0</v>
      </c>
    </row>
    <row r="25" spans="2:10" ht="27" customHeight="1" x14ac:dyDescent="0.15">
      <c r="B25" s="34">
        <f>INDEX('Eenheidsprijzen verw.methoden'!$B$10:$E$23,MATCH('Kosten contractjaar 3'!$E25,'Eenheidsprijzen verw.methoden'!$C$10:$C$23,0),1)</f>
        <v>104010</v>
      </c>
      <c r="C25" s="14">
        <v>25</v>
      </c>
      <c r="D25" s="15" t="s">
        <v>41</v>
      </c>
      <c r="E25" s="16" t="s">
        <v>77</v>
      </c>
      <c r="F25" s="17">
        <v>9</v>
      </c>
      <c r="G25" s="18">
        <f>VLOOKUP(E25,'Eenheidsprijzen verw.methoden'!$C$10:$E$23,3,0)</f>
        <v>0</v>
      </c>
      <c r="H25" s="18">
        <f t="shared" si="0"/>
        <v>0</v>
      </c>
      <c r="I25" s="18">
        <f>H25*VLOOKUP(E25,'Eenheidsprijzen verw.methoden'!$C$10:$F$23,4,0)</f>
        <v>0</v>
      </c>
      <c r="J25" s="18">
        <f t="shared" si="1"/>
        <v>0</v>
      </c>
    </row>
    <row r="26" spans="2:10" ht="27" customHeight="1" x14ac:dyDescent="0.15">
      <c r="B26" s="34">
        <f>INDEX('Eenheidsprijzen verw.methoden'!$B$10:$E$23,MATCH('Kosten contractjaar 3'!$E26,'Eenheidsprijzen verw.methoden'!$C$10:$C$23,0),1)</f>
        <v>102020</v>
      </c>
      <c r="C26" s="14">
        <v>28</v>
      </c>
      <c r="D26" s="15" t="s">
        <v>42</v>
      </c>
      <c r="E26" s="16" t="s">
        <v>21</v>
      </c>
      <c r="F26" s="17">
        <v>15</v>
      </c>
      <c r="G26" s="18">
        <f>VLOOKUP(E26,'Eenheidsprijzen verw.methoden'!$C$10:$E$23,3,0)</f>
        <v>0</v>
      </c>
      <c r="H26" s="18">
        <f t="shared" si="0"/>
        <v>0</v>
      </c>
      <c r="I26" s="18">
        <f>H26*VLOOKUP(E26,'Eenheidsprijzen verw.methoden'!$C$10:$F$23,4,0)</f>
        <v>0</v>
      </c>
      <c r="J26" s="18">
        <f t="shared" si="1"/>
        <v>0</v>
      </c>
    </row>
    <row r="27" spans="2:10" ht="27" customHeight="1" x14ac:dyDescent="0.15">
      <c r="B27" s="34">
        <f>INDEX('Eenheidsprijzen verw.methoden'!$B$10:$E$23,MATCH('Kosten contractjaar 3'!$E27,'Eenheidsprijzen verw.methoden'!$C$10:$C$23,0),1)</f>
        <v>104010</v>
      </c>
      <c r="C27" s="14">
        <v>29</v>
      </c>
      <c r="D27" s="15" t="s">
        <v>43</v>
      </c>
      <c r="E27" s="16" t="s">
        <v>77</v>
      </c>
      <c r="F27" s="17">
        <v>1</v>
      </c>
      <c r="G27" s="18">
        <f>VLOOKUP(E27,'Eenheidsprijzen verw.methoden'!$C$10:$E$23,3,0)</f>
        <v>0</v>
      </c>
      <c r="H27" s="18">
        <f t="shared" si="0"/>
        <v>0</v>
      </c>
      <c r="I27" s="18">
        <f>H27*VLOOKUP(E27,'Eenheidsprijzen verw.methoden'!$C$10:$F$23,4,0)</f>
        <v>0</v>
      </c>
      <c r="J27" s="18">
        <f t="shared" si="1"/>
        <v>0</v>
      </c>
    </row>
    <row r="28" spans="2:10" ht="27" customHeight="1" x14ac:dyDescent="0.15">
      <c r="B28" s="34">
        <f>INDEX('Eenheidsprijzen verw.methoden'!$B$10:$E$23,MATCH('Kosten contractjaar 3'!$E28,'Eenheidsprijzen verw.methoden'!$C$10:$C$23,0),1)</f>
        <v>104010</v>
      </c>
      <c r="C28" s="14">
        <v>32</v>
      </c>
      <c r="D28" s="15" t="s">
        <v>44</v>
      </c>
      <c r="E28" s="16" t="s">
        <v>77</v>
      </c>
      <c r="F28" s="17">
        <v>46</v>
      </c>
      <c r="G28" s="18">
        <f>VLOOKUP(E28,'Eenheidsprijzen verw.methoden'!$C$10:$E$23,3,0)</f>
        <v>0</v>
      </c>
      <c r="H28" s="18">
        <f t="shared" si="0"/>
        <v>0</v>
      </c>
      <c r="I28" s="18">
        <f>H28*VLOOKUP(E28,'Eenheidsprijzen verw.methoden'!$C$10:$F$23,4,0)</f>
        <v>0</v>
      </c>
      <c r="J28" s="18">
        <f t="shared" si="1"/>
        <v>0</v>
      </c>
    </row>
    <row r="29" spans="2:10" ht="27" customHeight="1" x14ac:dyDescent="0.15">
      <c r="B29" s="34">
        <f>INDEX('Eenheidsprijzen verw.methoden'!$B$10:$E$23,MATCH('Kosten contractjaar 3'!$E29,'Eenheidsprijzen verw.methoden'!$C$10:$C$23,0),1)</f>
        <v>104010</v>
      </c>
      <c r="C29" s="14">
        <v>33</v>
      </c>
      <c r="D29" s="15" t="s">
        <v>45</v>
      </c>
      <c r="E29" s="16" t="s">
        <v>77</v>
      </c>
      <c r="F29" s="17">
        <v>15</v>
      </c>
      <c r="G29" s="18">
        <f>VLOOKUP(E29,'Eenheidsprijzen verw.methoden'!$C$10:$E$23,3,0)</f>
        <v>0</v>
      </c>
      <c r="H29" s="18">
        <f t="shared" si="0"/>
        <v>0</v>
      </c>
      <c r="I29" s="18">
        <f>H29*VLOOKUP(E29,'Eenheidsprijzen verw.methoden'!$C$10:$F$23,4,0)</f>
        <v>0</v>
      </c>
      <c r="J29" s="18">
        <f t="shared" si="1"/>
        <v>0</v>
      </c>
    </row>
    <row r="30" spans="2:10" ht="27" customHeight="1" x14ac:dyDescent="0.15">
      <c r="B30" s="34">
        <f>INDEX('Eenheidsprijzen verw.methoden'!$B$10:$E$23,MATCH('Kosten contractjaar 3'!$E30,'Eenheidsprijzen verw.methoden'!$C$10:$C$23,0),1)</f>
        <v>101010</v>
      </c>
      <c r="C30" s="14">
        <v>37</v>
      </c>
      <c r="D30" s="15" t="s">
        <v>46</v>
      </c>
      <c r="E30" s="16" t="s">
        <v>18</v>
      </c>
      <c r="F30" s="17">
        <v>461</v>
      </c>
      <c r="G30" s="18">
        <f>VLOOKUP(E30,'Eenheidsprijzen verw.methoden'!$C$10:$E$23,3,0)</f>
        <v>0</v>
      </c>
      <c r="H30" s="18">
        <f t="shared" si="0"/>
        <v>0</v>
      </c>
      <c r="I30" s="18">
        <f>H30*VLOOKUP(E30,'Eenheidsprijzen verw.methoden'!$C$10:$F$23,4,0)</f>
        <v>0</v>
      </c>
      <c r="J30" s="18">
        <f t="shared" si="1"/>
        <v>0</v>
      </c>
    </row>
    <row r="31" spans="2:10" ht="27" customHeight="1" x14ac:dyDescent="0.15">
      <c r="B31" s="34">
        <f>INDEX('Eenheidsprijzen verw.methoden'!$B$10:$E$23,MATCH('Kosten contractjaar 3'!$E31,'Eenheidsprijzen verw.methoden'!$C$10:$C$23,0),1)</f>
        <v>101010</v>
      </c>
      <c r="C31" s="14">
        <v>38</v>
      </c>
      <c r="D31" s="15" t="s">
        <v>47</v>
      </c>
      <c r="E31" s="16" t="s">
        <v>18</v>
      </c>
      <c r="F31" s="17">
        <v>11</v>
      </c>
      <c r="G31" s="18">
        <f>VLOOKUP(E31,'Eenheidsprijzen verw.methoden'!$C$10:$E$23,3,0)</f>
        <v>0</v>
      </c>
      <c r="H31" s="18">
        <f t="shared" si="0"/>
        <v>0</v>
      </c>
      <c r="I31" s="18">
        <f>H31*VLOOKUP(E31,'Eenheidsprijzen verw.methoden'!$C$10:$F$23,4,0)</f>
        <v>0</v>
      </c>
      <c r="J31" s="18">
        <f t="shared" si="1"/>
        <v>0</v>
      </c>
    </row>
    <row r="32" spans="2:10" ht="27" customHeight="1" x14ac:dyDescent="0.15">
      <c r="B32" s="34">
        <f>INDEX('Eenheidsprijzen verw.methoden'!$B$10:$E$23,MATCH('Kosten contractjaar 3'!$E32,'Eenheidsprijzen verw.methoden'!$C$10:$C$23,0),1)</f>
        <v>104010</v>
      </c>
      <c r="C32" s="14">
        <v>40</v>
      </c>
      <c r="D32" s="15" t="s">
        <v>48</v>
      </c>
      <c r="E32" s="16" t="s">
        <v>77</v>
      </c>
      <c r="F32" s="17">
        <v>18</v>
      </c>
      <c r="G32" s="18">
        <f>VLOOKUP(E32,'Eenheidsprijzen verw.methoden'!$C$10:$E$23,3,0)</f>
        <v>0</v>
      </c>
      <c r="H32" s="18">
        <f t="shared" si="0"/>
        <v>0</v>
      </c>
      <c r="I32" s="18">
        <f>H32*VLOOKUP(E32,'Eenheidsprijzen verw.methoden'!$C$10:$F$23,4,0)</f>
        <v>0</v>
      </c>
      <c r="J32" s="18">
        <f t="shared" si="1"/>
        <v>0</v>
      </c>
    </row>
    <row r="33" spans="2:10" ht="27" customHeight="1" x14ac:dyDescent="0.15">
      <c r="B33" s="34">
        <f>INDEX('Eenheidsprijzen verw.methoden'!$B$10:$E$23,MATCH('Kosten contractjaar 3'!$E33,'Eenheidsprijzen verw.methoden'!$C$10:$C$23,0),1)</f>
        <v>101020</v>
      </c>
      <c r="C33" s="14">
        <v>41</v>
      </c>
      <c r="D33" s="15" t="s">
        <v>49</v>
      </c>
      <c r="E33" s="16" t="s">
        <v>19</v>
      </c>
      <c r="F33" s="17">
        <v>153</v>
      </c>
      <c r="G33" s="18">
        <f>VLOOKUP(E33,'Eenheidsprijzen verw.methoden'!$C$10:$E$23,3,0)</f>
        <v>0</v>
      </c>
      <c r="H33" s="18">
        <f t="shared" si="0"/>
        <v>0</v>
      </c>
      <c r="I33" s="18">
        <f>H33*VLOOKUP(E33,'Eenheidsprijzen verw.methoden'!$C$10:$F$23,4,0)</f>
        <v>0</v>
      </c>
      <c r="J33" s="18">
        <f t="shared" si="1"/>
        <v>0</v>
      </c>
    </row>
    <row r="34" spans="2:10" ht="27" customHeight="1" x14ac:dyDescent="0.15">
      <c r="B34" s="34">
        <f>INDEX('Eenheidsprijzen verw.methoden'!$B$10:$E$23,MATCH('Kosten contractjaar 3'!$E34,'Eenheidsprijzen verw.methoden'!$C$10:$C$23,0),1)</f>
        <v>102010</v>
      </c>
      <c r="C34" s="14">
        <v>45</v>
      </c>
      <c r="D34" s="15" t="s">
        <v>50</v>
      </c>
      <c r="E34" s="16" t="s">
        <v>20</v>
      </c>
      <c r="F34" s="17">
        <v>7</v>
      </c>
      <c r="G34" s="18">
        <f>VLOOKUP(E34,'Eenheidsprijzen verw.methoden'!$C$10:$E$23,3,0)</f>
        <v>0</v>
      </c>
      <c r="H34" s="18">
        <f t="shared" si="0"/>
        <v>0</v>
      </c>
      <c r="I34" s="18">
        <f>H34*VLOOKUP(E34,'Eenheidsprijzen verw.methoden'!$C$10:$F$23,4,0)</f>
        <v>0</v>
      </c>
      <c r="J34" s="18">
        <f t="shared" si="1"/>
        <v>0</v>
      </c>
    </row>
    <row r="35" spans="2:10" ht="27" customHeight="1" x14ac:dyDescent="0.15">
      <c r="B35" s="34">
        <f>INDEX('Eenheidsprijzen verw.methoden'!$B$10:$E$23,MATCH('Kosten contractjaar 3'!$E35,'Eenheidsprijzen verw.methoden'!$C$10:$C$23,0),1)</f>
        <v>102010</v>
      </c>
      <c r="C35" s="14">
        <v>46</v>
      </c>
      <c r="D35" s="15" t="s">
        <v>51</v>
      </c>
      <c r="E35" s="16" t="s">
        <v>20</v>
      </c>
      <c r="F35" s="17">
        <v>13</v>
      </c>
      <c r="G35" s="18">
        <f>VLOOKUP(E35,'Eenheidsprijzen verw.methoden'!$C$10:$E$23,3,0)</f>
        <v>0</v>
      </c>
      <c r="H35" s="18">
        <f t="shared" si="0"/>
        <v>0</v>
      </c>
      <c r="I35" s="18">
        <f>H35*VLOOKUP(E35,'Eenheidsprijzen verw.methoden'!$C$10:$F$23,4,0)</f>
        <v>0</v>
      </c>
      <c r="J35" s="18">
        <f t="shared" si="1"/>
        <v>0</v>
      </c>
    </row>
    <row r="36" spans="2:10" ht="27" customHeight="1" x14ac:dyDescent="0.15">
      <c r="B36" s="34">
        <f>INDEX('Eenheidsprijzen verw.methoden'!$B$10:$E$23,MATCH('Kosten contractjaar 3'!$E36,'Eenheidsprijzen verw.methoden'!$C$10:$C$23,0),1)</f>
        <v>102010</v>
      </c>
      <c r="C36" s="14">
        <v>48</v>
      </c>
      <c r="D36" s="15" t="s">
        <v>52</v>
      </c>
      <c r="E36" s="16" t="s">
        <v>20</v>
      </c>
      <c r="F36" s="17">
        <v>35</v>
      </c>
      <c r="G36" s="18">
        <f>VLOOKUP(E36,'Eenheidsprijzen verw.methoden'!$C$10:$E$23,3,0)</f>
        <v>0</v>
      </c>
      <c r="H36" s="18">
        <f t="shared" si="0"/>
        <v>0</v>
      </c>
      <c r="I36" s="18">
        <f>H36*VLOOKUP(E36,'Eenheidsprijzen verw.methoden'!$C$10:$F$23,4,0)</f>
        <v>0</v>
      </c>
      <c r="J36" s="18">
        <f t="shared" si="1"/>
        <v>0</v>
      </c>
    </row>
    <row r="37" spans="2:10" ht="27" customHeight="1" x14ac:dyDescent="0.15">
      <c r="B37" s="34">
        <f>INDEX('Eenheidsprijzen verw.methoden'!$B$10:$E$23,MATCH('Kosten contractjaar 3'!$E37,'Eenheidsprijzen verw.methoden'!$C$10:$C$23,0),1)</f>
        <v>102010</v>
      </c>
      <c r="C37" s="14">
        <v>49</v>
      </c>
      <c r="D37" s="15" t="s">
        <v>53</v>
      </c>
      <c r="E37" s="16" t="s">
        <v>20</v>
      </c>
      <c r="F37" s="17">
        <v>36</v>
      </c>
      <c r="G37" s="18">
        <f>VLOOKUP(E37,'Eenheidsprijzen verw.methoden'!$C$10:$E$23,3,0)</f>
        <v>0</v>
      </c>
      <c r="H37" s="18">
        <f t="shared" si="0"/>
        <v>0</v>
      </c>
      <c r="I37" s="18">
        <f>H37*VLOOKUP(E37,'Eenheidsprijzen verw.methoden'!$C$10:$F$23,4,0)</f>
        <v>0</v>
      </c>
      <c r="J37" s="18">
        <f t="shared" si="1"/>
        <v>0</v>
      </c>
    </row>
    <row r="38" spans="2:10" ht="27" customHeight="1" x14ac:dyDescent="0.15">
      <c r="B38" s="34">
        <f>INDEX('Eenheidsprijzen verw.methoden'!$B$10:$E$23,MATCH('Kosten contractjaar 3'!$E38,'Eenheidsprijzen verw.methoden'!$C$10:$C$23,0),1)</f>
        <v>104010</v>
      </c>
      <c r="C38" s="14">
        <v>50</v>
      </c>
      <c r="D38" s="15" t="s">
        <v>54</v>
      </c>
      <c r="E38" s="16" t="s">
        <v>77</v>
      </c>
      <c r="F38" s="17">
        <v>1060</v>
      </c>
      <c r="G38" s="18">
        <f>VLOOKUP(E38,'Eenheidsprijzen verw.methoden'!$C$10:$E$23,3,0)</f>
        <v>0</v>
      </c>
      <c r="H38" s="18">
        <f t="shared" si="0"/>
        <v>0</v>
      </c>
      <c r="I38" s="18">
        <f>H38*VLOOKUP(E38,'Eenheidsprijzen verw.methoden'!$C$10:$F$23,4,0)</f>
        <v>0</v>
      </c>
      <c r="J38" s="18">
        <f t="shared" si="1"/>
        <v>0</v>
      </c>
    </row>
    <row r="39" spans="2:10" ht="27" customHeight="1" x14ac:dyDescent="0.15">
      <c r="B39" s="34">
        <f>INDEX('Eenheidsprijzen verw.methoden'!$B$10:$E$23,MATCH('Kosten contractjaar 3'!$E39,'Eenheidsprijzen verw.methoden'!$C$10:$C$23,0),1)</f>
        <v>102010</v>
      </c>
      <c r="C39" s="14">
        <v>51</v>
      </c>
      <c r="D39" s="15" t="s">
        <v>55</v>
      </c>
      <c r="E39" s="16" t="s">
        <v>20</v>
      </c>
      <c r="F39" s="17">
        <v>1</v>
      </c>
      <c r="G39" s="18">
        <f>VLOOKUP(E39,'Eenheidsprijzen verw.methoden'!$C$10:$E$23,3,0)</f>
        <v>0</v>
      </c>
      <c r="H39" s="18">
        <f t="shared" si="0"/>
        <v>0</v>
      </c>
      <c r="I39" s="18">
        <f>H39*VLOOKUP(E39,'Eenheidsprijzen verw.methoden'!$C$10:$F$23,4,0)</f>
        <v>0</v>
      </c>
      <c r="J39" s="18">
        <f t="shared" si="1"/>
        <v>0</v>
      </c>
    </row>
    <row r="40" spans="2:10" ht="27" customHeight="1" x14ac:dyDescent="0.15">
      <c r="B40" s="34">
        <f>INDEX('Eenheidsprijzen verw.methoden'!$B$10:$E$23,MATCH('Kosten contractjaar 3'!$E40,'Eenheidsprijzen verw.methoden'!$C$10:$C$23,0),1)</f>
        <v>104010</v>
      </c>
      <c r="C40" s="14">
        <v>53</v>
      </c>
      <c r="D40" s="15" t="s">
        <v>56</v>
      </c>
      <c r="E40" s="16" t="s">
        <v>77</v>
      </c>
      <c r="F40" s="17">
        <v>2</v>
      </c>
      <c r="G40" s="18">
        <f>VLOOKUP(E40,'Eenheidsprijzen verw.methoden'!$C$10:$E$23,3,0)</f>
        <v>0</v>
      </c>
      <c r="H40" s="18">
        <f t="shared" si="0"/>
        <v>0</v>
      </c>
      <c r="I40" s="18">
        <f>H40*VLOOKUP(E40,'Eenheidsprijzen verw.methoden'!$C$10:$F$23,4,0)</f>
        <v>0</v>
      </c>
      <c r="J40" s="18">
        <f t="shared" si="1"/>
        <v>0</v>
      </c>
    </row>
    <row r="41" spans="2:10" ht="27" customHeight="1" x14ac:dyDescent="0.15">
      <c r="B41" s="34">
        <f>INDEX('Eenheidsprijzen verw.methoden'!$B$10:$E$23,MATCH('Kosten contractjaar 3'!$E41,'Eenheidsprijzen verw.methoden'!$C$10:$C$23,0),1)</f>
        <v>102010</v>
      </c>
      <c r="C41" s="14">
        <v>55</v>
      </c>
      <c r="D41" s="15" t="s">
        <v>57</v>
      </c>
      <c r="E41" s="16" t="s">
        <v>20</v>
      </c>
      <c r="F41" s="17">
        <v>13</v>
      </c>
      <c r="G41" s="18">
        <f>VLOOKUP(E41,'Eenheidsprijzen verw.methoden'!$C$10:$E$23,3,0)</f>
        <v>0</v>
      </c>
      <c r="H41" s="18">
        <f t="shared" si="0"/>
        <v>0</v>
      </c>
      <c r="I41" s="18">
        <f>H41*VLOOKUP(E41,'Eenheidsprijzen verw.methoden'!$C$10:$F$23,4,0)</f>
        <v>0</v>
      </c>
      <c r="J41" s="18">
        <f t="shared" si="1"/>
        <v>0</v>
      </c>
    </row>
    <row r="42" spans="2:10" ht="27" customHeight="1" x14ac:dyDescent="0.15">
      <c r="B42" s="34">
        <f>INDEX('Eenheidsprijzen verw.methoden'!$B$10:$E$23,MATCH('Kosten contractjaar 3'!$E42,'Eenheidsprijzen verw.methoden'!$C$10:$C$23,0),1)</f>
        <v>102010</v>
      </c>
      <c r="C42" s="14">
        <v>57</v>
      </c>
      <c r="D42" s="15" t="s">
        <v>58</v>
      </c>
      <c r="E42" s="16" t="s">
        <v>20</v>
      </c>
      <c r="F42" s="17">
        <v>1</v>
      </c>
      <c r="G42" s="18">
        <f>VLOOKUP(E42,'Eenheidsprijzen verw.methoden'!$C$10:$E$23,3,0)</f>
        <v>0</v>
      </c>
      <c r="H42" s="18">
        <f t="shared" si="0"/>
        <v>0</v>
      </c>
      <c r="I42" s="18">
        <f>H42*VLOOKUP(E42,'Eenheidsprijzen verw.methoden'!$C$10:$F$23,4,0)</f>
        <v>0</v>
      </c>
      <c r="J42" s="18">
        <f t="shared" si="1"/>
        <v>0</v>
      </c>
    </row>
    <row r="43" spans="2:10" ht="27" customHeight="1" x14ac:dyDescent="0.15">
      <c r="B43" s="34">
        <f>INDEX('Eenheidsprijzen verw.methoden'!$B$10:$E$23,MATCH('Kosten contractjaar 3'!$E43,'Eenheidsprijzen verw.methoden'!$C$10:$C$23,0),1)</f>
        <v>104010</v>
      </c>
      <c r="C43" s="14">
        <v>58</v>
      </c>
      <c r="D43" s="15" t="s">
        <v>59</v>
      </c>
      <c r="E43" s="16" t="s">
        <v>77</v>
      </c>
      <c r="F43" s="17">
        <v>1</v>
      </c>
      <c r="G43" s="18">
        <f>VLOOKUP(E43,'Eenheidsprijzen verw.methoden'!$C$10:$E$23,3,0)</f>
        <v>0</v>
      </c>
      <c r="H43" s="18">
        <f t="shared" si="0"/>
        <v>0</v>
      </c>
      <c r="I43" s="18">
        <f>H43*VLOOKUP(E43,'Eenheidsprijzen verw.methoden'!$C$10:$F$23,4,0)</f>
        <v>0</v>
      </c>
      <c r="J43" s="18">
        <f t="shared" si="1"/>
        <v>0</v>
      </c>
    </row>
    <row r="44" spans="2:10" ht="27" customHeight="1" x14ac:dyDescent="0.15">
      <c r="B44" s="34">
        <f>INDEX('Eenheidsprijzen verw.methoden'!$B$10:$E$23,MATCH('Kosten contractjaar 3'!$E44,'Eenheidsprijzen verw.methoden'!$C$10:$C$23,0),1)</f>
        <v>102010</v>
      </c>
      <c r="C44" s="14">
        <v>61</v>
      </c>
      <c r="D44" s="15" t="s">
        <v>60</v>
      </c>
      <c r="E44" s="16" t="s">
        <v>20</v>
      </c>
      <c r="F44" s="17">
        <v>1</v>
      </c>
      <c r="G44" s="18">
        <f>VLOOKUP(E44,'Eenheidsprijzen verw.methoden'!$C$10:$E$23,3,0)</f>
        <v>0</v>
      </c>
      <c r="H44" s="18">
        <f t="shared" si="0"/>
        <v>0</v>
      </c>
      <c r="I44" s="18">
        <f>H44*VLOOKUP(E44,'Eenheidsprijzen verw.methoden'!$C$10:$F$23,4,0)</f>
        <v>0</v>
      </c>
      <c r="J44" s="18">
        <f t="shared" si="1"/>
        <v>0</v>
      </c>
    </row>
    <row r="45" spans="2:10" ht="27" customHeight="1" x14ac:dyDescent="0.15">
      <c r="B45" s="34">
        <f>INDEX('Eenheidsprijzen verw.methoden'!$B$10:$E$23,MATCH('Kosten contractjaar 3'!$E45,'Eenheidsprijzen verw.methoden'!$C$10:$C$23,0),1)</f>
        <v>102010</v>
      </c>
      <c r="C45" s="14">
        <v>62</v>
      </c>
      <c r="D45" s="15" t="s">
        <v>61</v>
      </c>
      <c r="E45" s="16" t="s">
        <v>20</v>
      </c>
      <c r="F45" s="17">
        <v>2</v>
      </c>
      <c r="G45" s="18">
        <f>VLOOKUP(E45,'Eenheidsprijzen verw.methoden'!$C$10:$E$23,3,0)</f>
        <v>0</v>
      </c>
      <c r="H45" s="18">
        <f t="shared" si="0"/>
        <v>0</v>
      </c>
      <c r="I45" s="18">
        <f>H45*VLOOKUP(E45,'Eenheidsprijzen verw.methoden'!$C$10:$F$23,4,0)</f>
        <v>0</v>
      </c>
      <c r="J45" s="18">
        <f t="shared" si="1"/>
        <v>0</v>
      </c>
    </row>
    <row r="46" spans="2:10" ht="27" customHeight="1" x14ac:dyDescent="0.15">
      <c r="B46" s="34">
        <f>INDEX('Eenheidsprijzen verw.methoden'!$B$10:$E$23,MATCH('Kosten contractjaar 3'!$E46,'Eenheidsprijzen verw.methoden'!$C$10:$C$23,0),1)</f>
        <v>102010</v>
      </c>
      <c r="C46" s="14">
        <v>64</v>
      </c>
      <c r="D46" s="15" t="s">
        <v>62</v>
      </c>
      <c r="E46" s="16" t="s">
        <v>20</v>
      </c>
      <c r="F46" s="17">
        <v>30</v>
      </c>
      <c r="G46" s="18">
        <f>VLOOKUP(E46,'Eenheidsprijzen verw.methoden'!$C$10:$E$23,3,0)</f>
        <v>0</v>
      </c>
      <c r="H46" s="18">
        <f t="shared" si="0"/>
        <v>0</v>
      </c>
      <c r="I46" s="18">
        <f>H46*VLOOKUP(E46,'Eenheidsprijzen verw.methoden'!$C$10:$F$23,4,0)</f>
        <v>0</v>
      </c>
      <c r="J46" s="18">
        <f t="shared" si="1"/>
        <v>0</v>
      </c>
    </row>
    <row r="47" spans="2:10" ht="27" customHeight="1" x14ac:dyDescent="0.15">
      <c r="B47" s="34">
        <f>INDEX('Eenheidsprijzen verw.methoden'!$B$10:$E$23,MATCH('Kosten contractjaar 3'!$E47,'Eenheidsprijzen verw.methoden'!$C$10:$C$23,0),1)</f>
        <v>104010</v>
      </c>
      <c r="C47" s="14">
        <v>65</v>
      </c>
      <c r="D47" s="15" t="s">
        <v>63</v>
      </c>
      <c r="E47" s="16" t="s">
        <v>77</v>
      </c>
      <c r="F47" s="17">
        <v>2</v>
      </c>
      <c r="G47" s="18">
        <f>VLOOKUP(E47,'Eenheidsprijzen verw.methoden'!$C$10:$E$23,3,0)</f>
        <v>0</v>
      </c>
      <c r="H47" s="18">
        <f t="shared" si="0"/>
        <v>0</v>
      </c>
      <c r="I47" s="18">
        <f>H47*VLOOKUP(E47,'Eenheidsprijzen verw.methoden'!$C$10:$F$23,4,0)</f>
        <v>0</v>
      </c>
      <c r="J47" s="18">
        <f t="shared" si="1"/>
        <v>0</v>
      </c>
    </row>
    <row r="48" spans="2:10" ht="27" customHeight="1" x14ac:dyDescent="0.15">
      <c r="B48" s="34">
        <f>INDEX('Eenheidsprijzen verw.methoden'!$B$10:$E$23,MATCH('Kosten contractjaar 3'!$E48,'Eenheidsprijzen verw.methoden'!$C$10:$C$23,0),1)</f>
        <v>101010</v>
      </c>
      <c r="C48" s="14">
        <v>66</v>
      </c>
      <c r="D48" s="15" t="s">
        <v>64</v>
      </c>
      <c r="E48" s="16" t="s">
        <v>18</v>
      </c>
      <c r="F48" s="17">
        <v>82</v>
      </c>
      <c r="G48" s="18">
        <f>VLOOKUP(E48,'Eenheidsprijzen verw.methoden'!$C$10:$E$23,3,0)</f>
        <v>0</v>
      </c>
      <c r="H48" s="18">
        <f t="shared" si="0"/>
        <v>0</v>
      </c>
      <c r="I48" s="18">
        <f>H48*VLOOKUP(E48,'Eenheidsprijzen verw.methoden'!$C$10:$F$23,4,0)</f>
        <v>0</v>
      </c>
      <c r="J48" s="18">
        <f t="shared" si="1"/>
        <v>0</v>
      </c>
    </row>
    <row r="49" spans="2:10" ht="27" customHeight="1" x14ac:dyDescent="0.15">
      <c r="B49" s="34">
        <f>INDEX('Eenheidsprijzen verw.methoden'!$B$10:$E$23,MATCH('Kosten contractjaar 3'!$E49,'Eenheidsprijzen verw.methoden'!$C$10:$C$23,0),1)</f>
        <v>102010</v>
      </c>
      <c r="C49" s="14">
        <v>69</v>
      </c>
      <c r="D49" s="15" t="s">
        <v>65</v>
      </c>
      <c r="E49" s="16" t="s">
        <v>20</v>
      </c>
      <c r="F49" s="17">
        <v>4</v>
      </c>
      <c r="G49" s="18">
        <f>VLOOKUP(E49,'Eenheidsprijzen verw.methoden'!$C$10:$E$23,3,0)</f>
        <v>0</v>
      </c>
      <c r="H49" s="18">
        <f t="shared" si="0"/>
        <v>0</v>
      </c>
      <c r="I49" s="18">
        <f>H49*VLOOKUP(E49,'Eenheidsprijzen verw.methoden'!$C$10:$F$23,4,0)</f>
        <v>0</v>
      </c>
      <c r="J49" s="18">
        <f t="shared" si="1"/>
        <v>0</v>
      </c>
    </row>
    <row r="50" spans="2:10" ht="27" customHeight="1" x14ac:dyDescent="0.15">
      <c r="B50" s="34">
        <f>INDEX('Eenheidsprijzen verw.methoden'!$B$10:$E$23,MATCH('Kosten contractjaar 3'!$E50,'Eenheidsprijzen verw.methoden'!$C$10:$C$23,0),1)</f>
        <v>102010</v>
      </c>
      <c r="C50" s="14">
        <v>70</v>
      </c>
      <c r="D50" s="15" t="s">
        <v>66</v>
      </c>
      <c r="E50" s="16" t="s">
        <v>20</v>
      </c>
      <c r="F50" s="17">
        <v>14</v>
      </c>
      <c r="G50" s="18">
        <f>VLOOKUP(E50,'Eenheidsprijzen verw.methoden'!$C$10:$E$23,3,0)</f>
        <v>0</v>
      </c>
      <c r="H50" s="18">
        <f t="shared" si="0"/>
        <v>0</v>
      </c>
      <c r="I50" s="18">
        <f>H50*VLOOKUP(E50,'Eenheidsprijzen verw.methoden'!$C$10:$F$23,4,0)</f>
        <v>0</v>
      </c>
      <c r="J50" s="18">
        <f t="shared" si="1"/>
        <v>0</v>
      </c>
    </row>
    <row r="51" spans="2:10" ht="27" customHeight="1" x14ac:dyDescent="0.15">
      <c r="B51" s="34">
        <f>INDEX('Eenheidsprijzen verw.methoden'!$B$10:$E$23,MATCH('Kosten contractjaar 3'!$E51,'Eenheidsprijzen verw.methoden'!$C$10:$C$23,0),1)</f>
        <v>101020</v>
      </c>
      <c r="C51" s="14">
        <v>72</v>
      </c>
      <c r="D51" s="15" t="s">
        <v>33</v>
      </c>
      <c r="E51" s="16" t="s">
        <v>19</v>
      </c>
      <c r="F51" s="17">
        <v>13</v>
      </c>
      <c r="G51" s="18">
        <f>VLOOKUP(E51,'Eenheidsprijzen verw.methoden'!$C$10:$E$23,3,0)</f>
        <v>0</v>
      </c>
      <c r="H51" s="18">
        <f t="shared" si="0"/>
        <v>0</v>
      </c>
      <c r="I51" s="18">
        <f>H51*VLOOKUP(E51,'Eenheidsprijzen verw.methoden'!$C$10:$F$23,4,0)</f>
        <v>0</v>
      </c>
      <c r="J51" s="18">
        <f t="shared" si="1"/>
        <v>0</v>
      </c>
    </row>
    <row r="52" spans="2:10" ht="27" customHeight="1" x14ac:dyDescent="0.15">
      <c r="B52" s="34">
        <f>INDEX('Eenheidsprijzen verw.methoden'!$B$10:$E$23,MATCH('Kosten contractjaar 3'!$E52,'Eenheidsprijzen verw.methoden'!$C$10:$C$23,0),1)</f>
        <v>101010</v>
      </c>
      <c r="C52" s="14">
        <v>73</v>
      </c>
      <c r="D52" s="15" t="s">
        <v>67</v>
      </c>
      <c r="E52" s="16" t="s">
        <v>18</v>
      </c>
      <c r="F52" s="17">
        <v>87</v>
      </c>
      <c r="G52" s="18">
        <f>VLOOKUP(E52,'Eenheidsprijzen verw.methoden'!$C$10:$E$23,3,0)</f>
        <v>0</v>
      </c>
      <c r="H52" s="18">
        <f t="shared" si="0"/>
        <v>0</v>
      </c>
      <c r="I52" s="18">
        <f>H52*VLOOKUP(E52,'Eenheidsprijzen verw.methoden'!$C$10:$F$23,4,0)</f>
        <v>0</v>
      </c>
      <c r="J52" s="18">
        <f t="shared" si="1"/>
        <v>0</v>
      </c>
    </row>
    <row r="53" spans="2:10" ht="27" customHeight="1" x14ac:dyDescent="0.15">
      <c r="B53" s="34">
        <f>INDEX('Eenheidsprijzen verw.methoden'!$B$10:$E$23,MATCH('Kosten contractjaar 3'!$E53,'Eenheidsprijzen verw.methoden'!$C$10:$C$23,0),1)</f>
        <v>101010</v>
      </c>
      <c r="C53" s="14">
        <v>74</v>
      </c>
      <c r="D53" s="15" t="s">
        <v>68</v>
      </c>
      <c r="E53" s="16" t="s">
        <v>18</v>
      </c>
      <c r="F53" s="17">
        <v>5</v>
      </c>
      <c r="G53" s="18">
        <f>VLOOKUP(E53,'Eenheidsprijzen verw.methoden'!$C$10:$E$23,3,0)</f>
        <v>0</v>
      </c>
      <c r="H53" s="18">
        <f t="shared" si="0"/>
        <v>0</v>
      </c>
      <c r="I53" s="18">
        <f>H53*VLOOKUP(E53,'Eenheidsprijzen verw.methoden'!$C$10:$F$23,4,0)</f>
        <v>0</v>
      </c>
      <c r="J53" s="18">
        <f t="shared" si="1"/>
        <v>0</v>
      </c>
    </row>
    <row r="54" spans="2:10" ht="27" customHeight="1" x14ac:dyDescent="0.15">
      <c r="B54" s="34">
        <f>INDEX('Eenheidsprijzen verw.methoden'!$B$10:$E$23,MATCH('Kosten contractjaar 3'!$E54,'Eenheidsprijzen verw.methoden'!$C$10:$C$23,0),1)</f>
        <v>101010</v>
      </c>
      <c r="C54" s="14">
        <v>75</v>
      </c>
      <c r="D54" s="15" t="s">
        <v>69</v>
      </c>
      <c r="E54" s="16" t="s">
        <v>18</v>
      </c>
      <c r="F54" s="17">
        <v>2</v>
      </c>
      <c r="G54" s="18">
        <f>VLOOKUP(E54,'Eenheidsprijzen verw.methoden'!$C$10:$E$23,3,0)</f>
        <v>0</v>
      </c>
      <c r="H54" s="18">
        <f t="shared" si="0"/>
        <v>0</v>
      </c>
      <c r="I54" s="18">
        <f>H54*VLOOKUP(E54,'Eenheidsprijzen verw.methoden'!$C$10:$F$23,4,0)</f>
        <v>0</v>
      </c>
      <c r="J54" s="18">
        <f t="shared" si="1"/>
        <v>0</v>
      </c>
    </row>
    <row r="55" spans="2:10" ht="27" customHeight="1" x14ac:dyDescent="0.15">
      <c r="B55" s="34">
        <f>INDEX('Eenheidsprijzen verw.methoden'!$B$10:$E$23,MATCH('Kosten contractjaar 3'!$E55,'Eenheidsprijzen verw.methoden'!$C$10:$C$23,0),1)</f>
        <v>104010</v>
      </c>
      <c r="C55" s="14">
        <v>76</v>
      </c>
      <c r="D55" s="15" t="s">
        <v>70</v>
      </c>
      <c r="E55" s="16" t="s">
        <v>77</v>
      </c>
      <c r="F55" s="17">
        <v>1</v>
      </c>
      <c r="G55" s="18">
        <f>VLOOKUP(E55,'Eenheidsprijzen verw.methoden'!$C$10:$E$23,3,0)</f>
        <v>0</v>
      </c>
      <c r="H55" s="18">
        <f t="shared" si="0"/>
        <v>0</v>
      </c>
      <c r="I55" s="18">
        <f>H55*VLOOKUP(E55,'Eenheidsprijzen verw.methoden'!$C$10:$F$23,4,0)</f>
        <v>0</v>
      </c>
      <c r="J55" s="18">
        <f t="shared" si="1"/>
        <v>0</v>
      </c>
    </row>
    <row r="56" spans="2:10" ht="27" customHeight="1" x14ac:dyDescent="0.15">
      <c r="B56" s="34">
        <f>INDEX('Eenheidsprijzen verw.methoden'!$B$10:$E$23,MATCH('Kosten contractjaar 3'!$E56,'Eenheidsprijzen verw.methoden'!$C$10:$C$23,0),1)</f>
        <v>104010</v>
      </c>
      <c r="C56" s="14">
        <v>77</v>
      </c>
      <c r="D56" s="15" t="s">
        <v>71</v>
      </c>
      <c r="E56" s="16" t="s">
        <v>77</v>
      </c>
      <c r="F56" s="17">
        <v>1</v>
      </c>
      <c r="G56" s="18">
        <f>VLOOKUP(E56,'Eenheidsprijzen verw.methoden'!$C$10:$E$23,3,0)</f>
        <v>0</v>
      </c>
      <c r="H56" s="18">
        <f t="shared" si="0"/>
        <v>0</v>
      </c>
      <c r="I56" s="18">
        <f>H56*VLOOKUP(E56,'Eenheidsprijzen verw.methoden'!$C$10:$F$23,4,0)</f>
        <v>0</v>
      </c>
      <c r="J56" s="18">
        <f t="shared" si="1"/>
        <v>0</v>
      </c>
    </row>
    <row r="57" spans="2:10" ht="27" customHeight="1" x14ac:dyDescent="0.15">
      <c r="B57" s="34">
        <f>INDEX('Eenheidsprijzen verw.methoden'!$B$10:$E$23,MATCH('Kosten contractjaar 3'!$E57,'Eenheidsprijzen verw.methoden'!$C$10:$C$23,0),1)</f>
        <v>102010</v>
      </c>
      <c r="C57" s="14">
        <v>78</v>
      </c>
      <c r="D57" s="15" t="s">
        <v>72</v>
      </c>
      <c r="E57" s="16" t="s">
        <v>20</v>
      </c>
      <c r="F57" s="17">
        <v>24</v>
      </c>
      <c r="G57" s="18">
        <f>VLOOKUP(E57,'Eenheidsprijzen verw.methoden'!$C$10:$E$23,3,0)</f>
        <v>0</v>
      </c>
      <c r="H57" s="18">
        <f t="shared" si="0"/>
        <v>0</v>
      </c>
      <c r="I57" s="18">
        <f>H57*VLOOKUP(E57,'Eenheidsprijzen verw.methoden'!$C$10:$F$23,4,0)</f>
        <v>0</v>
      </c>
      <c r="J57" s="18">
        <f t="shared" si="1"/>
        <v>0</v>
      </c>
    </row>
    <row r="58" spans="2:10" ht="27" customHeight="1" x14ac:dyDescent="0.15">
      <c r="B58" s="34">
        <f>INDEX('Eenheidsprijzen verw.methoden'!$B$10:$E$23,MATCH('Kosten contractjaar 3'!$E58,'Eenheidsprijzen verw.methoden'!$C$10:$C$23,0),1)</f>
        <v>103010</v>
      </c>
      <c r="C58" s="14">
        <v>79</v>
      </c>
      <c r="D58" s="15" t="s">
        <v>73</v>
      </c>
      <c r="E58" s="16" t="s">
        <v>22</v>
      </c>
      <c r="F58" s="17">
        <v>7</v>
      </c>
      <c r="G58" s="18">
        <f>VLOOKUP(E58,'Eenheidsprijzen verw.methoden'!$C$10:$E$23,3,0)</f>
        <v>0</v>
      </c>
      <c r="H58" s="19">
        <f t="shared" si="0"/>
        <v>0</v>
      </c>
      <c r="I58" s="18">
        <f>H58*VLOOKUP(E58,'Eenheidsprijzen verw.methoden'!$C$10:$F$23,4,0)</f>
        <v>0</v>
      </c>
      <c r="J58" s="18">
        <f t="shared" si="1"/>
        <v>0</v>
      </c>
    </row>
    <row r="59" spans="2:10" ht="27" customHeight="1" x14ac:dyDescent="0.15">
      <c r="B59" s="34">
        <f>INDEX('Eenheidsprijzen verw.methoden'!$B$10:$E$23,MATCH('Kosten contractjaar 3'!$E59,'Eenheidsprijzen verw.methoden'!$C$10:$C$23,0),1)</f>
        <v>105010</v>
      </c>
      <c r="C59" s="14"/>
      <c r="D59" s="15"/>
      <c r="E59" s="16" t="s">
        <v>80</v>
      </c>
      <c r="F59" s="17">
        <v>25</v>
      </c>
      <c r="G59" s="18">
        <f>VLOOKUP(E59,'Eenheidsprijzen verw.methoden'!$C$10:$E$23,3,0)</f>
        <v>0</v>
      </c>
      <c r="H59" s="19">
        <f t="shared" si="0"/>
        <v>0</v>
      </c>
      <c r="I59" s="18">
        <f>H59*VLOOKUP(E59,'Eenheidsprijzen verw.methoden'!$C$10:$F$23,4,0)</f>
        <v>0</v>
      </c>
      <c r="J59" s="18">
        <f t="shared" si="1"/>
        <v>0</v>
      </c>
    </row>
    <row r="60" spans="2:10" ht="27" customHeight="1" x14ac:dyDescent="0.15">
      <c r="B60" s="34">
        <f>INDEX('Eenheidsprijzen verw.methoden'!$B$10:$E$23,MATCH('Kosten contractjaar 3'!$E60,'Eenheidsprijzen verw.methoden'!$C$10:$C$23,0),1)</f>
        <v>105020</v>
      </c>
      <c r="C60" s="14"/>
      <c r="D60" s="15"/>
      <c r="E60" s="16" t="s">
        <v>81</v>
      </c>
      <c r="F60" s="17">
        <v>40</v>
      </c>
      <c r="G60" s="18">
        <f>VLOOKUP(E60,'Eenheidsprijzen verw.methoden'!$C$10:$E$23,3,0)</f>
        <v>0</v>
      </c>
      <c r="H60" s="19">
        <f t="shared" si="0"/>
        <v>0</v>
      </c>
      <c r="I60" s="18">
        <f>H60*VLOOKUP(E60,'Eenheidsprijzen verw.methoden'!$C$10:$F$23,4,0)</f>
        <v>0</v>
      </c>
      <c r="J60" s="18">
        <f t="shared" si="1"/>
        <v>0</v>
      </c>
    </row>
    <row r="61" spans="2:10" ht="27" customHeight="1" x14ac:dyDescent="0.15">
      <c r="B61" s="34">
        <f>INDEX('Eenheidsprijzen verw.methoden'!$B$10:$E$23,MATCH('Kosten contractjaar 3'!$E61,'Eenheidsprijzen verw.methoden'!$C$10:$C$23,0),1)</f>
        <v>105030</v>
      </c>
      <c r="C61" s="14"/>
      <c r="D61" s="15"/>
      <c r="E61" s="16" t="s">
        <v>24</v>
      </c>
      <c r="F61" s="44">
        <v>20</v>
      </c>
      <c r="G61" s="18">
        <f>VLOOKUP(E61,'Eenheidsprijzen verw.methoden'!$C$10:$E$23,3,0)</f>
        <v>0</v>
      </c>
      <c r="H61" s="18">
        <f t="shared" si="0"/>
        <v>0</v>
      </c>
      <c r="I61" s="18">
        <f>H61*VLOOKUP(E61,'Eenheidsprijzen verw.methoden'!$C$10:$F$23,4,0)</f>
        <v>0</v>
      </c>
      <c r="J61" s="18">
        <f t="shared" si="1"/>
        <v>0</v>
      </c>
    </row>
    <row r="62" spans="2:10" ht="27" customHeight="1" thickBot="1" x14ac:dyDescent="0.2">
      <c r="B62" s="48"/>
      <c r="C62" s="49"/>
      <c r="D62" s="5"/>
      <c r="E62" s="50"/>
      <c r="F62" s="52"/>
      <c r="G62" s="51"/>
      <c r="H62" s="51"/>
    </row>
    <row r="63" spans="2:10" ht="23.25" customHeight="1" thickBot="1" x14ac:dyDescent="0.25">
      <c r="B63" s="24" t="s">
        <v>11</v>
      </c>
      <c r="C63" s="7"/>
      <c r="D63" s="67" t="str">
        <f>IF(J63&gt;50000, "Let op! U schrijft in met een jaartotaal boven €50.000,- incl. btw","")</f>
        <v/>
      </c>
      <c r="E63" s="67"/>
      <c r="F63" s="8"/>
      <c r="H63" s="70">
        <f>SUM(H9:H61)</f>
        <v>0</v>
      </c>
      <c r="I63" s="70">
        <f t="shared" ref="I63:J63" si="2">SUM(I9:I61)</f>
        <v>0</v>
      </c>
      <c r="J63" s="70">
        <f t="shared" si="2"/>
        <v>0</v>
      </c>
    </row>
    <row r="64" spans="2:10" ht="12.75" customHeight="1" x14ac:dyDescent="0.2"/>
    <row r="65" spans="4:6" ht="12.75" customHeight="1" x14ac:dyDescent="0.2">
      <c r="D65" s="57"/>
      <c r="E65" s="57"/>
      <c r="F65" s="42"/>
    </row>
    <row r="66" spans="4:6" x14ac:dyDescent="0.2">
      <c r="E66" s="42"/>
      <c r="F66" s="42"/>
    </row>
    <row r="67" spans="4:6" x14ac:dyDescent="0.2">
      <c r="E67" s="42"/>
    </row>
    <row r="68" spans="4:6" x14ac:dyDescent="0.2">
      <c r="E68" s="42"/>
    </row>
  </sheetData>
  <autoFilter ref="B8:H63" xr:uid="{9B5B1224-7395-4019-AAA1-1784780A6C36}"/>
  <mergeCells count="2">
    <mergeCell ref="D63:E63"/>
    <mergeCell ref="D65:E65"/>
  </mergeCells>
  <pageMargins left="0.7" right="0.7" top="0.75" bottom="0.75" header="0.3" footer="0.3"/>
  <pageSetup paperSize="8" scale="7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53029F-5267-4DB2-8D41-583798B9F622}">
          <x14:formula1>
            <xm:f>'Eenheidsprijzen verw.methoden'!$C$10:$C$18</xm:f>
          </x14:formula1>
          <xm:sqref>E9:E62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C2473-3D3F-4A68-868B-C26A033E6AC8}">
  <sheetPr>
    <pageSetUpPr fitToPage="1"/>
  </sheetPr>
  <dimension ref="B1:J68"/>
  <sheetViews>
    <sheetView topLeftCell="A52" workbookViewId="0">
      <selection activeCell="F73" sqref="F73"/>
    </sheetView>
  </sheetViews>
  <sheetFormatPr defaultRowHeight="12.75" x14ac:dyDescent="0.2"/>
  <cols>
    <col min="1" max="1" width="3.25" style="1" customWidth="1"/>
    <col min="2" max="2" width="12.75" style="9" bestFit="1" customWidth="1"/>
    <col min="3" max="3" width="15.5" style="10" customWidth="1"/>
    <col min="4" max="4" width="42.375" style="10" customWidth="1"/>
    <col min="5" max="5" width="47.75" style="6" bestFit="1" customWidth="1"/>
    <col min="6" max="6" width="9.75" style="6" bestFit="1" customWidth="1"/>
    <col min="7" max="8" width="13.5" style="6" customWidth="1"/>
    <col min="9" max="9" width="12.625" style="1" bestFit="1" customWidth="1"/>
    <col min="10" max="10" width="13.875" style="1" bestFit="1" customWidth="1"/>
    <col min="11" max="16384" width="9" style="1"/>
  </cols>
  <sheetData>
    <row r="1" spans="2:10" ht="19.5" customHeight="1" x14ac:dyDescent="0.2">
      <c r="B1" s="20" t="s">
        <v>5</v>
      </c>
    </row>
    <row r="2" spans="2:10" ht="19.5" customHeight="1" x14ac:dyDescent="0.2">
      <c r="B2" s="21" t="s">
        <v>6</v>
      </c>
      <c r="C2" s="22" t="str">
        <f>Voorblad!C3</f>
        <v>Definitief</v>
      </c>
    </row>
    <row r="3" spans="2:10" ht="19.5" customHeight="1" x14ac:dyDescent="0.2">
      <c r="B3" s="21" t="s">
        <v>7</v>
      </c>
      <c r="C3" s="22" t="str">
        <f>Voorblad!C4</f>
        <v>1.0</v>
      </c>
    </row>
    <row r="4" spans="2:10" ht="19.5" customHeight="1" x14ac:dyDescent="0.2">
      <c r="B4" s="21" t="s">
        <v>8</v>
      </c>
      <c r="C4" s="25">
        <f>Voorblad!C5</f>
        <v>45212</v>
      </c>
    </row>
    <row r="5" spans="2:10" ht="19.5" customHeight="1" x14ac:dyDescent="0.2">
      <c r="B5" s="21" t="s">
        <v>9</v>
      </c>
      <c r="C5" s="23" t="s">
        <v>92</v>
      </c>
    </row>
    <row r="6" spans="2:10" ht="19.5" customHeight="1" x14ac:dyDescent="0.2">
      <c r="B6" s="21" t="s">
        <v>14</v>
      </c>
      <c r="C6" s="2" t="str">
        <f>IF(Voorblad!$C$7="","",Voorblad!$C$7)</f>
        <v/>
      </c>
    </row>
    <row r="8" spans="2:10" s="5" customFormat="1" ht="41.25" customHeight="1" x14ac:dyDescent="0.15">
      <c r="B8" s="11" t="s">
        <v>17</v>
      </c>
      <c r="C8" s="12" t="s">
        <v>1</v>
      </c>
      <c r="D8" s="12" t="s">
        <v>2</v>
      </c>
      <c r="E8" s="12" t="s">
        <v>16</v>
      </c>
      <c r="F8" s="13" t="s">
        <v>3</v>
      </c>
      <c r="G8" s="12" t="s">
        <v>4</v>
      </c>
      <c r="H8" s="12" t="s">
        <v>75</v>
      </c>
      <c r="I8" s="68" t="s">
        <v>87</v>
      </c>
      <c r="J8" s="12" t="s">
        <v>90</v>
      </c>
    </row>
    <row r="9" spans="2:10" ht="27" customHeight="1" x14ac:dyDescent="0.15">
      <c r="B9" s="34">
        <f>INDEX('Eenheidsprijzen verw.methoden'!$B$10:$E$23,MATCH('Kosten contractjaar 4'!$E9,'Eenheidsprijzen verw.methoden'!$C$10:$C$23,0),1)</f>
        <v>102010</v>
      </c>
      <c r="C9" s="14">
        <v>1</v>
      </c>
      <c r="D9" s="15" t="s">
        <v>25</v>
      </c>
      <c r="E9" s="16" t="s">
        <v>20</v>
      </c>
      <c r="F9" s="17">
        <v>271</v>
      </c>
      <c r="G9" s="18">
        <f>VLOOKUP(E9,'Eenheidsprijzen verw.methoden'!$C$10:$E$23,3,0)</f>
        <v>0</v>
      </c>
      <c r="H9" s="18">
        <f>G9*F9</f>
        <v>0</v>
      </c>
      <c r="I9" s="18">
        <f>H9*VLOOKUP(E9,'Eenheidsprijzen verw.methoden'!$C$10:$F$23,4,0)</f>
        <v>0</v>
      </c>
      <c r="J9" s="18">
        <f>H9+I9</f>
        <v>0</v>
      </c>
    </row>
    <row r="10" spans="2:10" ht="27" customHeight="1" x14ac:dyDescent="0.15">
      <c r="B10" s="34">
        <f>INDEX('Eenheidsprijzen verw.methoden'!$B$10:$E$23,MATCH('Kosten contractjaar 4'!$E10,'Eenheidsprijzen verw.methoden'!$C$10:$C$23,0),1)</f>
        <v>104010</v>
      </c>
      <c r="C10" s="14">
        <v>2</v>
      </c>
      <c r="D10" s="15" t="s">
        <v>26</v>
      </c>
      <c r="E10" s="16" t="s">
        <v>77</v>
      </c>
      <c r="F10" s="17">
        <v>1</v>
      </c>
      <c r="G10" s="18">
        <f>VLOOKUP(E10,'Eenheidsprijzen verw.methoden'!$C$10:$E$23,3,0)</f>
        <v>0</v>
      </c>
      <c r="H10" s="18">
        <f t="shared" ref="H10:H61" si="0">G10*F10</f>
        <v>0</v>
      </c>
      <c r="I10" s="18">
        <f>H10*VLOOKUP(E10,'Eenheidsprijzen verw.methoden'!$C$10:$F$23,4,0)</f>
        <v>0</v>
      </c>
      <c r="J10" s="18">
        <f t="shared" ref="J10:J61" si="1">H10+I10</f>
        <v>0</v>
      </c>
    </row>
    <row r="11" spans="2:10" ht="27" customHeight="1" x14ac:dyDescent="0.15">
      <c r="B11" s="34">
        <f>INDEX('Eenheidsprijzen verw.methoden'!$B$10:$E$23,MATCH('Kosten contractjaar 4'!$E11,'Eenheidsprijzen verw.methoden'!$C$10:$C$23,0),1)</f>
        <v>102010</v>
      </c>
      <c r="C11" s="14">
        <v>3</v>
      </c>
      <c r="D11" s="15" t="s">
        <v>27</v>
      </c>
      <c r="E11" s="16" t="s">
        <v>20</v>
      </c>
      <c r="F11" s="17">
        <v>34</v>
      </c>
      <c r="G11" s="18">
        <f>VLOOKUP(E11,'Eenheidsprijzen verw.methoden'!$C$10:$E$23,3,0)</f>
        <v>0</v>
      </c>
      <c r="H11" s="18">
        <f t="shared" si="0"/>
        <v>0</v>
      </c>
      <c r="I11" s="18">
        <f>H11*VLOOKUP(E11,'Eenheidsprijzen verw.methoden'!$C$10:$F$23,4,0)</f>
        <v>0</v>
      </c>
      <c r="J11" s="18">
        <f t="shared" si="1"/>
        <v>0</v>
      </c>
    </row>
    <row r="12" spans="2:10" ht="27" customHeight="1" x14ac:dyDescent="0.15">
      <c r="B12" s="34">
        <f>INDEX('Eenheidsprijzen verw.methoden'!$B$10:$E$23,MATCH('Kosten contractjaar 4'!$E12,'Eenheidsprijzen verw.methoden'!$C$10:$C$23,0),1)</f>
        <v>102010</v>
      </c>
      <c r="C12" s="14">
        <v>5</v>
      </c>
      <c r="D12" s="15" t="s">
        <v>79</v>
      </c>
      <c r="E12" s="16" t="s">
        <v>20</v>
      </c>
      <c r="F12" s="17">
        <v>22</v>
      </c>
      <c r="G12" s="18">
        <f>VLOOKUP(E12,'Eenheidsprijzen verw.methoden'!$C$10:$E$23,3,0)</f>
        <v>0</v>
      </c>
      <c r="H12" s="18">
        <f t="shared" si="0"/>
        <v>0</v>
      </c>
      <c r="I12" s="18">
        <f>H12*VLOOKUP(E12,'Eenheidsprijzen verw.methoden'!$C$10:$F$23,4,0)</f>
        <v>0</v>
      </c>
      <c r="J12" s="18">
        <f t="shared" si="1"/>
        <v>0</v>
      </c>
    </row>
    <row r="13" spans="2:10" ht="27" customHeight="1" x14ac:dyDescent="0.15">
      <c r="B13" s="34">
        <f>INDEX('Eenheidsprijzen verw.methoden'!$B$10:$E$23,MATCH('Kosten contractjaar 4'!$E13,'Eenheidsprijzen verw.methoden'!$C$10:$C$23,0),1)</f>
        <v>101020</v>
      </c>
      <c r="C13" s="14">
        <v>10</v>
      </c>
      <c r="D13" s="15" t="s">
        <v>28</v>
      </c>
      <c r="E13" s="16" t="s">
        <v>19</v>
      </c>
      <c r="F13" s="17">
        <v>456</v>
      </c>
      <c r="G13" s="18">
        <f>VLOOKUP(E13,'Eenheidsprijzen verw.methoden'!$C$10:$E$23,3,0)</f>
        <v>0</v>
      </c>
      <c r="H13" s="18">
        <f t="shared" si="0"/>
        <v>0</v>
      </c>
      <c r="I13" s="18">
        <f>H13*VLOOKUP(E13,'Eenheidsprijzen verw.methoden'!$C$10:$F$23,4,0)</f>
        <v>0</v>
      </c>
      <c r="J13" s="18">
        <f t="shared" si="1"/>
        <v>0</v>
      </c>
    </row>
    <row r="14" spans="2:10" ht="27" customHeight="1" x14ac:dyDescent="0.15">
      <c r="B14" s="34">
        <f>INDEX('Eenheidsprijzen verw.methoden'!$B$10:$E$23,MATCH('Kosten contractjaar 4'!$E14,'Eenheidsprijzen verw.methoden'!$C$10:$C$23,0),1)</f>
        <v>101020</v>
      </c>
      <c r="C14" s="14">
        <v>11</v>
      </c>
      <c r="D14" s="15" t="s">
        <v>29</v>
      </c>
      <c r="E14" s="16" t="s">
        <v>19</v>
      </c>
      <c r="F14" s="17">
        <v>220</v>
      </c>
      <c r="G14" s="18">
        <f>VLOOKUP(E14,'Eenheidsprijzen verw.methoden'!$C$10:$E$23,3,0)</f>
        <v>0</v>
      </c>
      <c r="H14" s="18">
        <f t="shared" si="0"/>
        <v>0</v>
      </c>
      <c r="I14" s="18">
        <f>H14*VLOOKUP(E14,'Eenheidsprijzen verw.methoden'!$C$10:$F$23,4,0)</f>
        <v>0</v>
      </c>
      <c r="J14" s="18">
        <f t="shared" si="1"/>
        <v>0</v>
      </c>
    </row>
    <row r="15" spans="2:10" ht="27" customHeight="1" x14ac:dyDescent="0.15">
      <c r="B15" s="34">
        <f>INDEX('Eenheidsprijzen verw.methoden'!$B$10:$E$23,MATCH('Kosten contractjaar 4'!$E15,'Eenheidsprijzen verw.methoden'!$C$10:$C$23,0),1)</f>
        <v>101010</v>
      </c>
      <c r="C15" s="14">
        <v>12</v>
      </c>
      <c r="D15" s="15" t="s">
        <v>30</v>
      </c>
      <c r="E15" s="16" t="s">
        <v>18</v>
      </c>
      <c r="F15" s="17">
        <v>64</v>
      </c>
      <c r="G15" s="18">
        <f>VLOOKUP(E15,'Eenheidsprijzen verw.methoden'!$C$10:$E$23,3,0)</f>
        <v>0</v>
      </c>
      <c r="H15" s="18">
        <f t="shared" si="0"/>
        <v>0</v>
      </c>
      <c r="I15" s="18">
        <f>H15*VLOOKUP(E15,'Eenheidsprijzen verw.methoden'!$C$10:$F$23,4,0)</f>
        <v>0</v>
      </c>
      <c r="J15" s="18">
        <f t="shared" si="1"/>
        <v>0</v>
      </c>
    </row>
    <row r="16" spans="2:10" ht="27" customHeight="1" x14ac:dyDescent="0.15">
      <c r="B16" s="34">
        <f>INDEX('Eenheidsprijzen verw.methoden'!$B$10:$E$23,MATCH('Kosten contractjaar 4'!$E16,'Eenheidsprijzen verw.methoden'!$C$10:$C$23,0),1)</f>
        <v>104010</v>
      </c>
      <c r="C16" s="14">
        <v>13</v>
      </c>
      <c r="D16" s="15" t="s">
        <v>31</v>
      </c>
      <c r="E16" s="16" t="s">
        <v>77</v>
      </c>
      <c r="F16" s="17">
        <v>17</v>
      </c>
      <c r="G16" s="18">
        <f>VLOOKUP(E16,'Eenheidsprijzen verw.methoden'!$C$10:$E$23,3,0)</f>
        <v>0</v>
      </c>
      <c r="H16" s="18">
        <f t="shared" si="0"/>
        <v>0</v>
      </c>
      <c r="I16" s="18">
        <f>H16*VLOOKUP(E16,'Eenheidsprijzen verw.methoden'!$C$10:$F$23,4,0)</f>
        <v>0</v>
      </c>
      <c r="J16" s="18">
        <f t="shared" si="1"/>
        <v>0</v>
      </c>
    </row>
    <row r="17" spans="2:10" ht="27" customHeight="1" x14ac:dyDescent="0.15">
      <c r="B17" s="34">
        <f>INDEX('Eenheidsprijzen verw.methoden'!$B$10:$E$23,MATCH('Kosten contractjaar 4'!$E17,'Eenheidsprijzen verw.methoden'!$C$10:$C$23,0),1)</f>
        <v>102010</v>
      </c>
      <c r="C17" s="14">
        <v>15</v>
      </c>
      <c r="D17" s="15" t="s">
        <v>32</v>
      </c>
      <c r="E17" s="16" t="s">
        <v>20</v>
      </c>
      <c r="F17" s="17">
        <v>50</v>
      </c>
      <c r="G17" s="18">
        <f>VLOOKUP(E17,'Eenheidsprijzen verw.methoden'!$C$10:$E$23,3,0)</f>
        <v>0</v>
      </c>
      <c r="H17" s="18">
        <f t="shared" si="0"/>
        <v>0</v>
      </c>
      <c r="I17" s="18">
        <f>H17*VLOOKUP(E17,'Eenheidsprijzen verw.methoden'!$C$10:$F$23,4,0)</f>
        <v>0</v>
      </c>
      <c r="J17" s="18">
        <f t="shared" si="1"/>
        <v>0</v>
      </c>
    </row>
    <row r="18" spans="2:10" ht="27" customHeight="1" x14ac:dyDescent="0.15">
      <c r="B18" s="34">
        <f>INDEX('Eenheidsprijzen verw.methoden'!$B$10:$E$23,MATCH('Kosten contractjaar 4'!$E18,'Eenheidsprijzen verw.methoden'!$C$10:$C$23,0),1)</f>
        <v>101020</v>
      </c>
      <c r="C18" s="14">
        <v>16</v>
      </c>
      <c r="D18" s="15" t="s">
        <v>34</v>
      </c>
      <c r="E18" s="16" t="s">
        <v>19</v>
      </c>
      <c r="F18" s="17">
        <v>418</v>
      </c>
      <c r="G18" s="18">
        <f>VLOOKUP(E18,'Eenheidsprijzen verw.methoden'!$C$10:$E$23,3,0)</f>
        <v>0</v>
      </c>
      <c r="H18" s="18">
        <f t="shared" si="0"/>
        <v>0</v>
      </c>
      <c r="I18" s="18">
        <f>H18*VLOOKUP(E18,'Eenheidsprijzen verw.methoden'!$C$10:$F$23,4,0)</f>
        <v>0</v>
      </c>
      <c r="J18" s="18">
        <f t="shared" si="1"/>
        <v>0</v>
      </c>
    </row>
    <row r="19" spans="2:10" ht="27" customHeight="1" x14ac:dyDescent="0.15">
      <c r="B19" s="34">
        <f>INDEX('Eenheidsprijzen verw.methoden'!$B$10:$E$23,MATCH('Kosten contractjaar 4'!$E19,'Eenheidsprijzen verw.methoden'!$C$10:$C$23,0),1)</f>
        <v>101020</v>
      </c>
      <c r="C19" s="14">
        <v>17</v>
      </c>
      <c r="D19" s="15" t="s">
        <v>35</v>
      </c>
      <c r="E19" s="16" t="s">
        <v>19</v>
      </c>
      <c r="F19" s="17">
        <v>2852</v>
      </c>
      <c r="G19" s="18">
        <f>VLOOKUP(E19,'Eenheidsprijzen verw.methoden'!$C$10:$E$23,3,0)</f>
        <v>0</v>
      </c>
      <c r="H19" s="18">
        <f t="shared" si="0"/>
        <v>0</v>
      </c>
      <c r="I19" s="18">
        <f>H19*VLOOKUP(E19,'Eenheidsprijzen verw.methoden'!$C$10:$F$23,4,0)</f>
        <v>0</v>
      </c>
      <c r="J19" s="18">
        <f t="shared" si="1"/>
        <v>0</v>
      </c>
    </row>
    <row r="20" spans="2:10" ht="27" customHeight="1" x14ac:dyDescent="0.15">
      <c r="B20" s="34">
        <f>INDEX('Eenheidsprijzen verw.methoden'!$B$10:$E$23,MATCH('Kosten contractjaar 4'!$E20,'Eenheidsprijzen verw.methoden'!$C$10:$C$23,0),1)</f>
        <v>101020</v>
      </c>
      <c r="C20" s="14">
        <v>18</v>
      </c>
      <c r="D20" s="15" t="s">
        <v>36</v>
      </c>
      <c r="E20" s="16" t="s">
        <v>19</v>
      </c>
      <c r="F20" s="17">
        <v>281</v>
      </c>
      <c r="G20" s="18">
        <f>VLOOKUP(E20,'Eenheidsprijzen verw.methoden'!$C$10:$E$23,3,0)</f>
        <v>0</v>
      </c>
      <c r="H20" s="18">
        <f t="shared" si="0"/>
        <v>0</v>
      </c>
      <c r="I20" s="18">
        <f>H20*VLOOKUP(E20,'Eenheidsprijzen verw.methoden'!$C$10:$F$23,4,0)</f>
        <v>0</v>
      </c>
      <c r="J20" s="18">
        <f t="shared" si="1"/>
        <v>0</v>
      </c>
    </row>
    <row r="21" spans="2:10" ht="27" customHeight="1" x14ac:dyDescent="0.15">
      <c r="B21" s="34">
        <f>INDEX('Eenheidsprijzen verw.methoden'!$B$10:$E$23,MATCH('Kosten contractjaar 4'!$E21,'Eenheidsprijzen verw.methoden'!$C$10:$C$23,0),1)</f>
        <v>101020</v>
      </c>
      <c r="C21" s="14">
        <v>19</v>
      </c>
      <c r="D21" s="15" t="s">
        <v>37</v>
      </c>
      <c r="E21" s="16" t="s">
        <v>19</v>
      </c>
      <c r="F21" s="17">
        <v>59</v>
      </c>
      <c r="G21" s="18">
        <f>VLOOKUP(E21,'Eenheidsprijzen verw.methoden'!$C$10:$E$23,3,0)</f>
        <v>0</v>
      </c>
      <c r="H21" s="18">
        <f t="shared" si="0"/>
        <v>0</v>
      </c>
      <c r="I21" s="18">
        <f>H21*VLOOKUP(E21,'Eenheidsprijzen verw.methoden'!$C$10:$F$23,4,0)</f>
        <v>0</v>
      </c>
      <c r="J21" s="18">
        <f t="shared" si="1"/>
        <v>0</v>
      </c>
    </row>
    <row r="22" spans="2:10" ht="27" customHeight="1" x14ac:dyDescent="0.15">
      <c r="B22" s="34">
        <f>INDEX('Eenheidsprijzen verw.methoden'!$B$10:$E$23,MATCH('Kosten contractjaar 4'!$E22,'Eenheidsprijzen verw.methoden'!$C$10:$C$23,0),1)</f>
        <v>104010</v>
      </c>
      <c r="C22" s="14">
        <v>20</v>
      </c>
      <c r="D22" s="15" t="s">
        <v>38</v>
      </c>
      <c r="E22" s="16" t="s">
        <v>77</v>
      </c>
      <c r="F22" s="17">
        <v>8</v>
      </c>
      <c r="G22" s="18">
        <f>VLOOKUP(E22,'Eenheidsprijzen verw.methoden'!$C$10:$E$23,3,0)</f>
        <v>0</v>
      </c>
      <c r="H22" s="18">
        <f t="shared" si="0"/>
        <v>0</v>
      </c>
      <c r="I22" s="18">
        <f>H22*VLOOKUP(E22,'Eenheidsprijzen verw.methoden'!$C$10:$F$23,4,0)</f>
        <v>0</v>
      </c>
      <c r="J22" s="18">
        <f t="shared" si="1"/>
        <v>0</v>
      </c>
    </row>
    <row r="23" spans="2:10" ht="27" customHeight="1" x14ac:dyDescent="0.15">
      <c r="B23" s="34">
        <f>INDEX('Eenheidsprijzen verw.methoden'!$B$10:$E$23,MATCH('Kosten contractjaar 4'!$E23,'Eenheidsprijzen verw.methoden'!$C$10:$C$23,0),1)</f>
        <v>104010</v>
      </c>
      <c r="C23" s="14">
        <v>21</v>
      </c>
      <c r="D23" s="15" t="s">
        <v>39</v>
      </c>
      <c r="E23" s="16" t="s">
        <v>77</v>
      </c>
      <c r="F23" s="17">
        <v>129</v>
      </c>
      <c r="G23" s="18">
        <f>VLOOKUP(E23,'Eenheidsprijzen verw.methoden'!$C$10:$E$23,3,0)</f>
        <v>0</v>
      </c>
      <c r="H23" s="18">
        <f t="shared" si="0"/>
        <v>0</v>
      </c>
      <c r="I23" s="18">
        <f>H23*VLOOKUP(E23,'Eenheidsprijzen verw.methoden'!$C$10:$F$23,4,0)</f>
        <v>0</v>
      </c>
      <c r="J23" s="18">
        <f t="shared" si="1"/>
        <v>0</v>
      </c>
    </row>
    <row r="24" spans="2:10" ht="27" customHeight="1" x14ac:dyDescent="0.15">
      <c r="B24" s="34">
        <f>INDEX('Eenheidsprijzen verw.methoden'!$B$10:$E$23,MATCH('Kosten contractjaar 4'!$E24,'Eenheidsprijzen verw.methoden'!$C$10:$C$23,0),1)</f>
        <v>101010</v>
      </c>
      <c r="C24" s="14">
        <v>22</v>
      </c>
      <c r="D24" s="15" t="s">
        <v>40</v>
      </c>
      <c r="E24" s="16" t="s">
        <v>18</v>
      </c>
      <c r="F24" s="17">
        <v>47</v>
      </c>
      <c r="G24" s="18">
        <f>VLOOKUP(E24,'Eenheidsprijzen verw.methoden'!$C$10:$E$23,3,0)</f>
        <v>0</v>
      </c>
      <c r="H24" s="18">
        <f t="shared" si="0"/>
        <v>0</v>
      </c>
      <c r="I24" s="18">
        <f>H24*VLOOKUP(E24,'Eenheidsprijzen verw.methoden'!$C$10:$F$23,4,0)</f>
        <v>0</v>
      </c>
      <c r="J24" s="18">
        <f t="shared" si="1"/>
        <v>0</v>
      </c>
    </row>
    <row r="25" spans="2:10" ht="27" customHeight="1" x14ac:dyDescent="0.15">
      <c r="B25" s="34">
        <f>INDEX('Eenheidsprijzen verw.methoden'!$B$10:$E$23,MATCH('Kosten contractjaar 4'!$E25,'Eenheidsprijzen verw.methoden'!$C$10:$C$23,0),1)</f>
        <v>104010</v>
      </c>
      <c r="C25" s="14">
        <v>25</v>
      </c>
      <c r="D25" s="15" t="s">
        <v>41</v>
      </c>
      <c r="E25" s="16" t="s">
        <v>77</v>
      </c>
      <c r="F25" s="17">
        <v>9</v>
      </c>
      <c r="G25" s="18">
        <f>VLOOKUP(E25,'Eenheidsprijzen verw.methoden'!$C$10:$E$23,3,0)</f>
        <v>0</v>
      </c>
      <c r="H25" s="18">
        <f t="shared" si="0"/>
        <v>0</v>
      </c>
      <c r="I25" s="18">
        <f>H25*VLOOKUP(E25,'Eenheidsprijzen verw.methoden'!$C$10:$F$23,4,0)</f>
        <v>0</v>
      </c>
      <c r="J25" s="18">
        <f t="shared" si="1"/>
        <v>0</v>
      </c>
    </row>
    <row r="26" spans="2:10" ht="27" customHeight="1" x14ac:dyDescent="0.15">
      <c r="B26" s="34">
        <f>INDEX('Eenheidsprijzen verw.methoden'!$B$10:$E$23,MATCH('Kosten contractjaar 4'!$E26,'Eenheidsprijzen verw.methoden'!$C$10:$C$23,0),1)</f>
        <v>102020</v>
      </c>
      <c r="C26" s="14">
        <v>28</v>
      </c>
      <c r="D26" s="15" t="s">
        <v>42</v>
      </c>
      <c r="E26" s="16" t="s">
        <v>21</v>
      </c>
      <c r="F26" s="17">
        <v>15</v>
      </c>
      <c r="G26" s="18">
        <f>VLOOKUP(E26,'Eenheidsprijzen verw.methoden'!$C$10:$E$23,3,0)</f>
        <v>0</v>
      </c>
      <c r="H26" s="18">
        <f t="shared" si="0"/>
        <v>0</v>
      </c>
      <c r="I26" s="18">
        <f>H26*VLOOKUP(E26,'Eenheidsprijzen verw.methoden'!$C$10:$F$23,4,0)</f>
        <v>0</v>
      </c>
      <c r="J26" s="18">
        <f t="shared" si="1"/>
        <v>0</v>
      </c>
    </row>
    <row r="27" spans="2:10" ht="27" customHeight="1" x14ac:dyDescent="0.15">
      <c r="B27" s="34">
        <f>INDEX('Eenheidsprijzen verw.methoden'!$B$10:$E$23,MATCH('Kosten contractjaar 4'!$E27,'Eenheidsprijzen verw.methoden'!$C$10:$C$23,0),1)</f>
        <v>104010</v>
      </c>
      <c r="C27" s="14">
        <v>29</v>
      </c>
      <c r="D27" s="15" t="s">
        <v>43</v>
      </c>
      <c r="E27" s="16" t="s">
        <v>77</v>
      </c>
      <c r="F27" s="17">
        <v>1</v>
      </c>
      <c r="G27" s="18">
        <f>VLOOKUP(E27,'Eenheidsprijzen verw.methoden'!$C$10:$E$23,3,0)</f>
        <v>0</v>
      </c>
      <c r="H27" s="18">
        <f t="shared" si="0"/>
        <v>0</v>
      </c>
      <c r="I27" s="18">
        <f>H27*VLOOKUP(E27,'Eenheidsprijzen verw.methoden'!$C$10:$F$23,4,0)</f>
        <v>0</v>
      </c>
      <c r="J27" s="18">
        <f t="shared" si="1"/>
        <v>0</v>
      </c>
    </row>
    <row r="28" spans="2:10" ht="27" customHeight="1" x14ac:dyDescent="0.15">
      <c r="B28" s="34">
        <f>INDEX('Eenheidsprijzen verw.methoden'!$B$10:$E$23,MATCH('Kosten contractjaar 4'!$E28,'Eenheidsprijzen verw.methoden'!$C$10:$C$23,0),1)</f>
        <v>104010</v>
      </c>
      <c r="C28" s="14">
        <v>32</v>
      </c>
      <c r="D28" s="15" t="s">
        <v>44</v>
      </c>
      <c r="E28" s="16" t="s">
        <v>77</v>
      </c>
      <c r="F28" s="17">
        <v>46</v>
      </c>
      <c r="G28" s="18">
        <f>VLOOKUP(E28,'Eenheidsprijzen verw.methoden'!$C$10:$E$23,3,0)</f>
        <v>0</v>
      </c>
      <c r="H28" s="18">
        <f t="shared" si="0"/>
        <v>0</v>
      </c>
      <c r="I28" s="18">
        <f>H28*VLOOKUP(E28,'Eenheidsprijzen verw.methoden'!$C$10:$F$23,4,0)</f>
        <v>0</v>
      </c>
      <c r="J28" s="18">
        <f t="shared" si="1"/>
        <v>0</v>
      </c>
    </row>
    <row r="29" spans="2:10" ht="27" customHeight="1" x14ac:dyDescent="0.15">
      <c r="B29" s="34">
        <f>INDEX('Eenheidsprijzen verw.methoden'!$B$10:$E$23,MATCH('Kosten contractjaar 4'!$E29,'Eenheidsprijzen verw.methoden'!$C$10:$C$23,0),1)</f>
        <v>104010</v>
      </c>
      <c r="C29" s="14">
        <v>33</v>
      </c>
      <c r="D29" s="15" t="s">
        <v>45</v>
      </c>
      <c r="E29" s="16" t="s">
        <v>77</v>
      </c>
      <c r="F29" s="17">
        <v>15</v>
      </c>
      <c r="G29" s="18">
        <f>VLOOKUP(E29,'Eenheidsprijzen verw.methoden'!$C$10:$E$23,3,0)</f>
        <v>0</v>
      </c>
      <c r="H29" s="18">
        <f t="shared" si="0"/>
        <v>0</v>
      </c>
      <c r="I29" s="18">
        <f>H29*VLOOKUP(E29,'Eenheidsprijzen verw.methoden'!$C$10:$F$23,4,0)</f>
        <v>0</v>
      </c>
      <c r="J29" s="18">
        <f t="shared" si="1"/>
        <v>0</v>
      </c>
    </row>
    <row r="30" spans="2:10" ht="27" customHeight="1" x14ac:dyDescent="0.15">
      <c r="B30" s="34">
        <f>INDEX('Eenheidsprijzen verw.methoden'!$B$10:$E$23,MATCH('Kosten contractjaar 4'!$E30,'Eenheidsprijzen verw.methoden'!$C$10:$C$23,0),1)</f>
        <v>101010</v>
      </c>
      <c r="C30" s="14">
        <v>37</v>
      </c>
      <c r="D30" s="15" t="s">
        <v>46</v>
      </c>
      <c r="E30" s="16" t="s">
        <v>18</v>
      </c>
      <c r="F30" s="17">
        <v>461</v>
      </c>
      <c r="G30" s="18">
        <f>VLOOKUP(E30,'Eenheidsprijzen verw.methoden'!$C$10:$E$23,3,0)</f>
        <v>0</v>
      </c>
      <c r="H30" s="18">
        <f t="shared" si="0"/>
        <v>0</v>
      </c>
      <c r="I30" s="18">
        <f>H30*VLOOKUP(E30,'Eenheidsprijzen verw.methoden'!$C$10:$F$23,4,0)</f>
        <v>0</v>
      </c>
      <c r="J30" s="18">
        <f t="shared" si="1"/>
        <v>0</v>
      </c>
    </row>
    <row r="31" spans="2:10" ht="27" customHeight="1" x14ac:dyDescent="0.15">
      <c r="B31" s="34">
        <f>INDEX('Eenheidsprijzen verw.methoden'!$B$10:$E$23,MATCH('Kosten contractjaar 4'!$E31,'Eenheidsprijzen verw.methoden'!$C$10:$C$23,0),1)</f>
        <v>101010</v>
      </c>
      <c r="C31" s="14">
        <v>38</v>
      </c>
      <c r="D31" s="15" t="s">
        <v>47</v>
      </c>
      <c r="E31" s="16" t="s">
        <v>18</v>
      </c>
      <c r="F31" s="17">
        <v>11</v>
      </c>
      <c r="G31" s="18">
        <f>VLOOKUP(E31,'Eenheidsprijzen verw.methoden'!$C$10:$E$23,3,0)</f>
        <v>0</v>
      </c>
      <c r="H31" s="18">
        <f t="shared" si="0"/>
        <v>0</v>
      </c>
      <c r="I31" s="18">
        <f>H31*VLOOKUP(E31,'Eenheidsprijzen verw.methoden'!$C$10:$F$23,4,0)</f>
        <v>0</v>
      </c>
      <c r="J31" s="18">
        <f t="shared" si="1"/>
        <v>0</v>
      </c>
    </row>
    <row r="32" spans="2:10" ht="27" customHeight="1" x14ac:dyDescent="0.15">
      <c r="B32" s="34">
        <f>INDEX('Eenheidsprijzen verw.methoden'!$B$10:$E$23,MATCH('Kosten contractjaar 4'!$E32,'Eenheidsprijzen verw.methoden'!$C$10:$C$23,0),1)</f>
        <v>104010</v>
      </c>
      <c r="C32" s="14">
        <v>40</v>
      </c>
      <c r="D32" s="15" t="s">
        <v>48</v>
      </c>
      <c r="E32" s="16" t="s">
        <v>77</v>
      </c>
      <c r="F32" s="17">
        <v>18</v>
      </c>
      <c r="G32" s="18">
        <f>VLOOKUP(E32,'Eenheidsprijzen verw.methoden'!$C$10:$E$23,3,0)</f>
        <v>0</v>
      </c>
      <c r="H32" s="18">
        <f t="shared" si="0"/>
        <v>0</v>
      </c>
      <c r="I32" s="18">
        <f>H32*VLOOKUP(E32,'Eenheidsprijzen verw.methoden'!$C$10:$F$23,4,0)</f>
        <v>0</v>
      </c>
      <c r="J32" s="18">
        <f t="shared" si="1"/>
        <v>0</v>
      </c>
    </row>
    <row r="33" spans="2:10" ht="27" customHeight="1" x14ac:dyDescent="0.15">
      <c r="B33" s="34">
        <f>INDEX('Eenheidsprijzen verw.methoden'!$B$10:$E$23,MATCH('Kosten contractjaar 4'!$E33,'Eenheidsprijzen verw.methoden'!$C$10:$C$23,0),1)</f>
        <v>101020</v>
      </c>
      <c r="C33" s="14">
        <v>41</v>
      </c>
      <c r="D33" s="15" t="s">
        <v>49</v>
      </c>
      <c r="E33" s="16" t="s">
        <v>19</v>
      </c>
      <c r="F33" s="17">
        <v>153</v>
      </c>
      <c r="G33" s="18">
        <f>VLOOKUP(E33,'Eenheidsprijzen verw.methoden'!$C$10:$E$23,3,0)</f>
        <v>0</v>
      </c>
      <c r="H33" s="18">
        <f t="shared" si="0"/>
        <v>0</v>
      </c>
      <c r="I33" s="18">
        <f>H33*VLOOKUP(E33,'Eenheidsprijzen verw.methoden'!$C$10:$F$23,4,0)</f>
        <v>0</v>
      </c>
      <c r="J33" s="18">
        <f t="shared" si="1"/>
        <v>0</v>
      </c>
    </row>
    <row r="34" spans="2:10" ht="27" customHeight="1" x14ac:dyDescent="0.15">
      <c r="B34" s="34">
        <f>INDEX('Eenheidsprijzen verw.methoden'!$B$10:$E$23,MATCH('Kosten contractjaar 4'!$E34,'Eenheidsprijzen verw.methoden'!$C$10:$C$23,0),1)</f>
        <v>102010</v>
      </c>
      <c r="C34" s="14">
        <v>45</v>
      </c>
      <c r="D34" s="15" t="s">
        <v>50</v>
      </c>
      <c r="E34" s="16" t="s">
        <v>20</v>
      </c>
      <c r="F34" s="17">
        <v>7</v>
      </c>
      <c r="G34" s="18">
        <f>VLOOKUP(E34,'Eenheidsprijzen verw.methoden'!$C$10:$E$23,3,0)</f>
        <v>0</v>
      </c>
      <c r="H34" s="18">
        <f t="shared" si="0"/>
        <v>0</v>
      </c>
      <c r="I34" s="18">
        <f>H34*VLOOKUP(E34,'Eenheidsprijzen verw.methoden'!$C$10:$F$23,4,0)</f>
        <v>0</v>
      </c>
      <c r="J34" s="18">
        <f t="shared" si="1"/>
        <v>0</v>
      </c>
    </row>
    <row r="35" spans="2:10" ht="27" customHeight="1" x14ac:dyDescent="0.15">
      <c r="B35" s="34">
        <f>INDEX('Eenheidsprijzen verw.methoden'!$B$10:$E$23,MATCH('Kosten contractjaar 4'!$E35,'Eenheidsprijzen verw.methoden'!$C$10:$C$23,0),1)</f>
        <v>102010</v>
      </c>
      <c r="C35" s="14">
        <v>46</v>
      </c>
      <c r="D35" s="15" t="s">
        <v>51</v>
      </c>
      <c r="E35" s="16" t="s">
        <v>20</v>
      </c>
      <c r="F35" s="17">
        <v>13</v>
      </c>
      <c r="G35" s="18">
        <f>VLOOKUP(E35,'Eenheidsprijzen verw.methoden'!$C$10:$E$23,3,0)</f>
        <v>0</v>
      </c>
      <c r="H35" s="18">
        <f t="shared" si="0"/>
        <v>0</v>
      </c>
      <c r="I35" s="18">
        <f>H35*VLOOKUP(E35,'Eenheidsprijzen verw.methoden'!$C$10:$F$23,4,0)</f>
        <v>0</v>
      </c>
      <c r="J35" s="18">
        <f t="shared" si="1"/>
        <v>0</v>
      </c>
    </row>
    <row r="36" spans="2:10" ht="27" customHeight="1" x14ac:dyDescent="0.15">
      <c r="B36" s="34">
        <f>INDEX('Eenheidsprijzen verw.methoden'!$B$10:$E$23,MATCH('Kosten contractjaar 4'!$E36,'Eenheidsprijzen verw.methoden'!$C$10:$C$23,0),1)</f>
        <v>102010</v>
      </c>
      <c r="C36" s="14">
        <v>48</v>
      </c>
      <c r="D36" s="15" t="s">
        <v>52</v>
      </c>
      <c r="E36" s="16" t="s">
        <v>20</v>
      </c>
      <c r="F36" s="17">
        <v>35</v>
      </c>
      <c r="G36" s="18">
        <f>VLOOKUP(E36,'Eenheidsprijzen verw.methoden'!$C$10:$E$23,3,0)</f>
        <v>0</v>
      </c>
      <c r="H36" s="18">
        <f t="shared" si="0"/>
        <v>0</v>
      </c>
      <c r="I36" s="18">
        <f>H36*VLOOKUP(E36,'Eenheidsprijzen verw.methoden'!$C$10:$F$23,4,0)</f>
        <v>0</v>
      </c>
      <c r="J36" s="18">
        <f t="shared" si="1"/>
        <v>0</v>
      </c>
    </row>
    <row r="37" spans="2:10" ht="27" customHeight="1" x14ac:dyDescent="0.15">
      <c r="B37" s="34">
        <f>INDEX('Eenheidsprijzen verw.methoden'!$B$10:$E$23,MATCH('Kosten contractjaar 4'!$E37,'Eenheidsprijzen verw.methoden'!$C$10:$C$23,0),1)</f>
        <v>102010</v>
      </c>
      <c r="C37" s="14">
        <v>49</v>
      </c>
      <c r="D37" s="15" t="s">
        <v>53</v>
      </c>
      <c r="E37" s="16" t="s">
        <v>20</v>
      </c>
      <c r="F37" s="17">
        <v>36</v>
      </c>
      <c r="G37" s="18">
        <f>VLOOKUP(E37,'Eenheidsprijzen verw.methoden'!$C$10:$E$23,3,0)</f>
        <v>0</v>
      </c>
      <c r="H37" s="18">
        <f t="shared" si="0"/>
        <v>0</v>
      </c>
      <c r="I37" s="18">
        <f>H37*VLOOKUP(E37,'Eenheidsprijzen verw.methoden'!$C$10:$F$23,4,0)</f>
        <v>0</v>
      </c>
      <c r="J37" s="18">
        <f t="shared" si="1"/>
        <v>0</v>
      </c>
    </row>
    <row r="38" spans="2:10" ht="27" customHeight="1" x14ac:dyDescent="0.15">
      <c r="B38" s="34">
        <f>INDEX('Eenheidsprijzen verw.methoden'!$B$10:$E$23,MATCH('Kosten contractjaar 4'!$E38,'Eenheidsprijzen verw.methoden'!$C$10:$C$23,0),1)</f>
        <v>104010</v>
      </c>
      <c r="C38" s="14">
        <v>50</v>
      </c>
      <c r="D38" s="15" t="s">
        <v>54</v>
      </c>
      <c r="E38" s="16" t="s">
        <v>77</v>
      </c>
      <c r="F38" s="17">
        <v>1060</v>
      </c>
      <c r="G38" s="18">
        <f>VLOOKUP(E38,'Eenheidsprijzen verw.methoden'!$C$10:$E$23,3,0)</f>
        <v>0</v>
      </c>
      <c r="H38" s="18">
        <f t="shared" si="0"/>
        <v>0</v>
      </c>
      <c r="I38" s="18">
        <f>H38*VLOOKUP(E38,'Eenheidsprijzen verw.methoden'!$C$10:$F$23,4,0)</f>
        <v>0</v>
      </c>
      <c r="J38" s="18">
        <f t="shared" si="1"/>
        <v>0</v>
      </c>
    </row>
    <row r="39" spans="2:10" ht="27" customHeight="1" x14ac:dyDescent="0.15">
      <c r="B39" s="34">
        <f>INDEX('Eenheidsprijzen verw.methoden'!$B$10:$E$23,MATCH('Kosten contractjaar 4'!$E39,'Eenheidsprijzen verw.methoden'!$C$10:$C$23,0),1)</f>
        <v>102010</v>
      </c>
      <c r="C39" s="14">
        <v>51</v>
      </c>
      <c r="D39" s="15" t="s">
        <v>55</v>
      </c>
      <c r="E39" s="16" t="s">
        <v>20</v>
      </c>
      <c r="F39" s="17">
        <v>1</v>
      </c>
      <c r="G39" s="18">
        <f>VLOOKUP(E39,'Eenheidsprijzen verw.methoden'!$C$10:$E$23,3,0)</f>
        <v>0</v>
      </c>
      <c r="H39" s="18">
        <f t="shared" si="0"/>
        <v>0</v>
      </c>
      <c r="I39" s="18">
        <f>H39*VLOOKUP(E39,'Eenheidsprijzen verw.methoden'!$C$10:$F$23,4,0)</f>
        <v>0</v>
      </c>
      <c r="J39" s="18">
        <f t="shared" si="1"/>
        <v>0</v>
      </c>
    </row>
    <row r="40" spans="2:10" ht="27" customHeight="1" x14ac:dyDescent="0.15">
      <c r="B40" s="34">
        <f>INDEX('Eenheidsprijzen verw.methoden'!$B$10:$E$23,MATCH('Kosten contractjaar 4'!$E40,'Eenheidsprijzen verw.methoden'!$C$10:$C$23,0),1)</f>
        <v>104010</v>
      </c>
      <c r="C40" s="14">
        <v>53</v>
      </c>
      <c r="D40" s="15" t="s">
        <v>56</v>
      </c>
      <c r="E40" s="16" t="s">
        <v>77</v>
      </c>
      <c r="F40" s="17">
        <v>2</v>
      </c>
      <c r="G40" s="18">
        <f>VLOOKUP(E40,'Eenheidsprijzen verw.methoden'!$C$10:$E$23,3,0)</f>
        <v>0</v>
      </c>
      <c r="H40" s="18">
        <f t="shared" si="0"/>
        <v>0</v>
      </c>
      <c r="I40" s="18">
        <f>H40*VLOOKUP(E40,'Eenheidsprijzen verw.methoden'!$C$10:$F$23,4,0)</f>
        <v>0</v>
      </c>
      <c r="J40" s="18">
        <f t="shared" si="1"/>
        <v>0</v>
      </c>
    </row>
    <row r="41" spans="2:10" ht="27" customHeight="1" x14ac:dyDescent="0.15">
      <c r="B41" s="34">
        <f>INDEX('Eenheidsprijzen verw.methoden'!$B$10:$E$23,MATCH('Kosten contractjaar 4'!$E41,'Eenheidsprijzen verw.methoden'!$C$10:$C$23,0),1)</f>
        <v>102010</v>
      </c>
      <c r="C41" s="14">
        <v>55</v>
      </c>
      <c r="D41" s="15" t="s">
        <v>57</v>
      </c>
      <c r="E41" s="16" t="s">
        <v>20</v>
      </c>
      <c r="F41" s="17">
        <v>13</v>
      </c>
      <c r="G41" s="18">
        <f>VLOOKUP(E41,'Eenheidsprijzen verw.methoden'!$C$10:$E$23,3,0)</f>
        <v>0</v>
      </c>
      <c r="H41" s="18">
        <f t="shared" si="0"/>
        <v>0</v>
      </c>
      <c r="I41" s="18">
        <f>H41*VLOOKUP(E41,'Eenheidsprijzen verw.methoden'!$C$10:$F$23,4,0)</f>
        <v>0</v>
      </c>
      <c r="J41" s="18">
        <f t="shared" si="1"/>
        <v>0</v>
      </c>
    </row>
    <row r="42" spans="2:10" ht="27" customHeight="1" x14ac:dyDescent="0.15">
      <c r="B42" s="34">
        <f>INDEX('Eenheidsprijzen verw.methoden'!$B$10:$E$23,MATCH('Kosten contractjaar 4'!$E42,'Eenheidsprijzen verw.methoden'!$C$10:$C$23,0),1)</f>
        <v>102010</v>
      </c>
      <c r="C42" s="14">
        <v>57</v>
      </c>
      <c r="D42" s="15" t="s">
        <v>58</v>
      </c>
      <c r="E42" s="16" t="s">
        <v>20</v>
      </c>
      <c r="F42" s="17">
        <v>1</v>
      </c>
      <c r="G42" s="18">
        <f>VLOOKUP(E42,'Eenheidsprijzen verw.methoden'!$C$10:$E$23,3,0)</f>
        <v>0</v>
      </c>
      <c r="H42" s="18">
        <f t="shared" si="0"/>
        <v>0</v>
      </c>
      <c r="I42" s="18">
        <f>H42*VLOOKUP(E42,'Eenheidsprijzen verw.methoden'!$C$10:$F$23,4,0)</f>
        <v>0</v>
      </c>
      <c r="J42" s="18">
        <f t="shared" si="1"/>
        <v>0</v>
      </c>
    </row>
    <row r="43" spans="2:10" ht="27" customHeight="1" x14ac:dyDescent="0.15">
      <c r="B43" s="34">
        <f>INDEX('Eenheidsprijzen verw.methoden'!$B$10:$E$23,MATCH('Kosten contractjaar 4'!$E43,'Eenheidsprijzen verw.methoden'!$C$10:$C$23,0),1)</f>
        <v>104010</v>
      </c>
      <c r="C43" s="14">
        <v>58</v>
      </c>
      <c r="D43" s="15" t="s">
        <v>59</v>
      </c>
      <c r="E43" s="16" t="s">
        <v>77</v>
      </c>
      <c r="F43" s="17">
        <v>1</v>
      </c>
      <c r="G43" s="18">
        <f>VLOOKUP(E43,'Eenheidsprijzen verw.methoden'!$C$10:$E$23,3,0)</f>
        <v>0</v>
      </c>
      <c r="H43" s="18">
        <f t="shared" si="0"/>
        <v>0</v>
      </c>
      <c r="I43" s="18">
        <f>H43*VLOOKUP(E43,'Eenheidsprijzen verw.methoden'!$C$10:$F$23,4,0)</f>
        <v>0</v>
      </c>
      <c r="J43" s="18">
        <f t="shared" si="1"/>
        <v>0</v>
      </c>
    </row>
    <row r="44" spans="2:10" ht="27" customHeight="1" x14ac:dyDescent="0.15">
      <c r="B44" s="34">
        <f>INDEX('Eenheidsprijzen verw.methoden'!$B$10:$E$23,MATCH('Kosten contractjaar 4'!$E44,'Eenheidsprijzen verw.methoden'!$C$10:$C$23,0),1)</f>
        <v>102010</v>
      </c>
      <c r="C44" s="14">
        <v>61</v>
      </c>
      <c r="D44" s="15" t="s">
        <v>60</v>
      </c>
      <c r="E44" s="16" t="s">
        <v>20</v>
      </c>
      <c r="F44" s="17">
        <v>1</v>
      </c>
      <c r="G44" s="18">
        <f>VLOOKUP(E44,'Eenheidsprijzen verw.methoden'!$C$10:$E$23,3,0)</f>
        <v>0</v>
      </c>
      <c r="H44" s="18">
        <f t="shared" si="0"/>
        <v>0</v>
      </c>
      <c r="I44" s="18">
        <f>H44*VLOOKUP(E44,'Eenheidsprijzen verw.methoden'!$C$10:$F$23,4,0)</f>
        <v>0</v>
      </c>
      <c r="J44" s="18">
        <f t="shared" si="1"/>
        <v>0</v>
      </c>
    </row>
    <row r="45" spans="2:10" ht="27" customHeight="1" x14ac:dyDescent="0.15">
      <c r="B45" s="34">
        <f>INDEX('Eenheidsprijzen verw.methoden'!$B$10:$E$23,MATCH('Kosten contractjaar 4'!$E45,'Eenheidsprijzen verw.methoden'!$C$10:$C$23,0),1)</f>
        <v>102010</v>
      </c>
      <c r="C45" s="14">
        <v>62</v>
      </c>
      <c r="D45" s="15" t="s">
        <v>61</v>
      </c>
      <c r="E45" s="16" t="s">
        <v>20</v>
      </c>
      <c r="F45" s="17">
        <v>2</v>
      </c>
      <c r="G45" s="18">
        <f>VLOOKUP(E45,'Eenheidsprijzen verw.methoden'!$C$10:$E$23,3,0)</f>
        <v>0</v>
      </c>
      <c r="H45" s="18">
        <f t="shared" si="0"/>
        <v>0</v>
      </c>
      <c r="I45" s="18">
        <f>H45*VLOOKUP(E45,'Eenheidsprijzen verw.methoden'!$C$10:$F$23,4,0)</f>
        <v>0</v>
      </c>
      <c r="J45" s="18">
        <f t="shared" si="1"/>
        <v>0</v>
      </c>
    </row>
    <row r="46" spans="2:10" ht="27" customHeight="1" x14ac:dyDescent="0.15">
      <c r="B46" s="34">
        <f>INDEX('Eenheidsprijzen verw.methoden'!$B$10:$E$23,MATCH('Kosten contractjaar 4'!$E46,'Eenheidsprijzen verw.methoden'!$C$10:$C$23,0),1)</f>
        <v>102010</v>
      </c>
      <c r="C46" s="14">
        <v>64</v>
      </c>
      <c r="D46" s="15" t="s">
        <v>62</v>
      </c>
      <c r="E46" s="16" t="s">
        <v>20</v>
      </c>
      <c r="F46" s="17">
        <v>30</v>
      </c>
      <c r="G46" s="18">
        <f>VLOOKUP(E46,'Eenheidsprijzen verw.methoden'!$C$10:$E$23,3,0)</f>
        <v>0</v>
      </c>
      <c r="H46" s="18">
        <f t="shared" si="0"/>
        <v>0</v>
      </c>
      <c r="I46" s="18">
        <f>H46*VLOOKUP(E46,'Eenheidsprijzen verw.methoden'!$C$10:$F$23,4,0)</f>
        <v>0</v>
      </c>
      <c r="J46" s="18">
        <f t="shared" si="1"/>
        <v>0</v>
      </c>
    </row>
    <row r="47" spans="2:10" ht="27" customHeight="1" x14ac:dyDescent="0.15">
      <c r="B47" s="34">
        <f>INDEX('Eenheidsprijzen verw.methoden'!$B$10:$E$23,MATCH('Kosten contractjaar 4'!$E47,'Eenheidsprijzen verw.methoden'!$C$10:$C$23,0),1)</f>
        <v>104010</v>
      </c>
      <c r="C47" s="14">
        <v>65</v>
      </c>
      <c r="D47" s="15" t="s">
        <v>63</v>
      </c>
      <c r="E47" s="16" t="s">
        <v>77</v>
      </c>
      <c r="F47" s="17">
        <v>2</v>
      </c>
      <c r="G47" s="18">
        <f>VLOOKUP(E47,'Eenheidsprijzen verw.methoden'!$C$10:$E$23,3,0)</f>
        <v>0</v>
      </c>
      <c r="H47" s="18">
        <f t="shared" si="0"/>
        <v>0</v>
      </c>
      <c r="I47" s="18">
        <f>H47*VLOOKUP(E47,'Eenheidsprijzen verw.methoden'!$C$10:$F$23,4,0)</f>
        <v>0</v>
      </c>
      <c r="J47" s="18">
        <f t="shared" si="1"/>
        <v>0</v>
      </c>
    </row>
    <row r="48" spans="2:10" ht="27" customHeight="1" x14ac:dyDescent="0.15">
      <c r="B48" s="34">
        <f>INDEX('Eenheidsprijzen verw.methoden'!$B$10:$E$23,MATCH('Kosten contractjaar 4'!$E48,'Eenheidsprijzen verw.methoden'!$C$10:$C$23,0),1)</f>
        <v>101010</v>
      </c>
      <c r="C48" s="14">
        <v>66</v>
      </c>
      <c r="D48" s="15" t="s">
        <v>64</v>
      </c>
      <c r="E48" s="16" t="s">
        <v>18</v>
      </c>
      <c r="F48" s="17">
        <v>82</v>
      </c>
      <c r="G48" s="18">
        <f>VLOOKUP(E48,'Eenheidsprijzen verw.methoden'!$C$10:$E$23,3,0)</f>
        <v>0</v>
      </c>
      <c r="H48" s="18">
        <f t="shared" si="0"/>
        <v>0</v>
      </c>
      <c r="I48" s="18">
        <f>H48*VLOOKUP(E48,'Eenheidsprijzen verw.methoden'!$C$10:$F$23,4,0)</f>
        <v>0</v>
      </c>
      <c r="J48" s="18">
        <f t="shared" si="1"/>
        <v>0</v>
      </c>
    </row>
    <row r="49" spans="2:10" ht="27" customHeight="1" x14ac:dyDescent="0.15">
      <c r="B49" s="34">
        <f>INDEX('Eenheidsprijzen verw.methoden'!$B$10:$E$23,MATCH('Kosten contractjaar 4'!$E49,'Eenheidsprijzen verw.methoden'!$C$10:$C$23,0),1)</f>
        <v>102010</v>
      </c>
      <c r="C49" s="14">
        <v>69</v>
      </c>
      <c r="D49" s="15" t="s">
        <v>65</v>
      </c>
      <c r="E49" s="16" t="s">
        <v>20</v>
      </c>
      <c r="F49" s="17">
        <v>4</v>
      </c>
      <c r="G49" s="18">
        <f>VLOOKUP(E49,'Eenheidsprijzen verw.methoden'!$C$10:$E$23,3,0)</f>
        <v>0</v>
      </c>
      <c r="H49" s="18">
        <f t="shared" si="0"/>
        <v>0</v>
      </c>
      <c r="I49" s="18">
        <f>H49*VLOOKUP(E49,'Eenheidsprijzen verw.methoden'!$C$10:$F$23,4,0)</f>
        <v>0</v>
      </c>
      <c r="J49" s="18">
        <f t="shared" si="1"/>
        <v>0</v>
      </c>
    </row>
    <row r="50" spans="2:10" ht="27" customHeight="1" x14ac:dyDescent="0.15">
      <c r="B50" s="34">
        <f>INDEX('Eenheidsprijzen verw.methoden'!$B$10:$E$23,MATCH('Kosten contractjaar 4'!$E50,'Eenheidsprijzen verw.methoden'!$C$10:$C$23,0),1)</f>
        <v>102010</v>
      </c>
      <c r="C50" s="14">
        <v>70</v>
      </c>
      <c r="D50" s="15" t="s">
        <v>66</v>
      </c>
      <c r="E50" s="16" t="s">
        <v>20</v>
      </c>
      <c r="F50" s="17">
        <v>14</v>
      </c>
      <c r="G50" s="18">
        <f>VLOOKUP(E50,'Eenheidsprijzen verw.methoden'!$C$10:$E$23,3,0)</f>
        <v>0</v>
      </c>
      <c r="H50" s="18">
        <f t="shared" si="0"/>
        <v>0</v>
      </c>
      <c r="I50" s="18">
        <f>H50*VLOOKUP(E50,'Eenheidsprijzen verw.methoden'!$C$10:$F$23,4,0)</f>
        <v>0</v>
      </c>
      <c r="J50" s="18">
        <f t="shared" si="1"/>
        <v>0</v>
      </c>
    </row>
    <row r="51" spans="2:10" ht="27" customHeight="1" x14ac:dyDescent="0.15">
      <c r="B51" s="34">
        <f>INDEX('Eenheidsprijzen verw.methoden'!$B$10:$E$23,MATCH('Kosten contractjaar 4'!$E51,'Eenheidsprijzen verw.methoden'!$C$10:$C$23,0),1)</f>
        <v>101020</v>
      </c>
      <c r="C51" s="14">
        <v>72</v>
      </c>
      <c r="D51" s="15" t="s">
        <v>33</v>
      </c>
      <c r="E51" s="16" t="s">
        <v>19</v>
      </c>
      <c r="F51" s="17">
        <v>13</v>
      </c>
      <c r="G51" s="18">
        <f>VLOOKUP(E51,'Eenheidsprijzen verw.methoden'!$C$10:$E$23,3,0)</f>
        <v>0</v>
      </c>
      <c r="H51" s="18">
        <f t="shared" si="0"/>
        <v>0</v>
      </c>
      <c r="I51" s="18">
        <f>H51*VLOOKUP(E51,'Eenheidsprijzen verw.methoden'!$C$10:$F$23,4,0)</f>
        <v>0</v>
      </c>
      <c r="J51" s="18">
        <f t="shared" si="1"/>
        <v>0</v>
      </c>
    </row>
    <row r="52" spans="2:10" ht="27" customHeight="1" x14ac:dyDescent="0.15">
      <c r="B52" s="34">
        <f>INDEX('Eenheidsprijzen verw.methoden'!$B$10:$E$23,MATCH('Kosten contractjaar 4'!$E52,'Eenheidsprijzen verw.methoden'!$C$10:$C$23,0),1)</f>
        <v>101010</v>
      </c>
      <c r="C52" s="14">
        <v>73</v>
      </c>
      <c r="D52" s="15" t="s">
        <v>67</v>
      </c>
      <c r="E52" s="16" t="s">
        <v>18</v>
      </c>
      <c r="F52" s="17">
        <v>87</v>
      </c>
      <c r="G52" s="18">
        <f>VLOOKUP(E52,'Eenheidsprijzen verw.methoden'!$C$10:$E$23,3,0)</f>
        <v>0</v>
      </c>
      <c r="H52" s="18">
        <f t="shared" si="0"/>
        <v>0</v>
      </c>
      <c r="I52" s="18">
        <f>H52*VLOOKUP(E52,'Eenheidsprijzen verw.methoden'!$C$10:$F$23,4,0)</f>
        <v>0</v>
      </c>
      <c r="J52" s="18">
        <f t="shared" si="1"/>
        <v>0</v>
      </c>
    </row>
    <row r="53" spans="2:10" ht="27" customHeight="1" x14ac:dyDescent="0.15">
      <c r="B53" s="34">
        <f>INDEX('Eenheidsprijzen verw.methoden'!$B$10:$E$23,MATCH('Kosten contractjaar 4'!$E53,'Eenheidsprijzen verw.methoden'!$C$10:$C$23,0),1)</f>
        <v>101010</v>
      </c>
      <c r="C53" s="14">
        <v>74</v>
      </c>
      <c r="D53" s="15" t="s">
        <v>68</v>
      </c>
      <c r="E53" s="16" t="s">
        <v>18</v>
      </c>
      <c r="F53" s="17">
        <v>5</v>
      </c>
      <c r="G53" s="18">
        <f>VLOOKUP(E53,'Eenheidsprijzen verw.methoden'!$C$10:$E$23,3,0)</f>
        <v>0</v>
      </c>
      <c r="H53" s="18">
        <f t="shared" si="0"/>
        <v>0</v>
      </c>
      <c r="I53" s="18">
        <f>H53*VLOOKUP(E53,'Eenheidsprijzen verw.methoden'!$C$10:$F$23,4,0)</f>
        <v>0</v>
      </c>
      <c r="J53" s="18">
        <f t="shared" si="1"/>
        <v>0</v>
      </c>
    </row>
    <row r="54" spans="2:10" ht="27" customHeight="1" x14ac:dyDescent="0.15">
      <c r="B54" s="34">
        <f>INDEX('Eenheidsprijzen verw.methoden'!$B$10:$E$23,MATCH('Kosten contractjaar 4'!$E54,'Eenheidsprijzen verw.methoden'!$C$10:$C$23,0),1)</f>
        <v>101010</v>
      </c>
      <c r="C54" s="14">
        <v>75</v>
      </c>
      <c r="D54" s="15" t="s">
        <v>69</v>
      </c>
      <c r="E54" s="16" t="s">
        <v>18</v>
      </c>
      <c r="F54" s="17">
        <v>2</v>
      </c>
      <c r="G54" s="18">
        <f>VLOOKUP(E54,'Eenheidsprijzen verw.methoden'!$C$10:$E$23,3,0)</f>
        <v>0</v>
      </c>
      <c r="H54" s="18">
        <f t="shared" si="0"/>
        <v>0</v>
      </c>
      <c r="I54" s="18">
        <f>H54*VLOOKUP(E54,'Eenheidsprijzen verw.methoden'!$C$10:$F$23,4,0)</f>
        <v>0</v>
      </c>
      <c r="J54" s="18">
        <f t="shared" si="1"/>
        <v>0</v>
      </c>
    </row>
    <row r="55" spans="2:10" ht="27" customHeight="1" x14ac:dyDescent="0.15">
      <c r="B55" s="34">
        <f>INDEX('Eenheidsprijzen verw.methoden'!$B$10:$E$23,MATCH('Kosten contractjaar 4'!$E55,'Eenheidsprijzen verw.methoden'!$C$10:$C$23,0),1)</f>
        <v>104010</v>
      </c>
      <c r="C55" s="14">
        <v>76</v>
      </c>
      <c r="D55" s="15" t="s">
        <v>70</v>
      </c>
      <c r="E55" s="16" t="s">
        <v>77</v>
      </c>
      <c r="F55" s="17">
        <v>1</v>
      </c>
      <c r="G55" s="18">
        <f>VLOOKUP(E55,'Eenheidsprijzen verw.methoden'!$C$10:$E$23,3,0)</f>
        <v>0</v>
      </c>
      <c r="H55" s="18">
        <f t="shared" si="0"/>
        <v>0</v>
      </c>
      <c r="I55" s="18">
        <f>H55*VLOOKUP(E55,'Eenheidsprijzen verw.methoden'!$C$10:$F$23,4,0)</f>
        <v>0</v>
      </c>
      <c r="J55" s="18">
        <f t="shared" si="1"/>
        <v>0</v>
      </c>
    </row>
    <row r="56" spans="2:10" ht="27" customHeight="1" x14ac:dyDescent="0.15">
      <c r="B56" s="34">
        <f>INDEX('Eenheidsprijzen verw.methoden'!$B$10:$E$23,MATCH('Kosten contractjaar 4'!$E56,'Eenheidsprijzen verw.methoden'!$C$10:$C$23,0),1)</f>
        <v>104010</v>
      </c>
      <c r="C56" s="14">
        <v>77</v>
      </c>
      <c r="D56" s="15" t="s">
        <v>71</v>
      </c>
      <c r="E56" s="16" t="s">
        <v>77</v>
      </c>
      <c r="F56" s="17">
        <v>1</v>
      </c>
      <c r="G56" s="18">
        <f>VLOOKUP(E56,'Eenheidsprijzen verw.methoden'!$C$10:$E$23,3,0)</f>
        <v>0</v>
      </c>
      <c r="H56" s="18">
        <f t="shared" si="0"/>
        <v>0</v>
      </c>
      <c r="I56" s="18">
        <f>H56*VLOOKUP(E56,'Eenheidsprijzen verw.methoden'!$C$10:$F$23,4,0)</f>
        <v>0</v>
      </c>
      <c r="J56" s="18">
        <f t="shared" si="1"/>
        <v>0</v>
      </c>
    </row>
    <row r="57" spans="2:10" ht="27" customHeight="1" x14ac:dyDescent="0.15">
      <c r="B57" s="34">
        <f>INDEX('Eenheidsprijzen verw.methoden'!$B$10:$E$23,MATCH('Kosten contractjaar 4'!$E57,'Eenheidsprijzen verw.methoden'!$C$10:$C$23,0),1)</f>
        <v>102010</v>
      </c>
      <c r="C57" s="14">
        <v>78</v>
      </c>
      <c r="D57" s="15" t="s">
        <v>72</v>
      </c>
      <c r="E57" s="16" t="s">
        <v>20</v>
      </c>
      <c r="F57" s="17">
        <v>24</v>
      </c>
      <c r="G57" s="18">
        <f>VLOOKUP(E57,'Eenheidsprijzen verw.methoden'!$C$10:$E$23,3,0)</f>
        <v>0</v>
      </c>
      <c r="H57" s="18">
        <f t="shared" si="0"/>
        <v>0</v>
      </c>
      <c r="I57" s="18">
        <f>H57*VLOOKUP(E57,'Eenheidsprijzen verw.methoden'!$C$10:$F$23,4,0)</f>
        <v>0</v>
      </c>
      <c r="J57" s="18">
        <f t="shared" si="1"/>
        <v>0</v>
      </c>
    </row>
    <row r="58" spans="2:10" ht="27" customHeight="1" x14ac:dyDescent="0.15">
      <c r="B58" s="34">
        <f>INDEX('Eenheidsprijzen verw.methoden'!$B$10:$E$23,MATCH('Kosten contractjaar 4'!$E58,'Eenheidsprijzen verw.methoden'!$C$10:$C$23,0),1)</f>
        <v>103010</v>
      </c>
      <c r="C58" s="14">
        <v>79</v>
      </c>
      <c r="D58" s="15" t="s">
        <v>73</v>
      </c>
      <c r="E58" s="16" t="s">
        <v>22</v>
      </c>
      <c r="F58" s="17">
        <v>7</v>
      </c>
      <c r="G58" s="18">
        <f>VLOOKUP(E58,'Eenheidsprijzen verw.methoden'!$C$10:$E$23,3,0)</f>
        <v>0</v>
      </c>
      <c r="H58" s="19">
        <f t="shared" si="0"/>
        <v>0</v>
      </c>
      <c r="I58" s="18">
        <f>H58*VLOOKUP(E58,'Eenheidsprijzen verw.methoden'!$C$10:$F$23,4,0)</f>
        <v>0</v>
      </c>
      <c r="J58" s="18">
        <f t="shared" si="1"/>
        <v>0</v>
      </c>
    </row>
    <row r="59" spans="2:10" ht="27" customHeight="1" x14ac:dyDescent="0.15">
      <c r="B59" s="34">
        <f>INDEX('Eenheidsprijzen verw.methoden'!$B$10:$E$23,MATCH('Kosten contractjaar 4'!$E59,'Eenheidsprijzen verw.methoden'!$C$10:$C$23,0),1)</f>
        <v>105010</v>
      </c>
      <c r="C59" s="14"/>
      <c r="D59" s="15"/>
      <c r="E59" s="16" t="s">
        <v>80</v>
      </c>
      <c r="F59" s="17">
        <v>25</v>
      </c>
      <c r="G59" s="18">
        <f>VLOOKUP(E59,'Eenheidsprijzen verw.methoden'!$C$10:$E$23,3,0)</f>
        <v>0</v>
      </c>
      <c r="H59" s="19">
        <f t="shared" si="0"/>
        <v>0</v>
      </c>
      <c r="I59" s="18">
        <f>H59*VLOOKUP(E59,'Eenheidsprijzen verw.methoden'!$C$10:$F$23,4,0)</f>
        <v>0</v>
      </c>
      <c r="J59" s="18">
        <f t="shared" si="1"/>
        <v>0</v>
      </c>
    </row>
    <row r="60" spans="2:10" ht="27" customHeight="1" x14ac:dyDescent="0.15">
      <c r="B60" s="34">
        <f>INDEX('Eenheidsprijzen verw.methoden'!$B$10:$E$23,MATCH('Kosten contractjaar 4'!$E60,'Eenheidsprijzen verw.methoden'!$C$10:$C$23,0),1)</f>
        <v>105020</v>
      </c>
      <c r="C60" s="14"/>
      <c r="D60" s="15"/>
      <c r="E60" s="16" t="s">
        <v>81</v>
      </c>
      <c r="F60" s="17">
        <v>40</v>
      </c>
      <c r="G60" s="18">
        <f>VLOOKUP(E60,'Eenheidsprijzen verw.methoden'!$C$10:$E$23,3,0)</f>
        <v>0</v>
      </c>
      <c r="H60" s="19">
        <f t="shared" si="0"/>
        <v>0</v>
      </c>
      <c r="I60" s="18">
        <f>H60*VLOOKUP(E60,'Eenheidsprijzen verw.methoden'!$C$10:$F$23,4,0)</f>
        <v>0</v>
      </c>
      <c r="J60" s="18">
        <f t="shared" si="1"/>
        <v>0</v>
      </c>
    </row>
    <row r="61" spans="2:10" ht="27" customHeight="1" x14ac:dyDescent="0.15">
      <c r="B61" s="34">
        <f>INDEX('Eenheidsprijzen verw.methoden'!$B$10:$E$23,MATCH('Kosten contractjaar 4'!$E61,'Eenheidsprijzen verw.methoden'!$C$10:$C$23,0),1)</f>
        <v>105030</v>
      </c>
      <c r="C61" s="14"/>
      <c r="D61" s="15"/>
      <c r="E61" s="16" t="s">
        <v>24</v>
      </c>
      <c r="F61" s="44">
        <v>20</v>
      </c>
      <c r="G61" s="18">
        <f>VLOOKUP(E61,'Eenheidsprijzen verw.methoden'!$C$10:$E$23,3,0)</f>
        <v>0</v>
      </c>
      <c r="H61" s="18">
        <f t="shared" si="0"/>
        <v>0</v>
      </c>
      <c r="I61" s="18">
        <f>H61*VLOOKUP(E61,'Eenheidsprijzen verw.methoden'!$C$10:$F$23,4,0)</f>
        <v>0</v>
      </c>
      <c r="J61" s="18">
        <f t="shared" si="1"/>
        <v>0</v>
      </c>
    </row>
    <row r="62" spans="2:10" ht="27" customHeight="1" thickBot="1" x14ac:dyDescent="0.2">
      <c r="B62" s="48"/>
      <c r="C62" s="49"/>
      <c r="D62" s="5"/>
      <c r="E62" s="50"/>
      <c r="F62" s="52"/>
      <c r="G62" s="51"/>
      <c r="H62" s="51"/>
    </row>
    <row r="63" spans="2:10" ht="23.25" customHeight="1" thickBot="1" x14ac:dyDescent="0.25">
      <c r="B63" s="24" t="s">
        <v>11</v>
      </c>
      <c r="C63" s="7"/>
      <c r="D63" s="67" t="str">
        <f>IF(J63&gt;50000, "Let op! U schrijft in met een jaartotaal boven €50.000,- incl. btw","")</f>
        <v/>
      </c>
      <c r="E63" s="67"/>
      <c r="F63" s="8"/>
      <c r="H63" s="70">
        <f>SUM(H9:H61)</f>
        <v>0</v>
      </c>
      <c r="I63" s="70">
        <f t="shared" ref="I63:J63" si="2">SUM(I9:I61)</f>
        <v>0</v>
      </c>
      <c r="J63" s="70">
        <f t="shared" si="2"/>
        <v>0</v>
      </c>
    </row>
    <row r="64" spans="2:10" ht="12.75" customHeight="1" x14ac:dyDescent="0.2"/>
    <row r="65" spans="4:6" ht="12.75" customHeight="1" x14ac:dyDescent="0.2">
      <c r="D65" s="57"/>
      <c r="E65" s="57"/>
      <c r="F65" s="42"/>
    </row>
    <row r="66" spans="4:6" x14ac:dyDescent="0.2">
      <c r="E66" s="42"/>
      <c r="F66" s="42"/>
    </row>
    <row r="67" spans="4:6" x14ac:dyDescent="0.2">
      <c r="E67" s="42"/>
    </row>
    <row r="68" spans="4:6" x14ac:dyDescent="0.2">
      <c r="E68" s="42"/>
    </row>
  </sheetData>
  <autoFilter ref="B8:H63" xr:uid="{9B5B1224-7395-4019-AAA1-1784780A6C36}"/>
  <mergeCells count="2">
    <mergeCell ref="D63:E63"/>
    <mergeCell ref="D65:E65"/>
  </mergeCells>
  <pageMargins left="0.7" right="0.7" top="0.75" bottom="0.75" header="0.3" footer="0.3"/>
  <pageSetup paperSize="8" scale="7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EFCA7E-7091-4F4E-8247-CF40DA3C5A7F}">
          <x14:formula1>
            <xm:f>'Eenheidsprijzen verw.methoden'!$C$10:$C$18</xm:f>
          </x14:formula1>
          <xm:sqref>E9:E62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>Niet gestart</_Status>
    <Dossiernummer xmlns="50bd7b6c-278f-4085-b58b-8f8be0ea259b">HHNK/22007050</Dossiernummer>
    <PMW-rol xmlns="50bd7b6c-278f-4085-b58b-8f8be0ea259b" xsi:nil="true"/>
    <Taakveld xmlns="50bd7b6c-278f-4085-b58b-8f8be0ea259b" xsi:nil="true"/>
    <TaxCatchAll xmlns="eb215c7e-d01c-4cfb-be95-679d797aaca1" xsi:nil="true"/>
    <lcf76f155ced4ddcb4097134ff3c332f xmlns="e9732f93-1c64-4f1f-865d-56ca634cae7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4EBCFBDD4F74797477BDCE63ADB63" ma:contentTypeVersion="19" ma:contentTypeDescription="Een nieuw document maken." ma:contentTypeScope="" ma:versionID="f453b0b93154bb7fefb4609a618f3021">
  <xsd:schema xmlns:xsd="http://www.w3.org/2001/XMLSchema" xmlns:xs="http://www.w3.org/2001/XMLSchema" xmlns:p="http://schemas.microsoft.com/office/2006/metadata/properties" xmlns:ns2="50bd7b6c-278f-4085-b58b-8f8be0ea259b" xmlns:ns3="http://schemas.microsoft.com/sharepoint/v3/fields" xmlns:ns4="e9732f93-1c64-4f1f-865d-56ca634cae78" xmlns:ns5="eb215c7e-d01c-4cfb-be95-679d797aaca1" targetNamespace="http://schemas.microsoft.com/office/2006/metadata/properties" ma:root="true" ma:fieldsID="d0008f20f879af762d8f44c6ba46eb5d" ns2:_="" ns3:_="" ns4:_="" ns5:_="">
    <xsd:import namespace="50bd7b6c-278f-4085-b58b-8f8be0ea259b"/>
    <xsd:import namespace="http://schemas.microsoft.com/sharepoint/v3/fields"/>
    <xsd:import namespace="e9732f93-1c64-4f1f-865d-56ca634cae78"/>
    <xsd:import namespace="eb215c7e-d01c-4cfb-be95-679d797aaca1"/>
    <xsd:element name="properties">
      <xsd:complexType>
        <xsd:sequence>
          <xsd:element name="documentManagement">
            <xsd:complexType>
              <xsd:all>
                <xsd:element ref="ns2:Dossiernummer" minOccurs="0"/>
                <xsd:element ref="ns3:_Status" minOccurs="0"/>
                <xsd:element ref="ns2:PMW-rol" minOccurs="0"/>
                <xsd:element ref="ns2:Taakveld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d7b6c-278f-4085-b58b-8f8be0ea259b" elementFormDefault="qualified">
    <xsd:import namespace="http://schemas.microsoft.com/office/2006/documentManagement/types"/>
    <xsd:import namespace="http://schemas.microsoft.com/office/infopath/2007/PartnerControls"/>
    <xsd:element name="Dossiernummer" ma:index="8" nillable="true" ma:displayName="Dossiernummer" ma:default="HHNK/22007050" ma:internalName="Dossiernummer">
      <xsd:simpleType>
        <xsd:restriction base="dms:Text">
          <xsd:maxLength value="255"/>
        </xsd:restriction>
      </xsd:simpleType>
    </xsd:element>
    <xsd:element name="PMW-rol" ma:index="10" nillable="true" ma:displayName="PMW-rol" ma:format="Dropdown" ma:internalName="PMW_x002d_rol">
      <xsd:simpleType>
        <xsd:restriction base="dms:Choice">
          <xsd:enumeration value="1 Project Management"/>
          <xsd:enumeration value="2 Projectbeheersing"/>
          <xsd:enumeration value="3 Omgevingsmanagement"/>
          <xsd:enumeration value="4 Technisch Management"/>
          <xsd:enumeration value="5 Contractmanagement"/>
        </xsd:restriction>
      </xsd:simpleType>
    </xsd:element>
    <xsd:element name="Taakveld" ma:index="11" nillable="true" ma:displayName="Taakveld" ma:format="Dropdown" ma:internalName="Taakveld">
      <xsd:simpleType>
        <xsd:restriction base="dms:Choice">
          <xsd:enumeration value="1.01 Opdracht en of Opdrachtwijzigingen"/>
          <xsd:enumeration value="1.02 Plan van Aanpak en of Project Management Plan"/>
          <xsd:enumeration value="1.03 Bestuurs- en directiestukken"/>
          <xsd:enumeration value="1.04 Oplevering faseresultaat en of eindresultaat"/>
          <xsd:enumeration value="1.05 Samenwerkingsovereenkomsten"/>
          <xsd:enumeration value="1.06 Verbetermanagement"/>
          <xsd:enumeration value="1.07 Personeelszorg"/>
          <xsd:enumeration value="1.99 Periodiek overleg"/>
          <xsd:enumeration value="2.01 Financien"/>
          <xsd:enumeration value="2.02 Planning"/>
          <xsd:enumeration value="2.03 Risicomanagement"/>
          <xsd:enumeration value="2.04 Voortgangsrapportages"/>
          <xsd:enumeration value="2.05 Kwaliteit"/>
          <xsd:enumeration value="2.06 Organisatie"/>
          <xsd:enumeration value="2.99 Periodiek overleg"/>
          <xsd:enumeration value="3.01 Stakeholders"/>
          <xsd:enumeration value="3.02 Klanten Eisen Specificatie"/>
          <xsd:enumeration value="3.03 Communicatie"/>
          <xsd:enumeration value="3.04 Archeologie"/>
          <xsd:enumeration value="3.05 Cultuurhistorie"/>
          <xsd:enumeration value="3.06 Niet gesprongen explosieven"/>
          <xsd:enumeration value="3.07 Vergunningen en of Inspraakprocedures"/>
          <xsd:enumeration value="3.08 Milieu Effecten Rapportage"/>
          <xsd:enumeration value="3.09 Gecoordineerde besluitvorming"/>
          <xsd:enumeration value="3.10 Kabels en Leidingen"/>
          <xsd:enumeration value="3.11 Grondzaken"/>
          <xsd:enumeration value="3.12 Verkeersmanagement"/>
          <xsd:enumeration value="3.13 Juridica"/>
          <xsd:enumeration value="3.14 Natuur"/>
          <xsd:enumeration value="3.15 Bodem en Milieu"/>
          <xsd:enumeration value="3.99 Periodiek overleg"/>
          <xsd:enumeration value="4.01 Basisdata ontwerp"/>
          <xsd:enumeration value="4.02 Technische onderzoeken"/>
          <xsd:enumeration value="4.03 Programma van Eisen en of Systeem Eisen Specificatie"/>
          <xsd:enumeration value="4.04 Ontwerp"/>
          <xsd:enumeration value="4.05 Projectplan"/>
          <xsd:enumeration value="4.06 Realisatie en of AsBuilt"/>
          <xsd:enumeration value="4.07 Afspraken Beheer en Onderhoud"/>
          <xsd:enumeration value="4.99 Periodiek overleg"/>
          <xsd:enumeration value="5.01 Contractvoorbereiding"/>
          <xsd:enumeration value="5.02 Aanbesteding"/>
          <xsd:enumeration value="5.03 Gunning"/>
          <xsd:enumeration value="5.04 Contractbeheersing"/>
          <xsd:enumeration value="5.05 Oplevering"/>
          <xsd:enumeration value="5.99 Periodiek overle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9" nillable="true" ma:displayName="Status" ma:default="Niet gestart" ma:internalName="_Status">
      <xsd:simpleType>
        <xsd:union memberTypes="dms:Text">
          <xsd:simpleType>
            <xsd:restriction base="dms:Choice">
              <xsd:enumeration value="Niet gestart"/>
              <xsd:enumeration value="Concept"/>
              <xsd:enumeration value="Herzien"/>
              <xsd:enumeration value="Gepland"/>
              <xsd:enumeration value="Gepubliceerd"/>
              <xsd:enumeration value="Definitief"/>
              <xsd:enumeration value="Verlopen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32f93-1c64-4f1f-865d-56ca634cae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15c7e-d01c-4cfb-be95-679d797aaca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6a463bb-0727-45e7-a4c3-fac3b1893403}" ma:internalName="TaxCatchAll" ma:showField="CatchAllData" ma:web="eb215c7e-d01c-4cfb-be95-679d797aa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1F04EB-5C4F-48DA-82D1-31E2A2E961EF}">
  <ds:schemaRefs>
    <ds:schemaRef ds:uri="http://schemas.microsoft.com/office/2006/documentManagement/types"/>
    <ds:schemaRef ds:uri="http://purl.org/dc/dcmitype/"/>
    <ds:schemaRef ds:uri="http://schemas.microsoft.com/sharepoint/v3/field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50bd7b6c-278f-4085-b58b-8f8be0ea259b"/>
    <ds:schemaRef ds:uri="http://www.w3.org/XML/1998/namespace"/>
    <ds:schemaRef ds:uri="eb215c7e-d01c-4cfb-be95-679d797aaca1"/>
    <ds:schemaRef ds:uri="e9732f93-1c64-4f1f-865d-56ca634cae78"/>
  </ds:schemaRefs>
</ds:datastoreItem>
</file>

<file path=customXml/itemProps2.xml><?xml version="1.0" encoding="utf-8"?>
<ds:datastoreItem xmlns:ds="http://schemas.openxmlformats.org/officeDocument/2006/customXml" ds:itemID="{7E44D543-3A39-4F79-B7EC-1B3BDFAD7E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bd7b6c-278f-4085-b58b-8f8be0ea259b"/>
    <ds:schemaRef ds:uri="http://schemas.microsoft.com/sharepoint/v3/fields"/>
    <ds:schemaRef ds:uri="e9732f93-1c64-4f1f-865d-56ca634cae78"/>
    <ds:schemaRef ds:uri="eb215c7e-d01c-4cfb-be95-679d797aa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C7D0DE-7C59-463B-8F9D-F023D1E8CC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</vt:lpstr>
      <vt:lpstr>Eenheidsprijzen verw.methoden</vt:lpstr>
      <vt:lpstr>Kosten contractjaar 1</vt:lpstr>
      <vt:lpstr>Kosten contractjaar 2</vt:lpstr>
      <vt:lpstr>Kosten contractjaar 3</vt:lpstr>
      <vt:lpstr>Kosten contractjaar 4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Arends, Johan</dc:creator>
  <cp:lastModifiedBy>Arends, Johan</cp:lastModifiedBy>
  <cp:lastPrinted>2023-07-31T07:55:58Z</cp:lastPrinted>
  <dcterms:created xsi:type="dcterms:W3CDTF">2023-07-07T07:30:57Z</dcterms:created>
  <dcterms:modified xsi:type="dcterms:W3CDTF">2023-10-13T06:43:55Z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0x0101007744EBCFBDD4F74797477BDCE63ADB63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URL">
    <vt:lpwstr/>
  </property>
  <property fmtid="{D5CDD505-2E9C-101B-9397-08002B2CF9AE}" pid="9" name="GUID">
    <vt:lpwstr>e1daace7-2f8f-4aba-9bc9-1fa614cc2a60</vt:lpwstr>
  </property>
  <property fmtid="{D5CDD505-2E9C-101B-9397-08002B2CF9AE}" pid="10" name="xd_Signature">
    <vt:bool>false</vt:bool>
  </property>
  <property fmtid="{D5CDD505-2E9C-101B-9397-08002B2CF9AE}" pid="11" name="MediaServiceImageTags">
    <vt:lpwstr/>
  </property>
</Properties>
</file>