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2 - JAN 2024 - DEC 2024\20230221 Onderwater ROV\06 Definitieve gepubliceerde documenten\"/>
    </mc:Choice>
  </mc:AlternateContent>
  <xr:revisionPtr revIDLastSave="0" documentId="13_ncr:1_{B4CEFB23-1B5D-4D74-98B4-F7518B082B07}" xr6:coauthVersionLast="47" xr6:coauthVersionMax="47" xr10:uidLastSave="{00000000-0000-0000-0000-000000000000}"/>
  <bookViews>
    <workbookView xWindow="29715" yWindow="915" windowWidth="28800" windowHeight="11325" xr2:uid="{B3C0AD99-8361-4FA5-9284-50A9AFB5FD65}"/>
  </bookViews>
  <sheets>
    <sheet name="Overzicht inschrijving" sheetId="3" r:id="rId1"/>
    <sheet name="Algemeen" sheetId="1" r:id="rId2"/>
    <sheet name="Surface control (1)" sheetId="4" r:id="rId3"/>
    <sheet name="Tether (2)" sheetId="5" r:id="rId4"/>
    <sheet name="Remotely Operated Vehicle (3)" sheetId="6" r:id="rId5"/>
    <sheet name="MBFWD sonar (4A)" sheetId="7" r:id="rId6"/>
    <sheet name="360 degrees scanning sonar (4B)" sheetId="8" r:id="rId7"/>
    <sheet name="Doppler Velocity Log (4C) " sheetId="9" r:id="rId8"/>
    <sheet name="Grijparm (5)" sheetId="10" r:id="rId9"/>
    <sheet name="Camera (6)" sheetId="11" r:id="rId10"/>
    <sheet name="Verlichting (7)" sheetId="12" r:id="rId11"/>
  </sheets>
  <definedNames>
    <definedName name="_Toc135750978" localSheetId="6">'360 degrees scanning sonar (4B)'!$B$6</definedName>
    <definedName name="_Toc135750978" localSheetId="1">Algemeen!$B$6</definedName>
    <definedName name="_Toc135750978" localSheetId="9">'Camera (6)'!$B$6</definedName>
    <definedName name="_Toc135750978" localSheetId="7">'Doppler Velocity Log (4C) '!$B$6</definedName>
    <definedName name="_Toc135750978" localSheetId="8">'Grijparm (5)'!$B$6</definedName>
    <definedName name="_Toc135750978" localSheetId="5">'MBFWD sonar (4A)'!$B$6</definedName>
    <definedName name="_Toc135750978" localSheetId="4">'Remotely Operated Vehicle (3)'!$B$6</definedName>
    <definedName name="_Toc135750978" localSheetId="2">'Surface control (1)'!$B$6</definedName>
    <definedName name="_Toc135750978" localSheetId="3">'Tether (2)'!$B$6</definedName>
    <definedName name="_Toc135750978" localSheetId="10">'Verlichting (7)'!$B$6</definedName>
    <definedName name="_Toc135750979" localSheetId="0">'Overzicht inschrijving'!$A$13</definedName>
    <definedName name="_xlnm.Print_Area" localSheetId="6">'360 degrees scanning sonar (4B)'!$A$1:$G$21</definedName>
    <definedName name="_xlnm.Print_Area" localSheetId="1">Algemeen!$A$1:$G$28</definedName>
    <definedName name="_xlnm.Print_Area" localSheetId="9">'Camera (6)'!$A$1:$G$17</definedName>
    <definedName name="_xlnm.Print_Area" localSheetId="7">'Doppler Velocity Log (4C) '!$A$1:$G$18</definedName>
    <definedName name="_xlnm.Print_Area" localSheetId="8">'Grijparm (5)'!$A$1:$G$16</definedName>
    <definedName name="_xlnm.Print_Area" localSheetId="5">'MBFWD sonar (4A)'!$A$1:$G$20</definedName>
    <definedName name="_xlnm.Print_Area" localSheetId="4">'Remotely Operated Vehicle (3)'!$A$1:$G$29</definedName>
    <definedName name="_xlnm.Print_Area" localSheetId="2">'Surface control (1)'!$A$1:$G$27</definedName>
    <definedName name="_xlnm.Print_Area" localSheetId="3">'Tether (2)'!$A$1:$G$23</definedName>
    <definedName name="_xlnm.Print_Area" localSheetId="10">'Verlichting (7)'!$A$1:$G$14</definedName>
    <definedName name="_xlnm.Print_Titles" localSheetId="6">'360 degrees scanning sonar (4B)'!$6:$6</definedName>
    <definedName name="_xlnm.Print_Titles" localSheetId="1">Algemeen!$6:$6</definedName>
    <definedName name="_xlnm.Print_Titles" localSheetId="9">'Camera (6)'!$6:$6</definedName>
    <definedName name="_xlnm.Print_Titles" localSheetId="7">'Doppler Velocity Log (4C) '!$6:$6</definedName>
    <definedName name="_xlnm.Print_Titles" localSheetId="8">'Grijparm (5)'!$6:$6</definedName>
    <definedName name="_xlnm.Print_Titles" localSheetId="5">'MBFWD sonar (4A)'!$6:$6</definedName>
    <definedName name="_xlnm.Print_Titles" localSheetId="4">'Remotely Operated Vehicle (3)'!$6:$6</definedName>
    <definedName name="_xlnm.Print_Titles" localSheetId="2">'Surface control (1)'!$6:$6</definedName>
    <definedName name="_xlnm.Print_Titles" localSheetId="3">'Tether (2)'!$6:$6</definedName>
    <definedName name="_xlnm.Print_Titles" localSheetId="10">'Verlichting (7)'!$6:$6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G20" i="1"/>
  <c r="G14" i="8"/>
  <c r="C4" i="12"/>
  <c r="C4" i="11"/>
  <c r="C4" i="10"/>
  <c r="C4" i="9"/>
  <c r="C4" i="8"/>
  <c r="C4" i="7"/>
  <c r="C4" i="6"/>
  <c r="C4" i="5"/>
  <c r="C4" i="4"/>
  <c r="C4" i="1"/>
  <c r="E21" i="3"/>
  <c r="D21" i="3"/>
  <c r="E20" i="3"/>
  <c r="D20" i="3"/>
  <c r="E19" i="3"/>
  <c r="D19" i="3"/>
  <c r="B21" i="3"/>
  <c r="B20" i="3"/>
  <c r="B19" i="3"/>
  <c r="C14" i="12"/>
  <c r="F21" i="3" s="1"/>
  <c r="C13" i="12"/>
  <c r="C12" i="12"/>
  <c r="C10" i="12"/>
  <c r="G8" i="12"/>
  <c r="G7" i="12"/>
  <c r="C11" i="12" s="1"/>
  <c r="E10" i="12" s="1"/>
  <c r="G10" i="11"/>
  <c r="C17" i="11"/>
  <c r="F20" i="3" s="1"/>
  <c r="C16" i="11"/>
  <c r="C15" i="11"/>
  <c r="C13" i="11"/>
  <c r="G11" i="11"/>
  <c r="G9" i="11"/>
  <c r="G8" i="11"/>
  <c r="G7" i="11"/>
  <c r="C14" i="11" s="1"/>
  <c r="E13" i="11" s="1"/>
  <c r="C16" i="10"/>
  <c r="F19" i="3" s="1"/>
  <c r="C15" i="10"/>
  <c r="C14" i="10"/>
  <c r="C12" i="10"/>
  <c r="G10" i="10"/>
  <c r="G9" i="10"/>
  <c r="G8" i="10"/>
  <c r="G7" i="10"/>
  <c r="C13" i="10" s="1"/>
  <c r="E12" i="10" s="1"/>
  <c r="E18" i="3"/>
  <c r="D18" i="3"/>
  <c r="B18" i="3"/>
  <c r="G11" i="9"/>
  <c r="G9" i="9"/>
  <c r="E9" i="9"/>
  <c r="G8" i="9"/>
  <c r="E8" i="9"/>
  <c r="G7" i="9"/>
  <c r="E7" i="9"/>
  <c r="E17" i="3"/>
  <c r="D17" i="3"/>
  <c r="B17" i="3"/>
  <c r="E16" i="3"/>
  <c r="D16" i="3"/>
  <c r="B16" i="3"/>
  <c r="C16" i="9"/>
  <c r="C14" i="9"/>
  <c r="E12" i="9"/>
  <c r="G12" i="9" s="1"/>
  <c r="E11" i="9"/>
  <c r="G10" i="9"/>
  <c r="E10" i="9"/>
  <c r="G11" i="8"/>
  <c r="C21" i="8" s="1"/>
  <c r="F17" i="3" s="1"/>
  <c r="E11" i="8"/>
  <c r="C20" i="8" s="1"/>
  <c r="C19" i="8"/>
  <c r="C17" i="8"/>
  <c r="G15" i="8"/>
  <c r="G13" i="8"/>
  <c r="G12" i="8"/>
  <c r="G10" i="8"/>
  <c r="G9" i="8"/>
  <c r="G8" i="8"/>
  <c r="G7" i="8"/>
  <c r="G14" i="7"/>
  <c r="G13" i="7"/>
  <c r="C18" i="7"/>
  <c r="C16" i="7"/>
  <c r="C20" i="7"/>
  <c r="F16" i="3" s="1"/>
  <c r="C19" i="7"/>
  <c r="G12" i="7"/>
  <c r="G11" i="7"/>
  <c r="G10" i="7"/>
  <c r="G9" i="7"/>
  <c r="G8" i="7"/>
  <c r="G7" i="7"/>
  <c r="C17" i="7" s="1"/>
  <c r="E16" i="7" s="1"/>
  <c r="E15" i="3"/>
  <c r="D15" i="3"/>
  <c r="B15" i="3"/>
  <c r="E14" i="3"/>
  <c r="E22" i="3" s="1"/>
  <c r="D14" i="3"/>
  <c r="D22" i="3" s="1"/>
  <c r="B14" i="3"/>
  <c r="E13" i="3"/>
  <c r="D13" i="3"/>
  <c r="B13" i="3"/>
  <c r="G7" i="6"/>
  <c r="E7" i="6"/>
  <c r="G14" i="6"/>
  <c r="E14" i="6"/>
  <c r="G15" i="6"/>
  <c r="E15" i="6"/>
  <c r="G20" i="6"/>
  <c r="G21" i="6"/>
  <c r="G22" i="6"/>
  <c r="G23" i="6"/>
  <c r="E12" i="3"/>
  <c r="D12" i="3"/>
  <c r="B12" i="3"/>
  <c r="C27" i="6"/>
  <c r="C25" i="6"/>
  <c r="G19" i="6"/>
  <c r="G18" i="6"/>
  <c r="C29" i="6" s="1"/>
  <c r="F15" i="3" s="1"/>
  <c r="E18" i="6"/>
  <c r="G17" i="6"/>
  <c r="G16" i="6"/>
  <c r="G13" i="6"/>
  <c r="G12" i="6"/>
  <c r="G11" i="6"/>
  <c r="G10" i="6"/>
  <c r="G9" i="6"/>
  <c r="G8" i="6"/>
  <c r="C26" i="6"/>
  <c r="E25" i="6" s="1"/>
  <c r="G7" i="5"/>
  <c r="G10" i="5"/>
  <c r="G14" i="5"/>
  <c r="E14" i="5"/>
  <c r="E10" i="5"/>
  <c r="E7" i="5"/>
  <c r="C21" i="5"/>
  <c r="C19" i="5"/>
  <c r="E17" i="5"/>
  <c r="G17" i="5" s="1"/>
  <c r="C23" i="5"/>
  <c r="F14" i="3" s="1"/>
  <c r="G16" i="5"/>
  <c r="G15" i="5"/>
  <c r="G13" i="5"/>
  <c r="G12" i="5"/>
  <c r="G11" i="5"/>
  <c r="G9" i="5"/>
  <c r="G8" i="5"/>
  <c r="G21" i="1"/>
  <c r="E20" i="1"/>
  <c r="C24" i="1"/>
  <c r="C25" i="4"/>
  <c r="C23" i="4"/>
  <c r="G8" i="4"/>
  <c r="G11" i="4"/>
  <c r="G13" i="4"/>
  <c r="G20" i="4"/>
  <c r="G19" i="4"/>
  <c r="E8" i="4"/>
  <c r="E11" i="4"/>
  <c r="E13" i="4"/>
  <c r="E19" i="4"/>
  <c r="E20" i="4"/>
  <c r="E21" i="4"/>
  <c r="G21" i="4" s="1"/>
  <c r="G18" i="4"/>
  <c r="C27" i="4" s="1"/>
  <c r="F13" i="3" s="1"/>
  <c r="E18" i="4"/>
  <c r="G17" i="4"/>
  <c r="G16" i="4"/>
  <c r="G15" i="4"/>
  <c r="G14" i="4"/>
  <c r="G12" i="4"/>
  <c r="G10" i="4"/>
  <c r="G9" i="4"/>
  <c r="G7" i="4"/>
  <c r="C24" i="4" s="1"/>
  <c r="E23" i="4" s="1"/>
  <c r="F11" i="3"/>
  <c r="E11" i="3"/>
  <c r="D11" i="3"/>
  <c r="C11" i="3"/>
  <c r="B11" i="3"/>
  <c r="E22" i="1"/>
  <c r="G22" i="1" s="1"/>
  <c r="E18" i="1"/>
  <c r="C26" i="1"/>
  <c r="G19" i="1"/>
  <c r="G18" i="1"/>
  <c r="G15" i="1"/>
  <c r="G16" i="1"/>
  <c r="G17" i="1"/>
  <c r="G8" i="1"/>
  <c r="G9" i="1"/>
  <c r="G10" i="1"/>
  <c r="G11" i="1"/>
  <c r="G12" i="1"/>
  <c r="G13" i="1"/>
  <c r="G14" i="1"/>
  <c r="G7" i="1"/>
  <c r="C21" i="3" l="1"/>
  <c r="C20" i="3"/>
  <c r="C16" i="3"/>
  <c r="C15" i="3"/>
  <c r="C13" i="3"/>
  <c r="C19" i="3"/>
  <c r="C15" i="9"/>
  <c r="E14" i="9" s="1"/>
  <c r="C18" i="8"/>
  <c r="E17" i="8" s="1"/>
  <c r="B22" i="3"/>
  <c r="C18" i="9"/>
  <c r="F18" i="3" s="1"/>
  <c r="C17" i="9"/>
  <c r="C28" i="6"/>
  <c r="C22" i="5"/>
  <c r="C20" i="5"/>
  <c r="C26" i="4"/>
  <c r="C28" i="1"/>
  <c r="F12" i="3" s="1"/>
  <c r="C27" i="1"/>
  <c r="E19" i="5" l="1"/>
  <c r="C14" i="3"/>
  <c r="C18" i="3"/>
  <c r="F22" i="3"/>
  <c r="C17" i="3"/>
  <c r="E24" i="1"/>
  <c r="C12" i="3"/>
  <c r="C22" i="3" l="1"/>
  <c r="A24" i="3" s="1"/>
</calcChain>
</file>

<file path=xl/sharedStrings.xml><?xml version="1.0" encoding="utf-8"?>
<sst xmlns="http://schemas.openxmlformats.org/spreadsheetml/2006/main" count="545" uniqueCount="238">
  <si>
    <t>Algemeen</t>
  </si>
  <si>
    <t>0.1</t>
  </si>
  <si>
    <t>Het complete systeem dient geleverd te worden met een gebruikshandleiding</t>
  </si>
  <si>
    <t>EIS</t>
  </si>
  <si>
    <t>0.2</t>
  </si>
  <si>
    <t>0.3</t>
  </si>
  <si>
    <t>Het complete systeem dient geleverd te worden met materiaal / stuklijsten (partlist)</t>
  </si>
  <si>
    <t>0.4</t>
  </si>
  <si>
    <t xml:space="preserve">Zowel de gebruiks- als onderhoudshandleiding dient in Nederlands of Engels geleverd te worden </t>
  </si>
  <si>
    <t>0.5</t>
  </si>
  <si>
    <t>De ROV besturingseenheid heeft een diagnose / zelftest functie</t>
  </si>
  <si>
    <t>0.6</t>
  </si>
  <si>
    <t>De leverancier dient zorg te dragen voor een instructie aan minimaal 10 gebruikers die de gebruiker in staat stelt het systeem te bedienen en op operator niveau te onderhouden</t>
  </si>
  <si>
    <t>0.7</t>
  </si>
  <si>
    <t>Als er speciale gereedschappen benodigd zijn om het systeem te onderhouden dienen deze met het systeem meegeleverd te worden</t>
  </si>
  <si>
    <t>0.8</t>
  </si>
  <si>
    <t>0.9</t>
  </si>
  <si>
    <t>De sonar modules dienen uitwisselbaar te zijn tussen beide ROV’s</t>
  </si>
  <si>
    <t>0.10</t>
  </si>
  <si>
    <t>Het gewicht van de volledige configuratie van het ROV systeem mag niet meer dan 45 kg zijn</t>
  </si>
  <si>
    <t>0.11</t>
  </si>
  <si>
    <t>De 2 complete ROV systemen worden geleverd in schok-/waterdichte transportkoffers met een waterafstotende schuimvoering inclusief wielen en handgrepen t.b.v. transport (ook tijdens spoedritten). Hierbij zijn de natte en droge componenten gescheiden van elkaar.</t>
  </si>
  <si>
    <t>0.12</t>
  </si>
  <si>
    <t>Het complete systeem dient geleverd te worden met  software die het mogelijk maakt de duikgegevens, sonar- en filmbeelden op een reguliere PC / tablet te downloaden en terug te kijken. Voor deze software mogen geen extra kosten worden gerekend.</t>
  </si>
  <si>
    <t>0.13</t>
  </si>
  <si>
    <t>0.14</t>
  </si>
  <si>
    <t xml:space="preserve">Garantie op het complete systeem van minimaal 2 jaar </t>
  </si>
  <si>
    <t>0.15</t>
  </si>
  <si>
    <t>0.16</t>
  </si>
  <si>
    <t>Het complete systeem dient minimaal 7 jaar door de fabrikant ondersteund, onderhouden en gerepareerd te kunnen worden</t>
  </si>
  <si>
    <t xml:space="preserve">Alle benodigde bedieningssoftware van alle sensoren is geïntegreerd in de surface console </t>
  </si>
  <si>
    <t>nr.</t>
  </si>
  <si>
    <t>eis of wens</t>
  </si>
  <si>
    <t>aantal punten</t>
  </si>
  <si>
    <t>ja</t>
  </si>
  <si>
    <t>nee</t>
  </si>
  <si>
    <t>voldoet ja / nee</t>
  </si>
  <si>
    <t>selecteer uw antwoord…</t>
  </si>
  <si>
    <t>resultaat</t>
  </si>
  <si>
    <t>Aantal eisen</t>
  </si>
  <si>
    <t>Aantal eisen beantwoord met nee</t>
  </si>
  <si>
    <t>Het complete systeem dient geleverd te worden met een onderhoudshandleiding</t>
  </si>
  <si>
    <t>Omschrijving</t>
  </si>
  <si>
    <t>weging wens</t>
  </si>
  <si>
    <t>middel</t>
  </si>
  <si>
    <t>laag</t>
  </si>
  <si>
    <t>hoog</t>
  </si>
  <si>
    <t>WENS</t>
  </si>
  <si>
    <t>Maximaal aantal punten te behalen voor wensen</t>
  </si>
  <si>
    <t>Aantal wensen</t>
  </si>
  <si>
    <t>Aantal punten op wensen voor Inschrijver</t>
  </si>
  <si>
    <t>legenda</t>
  </si>
  <si>
    <t>veld in te vullen door Inschrijver</t>
  </si>
  <si>
    <t>Naam inschrijver</t>
  </si>
  <si>
    <t>Naam rechtsgeldig vertegenwoordiger</t>
  </si>
  <si>
    <t>Datum</t>
  </si>
  <si>
    <t xml:space="preserve">Plaats </t>
  </si>
  <si>
    <t>Aanbestedingsdossier: 000007757</t>
  </si>
  <si>
    <t>Tenderned kenmerk: 447366</t>
  </si>
  <si>
    <t>VRU vraagt twee configuraties te leveren (voor de gevraagde specificaties per onderdeel zie onderstaande detailbladen 1 t/m 7):
1. Surface console (1) – Tether (2) - Remotely Operated Vehicle (3) -  Multibeam forward looking sonar (MBFWD sonar)  gemonteerd en geïntegreerd met de ROV (4A) - 360 degrees scanning sonar (4B) – optioneel een DVL (4C) - Grijparm gemonteerd en geïntegreerd met de ROV (5) -  Camera gemonteerd op/ en geïntegreerd met de ROV (6) -  Verlichting  gemonteerd op/ en geïntegreerd met de ROV (7)
2. Surface console (1) – Tether (2) -  Remotely Operated Vehicle (3) - 360 degrees scanning sonar (4B) – optioneel een DVL (4C) - Grijparm gemonteerd en geïntegreerd met de ROV (5) -  Camera gemonteerd op/ en geïntegreerd met de ROV (6) -  Verlichting  gemonteerd op/ en geïntegreerd met de ROV (7)</t>
  </si>
  <si>
    <t>Optionele garantie verlenging op 0.13 van 3-7 jaar en geef een beschrijving wat deze garantie inhoud en wat hiervan de kosten zijn.</t>
  </si>
  <si>
    <t>Tabblad</t>
  </si>
  <si>
    <t>Surface console (1)</t>
  </si>
  <si>
    <t>Tether (2)</t>
  </si>
  <si>
    <t>Remotely Operated Vehicle  (3)</t>
  </si>
  <si>
    <t>360 degrees scanning sonar (4B)</t>
  </si>
  <si>
    <t xml:space="preserve">Doppler Velocity Log  (4C) </t>
  </si>
  <si>
    <t>Grijparm (5)</t>
  </si>
  <si>
    <t>MBFWD sonar (4A)</t>
  </si>
  <si>
    <t>Camera (6)</t>
  </si>
  <si>
    <t>Verlichting (7)</t>
  </si>
  <si>
    <t>1.15</t>
  </si>
  <si>
    <t>1.14</t>
  </si>
  <si>
    <t>1.13</t>
  </si>
  <si>
    <t>1.12</t>
  </si>
  <si>
    <t>1.11</t>
  </si>
  <si>
    <t>1.10</t>
  </si>
  <si>
    <t>1.9</t>
  </si>
  <si>
    <t>1.8</t>
  </si>
  <si>
    <t>1.7</t>
  </si>
  <si>
    <t>1.6</t>
  </si>
  <si>
    <t>1.5</t>
  </si>
  <si>
    <t>1.4</t>
  </si>
  <si>
    <t>1.3</t>
  </si>
  <si>
    <t>1.2</t>
  </si>
  <si>
    <t>1.1</t>
  </si>
  <si>
    <t>De gehele surface console dient minimaal de IP65 normering te hebben</t>
  </si>
  <si>
    <t>De gehele surface console is IP66, IP67 of IP68 gecertificeerd</t>
  </si>
  <si>
    <t>De surface console dient een sunlight readable screen te hebben (scherm met een helderheid van 700nits of meer)</t>
  </si>
  <si>
    <t>De surface console heeft een oplaadbare batterij of accupack</t>
  </si>
  <si>
    <t>De surface console heeft een door de gebruiker verwisselbare  batterij of accupack</t>
  </si>
  <si>
    <t>Indien de surface console op een accu werkt dient deze een operatie tijd van tenminste 2 maal 90 minuten te hebben bij normaal gebruik. Dit houdt in dat alle geïnstalleerde accessoires aan staan</t>
  </si>
  <si>
    <t>Stroomvoorziening mogelijk in combinatie met een vaste stroom (wal)aansluiting. Bij voorkeur door middel van een Schuko E/F-stekker (CEE 7/7) verbinding</t>
  </si>
  <si>
    <t>De surface console dient tethered (bijvoorbeeld via RJ45 connector) aan een extern scherm of laptop gekoppeld te kunnen worden</t>
  </si>
  <si>
    <t>De surface console dient bestendig te zijn tot van -10 tot +40 graden Celsius gedurende opslag, transport en gebruik</t>
  </si>
  <si>
    <t>De surface console dient een indicatie te geven van de batterij status van de ROV</t>
  </si>
  <si>
    <t>Het systeem dient geladen te kunnen worden vanaf een AC stroombron tussen de 110V-240V 50-60Hz en geleverd te worden met een Europese stekker - Schuko E/F-stekker (CEE 7/7)</t>
  </si>
  <si>
    <t>Mobiele bediening via een tablet (&gt;700nits) waardoor direct delen met een extern scherm mogelijk is zonder de tussenkomst van een secundaire PC.</t>
  </si>
  <si>
    <t>De bedieningssoftware is beveiligd tegen het ontregelen van het systeem door de operator. Uitsluitend voorkeur instellingen kunnen door operators worden gewijzigd.</t>
  </si>
  <si>
    <t>De surface console is draagbaar wat de operator de mogelijkheid geeft mee te bewegen binnen het zoekgebied.</t>
  </si>
  <si>
    <t>De surface console heeft een beeldscherm wat qua afmeting overeenkomt met die van aan laptop of tablet (minimaal 13 inch)</t>
  </si>
  <si>
    <t>2.11</t>
  </si>
  <si>
    <t>2.10</t>
  </si>
  <si>
    <t>2.9</t>
  </si>
  <si>
    <t>2.8</t>
  </si>
  <si>
    <t>2.7</t>
  </si>
  <si>
    <t>2.6</t>
  </si>
  <si>
    <t>2.5</t>
  </si>
  <si>
    <t>2.4</t>
  </si>
  <si>
    <t>2.3</t>
  </si>
  <si>
    <t>2.1</t>
  </si>
  <si>
    <t>2.2</t>
  </si>
  <si>
    <t>De tether dient duidelijk zichtbaar te zijn in het water bij daglicht en eventueel duisternis (fotoluminiscerend)</t>
  </si>
  <si>
    <t>De tether dient minimaal te drijven of neutraal in het water te zijn</t>
  </si>
  <si>
    <t>De tether dient een minimale lengte te hebben van 150M</t>
  </si>
  <si>
    <t>De tether dient koppelbaar te zijn tot een gezamenlijke lengte van 300m</t>
  </si>
  <si>
    <t>Indien de ROV door de surface console van spanning word voorzien dient er niet meer dan 48 volt door de tether te lopen</t>
  </si>
  <si>
    <t xml:space="preserve">De tether dient een minimale trekkracht te hebben die gelijk staat aan het totaal gewicht van de ROV </t>
  </si>
  <si>
    <t>Er dienen per ROV systeem 2 tethers mee geleverd te worden.</t>
  </si>
  <si>
    <t xml:space="preserve">De tether dient veilig zonder handschoenen bediend te kunnen worden </t>
  </si>
  <si>
    <t xml:space="preserve">De tether dient door de gebruiker op elke locatie en zonder gereedschap los te kunnen worden gekoppeld van zowel de ROV als de surface console </t>
  </si>
  <si>
    <t>De tether dient bestendig te zijn van -10 tot +40 graden Celsius gedurende opslag, transport en gebruik</t>
  </si>
  <si>
    <t>De tether dient, in geval van verstrikking met een duiker, te kunnen worden gesneden met een duikmes van het merk FOX – type: FO FX-0171101</t>
  </si>
  <si>
    <t>Totaal</t>
  </si>
  <si>
    <t>3.17</t>
  </si>
  <si>
    <t>3.16</t>
  </si>
  <si>
    <t>3.15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</si>
  <si>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</si>
  <si>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</si>
  <si>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</si>
  <si>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</si>
  <si>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</si>
  <si>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</si>
  <si>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</si>
  <si>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</si>
  <si>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</si>
  <si>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</si>
  <si>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</si>
  <si>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</si>
  <si>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</si>
  <si>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</si>
  <si>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De ROV (zonder accessoires) dient een maximaal gewicht van 35 kg te hebben</t>
  </si>
  <si>
    <t>De ROV dient tot een minimale diepte van 50 meter ingezet te kunnen worden</t>
  </si>
  <si>
    <t xml:space="preserve">De ROV dient een bevestigingsoog te hebben aan de bovenzijde waaraan tenminste de ROV gehesen kan worden </t>
  </si>
  <si>
    <t>De ROV dient een minimale gebruiksduur van 90 minuten te hebben met alle accessoires aan die bij de levering geleverd zijn</t>
  </si>
  <si>
    <t>De ROV dient vervangbare en oplaadbare accu(’s)  te hebben die door de operator aan de waterkant binnen 3 minuten vervangen kan / kunnen worden</t>
  </si>
  <si>
    <t>De minimale accu / batterijduur van het systeem dient de eerste 24 maanden na uitlevering  te worden aangehouden. Bij afname van de accu / batterij onder de minima (inzetduur zoals geëist van 90 minuten – zie 3.4) dient een vervangend exemplaar te worden geleverd die wel aan het gestelde voldoet (maximale inzetduur per ROV is geschat op 1000 uur in 2 jaar)</t>
  </si>
  <si>
    <t>Het systeem kan geladen worden via 12 of 24 Volt DC stroom</t>
  </si>
  <si>
    <t>Accu stroomvoorziening mogelijk in combinatie met een vaste stroom (wal)aansluiting</t>
  </si>
  <si>
    <t>De ROV dient te beschikken over minimaal 4 horizontale thrusters zodat deze op het horizontale vlak omni directioneel is</t>
  </si>
  <si>
    <t>De ROV dient te beschikken over mimimaal 1 verticale thruster</t>
  </si>
  <si>
    <t>Het voortstuwingssysteem van de ROV is zo ontworpen dat de duikers ongewenst niet in aanraking  kunnen komen met bewegende delen van de thrusters.</t>
  </si>
  <si>
    <t xml:space="preserve">De ROV dient bestendig te zijn tot van -10 tot +40 graden Celsius gedurende opslag, transport en gebruik </t>
  </si>
  <si>
    <t>De ROV dient in zowel zoet als zout water gebruikt te kunnen worden</t>
  </si>
  <si>
    <t xml:space="preserve">De ROV is naar behoefte handmatig uit te balanceren door de operator </t>
  </si>
  <si>
    <t>De ROV dient te beschikken over een dieptemeter die af te lezen is op de surface console.</t>
  </si>
  <si>
    <t>Het systeem dient geladen te kunnen worden vanaf een AC stroom bron tussen de 110V-240V 50-60Hz en geleverd te worden met een Europese stekker -  Schuko E/F-stekker (CEE 7/7 of CEE 7/16)</t>
  </si>
  <si>
    <t>De ROV dient te beschikken over een grijparm. Zie specificaties grijparm (zie par. 5 – Grijparm gemonteerd en geïntegreerd met de ROV)</t>
  </si>
  <si>
    <t>4.1</t>
  </si>
  <si>
    <t>De MBFWD sonar dient minimaal bestand te zijn  tegen een diepte  die gelijk staat aan die van de ROV</t>
  </si>
  <si>
    <t>4.2</t>
  </si>
  <si>
    <t>De MBFWD sonar dient gemonteerd te zijn op de ROV</t>
  </si>
  <si>
    <t>4.3</t>
  </si>
  <si>
    <t>De MBFWD sonar dient geïntegreerd te zijn in de firmware van de ROV</t>
  </si>
  <si>
    <t>4.4</t>
  </si>
  <si>
    <t>De MBFWD sonar dient over minimaal 2 frequenties te beschikken</t>
  </si>
  <si>
    <t>4.5</t>
  </si>
  <si>
    <t>De MBFWD sonar frequentie 1 (primair) dient een minimale frequentie van 1000 kHz te hebben</t>
  </si>
  <si>
    <t>4.6</t>
  </si>
  <si>
    <t xml:space="preserve">De MBFWD sonar frequentie 2 dient een frequentie te hebben boven de 2000 kHz </t>
  </si>
  <si>
    <t>4.7</t>
  </si>
  <si>
    <t>De MBFWD sonar dient in zijn primaire frequentie een minimale kijkhoek van 120 graden te hebben op het horizontale vlak</t>
  </si>
  <si>
    <t>4.8</t>
  </si>
  <si>
    <t>De MBFWD sonar dient op een externe bron weergegeven te kunnen worden (scherm, pc)</t>
  </si>
  <si>
    <t>4.10</t>
  </si>
  <si>
    <t>De 360 degrees scanning sonar dient minimaal bestand te zijn  tegen een diepte  die gelijk staat aan die van de ROV</t>
  </si>
  <si>
    <t>4.11</t>
  </si>
  <si>
    <t>De 360 degrees scanning sonar dient gemonteerd te zijn op de ROV</t>
  </si>
  <si>
    <t>4.12</t>
  </si>
  <si>
    <t>De scanning sonar dient een veld van 360 graden rondom te bestrijken</t>
  </si>
  <si>
    <t>4.13</t>
  </si>
  <si>
    <t>De scanning sonar dient op de ROV gemonteerd en aangesloten te zijn</t>
  </si>
  <si>
    <t>4.14</t>
  </si>
  <si>
    <t>De scanning sonar dient geïntegreerd te zijn in de firmware en software van de ROV</t>
  </si>
  <si>
    <t>4.15</t>
  </si>
  <si>
    <t>De scanning sonar dient een minimaal bereik van 30 meter te hebben</t>
  </si>
  <si>
    <t>4.16</t>
  </si>
  <si>
    <t>De scanning sonar dient een resolutie te hebben van minimaal 600 kHz</t>
  </si>
  <si>
    <t>4.17</t>
  </si>
  <si>
    <t>De scanning sonar dient uitwisselbaar te zijn over beide ROV’s</t>
  </si>
  <si>
    <t>4.18</t>
  </si>
  <si>
    <t>De scanning sonar dient los op een  externe bron weergegeven te kunnen worden (scherm, pc)</t>
  </si>
  <si>
    <t>4.20</t>
  </si>
  <si>
    <t>De Doppler Velocity Log (DVL) die met een minimale werkdiepte van ten minste 50 cm en een maximale diepteclassificatie van ten minste 50 meter</t>
  </si>
  <si>
    <t>4.21</t>
  </si>
  <si>
    <t>De DVL is koppelbaar met navigatie software</t>
  </si>
  <si>
    <t>4.22</t>
  </si>
  <si>
    <t>De DVL dient op de ROV gemonteerd en aangesloten te zijn</t>
  </si>
  <si>
    <t>4.23</t>
  </si>
  <si>
    <t>Geeft richting, snelheid en bodemafstand realtime weer op de surface console</t>
  </si>
  <si>
    <t>4.24</t>
  </si>
  <si>
    <t>Kan het ROV systeem automatisch op positie houden (aansturing via de surface console)</t>
  </si>
  <si>
    <t>4.25</t>
  </si>
  <si>
    <t>De DVL dient geïntegreerd te zijn in de firmware en software van de ROV</t>
  </si>
  <si>
    <t>5.1</t>
  </si>
  <si>
    <t>De grijparm dient traploos bedienbaar te zijn en moet daardoor in elke positie traploos gestopt kunnen worden om voorwerpen op te pakken en vast te houden</t>
  </si>
  <si>
    <t>5.2</t>
  </si>
  <si>
    <t>De grijparm dient door de gebruiker verwisselbaar te zijn</t>
  </si>
  <si>
    <t>5.3</t>
  </si>
  <si>
    <t>De grijparm dient zo te zijn vormgegeven dat deze volledig kan sluiten zonder schade aan een object of persoon toe te brengen</t>
  </si>
  <si>
    <t>5.4</t>
  </si>
  <si>
    <t>De grijparm dient uitwisselbaar te zijn tussen beide aan te kopen ROV systemen</t>
  </si>
  <si>
    <t>6.1</t>
  </si>
  <si>
    <t>De camera dient een minimale resolutie van 1920 x 1080 dpi te hebben</t>
  </si>
  <si>
    <t>6.2</t>
  </si>
  <si>
    <t>De camera dient zowel video als foto beelden te kunnen verzamelen</t>
  </si>
  <si>
    <t>6.3</t>
  </si>
  <si>
    <t>Er dient voor minimaal 45 minuten aan beeldmateriaal opgeslagen te kunnen worden in het interne geheugen</t>
  </si>
  <si>
    <t>6.4</t>
  </si>
  <si>
    <t>Camera beelden dienen direct door de bedienaar te zien zijn</t>
  </si>
  <si>
    <t>6.5</t>
  </si>
  <si>
    <t>De beelden zowel video als foto dienen naderhand op een extern opslag medium opgeslagen kunnen worden</t>
  </si>
  <si>
    <t>7.1</t>
  </si>
  <si>
    <t>Het ROV systeem dient te beschikken over led verlichting</t>
  </si>
  <si>
    <t>7.2</t>
  </si>
  <si>
    <t>De ROV led verlichting is volledig dimbaar en heeft een lichtsterkte van minimaal 1000 lumen gecombineerd</t>
  </si>
  <si>
    <t>Handtekening:</t>
  </si>
  <si>
    <t>Invulformulier 9 - inschrijving op eisen en wensen - overzicht</t>
  </si>
  <si>
    <t>Invulformulier 9 - inschrijving op eisen en wensen - algemeen</t>
  </si>
  <si>
    <t>Invulformulier 9 - inschrijving op eisen en wensen - surface control (1)</t>
  </si>
  <si>
    <t>Invulformulier 9 - inschrijving op eisen en wensen - Tether (2)</t>
  </si>
  <si>
    <t>Invulformulier 9 - inschrijving op eisen en wensen - Remotely Operated Vehicle (3)</t>
  </si>
  <si>
    <t>Invulformulier 9 - inschrijving op eisen en wensen - MBFWD sonar (4A)</t>
  </si>
  <si>
    <t>Invulformulier 9 - inschrijving op eisen en wensen - 360 degrees scanning sonar (4B)</t>
  </si>
  <si>
    <t xml:space="preserve">Invulformulier 9 - inschrijving op eisen en wensen - Doppler Velocity Log  (4C) </t>
  </si>
  <si>
    <t>Invulformulier 9 - inschrijving op eisen en wensen - grijparm (5)</t>
  </si>
  <si>
    <t>Invulformulier 9 - inschrijving op eisen en wensen - camera (6)</t>
  </si>
  <si>
    <t>Invulformulier 9 - inschrijving op eisen en wensen - verlichting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</si>
</sst>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rgb="FFC00000"/>
      <name val="Calibri"/>
      <family val="2"/>
    </font>
    <font>
      <b/>
      <sz val="12"/>
      <color rgb="FFFF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10A0F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F29450"/>
      </left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thin">
        <color rgb="FFF29450"/>
      </left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medium">
        <color rgb="FFF29450"/>
      </top>
      <bottom style="medium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 style="thin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thin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medium">
        <color rgb="FFF29450"/>
      </bottom>
      <diagonal/>
    </border>
    <border>
      <left style="medium">
        <color rgb="FFF29450"/>
      </left>
      <right style="thin">
        <color rgb="FFF29450"/>
      </right>
      <top/>
      <bottom style="thin">
        <color rgb="FFF29450"/>
      </bottom>
      <diagonal/>
    </border>
    <border>
      <left style="thin">
        <color rgb="FFF29450"/>
      </left>
      <right style="thin">
        <color rgb="FFF29450"/>
      </right>
      <top/>
      <bottom style="thin">
        <color rgb="FFF29450"/>
      </bottom>
      <diagonal/>
    </border>
    <border>
      <left style="thin">
        <color rgb="FFF29450"/>
      </left>
      <right style="medium">
        <color rgb="FFF29450"/>
      </right>
      <top/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/>
      <diagonal/>
    </border>
    <border>
      <left style="thin">
        <color rgb="FFF29450"/>
      </left>
      <right style="thin">
        <color rgb="FFF29450"/>
      </right>
      <top style="thin">
        <color rgb="FFF29450"/>
      </top>
      <bottom/>
      <diagonal/>
    </border>
    <border>
      <left style="thin">
        <color rgb="FFF29450"/>
      </left>
      <right style="medium">
        <color rgb="FFF29450"/>
      </right>
      <top style="thin">
        <color rgb="FFF2945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9" fontId="0" fillId="0" borderId="0" xfId="2" applyFont="1"/>
    <xf numFmtId="44" fontId="0" fillId="0" borderId="0" xfId="1" applyFont="1"/>
    <xf numFmtId="10" fontId="1" fillId="0" borderId="0" xfId="2" applyNumberFormat="1" applyFont="1" applyFill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/>
    </xf>
    <xf numFmtId="0" fontId="3" fillId="2" borderId="1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0" fillId="4" borderId="16" xfId="0" applyFill="1" applyBorder="1" applyAlignment="1" applyProtection="1">
      <alignment vertical="top"/>
      <protection locked="0"/>
    </xf>
    <xf numFmtId="0" fontId="0" fillId="4" borderId="10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4" borderId="19" xfId="0" applyFill="1" applyBorder="1" applyAlignment="1" applyProtection="1">
      <alignment vertical="top"/>
      <protection locked="0"/>
    </xf>
    <xf numFmtId="0" fontId="0" fillId="4" borderId="21" xfId="0" applyFill="1" applyBorder="1" applyAlignment="1" applyProtection="1">
      <alignment horizontal="left" vertical="top"/>
      <protection locked="0"/>
    </xf>
    <xf numFmtId="0" fontId="0" fillId="4" borderId="22" xfId="0" applyFill="1" applyBorder="1" applyAlignment="1" applyProtection="1">
      <alignment horizontal="left" vertical="top"/>
      <protection locked="0"/>
    </xf>
    <xf numFmtId="0" fontId="0" fillId="4" borderId="23" xfId="0" applyFill="1" applyBorder="1" applyAlignment="1" applyProtection="1">
      <alignment horizontal="left" vertical="top"/>
      <protection locked="0"/>
    </xf>
    <xf numFmtId="0" fontId="0" fillId="4" borderId="24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25" xfId="0" applyFill="1" applyBorder="1" applyAlignment="1" applyProtection="1">
      <alignment horizontal="left" vertical="top"/>
      <protection locked="0"/>
    </xf>
    <xf numFmtId="0" fontId="0" fillId="4" borderId="26" xfId="0" applyFill="1" applyBorder="1" applyAlignment="1" applyProtection="1">
      <alignment horizontal="left" vertical="top"/>
      <protection locked="0"/>
    </xf>
    <xf numFmtId="0" fontId="0" fillId="4" borderId="27" xfId="0" applyFill="1" applyBorder="1" applyAlignment="1" applyProtection="1">
      <alignment horizontal="left" vertical="top"/>
      <protection locked="0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left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C17C-9416-4AF4-A87C-8DE2E98617E3}">
  <dimension ref="A1:K24"/>
  <sheetViews>
    <sheetView showGridLines="0" tabSelected="1" workbookViewId="0">
      <selection activeCell="C6" sqref="C6:F6"/>
    </sheetView>
  </sheetViews>
  <sheetFormatPr defaultRowHeight="14.4" x14ac:dyDescent="0.3"/>
  <cols>
    <col min="1" max="1" width="28.6640625" customWidth="1"/>
    <col min="3" max="4" width="12.5546875" customWidth="1"/>
    <col min="5" max="5" width="12.33203125" customWidth="1"/>
    <col min="6" max="6" width="14.109375" customWidth="1"/>
    <col min="7" max="7" width="3.44140625" customWidth="1"/>
  </cols>
  <sheetData>
    <row r="1" spans="1:11" ht="18" x14ac:dyDescent="0.35">
      <c r="A1" s="59" t="s">
        <v>227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8.75" customHeight="1" x14ac:dyDescent="0.3">
      <c r="A2" s="60" t="s">
        <v>57</v>
      </c>
      <c r="B2" s="60"/>
      <c r="C2" s="60"/>
      <c r="D2" s="60"/>
      <c r="E2" s="60"/>
      <c r="F2" s="60"/>
      <c r="G2" s="60"/>
      <c r="H2" s="60"/>
      <c r="I2" s="67" t="s">
        <v>58</v>
      </c>
      <c r="J2" s="67"/>
      <c r="K2" s="67"/>
    </row>
    <row r="3" spans="1:11" x14ac:dyDescent="0.3">
      <c r="A3" s="1"/>
      <c r="B3" s="1"/>
      <c r="C3" s="1"/>
      <c r="D3" s="1"/>
      <c r="E3" s="4"/>
      <c r="F3" s="1"/>
      <c r="G3" s="4"/>
    </row>
    <row r="4" spans="1:11" x14ac:dyDescent="0.3">
      <c r="A4" t="s">
        <v>51</v>
      </c>
      <c r="B4" s="68" t="s">
        <v>52</v>
      </c>
      <c r="C4" s="69"/>
      <c r="D4" s="70"/>
      <c r="F4" s="8"/>
      <c r="G4" s="9"/>
    </row>
    <row r="5" spans="1:11" x14ac:dyDescent="0.3">
      <c r="B5" s="10"/>
      <c r="C5" s="10"/>
      <c r="D5" s="10"/>
      <c r="F5" s="8"/>
      <c r="G5" s="9"/>
    </row>
    <row r="6" spans="1:11" x14ac:dyDescent="0.3">
      <c r="A6" s="62" t="s">
        <v>53</v>
      </c>
      <c r="B6" s="63"/>
      <c r="C6" s="64"/>
      <c r="D6" s="65"/>
      <c r="E6" s="65"/>
      <c r="F6" s="66"/>
      <c r="H6" s="9" t="s">
        <v>226</v>
      </c>
      <c r="I6" s="9"/>
      <c r="J6" s="9"/>
      <c r="K6" s="9"/>
    </row>
    <row r="7" spans="1:11" x14ac:dyDescent="0.3">
      <c r="A7" s="62" t="s">
        <v>54</v>
      </c>
      <c r="B7" s="63"/>
      <c r="C7" s="64"/>
      <c r="D7" s="65"/>
      <c r="E7" s="65"/>
      <c r="F7" s="66"/>
      <c r="H7" s="50"/>
      <c r="I7" s="51"/>
      <c r="J7" s="51"/>
      <c r="K7" s="52"/>
    </row>
    <row r="8" spans="1:11" x14ac:dyDescent="0.3">
      <c r="A8" s="62" t="s">
        <v>55</v>
      </c>
      <c r="B8" s="63"/>
      <c r="C8" s="64"/>
      <c r="D8" s="65"/>
      <c r="E8" s="65"/>
      <c r="F8" s="66"/>
      <c r="H8" s="53"/>
      <c r="I8" s="54"/>
      <c r="J8" s="54"/>
      <c r="K8" s="55"/>
    </row>
    <row r="9" spans="1:11" x14ac:dyDescent="0.3">
      <c r="A9" s="62" t="s">
        <v>56</v>
      </c>
      <c r="B9" s="63"/>
      <c r="C9" s="64"/>
      <c r="D9" s="65"/>
      <c r="E9" s="65"/>
      <c r="F9" s="66"/>
      <c r="H9" s="56"/>
      <c r="I9" s="57"/>
      <c r="J9" s="57"/>
      <c r="K9" s="58"/>
    </row>
    <row r="10" spans="1:11" ht="15" thickBot="1" x14ac:dyDescent="0.35"/>
    <row r="11" spans="1:11" ht="72.599999999999994" thickBot="1" x14ac:dyDescent="0.35">
      <c r="A11" s="11" t="s">
        <v>61</v>
      </c>
      <c r="B11" s="12" t="str">
        <f>Algemeen!A24</f>
        <v>Aantal eisen</v>
      </c>
      <c r="C11" s="12" t="str">
        <f>Algemeen!A25</f>
        <v>Aantal eisen beantwoord met nee</v>
      </c>
      <c r="D11" s="12" t="str">
        <f>Algemeen!A26</f>
        <v>Aantal wensen</v>
      </c>
      <c r="E11" s="12" t="str">
        <f>Algemeen!A27</f>
        <v>Maximaal aantal punten te behalen voor wensen</v>
      </c>
      <c r="F11" s="13" t="str">
        <f>Algemeen!A28</f>
        <v>Aantal punten op wensen voor Inschrijver</v>
      </c>
    </row>
    <row r="12" spans="1:11" x14ac:dyDescent="0.3">
      <c r="A12" s="35" t="s">
        <v>0</v>
      </c>
      <c r="B12" s="36">
        <f>Algemeen!C24</f>
        <v>13</v>
      </c>
      <c r="C12" s="36">
        <f>Algemeen!C25</f>
        <v>0</v>
      </c>
      <c r="D12" s="36">
        <f>Algemeen!C26</f>
        <v>3</v>
      </c>
      <c r="E12" s="36">
        <f>Algemeen!C27</f>
        <v>22</v>
      </c>
      <c r="F12" s="37">
        <f>Algemeen!C28</f>
        <v>0</v>
      </c>
    </row>
    <row r="13" spans="1:11" x14ac:dyDescent="0.3">
      <c r="A13" s="29" t="s">
        <v>62</v>
      </c>
      <c r="B13" s="30">
        <f>'Surface control (1)'!C23</f>
        <v>8</v>
      </c>
      <c r="C13" s="30">
        <f>'Surface control (1)'!C24</f>
        <v>0</v>
      </c>
      <c r="D13" s="30">
        <f>'Surface control (1)'!C25</f>
        <v>7</v>
      </c>
      <c r="E13" s="30">
        <f>'Surface control (1)'!C26</f>
        <v>58</v>
      </c>
      <c r="F13" s="31">
        <f>'Surface control (1)'!C27</f>
        <v>0</v>
      </c>
    </row>
    <row r="14" spans="1:11" x14ac:dyDescent="0.3">
      <c r="A14" s="29" t="s">
        <v>63</v>
      </c>
      <c r="B14" s="30">
        <f>'Tether (2)'!C19</f>
        <v>7</v>
      </c>
      <c r="C14" s="30">
        <f>'Tether (2)'!C20</f>
        <v>0</v>
      </c>
      <c r="D14" s="30">
        <f>'Tether (2)'!C21</f>
        <v>4</v>
      </c>
      <c r="E14" s="30">
        <f>'Tether (2)'!C22</f>
        <v>22</v>
      </c>
      <c r="F14" s="31">
        <f>'Tether (2)'!C23</f>
        <v>0</v>
      </c>
    </row>
    <row r="15" spans="1:11" x14ac:dyDescent="0.3">
      <c r="A15" s="29" t="s">
        <v>64</v>
      </c>
      <c r="B15" s="30">
        <f>'Remotely Operated Vehicle (3)'!C25</f>
        <v>13</v>
      </c>
      <c r="C15" s="30">
        <f>'Remotely Operated Vehicle (3)'!C26</f>
        <v>0</v>
      </c>
      <c r="D15" s="30">
        <f>'Remotely Operated Vehicle (3)'!C27</f>
        <v>4</v>
      </c>
      <c r="E15" s="30">
        <f>'Remotely Operated Vehicle (3)'!C28</f>
        <v>21</v>
      </c>
      <c r="F15" s="31">
        <f>'Remotely Operated Vehicle (3)'!C29</f>
        <v>0</v>
      </c>
    </row>
    <row r="16" spans="1:11" x14ac:dyDescent="0.3">
      <c r="A16" s="29" t="s">
        <v>68</v>
      </c>
      <c r="B16" s="30">
        <f>'MBFWD sonar (4A)'!C16</f>
        <v>8</v>
      </c>
      <c r="C16" s="30">
        <f>'MBFWD sonar (4A)'!C17</f>
        <v>0</v>
      </c>
      <c r="D16" s="30">
        <f>'MBFWD sonar (4A)'!C18</f>
        <v>0</v>
      </c>
      <c r="E16" s="30">
        <f>'MBFWD sonar (4A)'!C19</f>
        <v>0</v>
      </c>
      <c r="F16" s="31">
        <f>'MBFWD sonar (4A)'!C20</f>
        <v>0</v>
      </c>
    </row>
    <row r="17" spans="1:6" x14ac:dyDescent="0.3">
      <c r="A17" s="29" t="s">
        <v>65</v>
      </c>
      <c r="B17" s="30">
        <f>'360 degrees scanning sonar (4B)'!C17</f>
        <v>8</v>
      </c>
      <c r="C17" s="30">
        <f>'360 degrees scanning sonar (4B)'!C18</f>
        <v>0</v>
      </c>
      <c r="D17" s="30">
        <f>'360 degrees scanning sonar (4B)'!C19</f>
        <v>1</v>
      </c>
      <c r="E17" s="30">
        <f>'360 degrees scanning sonar (4B)'!C20</f>
        <v>10</v>
      </c>
      <c r="F17" s="31">
        <f>'360 degrees scanning sonar (4B)'!C21</f>
        <v>0</v>
      </c>
    </row>
    <row r="18" spans="1:6" x14ac:dyDescent="0.3">
      <c r="A18" s="29" t="s">
        <v>66</v>
      </c>
      <c r="B18" s="30">
        <f>'Doppler Velocity Log (4C) '!C14</f>
        <v>0</v>
      </c>
      <c r="C18" s="30">
        <f>'Doppler Velocity Log (4C) '!C15</f>
        <v>0</v>
      </c>
      <c r="D18" s="30">
        <f>'Doppler Velocity Log (4C) '!C16</f>
        <v>6</v>
      </c>
      <c r="E18" s="30">
        <f>'Doppler Velocity Log (4C) '!C17</f>
        <v>60</v>
      </c>
      <c r="F18" s="31">
        <f>'Doppler Velocity Log (4C) '!C18</f>
        <v>0</v>
      </c>
    </row>
    <row r="19" spans="1:6" x14ac:dyDescent="0.3">
      <c r="A19" s="29" t="s">
        <v>67</v>
      </c>
      <c r="B19" s="30">
        <f>'Grijparm (5)'!C12</f>
        <v>4</v>
      </c>
      <c r="C19" s="30">
        <f>'Grijparm (5)'!C13</f>
        <v>0</v>
      </c>
      <c r="D19" s="30">
        <f>'Grijparm (5)'!C14</f>
        <v>0</v>
      </c>
      <c r="E19" s="30">
        <f>'Grijparm (5)'!C15</f>
        <v>0</v>
      </c>
      <c r="F19" s="31">
        <f>'Grijparm (5)'!C16</f>
        <v>0</v>
      </c>
    </row>
    <row r="20" spans="1:6" x14ac:dyDescent="0.3">
      <c r="A20" s="29" t="s">
        <v>69</v>
      </c>
      <c r="B20" s="30">
        <f>'Camera (6)'!C13</f>
        <v>5</v>
      </c>
      <c r="C20" s="30">
        <f>'Camera (6)'!C14</f>
        <v>0</v>
      </c>
      <c r="D20" s="30">
        <f>'Camera (6)'!C15</f>
        <v>0</v>
      </c>
      <c r="E20" s="30">
        <f>'Camera (6)'!C16</f>
        <v>0</v>
      </c>
      <c r="F20" s="31">
        <f>'Camera (6)'!C17</f>
        <v>0</v>
      </c>
    </row>
    <row r="21" spans="1:6" ht="15" thickBot="1" x14ac:dyDescent="0.35">
      <c r="A21" s="32" t="s">
        <v>70</v>
      </c>
      <c r="B21" s="33">
        <f>'Verlichting (7)'!C10</f>
        <v>2</v>
      </c>
      <c r="C21" s="33">
        <f>'Verlichting (7)'!C11</f>
        <v>0</v>
      </c>
      <c r="D21" s="33">
        <f>'Verlichting (7)'!C12</f>
        <v>0</v>
      </c>
      <c r="E21" s="33">
        <f>'Verlichting (7)'!C13</f>
        <v>0</v>
      </c>
      <c r="F21" s="34">
        <f>'Verlichting (7)'!C14</f>
        <v>0</v>
      </c>
    </row>
    <row r="22" spans="1:6" ht="15" thickBot="1" x14ac:dyDescent="0.35">
      <c r="A22" s="32" t="s">
        <v>123</v>
      </c>
      <c r="B22" s="33">
        <f>SUM(B12:B21)</f>
        <v>68</v>
      </c>
      <c r="C22" s="33">
        <f>SUM(C12:C21)</f>
        <v>0</v>
      </c>
      <c r="D22" s="33">
        <f>SUM(D12:D21)</f>
        <v>25</v>
      </c>
      <c r="E22" s="33">
        <f>SUM(E12:E21)</f>
        <v>193</v>
      </c>
      <c r="F22" s="34">
        <f>SUM(F12:F21)</f>
        <v>0</v>
      </c>
    </row>
    <row r="24" spans="1:6" ht="15.6" x14ac:dyDescent="0.3">
      <c r="A24" s="61" t="str">
        <f>IF(C22&gt;=1,"Let op, u voldoet niet aan alle eisen en wordt daar mee uitgesloten","")</f>
        <v/>
      </c>
      <c r="B24" s="61"/>
      <c r="C24" s="61"/>
      <c r="D24" s="61"/>
      <c r="E24" s="61"/>
      <c r="F24" s="61"/>
    </row>
  </sheetData>
  <sheetProtection algorithmName="SHA-512" hashValue="FFk5T+nKzz698F8aPZ+SPcz9+TOtsIHAVJiRNGARIwJsQiJid+wWzCoDGGfjfpvW0kZiWPbkNcMGJnqwv0mwsQ==" saltValue="ikexGkZHlW+GgqphanZbww==" spinCount="100000" sheet="1" objects="1" scenarios="1"/>
  <mergeCells count="14">
    <mergeCell ref="H7:K9"/>
    <mergeCell ref="A1:K1"/>
    <mergeCell ref="A2:H2"/>
    <mergeCell ref="A24:F24"/>
    <mergeCell ref="A8:B8"/>
    <mergeCell ref="A9:B9"/>
    <mergeCell ref="C6:F6"/>
    <mergeCell ref="C7:F7"/>
    <mergeCell ref="C8:F8"/>
    <mergeCell ref="C9:F9"/>
    <mergeCell ref="I2:K2"/>
    <mergeCell ref="B4:D4"/>
    <mergeCell ref="A6:B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AC5D-CAA7-44D3-8ED8-1C4BC9A1DD16}">
  <dimension ref="A1:J17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236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x14ac:dyDescent="0.3">
      <c r="A7" s="24" t="s">
        <v>212</v>
      </c>
      <c r="B7" s="25" t="s">
        <v>213</v>
      </c>
      <c r="C7" s="25" t="s">
        <v>3</v>
      </c>
      <c r="D7" s="26"/>
      <c r="E7" s="27"/>
      <c r="F7" s="46"/>
      <c r="G7" s="28" t="str">
        <f t="shared" ref="G7:G9" si="0">IF(F7="ja", "voldoet",IF(F7="nee", "voldoet niet",""))</f>
        <v/>
      </c>
      <c r="I7" s="3" t="s">
        <v>35</v>
      </c>
    </row>
    <row r="8" spans="1:10" x14ac:dyDescent="0.3">
      <c r="A8" s="14" t="s">
        <v>214</v>
      </c>
      <c r="B8" s="15" t="s">
        <v>215</v>
      </c>
      <c r="C8" s="15" t="s">
        <v>3</v>
      </c>
      <c r="D8" s="16"/>
      <c r="E8" s="17"/>
      <c r="F8" s="47"/>
      <c r="G8" s="18" t="str">
        <f t="shared" si="0"/>
        <v/>
      </c>
      <c r="I8" s="3" t="s">
        <v>37</v>
      </c>
    </row>
    <row r="9" spans="1:10" ht="27.6" x14ac:dyDescent="0.3">
      <c r="A9" s="14" t="s">
        <v>216</v>
      </c>
      <c r="B9" s="15" t="s">
        <v>217</v>
      </c>
      <c r="C9" s="15" t="s">
        <v>3</v>
      </c>
      <c r="D9" s="16"/>
      <c r="E9" s="17"/>
      <c r="F9" s="47"/>
      <c r="G9" s="18" t="str">
        <f t="shared" si="0"/>
        <v/>
      </c>
    </row>
    <row r="10" spans="1:10" x14ac:dyDescent="0.3">
      <c r="A10" s="14" t="s">
        <v>218</v>
      </c>
      <c r="B10" s="15" t="s">
        <v>219</v>
      </c>
      <c r="C10" s="15" t="s">
        <v>3</v>
      </c>
      <c r="D10" s="16"/>
      <c r="E10" s="17"/>
      <c r="F10" s="47"/>
      <c r="G10" s="18" t="str">
        <f t="shared" ref="G10" si="1">IF(F10="ja", "voldoet",IF(F10="nee", "voldoet niet",""))</f>
        <v/>
      </c>
    </row>
    <row r="11" spans="1:10" ht="16.5" customHeight="1" thickBot="1" x14ac:dyDescent="0.35">
      <c r="A11" s="20" t="s">
        <v>220</v>
      </c>
      <c r="B11" s="21" t="s">
        <v>221</v>
      </c>
      <c r="C11" s="21" t="s">
        <v>3</v>
      </c>
      <c r="D11" s="44"/>
      <c r="E11" s="45"/>
      <c r="F11" s="48"/>
      <c r="G11" s="23" t="str">
        <f>IF(F11="ja", "voldoet",IF(F11="nee", "voldoet niet",""))</f>
        <v/>
      </c>
    </row>
    <row r="13" spans="1:10" ht="15" customHeight="1" x14ac:dyDescent="0.3">
      <c r="A13" s="1" t="s">
        <v>39</v>
      </c>
      <c r="C13" s="4">
        <f>COUNTIF(C7:C11, "EIS")</f>
        <v>5</v>
      </c>
      <c r="D13" s="4"/>
      <c r="E13" s="71" t="str">
        <f>IF(C14&gt;=1,"Let op, u voldoet niet aan alle eisen en wordt daar mee uitgesloten","")</f>
        <v/>
      </c>
      <c r="F13" s="71"/>
      <c r="G13" s="71"/>
    </row>
    <row r="14" spans="1:10" ht="15" customHeight="1" x14ac:dyDescent="0.3">
      <c r="A14" s="1" t="s">
        <v>40</v>
      </c>
      <c r="C14" s="4">
        <f>COUNTIF(G6:G11,"voldoet niet")</f>
        <v>0</v>
      </c>
      <c r="D14" s="4"/>
      <c r="E14" s="71"/>
      <c r="F14" s="71"/>
      <c r="G14" s="71"/>
    </row>
    <row r="15" spans="1:10" x14ac:dyDescent="0.3">
      <c r="A15" s="1" t="s">
        <v>49</v>
      </c>
      <c r="C15" s="4">
        <f>COUNTIF(C7:C11,"WENS")</f>
        <v>0</v>
      </c>
      <c r="E15" s="71"/>
      <c r="F15" s="71"/>
      <c r="G15" s="71"/>
    </row>
    <row r="16" spans="1:10" ht="15" customHeight="1" x14ac:dyDescent="0.3">
      <c r="A16" s="1" t="s">
        <v>48</v>
      </c>
      <c r="C16" s="4">
        <f>SUM(E7:E11)</f>
        <v>0</v>
      </c>
      <c r="D16" s="4"/>
      <c r="E16" s="71"/>
      <c r="F16" s="71"/>
      <c r="G16" s="71"/>
    </row>
    <row r="17" spans="1:3" x14ac:dyDescent="0.3">
      <c r="A17" s="1" t="s">
        <v>50</v>
      </c>
      <c r="C17" s="4">
        <f>SUMIF(C7:C11,"WENS", G7:G11)</f>
        <v>0</v>
      </c>
    </row>
  </sheetData>
  <sheetProtection algorithmName="SHA-512" hashValue="CRlbrzxCBnXtxRE5rRoFe6DxNAkUK/GIiTJ/qsJxr5nb5y1XC0q0bZlis3HxZ9le973ZnhOo2dyLHHWK8sF4Yg==" saltValue="M88Zs3YGhYnJ1F5C2K9i0A==" spinCount="100000" sheet="1" objects="1" scenarios="1"/>
  <mergeCells count="5">
    <mergeCell ref="A1:G1"/>
    <mergeCell ref="E2:G2"/>
    <mergeCell ref="A4:B4"/>
    <mergeCell ref="C4:G4"/>
    <mergeCell ref="E13:G16"/>
  </mergeCells>
  <dataValidations count="1">
    <dataValidation type="list" allowBlank="1" showInputMessage="1" showErrorMessage="1" sqref="F7:F11" xr:uid="{00345139-0787-4F73-91FB-CA3CF7B4A4DC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FC2C-AC9B-4CB6-B569-E70491C6DE9D}">
  <dimension ref="A1:J14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237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x14ac:dyDescent="0.3">
      <c r="A7" s="24" t="s">
        <v>222</v>
      </c>
      <c r="B7" s="25" t="s">
        <v>223</v>
      </c>
      <c r="C7" s="25" t="s">
        <v>3</v>
      </c>
      <c r="D7" s="26"/>
      <c r="E7" s="27"/>
      <c r="F7" s="46"/>
      <c r="G7" s="28" t="str">
        <f t="shared" ref="G7" si="0">IF(F7="ja", "voldoet",IF(F7="nee", "voldoet niet",""))</f>
        <v/>
      </c>
      <c r="I7" s="3" t="s">
        <v>35</v>
      </c>
    </row>
    <row r="8" spans="1:10" ht="16.5" customHeight="1" thickBot="1" x14ac:dyDescent="0.35">
      <c r="A8" s="20" t="s">
        <v>224</v>
      </c>
      <c r="B8" s="21" t="s">
        <v>225</v>
      </c>
      <c r="C8" s="21" t="s">
        <v>3</v>
      </c>
      <c r="D8" s="44"/>
      <c r="E8" s="45"/>
      <c r="F8" s="48"/>
      <c r="G8" s="23" t="str">
        <f>IF(F8="ja", "voldoet",IF(F8="nee", "voldoet niet",""))</f>
        <v/>
      </c>
    </row>
    <row r="10" spans="1:10" ht="15" customHeight="1" x14ac:dyDescent="0.3">
      <c r="A10" s="1" t="s">
        <v>39</v>
      </c>
      <c r="C10" s="4">
        <f>COUNTIF(C7:C8, "EIS")</f>
        <v>2</v>
      </c>
      <c r="D10" s="4"/>
      <c r="E10" s="71" t="str">
        <f>IF(C11&gt;=1,"Let op, u voldoet niet aan alle eisen en wordt daar mee uitgesloten","")</f>
        <v/>
      </c>
      <c r="F10" s="71"/>
      <c r="G10" s="71"/>
    </row>
    <row r="11" spans="1:10" ht="15" customHeight="1" x14ac:dyDescent="0.3">
      <c r="A11" s="1" t="s">
        <v>40</v>
      </c>
      <c r="C11" s="4">
        <f>COUNTIF(G6:G8,"voldoet niet")</f>
        <v>0</v>
      </c>
      <c r="D11" s="4"/>
      <c r="E11" s="71"/>
      <c r="F11" s="71"/>
      <c r="G11" s="71"/>
    </row>
    <row r="12" spans="1:10" x14ac:dyDescent="0.3">
      <c r="A12" s="1" t="s">
        <v>49</v>
      </c>
      <c r="C12" s="4">
        <f>COUNTIF(C7:C8,"WENS")</f>
        <v>0</v>
      </c>
      <c r="E12" s="71"/>
      <c r="F12" s="71"/>
      <c r="G12" s="71"/>
    </row>
    <row r="13" spans="1:10" ht="15" customHeight="1" x14ac:dyDescent="0.3">
      <c r="A13" s="1" t="s">
        <v>48</v>
      </c>
      <c r="C13" s="4">
        <f>SUM(E7:E8)</f>
        <v>0</v>
      </c>
      <c r="D13" s="4"/>
      <c r="E13" s="71"/>
      <c r="F13" s="71"/>
      <c r="G13" s="71"/>
    </row>
    <row r="14" spans="1:10" x14ac:dyDescent="0.3">
      <c r="A14" s="1" t="s">
        <v>50</v>
      </c>
      <c r="C14" s="4">
        <f>SUMIF(C7:C8,"WENS", G7:G8)</f>
        <v>0</v>
      </c>
    </row>
  </sheetData>
  <sheetProtection algorithmName="SHA-512" hashValue="z3140xW5WXSrW7Io/wMcHwv55D/QhPzuuL0J1ic16eu2+jwWm4O9aAhpI36SvX01Pqapqa4ZWOUJ0rsEd5Mi8Q==" saltValue="5BxU4Mfl2ysuUuo4ZPZw4w==" spinCount="100000" sheet="1" objects="1" scenarios="1"/>
  <mergeCells count="5">
    <mergeCell ref="A1:G1"/>
    <mergeCell ref="E2:G2"/>
    <mergeCell ref="A4:B4"/>
    <mergeCell ref="C4:G4"/>
    <mergeCell ref="E10:G13"/>
  </mergeCells>
  <dataValidations count="1">
    <dataValidation type="list" allowBlank="1" showInputMessage="1" showErrorMessage="1" sqref="F7:F8" xr:uid="{4BF32702-3A14-4372-9BDC-07F1EFC56133}">
      <formula1>$I$6:$I$7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2B31-30AD-40C5-AF48-DA82FDE499E4}">
  <dimension ref="A1:J28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228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x14ac:dyDescent="0.3">
      <c r="A7" s="24" t="s">
        <v>1</v>
      </c>
      <c r="B7" s="25" t="s">
        <v>2</v>
      </c>
      <c r="C7" s="25" t="s">
        <v>3</v>
      </c>
      <c r="D7" s="26"/>
      <c r="E7" s="27"/>
      <c r="F7" s="46"/>
      <c r="G7" s="28" t="str">
        <f t="shared" ref="G7:G17" si="0">IF(F7="ja", "voldoet",IF(F7="nee", "voldoet niet",""))</f>
        <v/>
      </c>
      <c r="I7" s="3" t="s">
        <v>35</v>
      </c>
    </row>
    <row r="8" spans="1:10" x14ac:dyDescent="0.3">
      <c r="A8" s="14" t="s">
        <v>4</v>
      </c>
      <c r="B8" s="15" t="s">
        <v>41</v>
      </c>
      <c r="C8" s="15" t="s">
        <v>3</v>
      </c>
      <c r="D8" s="16"/>
      <c r="E8" s="17"/>
      <c r="F8" s="47"/>
      <c r="G8" s="18" t="str">
        <f t="shared" si="0"/>
        <v/>
      </c>
      <c r="I8" s="3" t="s">
        <v>37</v>
      </c>
    </row>
    <row r="9" spans="1:10" x14ac:dyDescent="0.3">
      <c r="A9" s="14" t="s">
        <v>5</v>
      </c>
      <c r="B9" s="15" t="s">
        <v>6</v>
      </c>
      <c r="C9" s="15" t="s">
        <v>3</v>
      </c>
      <c r="D9" s="16"/>
      <c r="E9" s="17"/>
      <c r="F9" s="47"/>
      <c r="G9" s="18" t="str">
        <f t="shared" si="0"/>
        <v/>
      </c>
    </row>
    <row r="10" spans="1:10" ht="27.6" x14ac:dyDescent="0.3">
      <c r="A10" s="14" t="s">
        <v>7</v>
      </c>
      <c r="B10" s="15" t="s">
        <v>8</v>
      </c>
      <c r="C10" s="15" t="s">
        <v>3</v>
      </c>
      <c r="D10" s="16"/>
      <c r="E10" s="17"/>
      <c r="F10" s="47"/>
      <c r="G10" s="18" t="str">
        <f t="shared" si="0"/>
        <v/>
      </c>
    </row>
    <row r="11" spans="1:10" x14ac:dyDescent="0.3">
      <c r="A11" s="14" t="s">
        <v>9</v>
      </c>
      <c r="B11" s="15" t="s">
        <v>10</v>
      </c>
      <c r="C11" s="15" t="s">
        <v>3</v>
      </c>
      <c r="D11" s="16"/>
      <c r="E11" s="17"/>
      <c r="F11" s="47"/>
      <c r="G11" s="18" t="str">
        <f t="shared" si="0"/>
        <v/>
      </c>
    </row>
    <row r="12" spans="1:10" ht="27.6" x14ac:dyDescent="0.3">
      <c r="A12" s="14" t="s">
        <v>11</v>
      </c>
      <c r="B12" s="15" t="s">
        <v>12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ht="27.6" x14ac:dyDescent="0.3">
      <c r="A13" s="14" t="s">
        <v>13</v>
      </c>
      <c r="B13" s="15" t="s">
        <v>14</v>
      </c>
      <c r="C13" s="15" t="s">
        <v>3</v>
      </c>
      <c r="D13" s="16"/>
      <c r="E13" s="17"/>
      <c r="F13" s="47"/>
      <c r="G13" s="18" t="str">
        <f t="shared" si="0"/>
        <v/>
      </c>
    </row>
    <row r="14" spans="1:10" ht="151.80000000000001" x14ac:dyDescent="0.3">
      <c r="A14" s="14" t="s">
        <v>15</v>
      </c>
      <c r="B14" s="15" t="s">
        <v>59</v>
      </c>
      <c r="C14" s="15" t="s">
        <v>3</v>
      </c>
      <c r="D14" s="16"/>
      <c r="E14" s="17"/>
      <c r="F14" s="47"/>
      <c r="G14" s="18" t="str">
        <f t="shared" si="0"/>
        <v/>
      </c>
    </row>
    <row r="15" spans="1:10" x14ac:dyDescent="0.3">
      <c r="A15" s="14" t="s">
        <v>16</v>
      </c>
      <c r="B15" s="15" t="s">
        <v>17</v>
      </c>
      <c r="C15" s="15" t="s">
        <v>3</v>
      </c>
      <c r="D15" s="16"/>
      <c r="E15" s="17"/>
      <c r="F15" s="47"/>
      <c r="G15" s="18" t="str">
        <f t="shared" si="0"/>
        <v/>
      </c>
    </row>
    <row r="16" spans="1:10" ht="27.6" x14ac:dyDescent="0.3">
      <c r="A16" s="14" t="s">
        <v>18</v>
      </c>
      <c r="B16" s="15" t="s">
        <v>19</v>
      </c>
      <c r="C16" s="15" t="s">
        <v>3</v>
      </c>
      <c r="D16" s="16"/>
      <c r="E16" s="17"/>
      <c r="F16" s="47"/>
      <c r="G16" s="18" t="str">
        <f t="shared" si="0"/>
        <v/>
      </c>
    </row>
    <row r="17" spans="1:7" ht="42" customHeight="1" x14ac:dyDescent="0.3">
      <c r="A17" s="14" t="s">
        <v>20</v>
      </c>
      <c r="B17" s="15" t="s">
        <v>21</v>
      </c>
      <c r="C17" s="15" t="s">
        <v>3</v>
      </c>
      <c r="D17" s="16"/>
      <c r="E17" s="17"/>
      <c r="F17" s="47"/>
      <c r="G17" s="18" t="str">
        <f t="shared" si="0"/>
        <v/>
      </c>
    </row>
    <row r="18" spans="1:7" ht="41.4" x14ac:dyDescent="0.3">
      <c r="A18" s="14" t="s">
        <v>22</v>
      </c>
      <c r="B18" s="15" t="s">
        <v>23</v>
      </c>
      <c r="C18" s="15" t="s">
        <v>47</v>
      </c>
      <c r="D18" s="15" t="s">
        <v>44</v>
      </c>
      <c r="E18" s="19">
        <f>VLOOKUP(D18,$I$1:$J$3,2,FALSE)</f>
        <v>6</v>
      </c>
      <c r="F18" s="47"/>
      <c r="G18" s="18" t="str">
        <f>IF(F18="ja",E18,IF(F18="nee",0,""))</f>
        <v/>
      </c>
    </row>
    <row r="19" spans="1:7" x14ac:dyDescent="0.3">
      <c r="A19" s="14" t="s">
        <v>24</v>
      </c>
      <c r="B19" s="15" t="s">
        <v>26</v>
      </c>
      <c r="C19" s="15" t="s">
        <v>3</v>
      </c>
      <c r="D19" s="16"/>
      <c r="E19" s="17"/>
      <c r="F19" s="47"/>
      <c r="G19" s="18" t="str">
        <f>IF(F19="ja", "voldoet",IF(F19="nee", "voldoet niet",""))</f>
        <v/>
      </c>
    </row>
    <row r="20" spans="1:7" ht="27.6" x14ac:dyDescent="0.3">
      <c r="A20" s="14" t="s">
        <v>25</v>
      </c>
      <c r="B20" s="15" t="s">
        <v>60</v>
      </c>
      <c r="C20" s="15" t="s">
        <v>47</v>
      </c>
      <c r="D20" s="15" t="s">
        <v>44</v>
      </c>
      <c r="E20" s="19">
        <f>VLOOKUP(D20,$I$1:$J$3,2,FALSE)</f>
        <v>6</v>
      </c>
      <c r="F20" s="47"/>
      <c r="G20" s="18" t="str">
        <f>IF(F20="ja",E20,IF(F20="nee",0,""))</f>
        <v/>
      </c>
    </row>
    <row r="21" spans="1:7" ht="27.6" x14ac:dyDescent="0.3">
      <c r="A21" s="14" t="s">
        <v>27</v>
      </c>
      <c r="B21" s="15" t="s">
        <v>29</v>
      </c>
      <c r="C21" s="15" t="s">
        <v>3</v>
      </c>
      <c r="D21" s="16"/>
      <c r="E21" s="17"/>
      <c r="F21" s="47"/>
      <c r="G21" s="18" t="str">
        <f>IF(F21="ja", "voldoet",IF(F21="nee", "voldoet niet",""))</f>
        <v/>
      </c>
    </row>
    <row r="22" spans="1:7" ht="16.5" customHeight="1" thickBot="1" x14ac:dyDescent="0.35">
      <c r="A22" s="20" t="s">
        <v>28</v>
      </c>
      <c r="B22" s="21" t="s">
        <v>30</v>
      </c>
      <c r="C22" s="21" t="s">
        <v>47</v>
      </c>
      <c r="D22" s="21" t="s">
        <v>46</v>
      </c>
      <c r="E22" s="22">
        <f>VLOOKUP(D22,$I$1:$J$3,2,FALSE)</f>
        <v>10</v>
      </c>
      <c r="F22" s="48"/>
      <c r="G22" s="23" t="str">
        <f>IF(F22="ja",E22,IF(F22="nee",0,""))</f>
        <v/>
      </c>
    </row>
    <row r="24" spans="1:7" ht="15" customHeight="1" x14ac:dyDescent="0.3">
      <c r="A24" s="1" t="s">
        <v>39</v>
      </c>
      <c r="C24" s="4">
        <f>COUNTIF(C7:C22, "EIS")</f>
        <v>13</v>
      </c>
      <c r="D24" s="4"/>
      <c r="E24" s="71" t="str">
        <f>IF(C25&gt;=1,"Let op, u voldoet niet aan alle eisen en wordt daar mee uitgesloten","")</f>
        <v/>
      </c>
      <c r="F24" s="71"/>
      <c r="G24" s="71"/>
    </row>
    <row r="25" spans="1:7" ht="15" customHeight="1" x14ac:dyDescent="0.3">
      <c r="A25" s="1" t="s">
        <v>40</v>
      </c>
      <c r="C25" s="4">
        <f>COUNTIF(G7:G22,"voldoet niet")</f>
        <v>0</v>
      </c>
      <c r="D25" s="4"/>
      <c r="E25" s="71"/>
      <c r="F25" s="71"/>
      <c r="G25" s="71"/>
    </row>
    <row r="26" spans="1:7" x14ac:dyDescent="0.3">
      <c r="A26" s="1" t="s">
        <v>49</v>
      </c>
      <c r="C26" s="4">
        <f>COUNTIF(C7:C22,"WENS")</f>
        <v>3</v>
      </c>
      <c r="E26" s="71"/>
      <c r="F26" s="71"/>
      <c r="G26" s="71"/>
    </row>
    <row r="27" spans="1:7" ht="15" customHeight="1" x14ac:dyDescent="0.3">
      <c r="A27" s="1" t="s">
        <v>48</v>
      </c>
      <c r="C27" s="4">
        <f>SUM(E7:E22)</f>
        <v>22</v>
      </c>
      <c r="D27" s="4"/>
      <c r="E27" s="71"/>
      <c r="F27" s="71"/>
      <c r="G27" s="71"/>
    </row>
    <row r="28" spans="1:7" x14ac:dyDescent="0.3">
      <c r="A28" s="1" t="s">
        <v>50</v>
      </c>
      <c r="C28" s="4">
        <f>SUMIF(C7:C22,"WENS", G7:G22)</f>
        <v>0</v>
      </c>
    </row>
  </sheetData>
  <sheetProtection algorithmName="SHA-512" hashValue="brjdlSJh0iwwpZod3fs/aWt5IlX7MF+kmKSCi333izozG1uhPbxrls8t+N9zY8oEQZmWy/cYySSLRaSal70hpA==" saltValue="1xXAAJij6CAwLxkCAdHnVQ==" spinCount="100000" sheet="1" objects="1" scenarios="1"/>
  <mergeCells count="5">
    <mergeCell ref="A4:B4"/>
    <mergeCell ref="E24:G27"/>
    <mergeCell ref="A1:G1"/>
    <mergeCell ref="E2:G2"/>
    <mergeCell ref="C4:G4"/>
  </mergeCells>
  <dataValidations count="1">
    <dataValidation type="list" allowBlank="1" showInputMessage="1" showErrorMessage="1" sqref="F7:F22" xr:uid="{3E1D86CC-3B0A-429B-BB03-6B99E77CD3D2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18: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D8EE-7C82-44B1-B569-3D474307A1F5}">
  <dimension ref="A1:J27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229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x14ac:dyDescent="0.3">
      <c r="A7" s="24" t="s">
        <v>85</v>
      </c>
      <c r="B7" s="25" t="s">
        <v>86</v>
      </c>
      <c r="C7" s="25" t="s">
        <v>3</v>
      </c>
      <c r="D7" s="26"/>
      <c r="E7" s="27"/>
      <c r="F7" s="46"/>
      <c r="G7" s="28" t="str">
        <f t="shared" ref="G7:G17" si="0">IF(F7="ja", "voldoet",IF(F7="nee", "voldoet niet",""))</f>
        <v/>
      </c>
      <c r="I7" s="3" t="s">
        <v>35</v>
      </c>
    </row>
    <row r="8" spans="1:10" x14ac:dyDescent="0.3">
      <c r="A8" s="14" t="s">
        <v>84</v>
      </c>
      <c r="B8" s="15" t="s">
        <v>87</v>
      </c>
      <c r="C8" s="15" t="s">
        <v>47</v>
      </c>
      <c r="D8" s="15" t="s">
        <v>44</v>
      </c>
      <c r="E8" s="19">
        <f>VLOOKUP(D8,$I$1:$J$3,2,FALSE)</f>
        <v>6</v>
      </c>
      <c r="F8" s="47"/>
      <c r="G8" s="18" t="str">
        <f>IF(F8="ja",E8,IF(F8="nee",0,""))</f>
        <v/>
      </c>
      <c r="I8" s="3" t="s">
        <v>37</v>
      </c>
    </row>
    <row r="9" spans="1:10" ht="27.6" x14ac:dyDescent="0.3">
      <c r="A9" s="14" t="s">
        <v>83</v>
      </c>
      <c r="B9" s="15" t="s">
        <v>88</v>
      </c>
      <c r="C9" s="15" t="s">
        <v>3</v>
      </c>
      <c r="D9" s="16"/>
      <c r="E9" s="17"/>
      <c r="F9" s="47"/>
      <c r="G9" s="18" t="str">
        <f t="shared" si="0"/>
        <v/>
      </c>
    </row>
    <row r="10" spans="1:10" x14ac:dyDescent="0.3">
      <c r="A10" s="14" t="s">
        <v>82</v>
      </c>
      <c r="B10" s="15" t="s">
        <v>89</v>
      </c>
      <c r="C10" s="15" t="s">
        <v>3</v>
      </c>
      <c r="D10" s="16"/>
      <c r="E10" s="17"/>
      <c r="F10" s="47"/>
      <c r="G10" s="18" t="str">
        <f t="shared" si="0"/>
        <v/>
      </c>
    </row>
    <row r="11" spans="1:10" x14ac:dyDescent="0.3">
      <c r="A11" s="14" t="s">
        <v>81</v>
      </c>
      <c r="B11" s="15" t="s">
        <v>90</v>
      </c>
      <c r="C11" s="15" t="s">
        <v>47</v>
      </c>
      <c r="D11" s="15" t="s">
        <v>44</v>
      </c>
      <c r="E11" s="19">
        <f>VLOOKUP(D11,$I$1:$J$3,2,FALSE)</f>
        <v>6</v>
      </c>
      <c r="F11" s="47"/>
      <c r="G11" s="18" t="str">
        <f>IF(F11="ja",E11,IF(F11="nee",0,""))</f>
        <v/>
      </c>
    </row>
    <row r="12" spans="1:10" ht="41.4" x14ac:dyDescent="0.3">
      <c r="A12" s="14" t="s">
        <v>80</v>
      </c>
      <c r="B12" s="15" t="s">
        <v>91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ht="27.6" x14ac:dyDescent="0.3">
      <c r="A13" s="14" t="s">
        <v>79</v>
      </c>
      <c r="B13" s="15" t="s">
        <v>92</v>
      </c>
      <c r="C13" s="15" t="s">
        <v>47</v>
      </c>
      <c r="D13" s="15" t="s">
        <v>44</v>
      </c>
      <c r="E13" s="19">
        <f>VLOOKUP(D13,$I$1:$J$3,2,FALSE)</f>
        <v>6</v>
      </c>
      <c r="F13" s="47"/>
      <c r="G13" s="18" t="str">
        <f>IF(F13="ja",E13,IF(F13="nee",0,""))</f>
        <v/>
      </c>
    </row>
    <row r="14" spans="1:10" ht="27.6" x14ac:dyDescent="0.3">
      <c r="A14" s="14" t="s">
        <v>78</v>
      </c>
      <c r="B14" s="15" t="s">
        <v>93</v>
      </c>
      <c r="C14" s="15" t="s">
        <v>3</v>
      </c>
      <c r="D14" s="16"/>
      <c r="E14" s="17"/>
      <c r="F14" s="47"/>
      <c r="G14" s="18" t="str">
        <f t="shared" si="0"/>
        <v/>
      </c>
    </row>
    <row r="15" spans="1:10" ht="27.6" x14ac:dyDescent="0.3">
      <c r="A15" s="14" t="s">
        <v>77</v>
      </c>
      <c r="B15" s="15" t="s">
        <v>94</v>
      </c>
      <c r="C15" s="15" t="s">
        <v>3</v>
      </c>
      <c r="D15" s="16"/>
      <c r="E15" s="17"/>
      <c r="F15" s="47"/>
      <c r="G15" s="18" t="str">
        <f t="shared" si="0"/>
        <v/>
      </c>
    </row>
    <row r="16" spans="1:10" x14ac:dyDescent="0.3">
      <c r="A16" s="14" t="s">
        <v>76</v>
      </c>
      <c r="B16" s="15" t="s">
        <v>95</v>
      </c>
      <c r="C16" s="15" t="s">
        <v>3</v>
      </c>
      <c r="D16" s="16"/>
      <c r="E16" s="17"/>
      <c r="F16" s="47"/>
      <c r="G16" s="18" t="str">
        <f t="shared" si="0"/>
        <v/>
      </c>
    </row>
    <row r="17" spans="1:7" ht="42" customHeight="1" x14ac:dyDescent="0.3">
      <c r="A17" s="14" t="s">
        <v>75</v>
      </c>
      <c r="B17" s="15" t="s">
        <v>96</v>
      </c>
      <c r="C17" s="15" t="s">
        <v>3</v>
      </c>
      <c r="D17" s="16"/>
      <c r="E17" s="17"/>
      <c r="F17" s="47"/>
      <c r="G17" s="18" t="str">
        <f t="shared" si="0"/>
        <v/>
      </c>
    </row>
    <row r="18" spans="1:7" ht="27.6" x14ac:dyDescent="0.3">
      <c r="A18" s="14" t="s">
        <v>74</v>
      </c>
      <c r="B18" s="15" t="s">
        <v>97</v>
      </c>
      <c r="C18" s="15" t="s">
        <v>47</v>
      </c>
      <c r="D18" s="15" t="s">
        <v>46</v>
      </c>
      <c r="E18" s="19">
        <f>VLOOKUP(D18,$I$1:$J$3,2,FALSE)</f>
        <v>10</v>
      </c>
      <c r="F18" s="47"/>
      <c r="G18" s="18" t="str">
        <f>IF(F18="ja",E18,IF(F18="nee",0,""))</f>
        <v/>
      </c>
    </row>
    <row r="19" spans="1:7" ht="27.6" x14ac:dyDescent="0.3">
      <c r="A19" s="14" t="s">
        <v>73</v>
      </c>
      <c r="B19" s="15" t="s">
        <v>98</v>
      </c>
      <c r="C19" s="15" t="s">
        <v>47</v>
      </c>
      <c r="D19" s="15" t="s">
        <v>46</v>
      </c>
      <c r="E19" s="19">
        <f t="shared" ref="E19:E20" si="1">VLOOKUP(D19,$I$1:$J$3,2,FALSE)</f>
        <v>10</v>
      </c>
      <c r="F19" s="47"/>
      <c r="G19" s="18" t="str">
        <f>IF(F19="ja",E19,IF(F19="nee",0,""))</f>
        <v/>
      </c>
    </row>
    <row r="20" spans="1:7" ht="27.6" x14ac:dyDescent="0.3">
      <c r="A20" s="14" t="s">
        <v>72</v>
      </c>
      <c r="B20" s="15" t="s">
        <v>99</v>
      </c>
      <c r="C20" s="15" t="s">
        <v>47</v>
      </c>
      <c r="D20" s="15" t="s">
        <v>46</v>
      </c>
      <c r="E20" s="19">
        <f t="shared" si="1"/>
        <v>10</v>
      </c>
      <c r="F20" s="47"/>
      <c r="G20" s="18" t="str">
        <f>IF(F20="ja",E20,IF(F20="nee",0,""))</f>
        <v/>
      </c>
    </row>
    <row r="21" spans="1:7" ht="16.5" customHeight="1" thickBot="1" x14ac:dyDescent="0.35">
      <c r="A21" s="20" t="s">
        <v>71</v>
      </c>
      <c r="B21" s="21" t="s">
        <v>100</v>
      </c>
      <c r="C21" s="21" t="s">
        <v>47</v>
      </c>
      <c r="D21" s="21" t="s">
        <v>46</v>
      </c>
      <c r="E21" s="22">
        <f>VLOOKUP(D21,$I$1:$J$3,2,FALSE)</f>
        <v>10</v>
      </c>
      <c r="F21" s="48"/>
      <c r="G21" s="23" t="str">
        <f>IF(F21="ja",E21,IF(F21="nee",0,""))</f>
        <v/>
      </c>
    </row>
    <row r="23" spans="1:7" ht="15" customHeight="1" x14ac:dyDescent="0.3">
      <c r="A23" s="1" t="s">
        <v>39</v>
      </c>
      <c r="C23" s="4">
        <f>COUNTIF(C7:C21, "EIS")</f>
        <v>8</v>
      </c>
      <c r="D23" s="4"/>
      <c r="E23" s="71" t="str">
        <f>IF(C24&gt;=1,"Let op, u voldoet niet aan alle eisen en wordt daar mee uitgesloten","")</f>
        <v/>
      </c>
      <c r="F23" s="71"/>
      <c r="G23" s="71"/>
    </row>
    <row r="24" spans="1:7" ht="15" customHeight="1" x14ac:dyDescent="0.3">
      <c r="A24" s="1" t="s">
        <v>40</v>
      </c>
      <c r="C24" s="4">
        <f>COUNTIF(G6:G21,"voldoet niet")</f>
        <v>0</v>
      </c>
      <c r="D24" s="4"/>
      <c r="E24" s="71"/>
      <c r="F24" s="71"/>
      <c r="G24" s="71"/>
    </row>
    <row r="25" spans="1:7" x14ac:dyDescent="0.3">
      <c r="A25" s="1" t="s">
        <v>49</v>
      </c>
      <c r="C25" s="4">
        <f>COUNTIF(C7:C21,"WENS")</f>
        <v>7</v>
      </c>
      <c r="E25" s="71"/>
      <c r="F25" s="71"/>
      <c r="G25" s="71"/>
    </row>
    <row r="26" spans="1:7" ht="15" customHeight="1" x14ac:dyDescent="0.3">
      <c r="A26" s="1" t="s">
        <v>48</v>
      </c>
      <c r="C26" s="4">
        <f>SUM(E7:E21)</f>
        <v>58</v>
      </c>
      <c r="D26" s="4"/>
      <c r="E26" s="71"/>
      <c r="F26" s="71"/>
      <c r="G26" s="71"/>
    </row>
    <row r="27" spans="1:7" x14ac:dyDescent="0.3">
      <c r="A27" s="1" t="s">
        <v>50</v>
      </c>
      <c r="C27" s="4">
        <f>SUMIF(C7:C21,"WENS", G7:G21)</f>
        <v>0</v>
      </c>
    </row>
  </sheetData>
  <sheetProtection algorithmName="SHA-512" hashValue="b0LKK+SFnKwVA6lS/+wQnsV3V0azeqWgG7vn43y0Y2wA/Ngm/1V0uxSGOJcBQpIo4ZXB0sBjRpkwDgQ50scKpg==" saltValue="J/8fksYbqxfcwcsOkWdK4A==" spinCount="100000" sheet="1" objects="1" scenarios="1"/>
  <mergeCells count="5">
    <mergeCell ref="A1:G1"/>
    <mergeCell ref="E2:G2"/>
    <mergeCell ref="A4:B4"/>
    <mergeCell ref="C4:G4"/>
    <mergeCell ref="E23:G26"/>
  </mergeCells>
  <dataValidations count="1">
    <dataValidation type="list" allowBlank="1" showInputMessage="1" showErrorMessage="1" sqref="F7:F21" xr:uid="{02EABC58-67ED-4DDC-9BA0-1A5EB8A49D1C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8 G11:G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1926-EFCB-4B4D-93CD-1297148D2217}">
  <dimension ref="A1:J23"/>
  <sheetViews>
    <sheetView showGridLines="0" topLeftCell="A3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230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ht="27.6" x14ac:dyDescent="0.3">
      <c r="A7" s="24" t="s">
        <v>110</v>
      </c>
      <c r="B7" s="25" t="s">
        <v>112</v>
      </c>
      <c r="C7" s="25" t="s">
        <v>47</v>
      </c>
      <c r="D7" s="25" t="s">
        <v>44</v>
      </c>
      <c r="E7" s="38">
        <f>VLOOKUP(D7,$I$1:$J$3,2,FALSE)</f>
        <v>6</v>
      </c>
      <c r="F7" s="46"/>
      <c r="G7" s="28" t="str">
        <f>IF(F7="ja",E7,IF(F7="nee",0,""))</f>
        <v/>
      </c>
      <c r="I7" s="3" t="s">
        <v>35</v>
      </c>
    </row>
    <row r="8" spans="1:10" x14ac:dyDescent="0.3">
      <c r="A8" s="14" t="s">
        <v>111</v>
      </c>
      <c r="B8" s="15" t="s">
        <v>113</v>
      </c>
      <c r="C8" s="15" t="s">
        <v>3</v>
      </c>
      <c r="D8" s="16"/>
      <c r="E8" s="17"/>
      <c r="F8" s="47"/>
      <c r="G8" s="18" t="str">
        <f t="shared" ref="G8:G16" si="0">IF(F8="ja", "voldoet",IF(F8="nee", "voldoet niet",""))</f>
        <v/>
      </c>
      <c r="I8" s="3" t="s">
        <v>37</v>
      </c>
    </row>
    <row r="9" spans="1:10" x14ac:dyDescent="0.3">
      <c r="A9" s="14" t="s">
        <v>109</v>
      </c>
      <c r="B9" s="15" t="s">
        <v>114</v>
      </c>
      <c r="C9" s="15" t="s">
        <v>3</v>
      </c>
      <c r="D9" s="16"/>
      <c r="E9" s="17"/>
      <c r="F9" s="47"/>
      <c r="G9" s="18" t="str">
        <f t="shared" si="0"/>
        <v/>
      </c>
    </row>
    <row r="10" spans="1:10" x14ac:dyDescent="0.3">
      <c r="A10" s="14" t="s">
        <v>108</v>
      </c>
      <c r="B10" s="15" t="s">
        <v>115</v>
      </c>
      <c r="C10" s="15" t="s">
        <v>47</v>
      </c>
      <c r="D10" s="15" t="s">
        <v>45</v>
      </c>
      <c r="E10" s="19">
        <f>VLOOKUP(D10,$I$1:$J$3,2,FALSE)</f>
        <v>3</v>
      </c>
      <c r="F10" s="47"/>
      <c r="G10" s="18" t="str">
        <f>IF(F10="ja",E10,IF(F10="nee",0,""))</f>
        <v/>
      </c>
    </row>
    <row r="11" spans="1:10" ht="27.6" x14ac:dyDescent="0.3">
      <c r="A11" s="14" t="s">
        <v>107</v>
      </c>
      <c r="B11" s="15" t="s">
        <v>116</v>
      </c>
      <c r="C11" s="15" t="s">
        <v>3</v>
      </c>
      <c r="D11" s="16"/>
      <c r="E11" s="17"/>
      <c r="F11" s="47"/>
      <c r="G11" s="18" t="str">
        <f t="shared" si="0"/>
        <v/>
      </c>
    </row>
    <row r="12" spans="1:10" ht="27.6" x14ac:dyDescent="0.3">
      <c r="A12" s="14" t="s">
        <v>106</v>
      </c>
      <c r="B12" s="15" t="s">
        <v>117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x14ac:dyDescent="0.3">
      <c r="A13" s="14" t="s">
        <v>105</v>
      </c>
      <c r="B13" s="15" t="s">
        <v>118</v>
      </c>
      <c r="C13" s="15" t="s">
        <v>3</v>
      </c>
      <c r="D13" s="16"/>
      <c r="E13" s="17"/>
      <c r="F13" s="47"/>
      <c r="G13" s="18" t="str">
        <f t="shared" si="0"/>
        <v/>
      </c>
    </row>
    <row r="14" spans="1:10" x14ac:dyDescent="0.3">
      <c r="A14" s="14" t="s">
        <v>104</v>
      </c>
      <c r="B14" s="15" t="s">
        <v>119</v>
      </c>
      <c r="C14" s="15" t="s">
        <v>47</v>
      </c>
      <c r="D14" s="15" t="s">
        <v>46</v>
      </c>
      <c r="E14" s="19">
        <f>VLOOKUP(D14,$I$1:$J$3,2,FALSE)</f>
        <v>10</v>
      </c>
      <c r="F14" s="47"/>
      <c r="G14" s="18" t="str">
        <f>IF(F14="ja",E14,IF(F14="nee",0,""))</f>
        <v/>
      </c>
    </row>
    <row r="15" spans="1:10" ht="27.6" x14ac:dyDescent="0.3">
      <c r="A15" s="14" t="s">
        <v>103</v>
      </c>
      <c r="B15" s="15" t="s">
        <v>120</v>
      </c>
      <c r="C15" s="15" t="s">
        <v>3</v>
      </c>
      <c r="D15" s="16"/>
      <c r="E15" s="17"/>
      <c r="F15" s="47"/>
      <c r="G15" s="18" t="str">
        <f t="shared" si="0"/>
        <v/>
      </c>
    </row>
    <row r="16" spans="1:10" ht="27.6" x14ac:dyDescent="0.3">
      <c r="A16" s="14" t="s">
        <v>102</v>
      </c>
      <c r="B16" s="15" t="s">
        <v>121</v>
      </c>
      <c r="C16" s="15" t="s">
        <v>3</v>
      </c>
      <c r="D16" s="16"/>
      <c r="E16" s="17"/>
      <c r="F16" s="47"/>
      <c r="G16" s="18" t="str">
        <f t="shared" si="0"/>
        <v/>
      </c>
    </row>
    <row r="17" spans="1:7" ht="27.75" customHeight="1" thickBot="1" x14ac:dyDescent="0.35">
      <c r="A17" s="20" t="s">
        <v>101</v>
      </c>
      <c r="B17" s="21" t="s">
        <v>122</v>
      </c>
      <c r="C17" s="21" t="s">
        <v>47</v>
      </c>
      <c r="D17" s="21" t="s">
        <v>45</v>
      </c>
      <c r="E17" s="22">
        <f>VLOOKUP(D17,$I$1:$J$3,2,FALSE)</f>
        <v>3</v>
      </c>
      <c r="F17" s="48"/>
      <c r="G17" s="23" t="str">
        <f>IF(F17="ja",E17,IF(F17="nee",0,""))</f>
        <v/>
      </c>
    </row>
    <row r="19" spans="1:7" ht="15" customHeight="1" x14ac:dyDescent="0.3">
      <c r="A19" s="1" t="s">
        <v>39</v>
      </c>
      <c r="C19" s="4">
        <f>COUNTIF(C7:C17, "EIS")</f>
        <v>7</v>
      </c>
      <c r="D19" s="4"/>
      <c r="E19" s="71" t="str">
        <f>IF(C20&gt;=1,"Let op, u voldoet niet aan alle eisen en wordt daar mee uitgesloten","")</f>
        <v/>
      </c>
      <c r="F19" s="71"/>
      <c r="G19" s="71"/>
    </row>
    <row r="20" spans="1:7" ht="15" customHeight="1" x14ac:dyDescent="0.3">
      <c r="A20" s="1" t="s">
        <v>40</v>
      </c>
      <c r="C20" s="4">
        <f>COUNTIF(G6:G17,"voldoet niet")</f>
        <v>0</v>
      </c>
      <c r="D20" s="4"/>
      <c r="E20" s="71"/>
      <c r="F20" s="71"/>
      <c r="G20" s="71"/>
    </row>
    <row r="21" spans="1:7" x14ac:dyDescent="0.3">
      <c r="A21" s="1" t="s">
        <v>49</v>
      </c>
      <c r="C21" s="4">
        <f>COUNTIF(C7:C17,"WENS")</f>
        <v>4</v>
      </c>
      <c r="E21" s="71"/>
      <c r="F21" s="71"/>
      <c r="G21" s="71"/>
    </row>
    <row r="22" spans="1:7" ht="15" customHeight="1" x14ac:dyDescent="0.3">
      <c r="A22" s="1" t="s">
        <v>48</v>
      </c>
      <c r="C22" s="4">
        <f>SUM(E7:E17)</f>
        <v>22</v>
      </c>
      <c r="D22" s="4"/>
      <c r="E22" s="71"/>
      <c r="F22" s="71"/>
      <c r="G22" s="71"/>
    </row>
    <row r="23" spans="1:7" x14ac:dyDescent="0.3">
      <c r="A23" s="1" t="s">
        <v>50</v>
      </c>
      <c r="C23" s="4">
        <f>SUMIF(C7:C17,"WENS", G7:G17)</f>
        <v>0</v>
      </c>
    </row>
  </sheetData>
  <sheetProtection algorithmName="SHA-512" hashValue="s9EiypBInJt6YA3tjbvJx/dYslkkSc/p5AzFjpABsbuOxSvvUzsgP/dmq9kQsXCwJlW6h6B5uIaxiZDWw5lUDQ==" saltValue="iqZDU3GxviMP/sm25kWw2w==" spinCount="100000" sheet="1" objects="1" scenarios="1"/>
  <mergeCells count="5">
    <mergeCell ref="A1:G1"/>
    <mergeCell ref="E2:G2"/>
    <mergeCell ref="A4:B4"/>
    <mergeCell ref="C4:G4"/>
    <mergeCell ref="E19:G22"/>
  </mergeCells>
  <dataValidations count="1">
    <dataValidation type="list" allowBlank="1" showInputMessage="1" showErrorMessage="1" sqref="F7:F17" xr:uid="{89C0B245-FD03-4979-B7BF-CEBF88965ED8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10 G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2C9B-3ED9-4DE8-8BB0-174BF256FF56}">
  <dimension ref="A1:J29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231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x14ac:dyDescent="0.3">
      <c r="A7" s="24" t="s">
        <v>127</v>
      </c>
      <c r="B7" s="25" t="s">
        <v>141</v>
      </c>
      <c r="C7" s="25" t="s">
        <v>47</v>
      </c>
      <c r="D7" s="25" t="s">
        <v>44</v>
      </c>
      <c r="E7" s="38">
        <f>VLOOKUP(D7,$I$1:$J$3,2,FALSE)</f>
        <v>6</v>
      </c>
      <c r="F7" s="46"/>
      <c r="G7" s="28" t="str">
        <f>IF(F7="ja",E7,IF(F7="nee",0,""))</f>
        <v/>
      </c>
      <c r="I7" s="3" t="s">
        <v>35</v>
      </c>
    </row>
    <row r="8" spans="1:10" x14ac:dyDescent="0.3">
      <c r="A8" s="14" t="s">
        <v>128</v>
      </c>
      <c r="B8" s="15" t="s">
        <v>142</v>
      </c>
      <c r="C8" s="15" t="s">
        <v>3</v>
      </c>
      <c r="D8" s="16"/>
      <c r="E8" s="17"/>
      <c r="F8" s="47"/>
      <c r="G8" s="18" t="str">
        <f t="shared" ref="G8:G17" si="0">IF(F8="ja", "voldoet",IF(F8="nee", "voldoet niet",""))</f>
        <v/>
      </c>
      <c r="I8" s="3" t="s">
        <v>37</v>
      </c>
    </row>
    <row r="9" spans="1:10" ht="27.6" x14ac:dyDescent="0.3">
      <c r="A9" s="14" t="s">
        <v>129</v>
      </c>
      <c r="B9" s="15" t="s">
        <v>143</v>
      </c>
      <c r="C9" s="15" t="s">
        <v>3</v>
      </c>
      <c r="D9" s="16"/>
      <c r="E9" s="17"/>
      <c r="F9" s="47"/>
      <c r="G9" s="18" t="str">
        <f t="shared" si="0"/>
        <v/>
      </c>
    </row>
    <row r="10" spans="1:10" ht="27.6" x14ac:dyDescent="0.3">
      <c r="A10" s="14" t="s">
        <v>130</v>
      </c>
      <c r="B10" s="15" t="s">
        <v>144</v>
      </c>
      <c r="C10" s="15" t="s">
        <v>3</v>
      </c>
      <c r="D10" s="16"/>
      <c r="E10" s="17"/>
      <c r="F10" s="47"/>
      <c r="G10" s="18" t="str">
        <f t="shared" si="0"/>
        <v/>
      </c>
    </row>
    <row r="11" spans="1:10" ht="27.6" x14ac:dyDescent="0.3">
      <c r="A11" s="14" t="s">
        <v>131</v>
      </c>
      <c r="B11" s="15" t="s">
        <v>145</v>
      </c>
      <c r="C11" s="15" t="s">
        <v>3</v>
      </c>
      <c r="D11" s="16"/>
      <c r="E11" s="17"/>
      <c r="F11" s="47"/>
      <c r="G11" s="18" t="str">
        <f t="shared" si="0"/>
        <v/>
      </c>
    </row>
    <row r="12" spans="1:10" ht="41.4" x14ac:dyDescent="0.3">
      <c r="A12" s="14" t="s">
        <v>132</v>
      </c>
      <c r="B12" s="15" t="s">
        <v>156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ht="69" x14ac:dyDescent="0.3">
      <c r="A13" s="14" t="s">
        <v>133</v>
      </c>
      <c r="B13" s="15" t="s">
        <v>146</v>
      </c>
      <c r="C13" s="15" t="s">
        <v>3</v>
      </c>
      <c r="D13" s="16"/>
      <c r="E13" s="17"/>
      <c r="F13" s="47"/>
      <c r="G13" s="18" t="str">
        <f t="shared" si="0"/>
        <v/>
      </c>
    </row>
    <row r="14" spans="1:10" x14ac:dyDescent="0.3">
      <c r="A14" s="14" t="s">
        <v>134</v>
      </c>
      <c r="B14" s="15" t="s">
        <v>147</v>
      </c>
      <c r="C14" s="15" t="s">
        <v>47</v>
      </c>
      <c r="D14" s="15" t="s">
        <v>45</v>
      </c>
      <c r="E14" s="19">
        <f>VLOOKUP(D14,$I$1:$J$3,2,FALSE)</f>
        <v>3</v>
      </c>
      <c r="F14" s="47"/>
      <c r="G14" s="18" t="str">
        <f>IF(F14="ja",E14,IF(F14="nee",0,""))</f>
        <v/>
      </c>
    </row>
    <row r="15" spans="1:10" x14ac:dyDescent="0.3">
      <c r="A15" s="14" t="s">
        <v>135</v>
      </c>
      <c r="B15" s="15" t="s">
        <v>148</v>
      </c>
      <c r="C15" s="15" t="s">
        <v>47</v>
      </c>
      <c r="D15" s="15" t="s">
        <v>44</v>
      </c>
      <c r="E15" s="19">
        <f>VLOOKUP(D15,$I$1:$J$3,2,FALSE)</f>
        <v>6</v>
      </c>
      <c r="F15" s="47"/>
      <c r="G15" s="18" t="str">
        <f>IF(F15="ja",E15,IF(F15="nee",0,""))</f>
        <v/>
      </c>
    </row>
    <row r="16" spans="1:10" ht="27.6" x14ac:dyDescent="0.3">
      <c r="A16" s="14" t="s">
        <v>136</v>
      </c>
      <c r="B16" s="15" t="s">
        <v>149</v>
      </c>
      <c r="C16" s="15" t="s">
        <v>3</v>
      </c>
      <c r="D16" s="16"/>
      <c r="E16" s="17"/>
      <c r="F16" s="47"/>
      <c r="G16" s="18" t="str">
        <f t="shared" si="0"/>
        <v/>
      </c>
    </row>
    <row r="17" spans="1:7" x14ac:dyDescent="0.3">
      <c r="A17" s="14" t="s">
        <v>137</v>
      </c>
      <c r="B17" s="15" t="s">
        <v>150</v>
      </c>
      <c r="C17" s="15" t="s">
        <v>3</v>
      </c>
      <c r="D17" s="16"/>
      <c r="E17" s="17"/>
      <c r="F17" s="47"/>
      <c r="G17" s="18" t="str">
        <f t="shared" si="0"/>
        <v/>
      </c>
    </row>
    <row r="18" spans="1:7" ht="27.6" x14ac:dyDescent="0.3">
      <c r="A18" s="14" t="s">
        <v>138</v>
      </c>
      <c r="B18" s="15" t="s">
        <v>151</v>
      </c>
      <c r="C18" s="15" t="s">
        <v>47</v>
      </c>
      <c r="D18" s="15" t="s">
        <v>44</v>
      </c>
      <c r="E18" s="19">
        <f>VLOOKUP(D18,$I$1:$J$3,2,FALSE)</f>
        <v>6</v>
      </c>
      <c r="F18" s="47"/>
      <c r="G18" s="18" t="str">
        <f>IF(F18="ja",E18,IF(F18="nee",0,""))</f>
        <v/>
      </c>
    </row>
    <row r="19" spans="1:7" ht="27.6" x14ac:dyDescent="0.3">
      <c r="A19" s="14" t="s">
        <v>139</v>
      </c>
      <c r="B19" s="15" t="s">
        <v>157</v>
      </c>
      <c r="C19" s="15" t="s">
        <v>3</v>
      </c>
      <c r="D19" s="16"/>
      <c r="E19" s="17"/>
      <c r="F19" s="47"/>
      <c r="G19" s="18" t="str">
        <f>IF(F19="ja", "voldoet",IF(F19="nee", "voldoet niet",""))</f>
        <v/>
      </c>
    </row>
    <row r="20" spans="1:7" ht="27.6" x14ac:dyDescent="0.3">
      <c r="A20" s="14" t="s">
        <v>140</v>
      </c>
      <c r="B20" s="15" t="s">
        <v>152</v>
      </c>
      <c r="C20" s="15" t="s">
        <v>3</v>
      </c>
      <c r="D20" s="17"/>
      <c r="E20" s="17"/>
      <c r="F20" s="47"/>
      <c r="G20" s="18" t="str">
        <f t="shared" ref="G20:G23" si="1">IF(F20="ja", "voldoet",IF(F20="nee", "voldoet niet",""))</f>
        <v/>
      </c>
    </row>
    <row r="21" spans="1:7" ht="27" customHeight="1" x14ac:dyDescent="0.3">
      <c r="A21" s="14" t="s">
        <v>126</v>
      </c>
      <c r="B21" s="15" t="s">
        <v>153</v>
      </c>
      <c r="C21" s="15" t="s">
        <v>3</v>
      </c>
      <c r="D21" s="16"/>
      <c r="E21" s="17"/>
      <c r="F21" s="47"/>
      <c r="G21" s="18" t="str">
        <f t="shared" si="1"/>
        <v/>
      </c>
    </row>
    <row r="22" spans="1:7" ht="27" customHeight="1" x14ac:dyDescent="0.3">
      <c r="A22" s="39" t="s">
        <v>125</v>
      </c>
      <c r="B22" s="40" t="s">
        <v>154</v>
      </c>
      <c r="C22" s="40" t="s">
        <v>3</v>
      </c>
      <c r="D22" s="41"/>
      <c r="E22" s="42"/>
      <c r="F22" s="49"/>
      <c r="G22" s="43" t="str">
        <f t="shared" si="1"/>
        <v/>
      </c>
    </row>
    <row r="23" spans="1:7" ht="16.5" customHeight="1" thickBot="1" x14ac:dyDescent="0.35">
      <c r="A23" s="20" t="s">
        <v>124</v>
      </c>
      <c r="B23" s="21" t="s">
        <v>155</v>
      </c>
      <c r="C23" s="21" t="s">
        <v>3</v>
      </c>
      <c r="D23" s="44"/>
      <c r="E23" s="45"/>
      <c r="F23" s="48"/>
      <c r="G23" s="23" t="str">
        <f t="shared" si="1"/>
        <v/>
      </c>
    </row>
    <row r="25" spans="1:7" ht="15" customHeight="1" x14ac:dyDescent="0.3">
      <c r="A25" s="1" t="s">
        <v>39</v>
      </c>
      <c r="C25" s="4">
        <f>COUNTIF(C7:C23, "EIS")</f>
        <v>13</v>
      </c>
      <c r="D25" s="4"/>
      <c r="E25" s="71" t="str">
        <f>IF(C26&gt;=1,"Let op, u voldoet niet aan alle eisen en wordt daar mee uitgesloten","")</f>
        <v/>
      </c>
      <c r="F25" s="71"/>
      <c r="G25" s="71"/>
    </row>
    <row r="26" spans="1:7" ht="15" customHeight="1" x14ac:dyDescent="0.3">
      <c r="A26" s="1" t="s">
        <v>40</v>
      </c>
      <c r="C26" s="4">
        <f>COUNTIF(G6:G23,"voldoet niet")</f>
        <v>0</v>
      </c>
      <c r="D26" s="4"/>
      <c r="E26" s="71"/>
      <c r="F26" s="71"/>
      <c r="G26" s="71"/>
    </row>
    <row r="27" spans="1:7" x14ac:dyDescent="0.3">
      <c r="A27" s="1" t="s">
        <v>49</v>
      </c>
      <c r="C27" s="4">
        <f>COUNTIF(C7:C23,"WENS")</f>
        <v>4</v>
      </c>
      <c r="E27" s="71"/>
      <c r="F27" s="71"/>
      <c r="G27" s="71"/>
    </row>
    <row r="28" spans="1:7" ht="15" customHeight="1" x14ac:dyDescent="0.3">
      <c r="A28" s="1" t="s">
        <v>48</v>
      </c>
      <c r="C28" s="4">
        <f>SUM(E7:E23)</f>
        <v>21</v>
      </c>
      <c r="D28" s="4"/>
      <c r="E28" s="71"/>
      <c r="F28" s="71"/>
      <c r="G28" s="71"/>
    </row>
    <row r="29" spans="1:7" x14ac:dyDescent="0.3">
      <c r="A29" s="1" t="s">
        <v>50</v>
      </c>
      <c r="C29" s="4">
        <f>SUMIF(C7:C23,"WENS", G7:G23)</f>
        <v>0</v>
      </c>
    </row>
  </sheetData>
  <sheetProtection algorithmName="SHA-512" hashValue="7nsSKtsHb6XXd7TdkF+eQAh6HN6DUov1ycY82j9j9tQmW9Ov6uIhQofUqN8xRrVA1y1FMC2FTYLAAYs6xwzhFA==" saltValue="z89/UWIeY3Tim3REOJx76A==" spinCount="100000" sheet="1" objects="1" scenarios="1"/>
  <mergeCells count="5">
    <mergeCell ref="A1:G1"/>
    <mergeCell ref="E2:G2"/>
    <mergeCell ref="A4:B4"/>
    <mergeCell ref="C4:G4"/>
    <mergeCell ref="E25:G28"/>
  </mergeCells>
  <phoneticPr fontId="9" type="noConversion"/>
  <dataValidations count="1">
    <dataValidation type="list" allowBlank="1" showInputMessage="1" showErrorMessage="1" sqref="F7:F23" xr:uid="{37DC8A83-E0CC-483F-9C0A-CAD2A180DB75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E48B-39E1-4A84-AC19-1F3D8D0D0FCE}">
  <dimension ref="A1:J20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232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ht="27.6" x14ac:dyDescent="0.3">
      <c r="A7" s="24" t="s">
        <v>158</v>
      </c>
      <c r="B7" s="25" t="s">
        <v>159</v>
      </c>
      <c r="C7" s="25" t="s">
        <v>3</v>
      </c>
      <c r="D7" s="26"/>
      <c r="E7" s="27"/>
      <c r="F7" s="46"/>
      <c r="G7" s="28" t="str">
        <f t="shared" ref="G7:G12" si="0">IF(F7="ja", "voldoet",IF(F7="nee", "voldoet niet",""))</f>
        <v/>
      </c>
      <c r="I7" s="3" t="s">
        <v>35</v>
      </c>
    </row>
    <row r="8" spans="1:10" x14ac:dyDescent="0.3">
      <c r="A8" s="14" t="s">
        <v>160</v>
      </c>
      <c r="B8" s="15" t="s">
        <v>161</v>
      </c>
      <c r="C8" s="15" t="s">
        <v>3</v>
      </c>
      <c r="D8" s="16"/>
      <c r="E8" s="17"/>
      <c r="F8" s="47"/>
      <c r="G8" s="18" t="str">
        <f t="shared" si="0"/>
        <v/>
      </c>
      <c r="I8" s="3" t="s">
        <v>37</v>
      </c>
    </row>
    <row r="9" spans="1:10" x14ac:dyDescent="0.3">
      <c r="A9" s="14" t="s">
        <v>162</v>
      </c>
      <c r="B9" s="15" t="s">
        <v>163</v>
      </c>
      <c r="C9" s="15" t="s">
        <v>3</v>
      </c>
      <c r="D9" s="16"/>
      <c r="E9" s="17"/>
      <c r="F9" s="47"/>
      <c r="G9" s="18" t="str">
        <f t="shared" si="0"/>
        <v/>
      </c>
    </row>
    <row r="10" spans="1:10" x14ac:dyDescent="0.3">
      <c r="A10" s="14" t="s">
        <v>164</v>
      </c>
      <c r="B10" s="15" t="s">
        <v>165</v>
      </c>
      <c r="C10" s="15" t="s">
        <v>3</v>
      </c>
      <c r="D10" s="16"/>
      <c r="E10" s="17"/>
      <c r="F10" s="47"/>
      <c r="G10" s="18" t="str">
        <f t="shared" si="0"/>
        <v/>
      </c>
    </row>
    <row r="11" spans="1:10" ht="27.6" x14ac:dyDescent="0.3">
      <c r="A11" s="14" t="s">
        <v>166</v>
      </c>
      <c r="B11" s="15" t="s">
        <v>167</v>
      </c>
      <c r="C11" s="15" t="s">
        <v>3</v>
      </c>
      <c r="D11" s="16"/>
      <c r="E11" s="17"/>
      <c r="F11" s="47"/>
      <c r="G11" s="18" t="str">
        <f t="shared" si="0"/>
        <v/>
      </c>
    </row>
    <row r="12" spans="1:10" x14ac:dyDescent="0.3">
      <c r="A12" s="14" t="s">
        <v>168</v>
      </c>
      <c r="B12" s="15" t="s">
        <v>169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ht="27.6" x14ac:dyDescent="0.3">
      <c r="A13" s="14" t="s">
        <v>170</v>
      </c>
      <c r="B13" s="15" t="s">
        <v>171</v>
      </c>
      <c r="C13" s="15" t="s">
        <v>3</v>
      </c>
      <c r="D13" s="16"/>
      <c r="E13" s="17"/>
      <c r="F13" s="47"/>
      <c r="G13" s="18" t="str">
        <f>IF(F13="ja", "voldoet",IF(F13="nee", "voldoet niet",""))</f>
        <v/>
      </c>
    </row>
    <row r="14" spans="1:10" ht="16.5" customHeight="1" thickBot="1" x14ac:dyDescent="0.35">
      <c r="A14" s="20" t="s">
        <v>172</v>
      </c>
      <c r="B14" s="21" t="s">
        <v>173</v>
      </c>
      <c r="C14" s="21" t="s">
        <v>3</v>
      </c>
      <c r="D14" s="44"/>
      <c r="E14" s="45"/>
      <c r="F14" s="48"/>
      <c r="G14" s="23" t="str">
        <f>IF(F14="ja", "voldoet",IF(F14="nee", "voldoet niet",""))</f>
        <v/>
      </c>
    </row>
    <row r="16" spans="1:10" ht="15" customHeight="1" x14ac:dyDescent="0.3">
      <c r="A16" s="1" t="s">
        <v>39</v>
      </c>
      <c r="C16" s="4">
        <f>COUNTIF(C7:C14, "EIS")</f>
        <v>8</v>
      </c>
      <c r="D16" s="4"/>
      <c r="E16" s="71" t="str">
        <f>IF(C17&gt;=1,"Let op, u voldoet niet aan alle eisen en wordt daar mee uitgesloten","")</f>
        <v/>
      </c>
      <c r="F16" s="71"/>
      <c r="G16" s="71"/>
    </row>
    <row r="17" spans="1:7" ht="15" customHeight="1" x14ac:dyDescent="0.3">
      <c r="A17" s="1" t="s">
        <v>40</v>
      </c>
      <c r="C17" s="4">
        <f>COUNTIF(G6:G14,"voldoet niet")</f>
        <v>0</v>
      </c>
      <c r="D17" s="4"/>
      <c r="E17" s="71"/>
      <c r="F17" s="71"/>
      <c r="G17" s="71"/>
    </row>
    <row r="18" spans="1:7" x14ac:dyDescent="0.3">
      <c r="A18" s="1" t="s">
        <v>49</v>
      </c>
      <c r="C18" s="4">
        <f>COUNTIF(C7:C14,"WENS")</f>
        <v>0</v>
      </c>
      <c r="E18" s="71"/>
      <c r="F18" s="71"/>
      <c r="G18" s="71"/>
    </row>
    <row r="19" spans="1:7" ht="15" customHeight="1" x14ac:dyDescent="0.3">
      <c r="A19" s="1" t="s">
        <v>48</v>
      </c>
      <c r="C19" s="4">
        <f>SUM(E7:E14)</f>
        <v>0</v>
      </c>
      <c r="D19" s="4"/>
      <c r="E19" s="71"/>
      <c r="F19" s="71"/>
      <c r="G19" s="71"/>
    </row>
    <row r="20" spans="1:7" x14ac:dyDescent="0.3">
      <c r="A20" s="1" t="s">
        <v>50</v>
      </c>
      <c r="C20" s="4">
        <f>SUMIF(C7:C14,"WENS", G7:G14)</f>
        <v>0</v>
      </c>
    </row>
  </sheetData>
  <sheetProtection algorithmName="SHA-512" hashValue="RMlcceJDUhFK4mPgziRP3wKMI51MqJ+pH4cQY2AptJqaOnfeD6rhoVcNrLSgmDXFtRWKuynV0vG62J0yNZu/cg==" saltValue="nn8rjqVxVsaudufZggA0LA==" spinCount="100000" sheet="1" objects="1" scenarios="1"/>
  <mergeCells count="5">
    <mergeCell ref="A1:G1"/>
    <mergeCell ref="E2:G2"/>
    <mergeCell ref="A4:B4"/>
    <mergeCell ref="C4:G4"/>
    <mergeCell ref="E16:G19"/>
  </mergeCells>
  <dataValidations count="1">
    <dataValidation type="list" allowBlank="1" showInputMessage="1" showErrorMessage="1" sqref="F7:F14" xr:uid="{D8C5E750-2B29-41D9-8C7F-23FEFB25D665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ACED-35BA-48A5-8834-2F32BF99E8B4}">
  <dimension ref="A1:J21"/>
  <sheetViews>
    <sheetView showGridLines="0" workbookViewId="0">
      <selection activeCell="F14" sqref="F14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233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ht="27.6" x14ac:dyDescent="0.3">
      <c r="A7" s="24" t="s">
        <v>174</v>
      </c>
      <c r="B7" s="25" t="s">
        <v>175</v>
      </c>
      <c r="C7" s="25" t="s">
        <v>3</v>
      </c>
      <c r="D7" s="26"/>
      <c r="E7" s="27"/>
      <c r="F7" s="46"/>
      <c r="G7" s="28" t="str">
        <f t="shared" ref="G7:G12" si="0">IF(F7="ja", "voldoet",IF(F7="nee", "voldoet niet",""))</f>
        <v/>
      </c>
      <c r="I7" s="3" t="s">
        <v>35</v>
      </c>
    </row>
    <row r="8" spans="1:10" x14ac:dyDescent="0.3">
      <c r="A8" s="14" t="s">
        <v>176</v>
      </c>
      <c r="B8" s="15" t="s">
        <v>177</v>
      </c>
      <c r="C8" s="15" t="s">
        <v>3</v>
      </c>
      <c r="D8" s="16"/>
      <c r="E8" s="17"/>
      <c r="F8" s="47"/>
      <c r="G8" s="18" t="str">
        <f t="shared" si="0"/>
        <v/>
      </c>
      <c r="I8" s="3" t="s">
        <v>37</v>
      </c>
    </row>
    <row r="9" spans="1:10" x14ac:dyDescent="0.3">
      <c r="A9" s="14" t="s">
        <v>178</v>
      </c>
      <c r="B9" s="15" t="s">
        <v>179</v>
      </c>
      <c r="C9" s="15" t="s">
        <v>3</v>
      </c>
      <c r="D9" s="16"/>
      <c r="E9" s="17"/>
      <c r="F9" s="47"/>
      <c r="G9" s="18" t="str">
        <f t="shared" si="0"/>
        <v/>
      </c>
    </row>
    <row r="10" spans="1:10" x14ac:dyDescent="0.3">
      <c r="A10" s="14" t="s">
        <v>180</v>
      </c>
      <c r="B10" s="15" t="s">
        <v>181</v>
      </c>
      <c r="C10" s="15" t="s">
        <v>3</v>
      </c>
      <c r="D10" s="16"/>
      <c r="E10" s="17"/>
      <c r="F10" s="47"/>
      <c r="G10" s="18" t="str">
        <f t="shared" si="0"/>
        <v/>
      </c>
    </row>
    <row r="11" spans="1:10" x14ac:dyDescent="0.3">
      <c r="A11" s="14" t="s">
        <v>182</v>
      </c>
      <c r="B11" s="15" t="s">
        <v>183</v>
      </c>
      <c r="C11" s="15" t="s">
        <v>47</v>
      </c>
      <c r="D11" s="15" t="s">
        <v>46</v>
      </c>
      <c r="E11" s="19">
        <f>VLOOKUP(D11,$I$1:$J$3,2,FALSE)</f>
        <v>10</v>
      </c>
      <c r="F11" s="47"/>
      <c r="G11" s="18" t="str">
        <f>IF(F11="ja",E11,IF(F11="nee",0,""))</f>
        <v/>
      </c>
    </row>
    <row r="12" spans="1:10" x14ac:dyDescent="0.3">
      <c r="A12" s="14" t="s">
        <v>184</v>
      </c>
      <c r="B12" s="15" t="s">
        <v>185</v>
      </c>
      <c r="C12" s="15" t="s">
        <v>3</v>
      </c>
      <c r="D12" s="16"/>
      <c r="E12" s="17"/>
      <c r="F12" s="47"/>
      <c r="G12" s="18" t="str">
        <f t="shared" si="0"/>
        <v/>
      </c>
    </row>
    <row r="13" spans="1:10" x14ac:dyDescent="0.3">
      <c r="A13" s="14" t="s">
        <v>186</v>
      </c>
      <c r="B13" s="15" t="s">
        <v>187</v>
      </c>
      <c r="C13" s="15" t="s">
        <v>3</v>
      </c>
      <c r="D13" s="16"/>
      <c r="E13" s="17"/>
      <c r="F13" s="47"/>
      <c r="G13" s="18" t="str">
        <f>IF(F13="ja", "voldoet",IF(F13="nee", "voldoet niet",""))</f>
        <v/>
      </c>
    </row>
    <row r="14" spans="1:10" x14ac:dyDescent="0.3">
      <c r="A14" s="39" t="s">
        <v>188</v>
      </c>
      <c r="B14" s="40" t="s">
        <v>189</v>
      </c>
      <c r="C14" s="40" t="s">
        <v>3</v>
      </c>
      <c r="D14" s="41"/>
      <c r="E14" s="42"/>
      <c r="F14" s="49"/>
      <c r="G14" s="18" t="str">
        <f>IF(F14="ja", "voldoet",IF(F14="nee", "voldoet niet",""))</f>
        <v/>
      </c>
    </row>
    <row r="15" spans="1:10" ht="16.5" customHeight="1" thickBot="1" x14ac:dyDescent="0.35">
      <c r="A15" s="20" t="s">
        <v>190</v>
      </c>
      <c r="B15" s="21" t="s">
        <v>191</v>
      </c>
      <c r="C15" s="21" t="s">
        <v>3</v>
      </c>
      <c r="D15" s="44"/>
      <c r="E15" s="45"/>
      <c r="F15" s="48"/>
      <c r="G15" s="23" t="str">
        <f>IF(F15="ja", "voldoet",IF(F15="nee", "voldoet niet",""))</f>
        <v/>
      </c>
    </row>
    <row r="17" spans="1:7" ht="15" customHeight="1" x14ac:dyDescent="0.3">
      <c r="A17" s="1" t="s">
        <v>39</v>
      </c>
      <c r="C17" s="4">
        <f>COUNTIF(C7:C15, "EIS")</f>
        <v>8</v>
      </c>
      <c r="D17" s="4"/>
      <c r="E17" s="71" t="str">
        <f>IF(C18&gt;=1,"Let op, u voldoet niet aan alle eisen en wordt daar mee uitgesloten","")</f>
        <v/>
      </c>
      <c r="F17" s="71"/>
      <c r="G17" s="71"/>
    </row>
    <row r="18" spans="1:7" ht="15" customHeight="1" x14ac:dyDescent="0.3">
      <c r="A18" s="1" t="s">
        <v>40</v>
      </c>
      <c r="C18" s="4">
        <f>COUNTIF(G6:G15,"voldoet niet")</f>
        <v>0</v>
      </c>
      <c r="D18" s="4"/>
      <c r="E18" s="71"/>
      <c r="F18" s="71"/>
      <c r="G18" s="71"/>
    </row>
    <row r="19" spans="1:7" x14ac:dyDescent="0.3">
      <c r="A19" s="1" t="s">
        <v>49</v>
      </c>
      <c r="C19" s="4">
        <f>COUNTIF(C7:C15,"WENS")</f>
        <v>1</v>
      </c>
      <c r="E19" s="71"/>
      <c r="F19" s="71"/>
      <c r="G19" s="71"/>
    </row>
    <row r="20" spans="1:7" ht="15" customHeight="1" x14ac:dyDescent="0.3">
      <c r="A20" s="1" t="s">
        <v>48</v>
      </c>
      <c r="C20" s="4">
        <f>SUM(E7:E15)</f>
        <v>10</v>
      </c>
      <c r="D20" s="4"/>
      <c r="E20" s="71"/>
      <c r="F20" s="71"/>
      <c r="G20" s="71"/>
    </row>
    <row r="21" spans="1:7" x14ac:dyDescent="0.3">
      <c r="A21" s="1" t="s">
        <v>50</v>
      </c>
      <c r="C21" s="4">
        <f>SUMIF(C7:C15,"WENS", G7:G15)</f>
        <v>0</v>
      </c>
    </row>
  </sheetData>
  <sheetProtection algorithmName="SHA-512" hashValue="RFDG5VMEus10TuhKokIA3IyfCMInokUAlqVv/omhmzzXdHye0s+R1XvcVr0lp/9JHIAHGz8t/8QBi2i9N2ffIQ==" saltValue="aI4DqQG1Pq/diWwhCaaENg==" spinCount="100000" sheet="1" objects="1" scenarios="1"/>
  <mergeCells count="5">
    <mergeCell ref="A1:G1"/>
    <mergeCell ref="E2:G2"/>
    <mergeCell ref="A4:B4"/>
    <mergeCell ref="C4:G4"/>
    <mergeCell ref="E17:G20"/>
  </mergeCells>
  <dataValidations count="1">
    <dataValidation type="list" allowBlank="1" showInputMessage="1" showErrorMessage="1" sqref="F7:F15" xr:uid="{19D25C95-9A45-4766-92A4-56FB2FDA424E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7676-398C-4904-9A69-7A979DD10F49}">
  <dimension ref="A1:J18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234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ht="27.6" x14ac:dyDescent="0.3">
      <c r="A7" s="24" t="s">
        <v>192</v>
      </c>
      <c r="B7" s="25" t="s">
        <v>193</v>
      </c>
      <c r="C7" s="25" t="s">
        <v>47</v>
      </c>
      <c r="D7" s="15" t="s">
        <v>46</v>
      </c>
      <c r="E7" s="19">
        <f t="shared" ref="E7:E9" si="0">VLOOKUP(D7,$I$1:$J$3,2,FALSE)</f>
        <v>10</v>
      </c>
      <c r="F7" s="47"/>
      <c r="G7" s="18" t="str">
        <f t="shared" ref="G7:G9" si="1">IF(F7="ja",E7,IF(F7="nee",0,""))</f>
        <v/>
      </c>
      <c r="I7" s="3" t="s">
        <v>35</v>
      </c>
    </row>
    <row r="8" spans="1:10" x14ac:dyDescent="0.3">
      <c r="A8" s="14" t="s">
        <v>194</v>
      </c>
      <c r="B8" s="15" t="s">
        <v>195</v>
      </c>
      <c r="C8" s="15" t="s">
        <v>47</v>
      </c>
      <c r="D8" s="15" t="s">
        <v>46</v>
      </c>
      <c r="E8" s="19">
        <f t="shared" si="0"/>
        <v>10</v>
      </c>
      <c r="F8" s="47"/>
      <c r="G8" s="18" t="str">
        <f t="shared" si="1"/>
        <v/>
      </c>
      <c r="I8" s="3" t="s">
        <v>37</v>
      </c>
    </row>
    <row r="9" spans="1:10" x14ac:dyDescent="0.3">
      <c r="A9" s="14" t="s">
        <v>196</v>
      </c>
      <c r="B9" s="15" t="s">
        <v>197</v>
      </c>
      <c r="C9" s="15" t="s">
        <v>47</v>
      </c>
      <c r="D9" s="15" t="s">
        <v>46</v>
      </c>
      <c r="E9" s="19">
        <f t="shared" si="0"/>
        <v>10</v>
      </c>
      <c r="F9" s="47"/>
      <c r="G9" s="18" t="str">
        <f t="shared" si="1"/>
        <v/>
      </c>
    </row>
    <row r="10" spans="1:10" x14ac:dyDescent="0.3">
      <c r="A10" s="14" t="s">
        <v>198</v>
      </c>
      <c r="B10" s="15" t="s">
        <v>199</v>
      </c>
      <c r="C10" s="15" t="s">
        <v>47</v>
      </c>
      <c r="D10" s="15" t="s">
        <v>46</v>
      </c>
      <c r="E10" s="19">
        <f>VLOOKUP(D10,$I$1:$J$3,2,FALSE)</f>
        <v>10</v>
      </c>
      <c r="F10" s="47"/>
      <c r="G10" s="18" t="str">
        <f>IF(F10="ja",E10,IF(F10="nee",0,""))</f>
        <v/>
      </c>
    </row>
    <row r="11" spans="1:10" ht="16.5" customHeight="1" x14ac:dyDescent="0.3">
      <c r="A11" s="14" t="s">
        <v>200</v>
      </c>
      <c r="B11" s="15" t="s">
        <v>201</v>
      </c>
      <c r="C11" s="15" t="s">
        <v>47</v>
      </c>
      <c r="D11" s="15" t="s">
        <v>46</v>
      </c>
      <c r="E11" s="19">
        <f>VLOOKUP(D11,$I$1:$J$3,2,FALSE)</f>
        <v>10</v>
      </c>
      <c r="F11" s="47"/>
      <c r="G11" s="18" t="str">
        <f>IF(F11="ja",E11,IF(F11="nee",0,""))</f>
        <v/>
      </c>
    </row>
    <row r="12" spans="1:10" ht="16.5" customHeight="1" thickBot="1" x14ac:dyDescent="0.35">
      <c r="A12" s="20" t="s">
        <v>202</v>
      </c>
      <c r="B12" s="21" t="s">
        <v>203</v>
      </c>
      <c r="C12" s="21" t="s">
        <v>47</v>
      </c>
      <c r="D12" s="21" t="s">
        <v>46</v>
      </c>
      <c r="E12" s="22">
        <f>VLOOKUP(D12,$I$1:$J$3,2,FALSE)</f>
        <v>10</v>
      </c>
      <c r="F12" s="48"/>
      <c r="G12" s="23" t="str">
        <f>IF(F12="ja",E12,IF(F12="nee",0,""))</f>
        <v/>
      </c>
    </row>
    <row r="14" spans="1:10" ht="15" customHeight="1" x14ac:dyDescent="0.3">
      <c r="A14" s="1" t="s">
        <v>39</v>
      </c>
      <c r="C14" s="4">
        <f>COUNTIF(C7:C12, "EIS")</f>
        <v>0</v>
      </c>
      <c r="D14" s="4"/>
      <c r="E14" s="71" t="str">
        <f>IF(C15&gt;=1,"Let op, u voldoet niet aan alle eisen en wordt daar mee uitgesloten","")</f>
        <v/>
      </c>
      <c r="F14" s="71"/>
      <c r="G14" s="71"/>
    </row>
    <row r="15" spans="1:10" ht="15" customHeight="1" x14ac:dyDescent="0.3">
      <c r="A15" s="1" t="s">
        <v>40</v>
      </c>
      <c r="C15" s="4">
        <f>COUNTIF(G6:G12,"voldoet niet")</f>
        <v>0</v>
      </c>
      <c r="D15" s="4"/>
      <c r="E15" s="71"/>
      <c r="F15" s="71"/>
      <c r="G15" s="71"/>
    </row>
    <row r="16" spans="1:10" x14ac:dyDescent="0.3">
      <c r="A16" s="1" t="s">
        <v>49</v>
      </c>
      <c r="C16" s="4">
        <f>COUNTIF(C7:C12,"WENS")</f>
        <v>6</v>
      </c>
      <c r="E16" s="71"/>
      <c r="F16" s="71"/>
      <c r="G16" s="71"/>
    </row>
    <row r="17" spans="1:7" ht="15" customHeight="1" x14ac:dyDescent="0.3">
      <c r="A17" s="1" t="s">
        <v>48</v>
      </c>
      <c r="C17" s="4">
        <f>SUM(E7:E12)</f>
        <v>60</v>
      </c>
      <c r="D17" s="4"/>
      <c r="E17" s="71"/>
      <c r="F17" s="71"/>
      <c r="G17" s="71"/>
    </row>
    <row r="18" spans="1:7" x14ac:dyDescent="0.3">
      <c r="A18" s="1" t="s">
        <v>50</v>
      </c>
      <c r="C18" s="4">
        <f>SUMIF(C7:C12,"WENS", G7:G12)</f>
        <v>0</v>
      </c>
    </row>
  </sheetData>
  <sheetProtection algorithmName="SHA-512" hashValue="r5W9QHhG6JLSB4SdgtoVKYz7Rqj9PKzcIhlTScpgGTWbOaY+lon+DmtZoDM2CXCloLSaBmbVNTZBooZZVD5g/Q==" saltValue="7VBUVe1bHhLY1gcnHv+kVg==" spinCount="100000" sheet="1" objects="1" scenarios="1"/>
  <mergeCells count="5">
    <mergeCell ref="A1:G1"/>
    <mergeCell ref="E2:G2"/>
    <mergeCell ref="A4:B4"/>
    <mergeCell ref="C4:G4"/>
    <mergeCell ref="E14:G17"/>
  </mergeCells>
  <dataValidations count="1">
    <dataValidation type="list" allowBlank="1" showInputMessage="1" showErrorMessage="1" sqref="F7:F12" xr:uid="{3524584D-2099-4397-AA1C-C985F253D5AC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A4AF-BF29-4F50-9A59-68BB4A8D0460}">
  <dimension ref="A1:J16"/>
  <sheetViews>
    <sheetView showGridLines="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71.6640625" style="1" customWidth="1"/>
    <col min="3" max="3" width="6.44140625" style="1" bestFit="1" customWidth="1"/>
    <col min="4" max="4" width="9.44140625" style="1" customWidth="1"/>
    <col min="5" max="5" width="8.88671875" style="4" customWidth="1"/>
    <col min="6" max="6" width="9.109375" style="1" customWidth="1"/>
    <col min="7" max="7" width="15" style="4" customWidth="1"/>
    <col min="8" max="16384" width="9.109375" style="1"/>
  </cols>
  <sheetData>
    <row r="1" spans="1:10" ht="18" x14ac:dyDescent="0.35">
      <c r="A1" s="59" t="s">
        <v>235</v>
      </c>
      <c r="B1" s="59"/>
      <c r="C1" s="59"/>
      <c r="D1" s="59"/>
      <c r="E1" s="59"/>
      <c r="F1" s="59"/>
      <c r="G1" s="59"/>
      <c r="I1" s="3" t="s">
        <v>46</v>
      </c>
      <c r="J1" s="3">
        <v>10</v>
      </c>
    </row>
    <row r="2" spans="1:10" ht="18" x14ac:dyDescent="0.35">
      <c r="A2" s="6" t="s">
        <v>57</v>
      </c>
      <c r="B2" s="7"/>
      <c r="C2" s="5"/>
      <c r="D2" s="5"/>
      <c r="E2" s="67" t="s">
        <v>58</v>
      </c>
      <c r="F2" s="67"/>
      <c r="G2" s="67"/>
      <c r="I2" s="3" t="s">
        <v>44</v>
      </c>
      <c r="J2" s="3">
        <v>6</v>
      </c>
    </row>
    <row r="3" spans="1:10" x14ac:dyDescent="0.3">
      <c r="I3" s="3" t="s">
        <v>45</v>
      </c>
      <c r="J3" s="3">
        <v>3</v>
      </c>
    </row>
    <row r="4" spans="1:10" customFormat="1" x14ac:dyDescent="0.3">
      <c r="A4" s="62" t="s">
        <v>53</v>
      </c>
      <c r="B4" s="63"/>
      <c r="C4" s="72" t="str">
        <f>IF(LEN('Overzicht inschrijving'!C6)&gt;=2, 'Overzicht inschrijving'!C6,"vul tabblad Overzicht inschrijving in")</f>
        <v>vul tabblad Overzicht inschrijving in</v>
      </c>
      <c r="D4" s="72"/>
      <c r="E4" s="72"/>
      <c r="F4" s="72"/>
      <c r="G4" s="72"/>
    </row>
    <row r="5" spans="1:10" ht="15" thickBot="1" x14ac:dyDescent="0.35"/>
    <row r="6" spans="1:10" ht="29.4" thickBot="1" x14ac:dyDescent="0.35">
      <c r="A6" s="11" t="s">
        <v>31</v>
      </c>
      <c r="B6" s="12" t="s">
        <v>42</v>
      </c>
      <c r="C6" s="12" t="s">
        <v>32</v>
      </c>
      <c r="D6" s="12" t="s">
        <v>43</v>
      </c>
      <c r="E6" s="12" t="s">
        <v>33</v>
      </c>
      <c r="F6" s="12" t="s">
        <v>36</v>
      </c>
      <c r="G6" s="13" t="s">
        <v>38</v>
      </c>
      <c r="I6" s="2" t="s">
        <v>34</v>
      </c>
    </row>
    <row r="7" spans="1:10" ht="27.6" x14ac:dyDescent="0.3">
      <c r="A7" s="24" t="s">
        <v>204</v>
      </c>
      <c r="B7" s="25" t="s">
        <v>205</v>
      </c>
      <c r="C7" s="25" t="s">
        <v>3</v>
      </c>
      <c r="D7" s="26"/>
      <c r="E7" s="27"/>
      <c r="F7" s="46"/>
      <c r="G7" s="28" t="str">
        <f t="shared" ref="G7:G9" si="0">IF(F7="ja", "voldoet",IF(F7="nee", "voldoet niet",""))</f>
        <v/>
      </c>
      <c r="I7" s="3" t="s">
        <v>35</v>
      </c>
    </row>
    <row r="8" spans="1:10" x14ac:dyDescent="0.3">
      <c r="A8" s="14" t="s">
        <v>206</v>
      </c>
      <c r="B8" s="15" t="s">
        <v>207</v>
      </c>
      <c r="C8" s="15" t="s">
        <v>3</v>
      </c>
      <c r="D8" s="16"/>
      <c r="E8" s="17"/>
      <c r="F8" s="47"/>
      <c r="G8" s="18" t="str">
        <f t="shared" si="0"/>
        <v/>
      </c>
      <c r="I8" s="3" t="s">
        <v>37</v>
      </c>
    </row>
    <row r="9" spans="1:10" ht="27.6" x14ac:dyDescent="0.3">
      <c r="A9" s="14" t="s">
        <v>208</v>
      </c>
      <c r="B9" s="15" t="s">
        <v>209</v>
      </c>
      <c r="C9" s="15" t="s">
        <v>3</v>
      </c>
      <c r="D9" s="16"/>
      <c r="E9" s="17"/>
      <c r="F9" s="47"/>
      <c r="G9" s="18" t="str">
        <f t="shared" si="0"/>
        <v/>
      </c>
    </row>
    <row r="10" spans="1:10" ht="16.5" customHeight="1" thickBot="1" x14ac:dyDescent="0.35">
      <c r="A10" s="20" t="s">
        <v>210</v>
      </c>
      <c r="B10" s="21" t="s">
        <v>211</v>
      </c>
      <c r="C10" s="21" t="s">
        <v>3</v>
      </c>
      <c r="D10" s="44"/>
      <c r="E10" s="45"/>
      <c r="F10" s="48"/>
      <c r="G10" s="23" t="str">
        <f>IF(F10="ja", "voldoet",IF(F10="nee", "voldoet niet",""))</f>
        <v/>
      </c>
    </row>
    <row r="12" spans="1:10" ht="15" customHeight="1" x14ac:dyDescent="0.3">
      <c r="A12" s="1" t="s">
        <v>39</v>
      </c>
      <c r="C12" s="4">
        <f>COUNTIF(C7:C10, "EIS")</f>
        <v>4</v>
      </c>
      <c r="D12" s="4"/>
      <c r="E12" s="71" t="str">
        <f>IF(C13&gt;=1,"Let op, u voldoet niet aan alle eisen en wordt daar mee uitgesloten","")</f>
        <v/>
      </c>
      <c r="F12" s="71"/>
      <c r="G12" s="71"/>
    </row>
    <row r="13" spans="1:10" ht="15" customHeight="1" x14ac:dyDescent="0.3">
      <c r="A13" s="1" t="s">
        <v>40</v>
      </c>
      <c r="C13" s="4">
        <f>COUNTIF(G6:G10,"voldoet niet")</f>
        <v>0</v>
      </c>
      <c r="D13" s="4"/>
      <c r="E13" s="71"/>
      <c r="F13" s="71"/>
      <c r="G13" s="71"/>
    </row>
    <row r="14" spans="1:10" x14ac:dyDescent="0.3">
      <c r="A14" s="1" t="s">
        <v>49</v>
      </c>
      <c r="C14" s="4">
        <f>COUNTIF(C7:C10,"WENS")</f>
        <v>0</v>
      </c>
      <c r="E14" s="71"/>
      <c r="F14" s="71"/>
      <c r="G14" s="71"/>
    </row>
    <row r="15" spans="1:10" ht="15" customHeight="1" x14ac:dyDescent="0.3">
      <c r="A15" s="1" t="s">
        <v>48</v>
      </c>
      <c r="C15" s="4">
        <f>SUM(E7:E10)</f>
        <v>0</v>
      </c>
      <c r="D15" s="4"/>
      <c r="E15" s="71"/>
      <c r="F15" s="71"/>
      <c r="G15" s="71"/>
    </row>
    <row r="16" spans="1:10" x14ac:dyDescent="0.3">
      <c r="A16" s="1" t="s">
        <v>50</v>
      </c>
      <c r="C16" s="4">
        <f>SUMIF(C7:C10,"WENS", G7:G10)</f>
        <v>0</v>
      </c>
    </row>
  </sheetData>
  <sheetProtection algorithmName="SHA-512" hashValue="uAjuCZVT5ZDbHKPr1KiQiJQdiBU/8QGfp/l69i6Q9DeAXnhheJAq3Oth75tY8AFJd9suqjyM7tjhdVw2prCQzQ==" saltValue="1yOC1m59Ok2MLt0utY1k/g==" spinCount="100000" sheet="1" objects="1" scenarios="1"/>
  <mergeCells count="5">
    <mergeCell ref="A1:G1"/>
    <mergeCell ref="E2:G2"/>
    <mergeCell ref="A4:B4"/>
    <mergeCell ref="C4:G4"/>
    <mergeCell ref="E12:G15"/>
  </mergeCells>
  <dataValidations count="1">
    <dataValidation type="list" allowBlank="1" showInputMessage="1" showErrorMessage="1" sqref="F7:F10" xr:uid="{384444AB-8808-4069-B682-088C1494240B}">
      <formula1>$I$6:$I$8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31</vt:i4>
      </vt:variant>
    </vt:vector>
  </HeadingPairs>
  <TitlesOfParts>
    <vt:vector size="42" baseType="lpstr">
      <vt:lpstr>Overzicht inschrijving</vt:lpstr>
      <vt:lpstr>Algemeen</vt:lpstr>
      <vt:lpstr>Surface control (1)</vt:lpstr>
      <vt:lpstr>Tether (2)</vt:lpstr>
      <vt:lpstr>Remotely Operated Vehicle (3)</vt:lpstr>
      <vt:lpstr>MBFWD sonar (4A)</vt:lpstr>
      <vt:lpstr>360 degrees scanning sonar (4B)</vt:lpstr>
      <vt:lpstr>Doppler Velocity Log (4C) </vt:lpstr>
      <vt:lpstr>Grijparm (5)</vt:lpstr>
      <vt:lpstr>Camera (6)</vt:lpstr>
      <vt:lpstr>Verlichting (7)</vt:lpstr>
      <vt:lpstr>'360 degrees scanning sonar (4B)'!_Toc135750978</vt:lpstr>
      <vt:lpstr>Algemeen!_Toc135750978</vt:lpstr>
      <vt:lpstr>'Camera (6)'!_Toc135750978</vt:lpstr>
      <vt:lpstr>'Doppler Velocity Log (4C) '!_Toc135750978</vt:lpstr>
      <vt:lpstr>'Grijparm (5)'!_Toc135750978</vt:lpstr>
      <vt:lpstr>'MBFWD sonar (4A)'!_Toc135750978</vt:lpstr>
      <vt:lpstr>'Remotely Operated Vehicle (3)'!_Toc135750978</vt:lpstr>
      <vt:lpstr>'Surface control (1)'!_Toc135750978</vt:lpstr>
      <vt:lpstr>'Tether (2)'!_Toc135750978</vt:lpstr>
      <vt:lpstr>'Verlichting (7)'!_Toc135750978</vt:lpstr>
      <vt:lpstr>'Overzicht inschrijving'!_Toc135750979</vt:lpstr>
      <vt:lpstr>'360 degrees scanning sonar (4B)'!Afdrukbereik</vt:lpstr>
      <vt:lpstr>Algemeen!Afdrukbereik</vt:lpstr>
      <vt:lpstr>'Camera (6)'!Afdrukbereik</vt:lpstr>
      <vt:lpstr>'Doppler Velocity Log (4C) '!Afdrukbereik</vt:lpstr>
      <vt:lpstr>'Grijparm (5)'!Afdrukbereik</vt:lpstr>
      <vt:lpstr>'MBFWD sonar (4A)'!Afdrukbereik</vt:lpstr>
      <vt:lpstr>'Remotely Operated Vehicle (3)'!Afdrukbereik</vt:lpstr>
      <vt:lpstr>'Surface control (1)'!Afdrukbereik</vt:lpstr>
      <vt:lpstr>'Tether (2)'!Afdrukbereik</vt:lpstr>
      <vt:lpstr>'Verlichting (7)'!Afdrukbereik</vt:lpstr>
      <vt:lpstr>'360 degrees scanning sonar (4B)'!Afdruktitels</vt:lpstr>
      <vt:lpstr>Algemeen!Afdruktitels</vt:lpstr>
      <vt:lpstr>'Camera (6)'!Afdruktitels</vt:lpstr>
      <vt:lpstr>'Doppler Velocity Log (4C) '!Afdruktitels</vt:lpstr>
      <vt:lpstr>'Grijparm (5)'!Afdruktitels</vt:lpstr>
      <vt:lpstr>'MBFWD sonar (4A)'!Afdruktitels</vt:lpstr>
      <vt:lpstr>'Remotely Operated Vehicle (3)'!Afdruktitels</vt:lpstr>
      <vt:lpstr>'Surface control (1)'!Afdruktitels</vt:lpstr>
      <vt:lpstr>'Tether (2)'!Afdruktitels</vt:lpstr>
      <vt:lpstr>'Verlichting (7)'!Afdruktitels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Nowee, Petra</dc:creator>
  <cp:lastModifiedBy>Nowee, Petra</cp:lastModifiedBy>
  <cp:lastPrinted>2024-01-12T13:37:14Z</cp:lastPrinted>
  <dcterms:created xsi:type="dcterms:W3CDTF">2023-10-31T16:02:51Z</dcterms:created>
  <dcterms:modified xsi:type="dcterms:W3CDTF">2024-01-19T15:07:52Z</dcterms:modified>
</cp:coreProperties>
</file>