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365tno.sharepoint.com/teams/T97468/TeamDocuments/Team/08. Nota van Inlichtingen/NvI 2 Gepubliceerd/"/>
    </mc:Choice>
  </mc:AlternateContent>
  <xr:revisionPtr revIDLastSave="1158" documentId="8_{7F8686C2-14C9-4EB7-B4B2-E0A58C6D35F1}" xr6:coauthVersionLast="47" xr6:coauthVersionMax="47" xr10:uidLastSave="{D16CC926-7E37-4157-B22A-E2A078794CBF}"/>
  <bookViews>
    <workbookView xWindow="-110" yWindow="-110" windowWidth="19420" windowHeight="10420" tabRatio="740" activeTab="2" xr2:uid="{C8717DDF-8210-485B-8A84-6CA4D24A905C}"/>
  </bookViews>
  <sheets>
    <sheet name="Instructie" sheetId="10" r:id="rId1"/>
    <sheet name="Inschrijfprijs" sheetId="6" r:id="rId2"/>
    <sheet name="Regulier" sheetId="4" r:id="rId3"/>
    <sheet name=" Reststoffen niet regulier" sheetId="7" r:id="rId4"/>
    <sheet name="Emballage niet regulier" sheetId="5" r:id="rId5"/>
    <sheet name="Op afroep" sheetId="8" r:id="rId6"/>
    <sheet name="Advie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8" i="4" l="1"/>
  <c r="P42" i="4"/>
  <c r="R42" i="4"/>
  <c r="L42" i="4"/>
  <c r="S42" i="4" s="1"/>
  <c r="S62" i="4"/>
  <c r="S64" i="4"/>
  <c r="S75" i="4"/>
  <c r="S91" i="4"/>
  <c r="S92" i="4"/>
  <c r="S93" i="4"/>
  <c r="S104" i="4"/>
  <c r="S105" i="4"/>
  <c r="S107" i="4"/>
  <c r="S119" i="4"/>
  <c r="S121" i="4"/>
  <c r="S122" i="4"/>
  <c r="S124" i="4"/>
  <c r="S135" i="4"/>
  <c r="S137" i="4"/>
  <c r="S138" i="4"/>
  <c r="P2" i="4"/>
  <c r="R26" i="4"/>
  <c r="R27" i="4"/>
  <c r="R32" i="4"/>
  <c r="R34" i="4"/>
  <c r="R36" i="4"/>
  <c r="R37" i="4"/>
  <c r="R38" i="4"/>
  <c r="R39" i="4"/>
  <c r="R40" i="4"/>
  <c r="R41" i="4"/>
  <c r="R43" i="4"/>
  <c r="R44" i="4"/>
  <c r="R45" i="4"/>
  <c r="R46" i="4"/>
  <c r="R48" i="4"/>
  <c r="R51" i="4"/>
  <c r="R52" i="4"/>
  <c r="R53" i="4"/>
  <c r="R54" i="4"/>
  <c r="R57" i="4"/>
  <c r="R58" i="4"/>
  <c r="R59" i="4"/>
  <c r="R61" i="4"/>
  <c r="R62" i="4"/>
  <c r="R64" i="4"/>
  <c r="R68" i="4"/>
  <c r="R69" i="4"/>
  <c r="R70" i="4"/>
  <c r="R71" i="4"/>
  <c r="R73" i="4"/>
  <c r="R74" i="4"/>
  <c r="R75" i="4"/>
  <c r="R81" i="4"/>
  <c r="R82" i="4"/>
  <c r="R84" i="4"/>
  <c r="R85" i="4"/>
  <c r="R86" i="4"/>
  <c r="R87" i="4"/>
  <c r="R89" i="4"/>
  <c r="R91" i="4"/>
  <c r="R93" i="4"/>
  <c r="R94" i="4"/>
  <c r="R95" i="4"/>
  <c r="R96" i="4"/>
  <c r="R98" i="4"/>
  <c r="R100" i="4"/>
  <c r="R102" i="4"/>
  <c r="R103" i="4"/>
  <c r="R104" i="4"/>
  <c r="R105" i="4"/>
  <c r="R107" i="4"/>
  <c r="R109" i="4"/>
  <c r="R110" i="4"/>
  <c r="R112" i="4"/>
  <c r="R113" i="4"/>
  <c r="R114" i="4"/>
  <c r="R116" i="4"/>
  <c r="R117" i="4"/>
  <c r="R118" i="4"/>
  <c r="R119" i="4"/>
  <c r="R121" i="4"/>
  <c r="R122" i="4"/>
  <c r="R124" i="4"/>
  <c r="R126" i="4"/>
  <c r="R127" i="4"/>
  <c r="R128" i="4"/>
  <c r="R129" i="4"/>
  <c r="R130" i="4"/>
  <c r="R132" i="4"/>
  <c r="R135" i="4"/>
  <c r="R137" i="4"/>
  <c r="R138" i="4"/>
  <c r="R140" i="4"/>
  <c r="R142" i="4"/>
  <c r="R143" i="4"/>
  <c r="R144" i="4"/>
  <c r="R149" i="4"/>
  <c r="R150" i="4"/>
  <c r="R151" i="4"/>
  <c r="R152" i="4"/>
  <c r="R153" i="4"/>
  <c r="R154" i="4"/>
  <c r="R155" i="4"/>
  <c r="R2" i="4"/>
  <c r="P26" i="4"/>
  <c r="P27" i="4"/>
  <c r="P32" i="4"/>
  <c r="P34" i="4"/>
  <c r="P36" i="4"/>
  <c r="P37" i="4"/>
  <c r="P38" i="4"/>
  <c r="P39" i="4"/>
  <c r="P40" i="4"/>
  <c r="P41" i="4"/>
  <c r="P43" i="4"/>
  <c r="P44" i="4"/>
  <c r="P45" i="4"/>
  <c r="P46" i="4"/>
  <c r="P48" i="4"/>
  <c r="P51" i="4"/>
  <c r="P52" i="4"/>
  <c r="P53" i="4"/>
  <c r="P54" i="4"/>
  <c r="P57" i="4"/>
  <c r="P58" i="4"/>
  <c r="P59" i="4"/>
  <c r="P61" i="4"/>
  <c r="P62" i="4"/>
  <c r="P64" i="4"/>
  <c r="P68" i="4"/>
  <c r="P69" i="4"/>
  <c r="P70" i="4"/>
  <c r="P71" i="4"/>
  <c r="P73" i="4"/>
  <c r="P74" i="4"/>
  <c r="P75" i="4"/>
  <c r="P81" i="4"/>
  <c r="P82" i="4"/>
  <c r="P84" i="4"/>
  <c r="P85" i="4"/>
  <c r="P86" i="4"/>
  <c r="P87" i="4"/>
  <c r="P89" i="4"/>
  <c r="P91" i="4"/>
  <c r="P93" i="4"/>
  <c r="P94" i="4"/>
  <c r="P95" i="4"/>
  <c r="P96" i="4"/>
  <c r="P98" i="4"/>
  <c r="P100" i="4"/>
  <c r="P102" i="4"/>
  <c r="P103" i="4"/>
  <c r="P104" i="4"/>
  <c r="P105" i="4"/>
  <c r="P107" i="4"/>
  <c r="P109" i="4"/>
  <c r="P110" i="4"/>
  <c r="P112" i="4"/>
  <c r="P113" i="4"/>
  <c r="P114" i="4"/>
  <c r="P116" i="4"/>
  <c r="P117" i="4"/>
  <c r="P118" i="4"/>
  <c r="P119" i="4"/>
  <c r="P121" i="4"/>
  <c r="P122" i="4"/>
  <c r="P124" i="4"/>
  <c r="P126" i="4"/>
  <c r="P127" i="4"/>
  <c r="P128" i="4"/>
  <c r="P129" i="4"/>
  <c r="P130" i="4"/>
  <c r="P132" i="4"/>
  <c r="P135" i="4"/>
  <c r="P137" i="4"/>
  <c r="P138" i="4"/>
  <c r="P140" i="4"/>
  <c r="P142" i="4"/>
  <c r="P143" i="4"/>
  <c r="P144" i="4"/>
  <c r="P149" i="4"/>
  <c r="P150" i="4"/>
  <c r="P151" i="4"/>
  <c r="P152" i="4"/>
  <c r="P153" i="4"/>
  <c r="P154" i="4"/>
  <c r="S154" i="4" s="1"/>
  <c r="P155" i="4"/>
  <c r="N26" i="4"/>
  <c r="N27" i="4"/>
  <c r="N28" i="4"/>
  <c r="N29" i="4"/>
  <c r="N30" i="4"/>
  <c r="N31" i="4"/>
  <c r="N32" i="4"/>
  <c r="N34" i="4"/>
  <c r="N35" i="4"/>
  <c r="N36" i="4"/>
  <c r="N37" i="4"/>
  <c r="N38" i="4"/>
  <c r="N39" i="4"/>
  <c r="N40" i="4"/>
  <c r="N41" i="4"/>
  <c r="N43" i="4"/>
  <c r="N44" i="4"/>
  <c r="N45" i="4"/>
  <c r="N46" i="4"/>
  <c r="N48" i="4"/>
  <c r="N49" i="4"/>
  <c r="N50" i="4"/>
  <c r="N51" i="4"/>
  <c r="N52" i="4"/>
  <c r="N53" i="4"/>
  <c r="N54" i="4"/>
  <c r="N57" i="4"/>
  <c r="N58" i="4"/>
  <c r="N59" i="4"/>
  <c r="N61" i="4"/>
  <c r="N62" i="4"/>
  <c r="N63" i="4"/>
  <c r="N64" i="4"/>
  <c r="N66" i="4"/>
  <c r="N67" i="4"/>
  <c r="N68" i="4"/>
  <c r="N70" i="4"/>
  <c r="N71" i="4"/>
  <c r="N72" i="4"/>
  <c r="N73" i="4"/>
  <c r="N74" i="4"/>
  <c r="N75" i="4"/>
  <c r="N77" i="4"/>
  <c r="N78" i="4"/>
  <c r="N79" i="4"/>
  <c r="N80" i="4"/>
  <c r="N81" i="4"/>
  <c r="N82" i="4"/>
  <c r="N84" i="4"/>
  <c r="N85" i="4"/>
  <c r="N86" i="4"/>
  <c r="N87" i="4"/>
  <c r="N89" i="4"/>
  <c r="N90" i="4"/>
  <c r="N91" i="4"/>
  <c r="N93" i="4"/>
  <c r="N94" i="4"/>
  <c r="N95" i="4"/>
  <c r="N96" i="4"/>
  <c r="N98" i="4"/>
  <c r="N99" i="4"/>
  <c r="N100" i="4"/>
  <c r="N102" i="4"/>
  <c r="N103" i="4"/>
  <c r="N104" i="4"/>
  <c r="N105" i="4"/>
  <c r="N107" i="4"/>
  <c r="N109" i="4"/>
  <c r="N110" i="4"/>
  <c r="N111" i="4"/>
  <c r="N112" i="4"/>
  <c r="N113" i="4"/>
  <c r="N114" i="4"/>
  <c r="N116" i="4"/>
  <c r="N117" i="4"/>
  <c r="N118" i="4"/>
  <c r="N119" i="4"/>
  <c r="N121" i="4"/>
  <c r="N122" i="4"/>
  <c r="N124" i="4"/>
  <c r="N126" i="4"/>
  <c r="N127" i="4"/>
  <c r="N128" i="4"/>
  <c r="N129" i="4"/>
  <c r="N130" i="4"/>
  <c r="N132" i="4"/>
  <c r="N133" i="4"/>
  <c r="N134" i="4"/>
  <c r="N135" i="4"/>
  <c r="N136" i="4"/>
  <c r="N137" i="4"/>
  <c r="N138" i="4"/>
  <c r="N140" i="4"/>
  <c r="N141" i="4"/>
  <c r="N142" i="4"/>
  <c r="N143" i="4"/>
  <c r="N144" i="4"/>
  <c r="N145" i="4"/>
  <c r="N147" i="4"/>
  <c r="N148" i="4"/>
  <c r="N149" i="4"/>
  <c r="N150" i="4"/>
  <c r="S150" i="4" s="1"/>
  <c r="N151" i="4"/>
  <c r="S151" i="4" s="1"/>
  <c r="N152" i="4"/>
  <c r="S152" i="4" s="1"/>
  <c r="N153" i="4"/>
  <c r="N154" i="4"/>
  <c r="N155" i="4"/>
  <c r="L117" i="4"/>
  <c r="S117" i="4" s="1"/>
  <c r="L152" i="4"/>
  <c r="L26" i="4"/>
  <c r="S26" i="4" s="1"/>
  <c r="L27" i="4"/>
  <c r="S27" i="4" s="1"/>
  <c r="L28" i="4"/>
  <c r="L29" i="4"/>
  <c r="L30" i="4"/>
  <c r="L31" i="4"/>
  <c r="L32" i="4"/>
  <c r="S32" i="4" s="1"/>
  <c r="L34" i="4"/>
  <c r="S34" i="4" s="1"/>
  <c r="L35" i="4"/>
  <c r="L36" i="4"/>
  <c r="S36" i="4" s="1"/>
  <c r="L37" i="4"/>
  <c r="S37" i="4" s="1"/>
  <c r="L38" i="4"/>
  <c r="S38" i="4" s="1"/>
  <c r="L39" i="4"/>
  <c r="S39" i="4" s="1"/>
  <c r="L40" i="4"/>
  <c r="S40" i="4" s="1"/>
  <c r="L41" i="4"/>
  <c r="S41" i="4" s="1"/>
  <c r="L43" i="4"/>
  <c r="S43" i="4" s="1"/>
  <c r="L44" i="4"/>
  <c r="S44" i="4" s="1"/>
  <c r="L45" i="4"/>
  <c r="L46" i="4"/>
  <c r="S46" i="4" s="1"/>
  <c r="L48" i="4"/>
  <c r="S48" i="4" s="1"/>
  <c r="L49" i="4"/>
  <c r="L50" i="4"/>
  <c r="L51" i="4"/>
  <c r="S51" i="4" s="1"/>
  <c r="L52" i="4"/>
  <c r="L53" i="4"/>
  <c r="S53" i="4" s="1"/>
  <c r="L54" i="4"/>
  <c r="S54" i="4" s="1"/>
  <c r="L55" i="4"/>
  <c r="S55" i="4" s="1"/>
  <c r="L56" i="4"/>
  <c r="S56" i="4" s="1"/>
  <c r="L57" i="4"/>
  <c r="S57" i="4" s="1"/>
  <c r="L58" i="4"/>
  <c r="S58" i="4" s="1"/>
  <c r="L59" i="4"/>
  <c r="S59" i="4" s="1"/>
  <c r="L61" i="4"/>
  <c r="S61" i="4" s="1"/>
  <c r="L62" i="4"/>
  <c r="L63" i="4"/>
  <c r="L64" i="4"/>
  <c r="L66" i="4"/>
  <c r="L67" i="4"/>
  <c r="L68" i="4"/>
  <c r="L69" i="4"/>
  <c r="S69" i="4" s="1"/>
  <c r="L70" i="4"/>
  <c r="S70" i="4" s="1"/>
  <c r="L71" i="4"/>
  <c r="S71" i="4" s="1"/>
  <c r="L72" i="4"/>
  <c r="L73" i="4"/>
  <c r="S73" i="4" s="1"/>
  <c r="L74" i="4"/>
  <c r="S74" i="4" s="1"/>
  <c r="L75" i="4"/>
  <c r="L77" i="4"/>
  <c r="L78" i="4"/>
  <c r="L79" i="4"/>
  <c r="L80" i="4"/>
  <c r="L81" i="4"/>
  <c r="S81" i="4" s="1"/>
  <c r="L82" i="4"/>
  <c r="S82" i="4" s="1"/>
  <c r="L83" i="4"/>
  <c r="S83" i="4" s="1"/>
  <c r="L84" i="4"/>
  <c r="S84" i="4" s="1"/>
  <c r="L85" i="4"/>
  <c r="S85" i="4" s="1"/>
  <c r="L86" i="4"/>
  <c r="S86" i="4" s="1"/>
  <c r="L87" i="4"/>
  <c r="S87" i="4" s="1"/>
  <c r="L89" i="4"/>
  <c r="S89" i="4" s="1"/>
  <c r="L90" i="4"/>
  <c r="L91" i="4"/>
  <c r="L92" i="4"/>
  <c r="L93" i="4"/>
  <c r="L94" i="4"/>
  <c r="L95" i="4"/>
  <c r="S95" i="4" s="1"/>
  <c r="L96" i="4"/>
  <c r="S96" i="4" s="1"/>
  <c r="L98" i="4"/>
  <c r="S98" i="4" s="1"/>
  <c r="L99" i="4"/>
  <c r="L100" i="4"/>
  <c r="S100" i="4" s="1"/>
  <c r="L101" i="4"/>
  <c r="S101" i="4" s="1"/>
  <c r="L102" i="4"/>
  <c r="S102" i="4" s="1"/>
  <c r="L103" i="4"/>
  <c r="S103" i="4" s="1"/>
  <c r="L104" i="4"/>
  <c r="L105" i="4"/>
  <c r="L107" i="4"/>
  <c r="L108" i="4"/>
  <c r="L109" i="4"/>
  <c r="S109" i="4" s="1"/>
  <c r="L110" i="4"/>
  <c r="L111" i="4"/>
  <c r="L112" i="4"/>
  <c r="S112" i="4" s="1"/>
  <c r="L113" i="4"/>
  <c r="S113" i="4" s="1"/>
  <c r="L114" i="4"/>
  <c r="S114" i="4" s="1"/>
  <c r="L116" i="4"/>
  <c r="S116" i="4" s="1"/>
  <c r="L119" i="4"/>
  <c r="L121" i="4"/>
  <c r="L122" i="4"/>
  <c r="L124" i="4"/>
  <c r="L126" i="4"/>
  <c r="S126" i="4" s="1"/>
  <c r="L127" i="4"/>
  <c r="S127" i="4" s="1"/>
  <c r="L128" i="4"/>
  <c r="S128" i="4" s="1"/>
  <c r="L129" i="4"/>
  <c r="S129" i="4" s="1"/>
  <c r="L130" i="4"/>
  <c r="S130" i="4" s="1"/>
  <c r="L132" i="4"/>
  <c r="S132" i="4" s="1"/>
  <c r="L133" i="4"/>
  <c r="L134" i="4"/>
  <c r="L135" i="4"/>
  <c r="L136" i="4"/>
  <c r="L137" i="4"/>
  <c r="L138" i="4"/>
  <c r="L140" i="4"/>
  <c r="S140" i="4" s="1"/>
  <c r="L141" i="4"/>
  <c r="L142" i="4"/>
  <c r="S142" i="4" s="1"/>
  <c r="L143" i="4"/>
  <c r="S143" i="4" s="1"/>
  <c r="L144" i="4"/>
  <c r="S144" i="4" s="1"/>
  <c r="L145" i="4"/>
  <c r="L147" i="4"/>
  <c r="L148" i="4"/>
  <c r="L149" i="4"/>
  <c r="S149" i="4" s="1"/>
  <c r="L150" i="4"/>
  <c r="L151" i="4"/>
  <c r="L153" i="4"/>
  <c r="L154" i="4"/>
  <c r="L155" i="4"/>
  <c r="N8" i="4"/>
  <c r="N12" i="4"/>
  <c r="N13" i="4"/>
  <c r="N14" i="4"/>
  <c r="N15" i="4"/>
  <c r="N16" i="4"/>
  <c r="N17" i="4"/>
  <c r="N18" i="4"/>
  <c r="N19" i="4"/>
  <c r="N20" i="4"/>
  <c r="N21" i="4"/>
  <c r="N22" i="4"/>
  <c r="N23" i="4"/>
  <c r="N24" i="4"/>
  <c r="N2" i="4"/>
  <c r="H110" i="4"/>
  <c r="H108" i="4"/>
  <c r="N108" i="4" s="1"/>
  <c r="H95" i="4"/>
  <c r="H69" i="4"/>
  <c r="N69" i="4" s="1"/>
  <c r="H10" i="4"/>
  <c r="N10" i="4" s="1"/>
  <c r="H11" i="4"/>
  <c r="N11" i="4" s="1"/>
  <c r="H9" i="4"/>
  <c r="N9" i="4" s="1"/>
  <c r="H4" i="4"/>
  <c r="N4" i="4" s="1"/>
  <c r="H5" i="4"/>
  <c r="N5" i="4" s="1"/>
  <c r="H6" i="4"/>
  <c r="N6" i="4" s="1"/>
  <c r="H7" i="4"/>
  <c r="N7" i="4" s="1"/>
  <c r="H3" i="4"/>
  <c r="N3" i="4" s="1"/>
  <c r="L3" i="4"/>
  <c r="L4" i="4"/>
  <c r="L5" i="4"/>
  <c r="L6" i="4"/>
  <c r="L7" i="4"/>
  <c r="L8" i="4"/>
  <c r="L9" i="4"/>
  <c r="L10" i="4"/>
  <c r="L11" i="4"/>
  <c r="L12" i="4"/>
  <c r="L13" i="4"/>
  <c r="L14" i="4"/>
  <c r="L15" i="4"/>
  <c r="L16" i="4"/>
  <c r="L17" i="4"/>
  <c r="L18" i="4"/>
  <c r="L19" i="4"/>
  <c r="L20" i="4"/>
  <c r="L21" i="4"/>
  <c r="L22" i="4"/>
  <c r="L23" i="4"/>
  <c r="L24" i="4"/>
  <c r="L2" i="4"/>
  <c r="E9" i="7"/>
  <c r="S118" i="4" l="1"/>
  <c r="S68" i="4"/>
  <c r="S94" i="4"/>
  <c r="S52" i="4"/>
  <c r="S110" i="4"/>
  <c r="S45" i="4"/>
  <c r="S155" i="4"/>
  <c r="S153" i="4"/>
  <c r="S2" i="4"/>
  <c r="J78" i="4"/>
  <c r="J49" i="4"/>
  <c r="J50" i="4"/>
  <c r="J60" i="4"/>
  <c r="J3" i="4"/>
  <c r="J4" i="4"/>
  <c r="J5" i="4"/>
  <c r="J6" i="4"/>
  <c r="J7" i="4"/>
  <c r="J8" i="4"/>
  <c r="J9" i="4"/>
  <c r="J10" i="4"/>
  <c r="J11" i="4"/>
  <c r="J12" i="4"/>
  <c r="J13" i="4"/>
  <c r="J14" i="4"/>
  <c r="J15" i="4"/>
  <c r="J16" i="4"/>
  <c r="J17" i="4"/>
  <c r="J18" i="4"/>
  <c r="J19" i="4"/>
  <c r="J20" i="4"/>
  <c r="J21" i="4"/>
  <c r="J22" i="4"/>
  <c r="J23" i="4"/>
  <c r="J24" i="4"/>
  <c r="J28" i="4"/>
  <c r="J29" i="4"/>
  <c r="J30" i="4"/>
  <c r="J31" i="4"/>
  <c r="J35" i="4"/>
  <c r="J63" i="4"/>
  <c r="J66" i="4"/>
  <c r="J67" i="4"/>
  <c r="J72" i="4"/>
  <c r="J77" i="4"/>
  <c r="J79" i="4"/>
  <c r="J80" i="4"/>
  <c r="J90" i="4"/>
  <c r="J97" i="4"/>
  <c r="J99" i="4"/>
  <c r="J106" i="4" s="1"/>
  <c r="J108" i="4"/>
  <c r="J111" i="4"/>
  <c r="J120" i="4"/>
  <c r="J123" i="4"/>
  <c r="J125" i="4"/>
  <c r="J131" i="4"/>
  <c r="J133" i="4"/>
  <c r="J134" i="4"/>
  <c r="J136" i="4"/>
  <c r="J141" i="4"/>
  <c r="J145" i="4"/>
  <c r="J147" i="4"/>
  <c r="J148" i="4"/>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2" i="5"/>
  <c r="E36" i="8"/>
  <c r="E37" i="8"/>
  <c r="E38" i="8"/>
  <c r="E39" i="8"/>
  <c r="E40" i="8"/>
  <c r="H2" i="7"/>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E32" i="7"/>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E4" i="8"/>
  <c r="E3" i="8"/>
  <c r="E2" i="8"/>
  <c r="R72" i="4" l="1"/>
  <c r="P72" i="4"/>
  <c r="S72" i="4" s="1"/>
  <c r="R8" i="4"/>
  <c r="P8" i="4"/>
  <c r="R7" i="4"/>
  <c r="P7" i="4"/>
  <c r="R10" i="4"/>
  <c r="P10" i="4"/>
  <c r="S10" i="4" s="1"/>
  <c r="R20" i="4"/>
  <c r="P20" i="4"/>
  <c r="S20" i="4" s="1"/>
  <c r="R66" i="4"/>
  <c r="P66" i="4"/>
  <c r="S66" i="4" s="1"/>
  <c r="R111" i="4"/>
  <c r="P111" i="4"/>
  <c r="S111" i="4" s="1"/>
  <c r="R18" i="4"/>
  <c r="P18" i="4"/>
  <c r="R6" i="4"/>
  <c r="P6" i="4"/>
  <c r="S6" i="4" s="1"/>
  <c r="R77" i="4"/>
  <c r="P77" i="4"/>
  <c r="S77" i="4" s="1"/>
  <c r="R21" i="4"/>
  <c r="P21" i="4"/>
  <c r="S21" i="4" s="1"/>
  <c r="R19" i="4"/>
  <c r="P19" i="4"/>
  <c r="S19" i="4" s="1"/>
  <c r="J65" i="4"/>
  <c r="R63" i="4"/>
  <c r="P63" i="4"/>
  <c r="S63" i="4" s="1"/>
  <c r="R148" i="4"/>
  <c r="P148" i="4"/>
  <c r="S148" i="4" s="1"/>
  <c r="P108" i="4"/>
  <c r="S108" i="4" s="1"/>
  <c r="R108" i="4"/>
  <c r="J47" i="4"/>
  <c r="R35" i="4"/>
  <c r="P35" i="4"/>
  <c r="S35" i="4" s="1"/>
  <c r="R17" i="4"/>
  <c r="P17" i="4"/>
  <c r="S17" i="4" s="1"/>
  <c r="R5" i="4"/>
  <c r="P5" i="4"/>
  <c r="S5" i="4" s="1"/>
  <c r="P22" i="4"/>
  <c r="S22" i="4" s="1"/>
  <c r="R22" i="4"/>
  <c r="P67" i="4"/>
  <c r="R67" i="4"/>
  <c r="R147" i="4"/>
  <c r="P147" i="4"/>
  <c r="S147" i="4" s="1"/>
  <c r="R31" i="4"/>
  <c r="P31" i="4"/>
  <c r="S31" i="4" s="1"/>
  <c r="R16" i="4"/>
  <c r="P16" i="4"/>
  <c r="S16" i="4" s="1"/>
  <c r="R4" i="4"/>
  <c r="P4" i="4"/>
  <c r="S4" i="4" s="1"/>
  <c r="R9" i="4"/>
  <c r="P9" i="4"/>
  <c r="R145" i="4"/>
  <c r="P145" i="4"/>
  <c r="S145" i="4" s="1"/>
  <c r="R99" i="4"/>
  <c r="P99" i="4"/>
  <c r="S99" i="4" s="1"/>
  <c r="R30" i="4"/>
  <c r="P30" i="4"/>
  <c r="S30" i="4" s="1"/>
  <c r="R15" i="4"/>
  <c r="P15" i="4"/>
  <c r="S15" i="4" s="1"/>
  <c r="R3" i="4"/>
  <c r="P3" i="4"/>
  <c r="S3" i="4" s="1"/>
  <c r="R141" i="4"/>
  <c r="S141" i="4" s="1"/>
  <c r="P141" i="4"/>
  <c r="R29" i="4"/>
  <c r="P29" i="4"/>
  <c r="S29" i="4" s="1"/>
  <c r="R14" i="4"/>
  <c r="P14" i="4"/>
  <c r="S14" i="4" s="1"/>
  <c r="R136" i="4"/>
  <c r="P136" i="4"/>
  <c r="S136" i="4" s="1"/>
  <c r="R90" i="4"/>
  <c r="P90" i="4"/>
  <c r="S90" i="4" s="1"/>
  <c r="R28" i="4"/>
  <c r="P28" i="4"/>
  <c r="S28" i="4" s="1"/>
  <c r="R13" i="4"/>
  <c r="P13" i="4"/>
  <c r="R50" i="4"/>
  <c r="P50" i="4"/>
  <c r="S50" i="4" s="1"/>
  <c r="R134" i="4"/>
  <c r="P134" i="4"/>
  <c r="S134" i="4" s="1"/>
  <c r="R80" i="4"/>
  <c r="P80" i="4"/>
  <c r="S80" i="4" s="1"/>
  <c r="R24" i="4"/>
  <c r="P24" i="4"/>
  <c r="S24" i="4" s="1"/>
  <c r="R12" i="4"/>
  <c r="P12" i="4"/>
  <c r="S12" i="4" s="1"/>
  <c r="R49" i="4"/>
  <c r="P49" i="4"/>
  <c r="R133" i="4"/>
  <c r="P133" i="4"/>
  <c r="S133" i="4" s="1"/>
  <c r="P79" i="4"/>
  <c r="R79" i="4"/>
  <c r="P23" i="4"/>
  <c r="R23" i="4"/>
  <c r="P11" i="4"/>
  <c r="R11" i="4"/>
  <c r="P78" i="4"/>
  <c r="R78" i="4"/>
  <c r="F33" i="5"/>
  <c r="J156" i="4"/>
  <c r="J146" i="4"/>
  <c r="J76" i="4"/>
  <c r="J25" i="4"/>
  <c r="J88" i="4"/>
  <c r="J33" i="4"/>
  <c r="J139" i="4"/>
  <c r="J115" i="4"/>
  <c r="H32" i="7"/>
  <c r="S23" i="4" l="1"/>
  <c r="S158" i="4" s="1"/>
  <c r="B6" i="6" s="1"/>
  <c r="S79" i="4"/>
  <c r="S7" i="4"/>
  <c r="S11" i="4"/>
  <c r="S67" i="4"/>
  <c r="S49" i="4"/>
  <c r="S13" i="4"/>
  <c r="S9" i="4"/>
  <c r="S18" i="4"/>
  <c r="S8" i="4"/>
  <c r="S78" i="4"/>
  <c r="J158" i="4"/>
</calcChain>
</file>

<file path=xl/sharedStrings.xml><?xml version="1.0" encoding="utf-8"?>
<sst xmlns="http://schemas.openxmlformats.org/spreadsheetml/2006/main" count="1223" uniqueCount="294">
  <si>
    <t>Plaats</t>
  </si>
  <si>
    <t>Adres</t>
  </si>
  <si>
    <t>Glas</t>
  </si>
  <si>
    <t>HUUR 120 LTR. ROLCONTAINER</t>
  </si>
  <si>
    <t>HUUR 240 LTR. ROLCONTAINER</t>
  </si>
  <si>
    <t>HUUR 770 LTR. ROLCONTAINER</t>
  </si>
  <si>
    <t>HUUR 660 LTR. ROLCONTAINER</t>
  </si>
  <si>
    <t>HUUR 6M3 PORTAALCONTAINER</t>
  </si>
  <si>
    <t xml:space="preserve">VAN AMSTELPARK 8 </t>
  </si>
  <si>
    <t>Naam</t>
  </si>
  <si>
    <t>Postcode</t>
  </si>
  <si>
    <t>Naam afval</t>
  </si>
  <si>
    <t>Omschrijving</t>
  </si>
  <si>
    <t>Aantal</t>
  </si>
  <si>
    <t>TNO - LOCATIE DELFT - VAN AMSTELPARK</t>
  </si>
  <si>
    <t>2629 JJ</t>
  </si>
  <si>
    <t>DELFT</t>
  </si>
  <si>
    <t>Swill</t>
  </si>
  <si>
    <t>1XPW</t>
  </si>
  <si>
    <t>PD</t>
  </si>
  <si>
    <t>Papier/karton</t>
  </si>
  <si>
    <t>Bedrijfs/restafval</t>
  </si>
  <si>
    <t>Bouw &amp; sloopafval</t>
  </si>
  <si>
    <t>TNO - LOCATIE DELFT - LEEGHWATERSTRAAT</t>
  </si>
  <si>
    <t>LEEGHWATERSTRAAT 44 -46</t>
  </si>
  <si>
    <t>2628 CA</t>
  </si>
  <si>
    <t>HUUR 500 LTR. ROLCONTAINER</t>
  </si>
  <si>
    <t>Hout</t>
  </si>
  <si>
    <t>HUUR 9M3 PORTAALCONTAINER</t>
  </si>
  <si>
    <t>TNO - LOCATIE DELFT - STIELTJESWEG</t>
  </si>
  <si>
    <t xml:space="preserve">STIELTJESWEG 1 </t>
  </si>
  <si>
    <t>2628 CK</t>
  </si>
  <si>
    <t>1XP2W</t>
  </si>
  <si>
    <t>Harde kunststoffen</t>
  </si>
  <si>
    <t>Vertrouwelijke gegevens</t>
  </si>
  <si>
    <t>HUUR 240 LTR. DESTRA DATA ROLCONTAINER</t>
  </si>
  <si>
    <t>TNO - LOCATIE DELFT - PIETER CALANDWEG</t>
  </si>
  <si>
    <t xml:space="preserve">PIETER CALANDWEG 15 </t>
  </si>
  <si>
    <t>2628 CP</t>
  </si>
  <si>
    <t>TNO - LOCATIE DEN HAAG - OUDE WAALSDORPERWEG</t>
  </si>
  <si>
    <t xml:space="preserve">OUDE WAALSDORPERWEG 63 </t>
  </si>
  <si>
    <t>2597 AK</t>
  </si>
  <si>
    <t>'S-GRAVENHAGE</t>
  </si>
  <si>
    <t>HUUR GLASCONTAINER MONO 1000 LITER</t>
  </si>
  <si>
    <t>1XP4W</t>
  </si>
  <si>
    <t>HUUR 1000 LTR. ROLCONTAINER</t>
  </si>
  <si>
    <t>TNO - LOCATIE DEN HAAG - YPENBURGSE BOSLAAN</t>
  </si>
  <si>
    <t xml:space="preserve">YPENBURGSE BOSLAAN 2 </t>
  </si>
  <si>
    <t>2496 ZA</t>
  </si>
  <si>
    <t>HUUR 1100 LTR. ROLCONTAINER</t>
  </si>
  <si>
    <t>2XPW</t>
  </si>
  <si>
    <t>TNO - LOCATIE DEN HAAG - ANNA VAN BUERENPLEIN</t>
  </si>
  <si>
    <t xml:space="preserve">ANNA VAN BUERENPLEIN 1 </t>
  </si>
  <si>
    <t>2595 DA</t>
  </si>
  <si>
    <t>TNO - LOCATIE SOESTERBERG</t>
  </si>
  <si>
    <t xml:space="preserve">KAMPWEG 55 </t>
  </si>
  <si>
    <t>3769 DE</t>
  </si>
  <si>
    <t>SOESTERBERG</t>
  </si>
  <si>
    <t>HUUR 5000 LTR. KRAANCONTAINER</t>
  </si>
  <si>
    <t>TNO - LOCATIE RIJSWIJK - LANGE KLEIWEG</t>
  </si>
  <si>
    <t xml:space="preserve">LANGE KLEIWEG 137 </t>
  </si>
  <si>
    <t>2288 GJ</t>
  </si>
  <si>
    <t>RIJSWIJK ZH</t>
  </si>
  <si>
    <t>HUUR 1000 LTR. CONTAINER</t>
  </si>
  <si>
    <t>HUUR 3000 LTR. KRAANCONTAINER</t>
  </si>
  <si>
    <t>1XP6W</t>
  </si>
  <si>
    <t>TNO - LOCATIE RIJSWIJK - VISSERINGLAAN</t>
  </si>
  <si>
    <t xml:space="preserve">VISSERINGLAAN 24 </t>
  </si>
  <si>
    <t>2288 ER</t>
  </si>
  <si>
    <t>TNO - LOCATIE LEIDEN - GAUBIUSGEBOUW</t>
  </si>
  <si>
    <t xml:space="preserve">ZERNIKEDREEF 9 </t>
  </si>
  <si>
    <t>2333 CK</t>
  </si>
  <si>
    <t>LEIDEN</t>
  </si>
  <si>
    <t>TNO - LOCATIE DELFT - MOLENGRAAFFSINGEL</t>
  </si>
  <si>
    <t xml:space="preserve">MOLENGRAAFFSINGEL 8 </t>
  </si>
  <si>
    <t>2629 JD</t>
  </si>
  <si>
    <t>HUUR 20M3 AFZETCONTAINER</t>
  </si>
  <si>
    <t>TNO - LOCATIE PETTEN</t>
  </si>
  <si>
    <t xml:space="preserve">WESTERDUINWEG 3 </t>
  </si>
  <si>
    <t>1755 LE</t>
  </si>
  <si>
    <t>PETTEN</t>
  </si>
  <si>
    <t>HUUR 2500 LTR. ROLCONTAINER</t>
  </si>
  <si>
    <t>TNO - LOCATIE HELMOND - AUTOMOTIVE CAMPUS 30</t>
  </si>
  <si>
    <t xml:space="preserve">AUTOMOTIVE CAMPUS 30 </t>
  </si>
  <si>
    <t>5708 JZ</t>
  </si>
  <si>
    <t>HELMOND</t>
  </si>
  <si>
    <t>TNO - LOCATIE HELMOND - AUTOMOTIVE CAMPUS 20</t>
  </si>
  <si>
    <t xml:space="preserve">AUTOMOTIVE CAMPUS 20 </t>
  </si>
  <si>
    <t>TNO - LOCATIE HELMOND - POWERTRAIN</t>
  </si>
  <si>
    <t xml:space="preserve">AUTOMOTIVE CAMPUS 25 </t>
  </si>
  <si>
    <t>TNO - LOCATIE HELMOND - AUTOMOTIVE CAMPUS 15</t>
  </si>
  <si>
    <t xml:space="preserve">AUTOMOTIVE CAMPUS 15 </t>
  </si>
  <si>
    <t>HUUR 500 LTR. DESTRA DATA ROLCONTAINER</t>
  </si>
  <si>
    <t>HUUR 5000 LTR. ROLCONTAINER</t>
  </si>
  <si>
    <t>TNO - LOCATIE HELMOND - TASS</t>
  </si>
  <si>
    <t xml:space="preserve">AUTOMOTIVE CAMPUS 10 </t>
  </si>
  <si>
    <t>Vertrouwelijk bedrijfsafval</t>
  </si>
  <si>
    <t>HUUR 30M3 DESTRA DATA AFZETCONTAINER</t>
  </si>
  <si>
    <t>TNO - LOCATIE HELMOND - AUTOMOTIVE CAMPUS 31</t>
  </si>
  <si>
    <t>TNO - LOCATIE HELMOND - AUTOMOTIVE CAMPUS 21</t>
  </si>
  <si>
    <t>TNO - LOCATIE HELMOND - AUTOMOTIVE CAMPUS 22</t>
  </si>
  <si>
    <t>TNO - LOCATIE HELMOND - AUTOMOTIVE CAMPUS 16</t>
  </si>
  <si>
    <t>TNO - LOCATIE HELMOND - AUTOMOTIVE CAMPUS 17</t>
  </si>
  <si>
    <t>TNO - LOCATIE HELMOND - AUTOMOTIVE CAMPUS 18</t>
  </si>
  <si>
    <t>TNO - LOCATIE HELMOND - AUTOMOTIVE CAMPUS 19</t>
  </si>
  <si>
    <t>Totaal</t>
  </si>
  <si>
    <t>Aantal KG per jaar</t>
  </si>
  <si>
    <t>Aantal emballage</t>
  </si>
  <si>
    <t>Subtotaal Petten</t>
  </si>
  <si>
    <t>Opbrengst per jaar</t>
  </si>
  <si>
    <t>Eenheid</t>
  </si>
  <si>
    <t>Huur Boxpallet hout (standaard) per dag</t>
  </si>
  <si>
    <t>DAG</t>
  </si>
  <si>
    <t>Huur 800 ltr. IBC staal UN gekeurd</t>
  </si>
  <si>
    <t>Huur 600 ltr. accubak per dag</t>
  </si>
  <si>
    <t>Huur 1000 ltr. IBC kunststof UN gekeurd</t>
  </si>
  <si>
    <t>Huur 1000 ltr. IBC UN gekeurd Cat I-II</t>
  </si>
  <si>
    <t>Huur 800 ltr. ASP, un gekeurd per dag</t>
  </si>
  <si>
    <t>Huur deksel tbv 400/600 ltr. accubak,</t>
  </si>
  <si>
    <t>Huur 9m3 portaalcontainer, per dag</t>
  </si>
  <si>
    <t>Huur 20m3 afzetcontainer, per dag</t>
  </si>
  <si>
    <t>Huur 40m3 afzetcontainer, per dag</t>
  </si>
  <si>
    <t>Huur 30m3 afzetcontainer, per dag</t>
  </si>
  <si>
    <t>Huur 1000 ltr. IBC UN gekeurd Cat III</t>
  </si>
  <si>
    <t>Leveren stickers per stuk</t>
  </si>
  <si>
    <t>STUK</t>
  </si>
  <si>
    <t>Leveren 10 ltr. KJC UN gekeurd</t>
  </si>
  <si>
    <t>10 ltr kunststof jerrycan</t>
  </si>
  <si>
    <t>Huur Lampenbak HTL per dag</t>
  </si>
  <si>
    <t>Leveren 30 ltr wivavat zwart + geel</t>
  </si>
  <si>
    <t>30 ltr. kunststof dekselvat UN gekeurd</t>
  </si>
  <si>
    <t>Huur 6m3 portaalcontainer, per dag</t>
  </si>
  <si>
    <t>Leveren 60 ltr. KDV UN gekeurd</t>
  </si>
  <si>
    <t>Leveren 60 ltr. Wivavat UN gekeurd (st. deksel)</t>
  </si>
  <si>
    <t>25 ltr. kunststof jerrycan UN gekeurd</t>
  </si>
  <si>
    <t>Leveren 5 ltr. KJC UN gekeurd (laag)</t>
  </si>
  <si>
    <t>60 ltr. kunststof dekselvat UN gekeurd (st. deksel)</t>
  </si>
  <si>
    <t>5 ltr. kunststof jerrycan UN gekeurd (hoog)</t>
  </si>
  <si>
    <t>60 ltr. kunststof dekselvat UN gekeurd gereconditioneerd</t>
  </si>
  <si>
    <t>Leveren 25 ltr. KJC UN gekeurd</t>
  </si>
  <si>
    <t>Leveren 5 ltr. KJC UN gekeurd (hoog)</t>
  </si>
  <si>
    <t>60 ltr. kunststof dekselvat UN gekeurd</t>
  </si>
  <si>
    <t>Leveren 210 ltr. KDV UN gekeurd</t>
  </si>
  <si>
    <t>Prijs per eenheid</t>
  </si>
  <si>
    <t>Naam opdrachtgever</t>
  </si>
  <si>
    <t>TNO</t>
  </si>
  <si>
    <t>Referentie nummer</t>
  </si>
  <si>
    <t>2023 FPL/INK 49</t>
  </si>
  <si>
    <t>Naam dienstverlener</t>
  </si>
  <si>
    <t>Prijspeil</t>
  </si>
  <si>
    <t>Ondertekening:</t>
  </si>
  <si>
    <t>Handtekening:</t>
  </si>
  <si>
    <t>Nr.</t>
  </si>
  <si>
    <t>C) Opbrengst per KG</t>
  </si>
  <si>
    <t>Subtotalen (B-C)</t>
  </si>
  <si>
    <t>Airbags / Gordelspanners</t>
  </si>
  <si>
    <t>Alkalische Ontvetter</t>
  </si>
  <si>
    <t>Anorganisch Zout</t>
  </si>
  <si>
    <t>Anorganische Loog, Organisch</t>
  </si>
  <si>
    <t>Artikelen Verontreinigd, Vlampunt</t>
  </si>
  <si>
    <t xml:space="preserve">Beeldschermen  </t>
  </si>
  <si>
    <t>Bitumen en Teer</t>
  </si>
  <si>
    <t>Boor-, Snij-, Slijp- en Walsolie</t>
  </si>
  <si>
    <t>Brandblussers (Excl. Halon)</t>
  </si>
  <si>
    <t xml:space="preserve">Brandstofrestanten  </t>
  </si>
  <si>
    <t xml:space="preserve">Drukhouders  </t>
  </si>
  <si>
    <t xml:space="preserve">Fluorwaterstofzuur  </t>
  </si>
  <si>
    <t xml:space="preserve">Fotochemicalien Gemengd, </t>
  </si>
  <si>
    <t xml:space="preserve">Gasontladingslampen, Divers </t>
  </si>
  <si>
    <t>Isocyanaten</t>
  </si>
  <si>
    <t>Koolstofafval / Tonerpoeder</t>
  </si>
  <si>
    <t>Koper</t>
  </si>
  <si>
    <t>Kwikhoudende Voorwerpen</t>
  </si>
  <si>
    <t>Lege Emballage</t>
  </si>
  <si>
    <t>Lege Verf- en inktemballage metaal</t>
  </si>
  <si>
    <t>Lijmen, Harsen en Kitten Pasteus</t>
  </si>
  <si>
    <t xml:space="preserve">Metallisch Kwik </t>
  </si>
  <si>
    <t>Niet Pcb-Houdende Apparatuur</t>
  </si>
  <si>
    <t>Olie Vervuilde Grond</t>
  </si>
  <si>
    <t xml:space="preserve">Oliefilters  </t>
  </si>
  <si>
    <t xml:space="preserve">Smeervet  </t>
  </si>
  <si>
    <t>Organisch Poeder, Halogeenarm</t>
  </si>
  <si>
    <t>Siliconenhoudend Afval</t>
  </si>
  <si>
    <t xml:space="preserve">Polymeerafval </t>
  </si>
  <si>
    <t>Reinigers, Kv</t>
  </si>
  <si>
    <t>Spuitbussen</t>
  </si>
  <si>
    <t>Tl-Buizen</t>
  </si>
  <si>
    <t>Witgoed</t>
  </si>
  <si>
    <t>A) Totaal gewicht in KG per jaar</t>
  </si>
  <si>
    <t>Subtotalen A*(B-C)</t>
  </si>
  <si>
    <t>Mengsel van water en organische vloeistof (III)</t>
  </si>
  <si>
    <t>Elektroschroot (muv beeldschermen)</t>
  </si>
  <si>
    <t>Straalgrit (niet reinigbaar)</t>
  </si>
  <si>
    <t>Halogeenarm organisch afval</t>
  </si>
  <si>
    <t>(Bio)medisch afval categorie B</t>
  </si>
  <si>
    <t>Olie/water mengsel</t>
  </si>
  <si>
    <t>Vast brandbaar afval</t>
  </si>
  <si>
    <t>Toxisch vast brandbaar afval</t>
  </si>
  <si>
    <t>Koelkasten/diepvriezers</t>
  </si>
  <si>
    <t>Bentoniet</t>
  </si>
  <si>
    <t>Hard plastic afval (tipdoosjes)</t>
  </si>
  <si>
    <t>Kunstmest en andere vaste oxidatoren</t>
  </si>
  <si>
    <t>Anorganische basen in oplossing (II)</t>
  </si>
  <si>
    <t>Koelvloeistof (schoon)</t>
  </si>
  <si>
    <t>Minerale additieven/kleikorrels</t>
  </si>
  <si>
    <t>Loodaccu's</t>
  </si>
  <si>
    <t>Anorganische zuren in oplossing (I)</t>
  </si>
  <si>
    <t>Koelapparatuur professioneel</t>
  </si>
  <si>
    <t>Laag calorische mengsels (kv)</t>
  </si>
  <si>
    <t>Lege chemicaliënverpakkingen, verontr. glas(werk)</t>
  </si>
  <si>
    <t>Organische zuren</t>
  </si>
  <si>
    <t>Batterijen lichter dan 1 kg per stuk</t>
  </si>
  <si>
    <t>Afgewerkte olie</t>
  </si>
  <si>
    <t>Verf (kleinverpakking)</t>
  </si>
  <si>
    <t>Kantoor kga</t>
  </si>
  <si>
    <t>Halogeenrijk organische afval</t>
  </si>
  <si>
    <t>Natronloog</t>
  </si>
  <si>
    <t>Lithiumhoudende batterijen/accu's</t>
  </si>
  <si>
    <t>Medicijnen en cosmetica (RO)</t>
  </si>
  <si>
    <t>Totaal:</t>
  </si>
  <si>
    <t>Gemiddeld uurtarief advisering bij projecten</t>
  </si>
  <si>
    <t>Uurtarief Servicemedewerker</t>
  </si>
  <si>
    <t>Uurtarief Advies</t>
  </si>
  <si>
    <t>Algemeen</t>
  </si>
  <si>
    <t>Geen onderdeel van de inschrijfprijs (TP)</t>
  </si>
  <si>
    <t>Uurtarief Milieutechnisch Adviseur</t>
  </si>
  <si>
    <t>KG</t>
  </si>
  <si>
    <t>Buizen en vials</t>
  </si>
  <si>
    <t>Buizen en vials met zuren</t>
  </si>
  <si>
    <t>Naalden, chemisch vervuild</t>
  </si>
  <si>
    <t>(Bio)medisch afval categorie A</t>
  </si>
  <si>
    <t>GGO-afval</t>
  </si>
  <si>
    <t>Oude chemicaliën in verpakking</t>
  </si>
  <si>
    <t>Diverse anorganische zuren (klein verpakkingen)</t>
  </si>
  <si>
    <t>B) Prijs per KG excl. BTW (inclusief verwerking en transport)</t>
  </si>
  <si>
    <t>Subtotaal Amstelpark</t>
  </si>
  <si>
    <t>Subtotaal Leeghwater</t>
  </si>
  <si>
    <t>Subtotaal Stieltjesweg</t>
  </si>
  <si>
    <t>Subtotaal Pieter</t>
  </si>
  <si>
    <t>Subtotaal OWW</t>
  </si>
  <si>
    <t>Subtotaal Ypenburg</t>
  </si>
  <si>
    <t>Subtotaal Anna</t>
  </si>
  <si>
    <t>Subtotaal Soesterberg</t>
  </si>
  <si>
    <t>Subtotaal Rijswijk</t>
  </si>
  <si>
    <t>Puin</t>
  </si>
  <si>
    <t>Subtotaal Vissering</t>
  </si>
  <si>
    <t>Subtotaal Leiden</t>
  </si>
  <si>
    <t>Subtotaal Molen</t>
  </si>
  <si>
    <t>Subtotaal Tass</t>
  </si>
  <si>
    <t>Subtotaal Powertrain</t>
  </si>
  <si>
    <t>Subtotaal</t>
  </si>
  <si>
    <t>Geen afval - intern gebruik</t>
  </si>
  <si>
    <t>HUUR AFZET PERSCONTAINER met kantelsysteem</t>
  </si>
  <si>
    <t>HUUR PORTAAL PERSCONTAINER met kantelsysteem</t>
  </si>
  <si>
    <t>Op afroep - 10x per jaar</t>
  </si>
  <si>
    <t>Geen lediging</t>
  </si>
  <si>
    <t>HUUR 9m3 en een 20m3 CONTAINER</t>
  </si>
  <si>
    <t>HUUR 6m3 portaalcontainer puin</t>
  </si>
  <si>
    <t>HUUR 6m3 portaalcontainer hout</t>
  </si>
  <si>
    <t>HUUR 40M3 afzetcontainer voor hout</t>
  </si>
  <si>
    <t>Eural code</t>
  </si>
  <si>
    <t>UN-code</t>
  </si>
  <si>
    <t>18.02.02*</t>
  </si>
  <si>
    <t>16.10.01*</t>
  </si>
  <si>
    <t>20.01.35*</t>
  </si>
  <si>
    <t>n.v.t.</t>
  </si>
  <si>
    <t>14.06.03*</t>
  </si>
  <si>
    <t>12.01.16*</t>
  </si>
  <si>
    <t>15.02.02*</t>
  </si>
  <si>
    <t>15.01.10*</t>
  </si>
  <si>
    <t>geen gegevens</t>
  </si>
  <si>
    <t>06.02.05*</t>
  </si>
  <si>
    <t>06.10.02*</t>
  </si>
  <si>
    <t>16.01.04*</t>
  </si>
  <si>
    <t>13.02.08*</t>
  </si>
  <si>
    <t>16.06.01*</t>
  </si>
  <si>
    <t>06.01.06*</t>
  </si>
  <si>
    <t>16.05.08*</t>
  </si>
  <si>
    <t>20.01.33*</t>
  </si>
  <si>
    <t>20.01.27*</t>
  </si>
  <si>
    <t>14.06.02*</t>
  </si>
  <si>
    <t>3480 of 3481</t>
  </si>
  <si>
    <t>Reststromen in de tab Op afroep (deze reststromen wil TNO kunnen afvoeren maar dit heeft zich niet voorgedaan in het jaar 2023).
Advisering bij projecten (de tab Advies) buiten de reguliere dienstverlening zoals omschreven in de Aanbestedingsstukken.</t>
  </si>
  <si>
    <t>Huurprijs emballage per maand per stuk</t>
  </si>
  <si>
    <t>Lediging (frequentie)</t>
  </si>
  <si>
    <t>Aantal ledigingen per jaar</t>
  </si>
  <si>
    <t>Transportkosten per lediging</t>
  </si>
  <si>
    <t>Totaal huurprijs emballage per jaar</t>
  </si>
  <si>
    <t>Totaal transportkosten per jaar</t>
  </si>
  <si>
    <t>Verwerkingskosten reststoffen per jaar</t>
  </si>
  <si>
    <t>Verwerkingskosten reststoffen per KG</t>
  </si>
  <si>
    <t>Opbrengst per KG</t>
  </si>
  <si>
    <t>Inschrijfprijs TP (totaal regulier + totaal niet regulier + totaal emballage niet regulier):</t>
  </si>
  <si>
    <r>
      <t xml:space="preserve">Inschrijver dient de tarieven in te vullen in dit Prijzenblad zoals dat door TNO is opgesteld en dit in te dienen via TenderNed.
Alle kosten, prijzen en tarieven zijn opgegeven in Euro’s en exclusief BTW.
De prijzen en tarieven zijn gebaseerd op het prijspeil 1 januari 2025 en inclusief met de dienst gemoeide kosten zoals transport, administratie, verwerking, inzamelmiddelen, implementatie en dergelijke.
Alleen de kosten die in het Prijzenblad zijn opgenomen komen in aanmerking voor vergoeding. Alle overige kosten (administratieve kosten, reiskosten, huisvesting, ICT-middelen, etc.) dienen in de kosten verwerkt te worden. 
Inschrijver dient bij inschrijving het Prijzenblad in te dienen. 
Het Prijzenblad dient rechtsgeldig ondertekend te zijn en wordt zowel als pdf-document als in Excel-format ingediend. Bij eventuele verschillen tussen deze documenten gaan wij uit van de prijzen zoals ingediend in het pdf-document.
Alle prijzen en tarieven zijn gebaseerd op de Aanbestedingsstukken, zie specifiek (maar niet uitsluitend) het Programma van Eisen. </t>
    </r>
    <r>
      <rPr>
        <b/>
        <sz val="11"/>
        <color rgb="FFFF0000"/>
        <rFont val="Calibri"/>
        <family val="2"/>
        <scheme val="minor"/>
      </rPr>
      <t>Inschrijver dient enkel de lichtgele cellen in te vullen.</t>
    </r>
    <r>
      <rPr>
        <sz val="11"/>
        <color theme="0"/>
        <rFont val="Calibri"/>
        <family val="2"/>
        <scheme val="minor"/>
      </rPr>
      <t xml:space="preserve">
Inschrijver brengt geen wijzigingen aan in het Prijzenblad (uitgezonderd natuurlijk het vak voor ondertekening en de in te vullen prijzen en tarieven).
De prijzen en tarieven die in het Prijzenblad worden ingevuld zijn redelijk en marktconform (reëel). Niet reële tarieven en prijzen kunnen leiden tot een ongeldige inschrijving.
Het indienen van negatieve prijzen of tarieven is niet toegestaan.
Aan de aangegeven aantallen in dit document kunnen geen rechten worden ontleend. De genoemde aantallen op afroep - 10x per jaar in de tab Regulier zijn fictieve aantallen.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</si>
</sst>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name val="Calibri"/>
      <family val="2"/>
      <scheme val="minor"/>
    </font>
    <font>
      <sz val="11"/>
      <name val="Calibri"/>
      <family val="2"/>
      <scheme val="minor"/>
    </font>
    <font>
      <b/>
      <sz val="11"/>
      <color theme="0"/>
      <name val="Calibri"/>
      <family val="2"/>
      <scheme val="minor"/>
    </font>
    <font>
      <b/>
      <sz val="11"/>
      <color theme="1"/>
      <name val="Calibri"/>
      <family val="2"/>
      <scheme val="minor"/>
    </font>
    <font>
      <b/>
      <sz val="11"/>
      <color theme="5"/>
      <name val="Calibri"/>
      <family val="2"/>
      <scheme val="minor"/>
    </font>
    <font>
      <b/>
      <sz val="11"/>
      <color rgb="FFFF000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0070C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1"/>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0" fontId="3" fillId="0" borderId="0"/>
    <xf numFmtId="44" fontId="1" fillId="0" borderId="0" applyFont="0" applyFill="0" applyBorder="0" applyAlignment="0" applyProtection="0"/>
  </cellStyleXfs>
  <cellXfs count="60">
    <xf numFmtId="0" fontId="0" fillId="0" borderId="0" xfId="0"/>
    <xf numFmtId="0" fontId="2" fillId="3" borderId="1" xfId="0" applyFont="1" applyFill="1" applyBorder="1"/>
    <xf numFmtId="0" fontId="0" fillId="2" borderId="1" xfId="0" applyFill="1" applyBorder="1"/>
    <xf numFmtId="0" fontId="0" fillId="4" borderId="1" xfId="0" applyFill="1" applyBorder="1" applyProtection="1">
      <protection locked="0"/>
    </xf>
    <xf numFmtId="14" fontId="0" fillId="2" borderId="1" xfId="0" applyNumberFormat="1" applyFill="1" applyBorder="1"/>
    <xf numFmtId="44" fontId="0" fillId="2" borderId="1" xfId="1" applyFont="1" applyFill="1" applyBorder="1"/>
    <xf numFmtId="0" fontId="2" fillId="3" borderId="1" xfId="0" applyFont="1" applyFill="1" applyBorder="1" applyAlignment="1">
      <alignment vertical="top"/>
    </xf>
    <xf numFmtId="0" fontId="2" fillId="3" borderId="1" xfId="0" applyFont="1" applyFill="1" applyBorder="1" applyAlignment="1">
      <alignment wrapText="1"/>
    </xf>
    <xf numFmtId="0" fontId="0" fillId="0" borderId="1" xfId="0" applyBorder="1" applyAlignment="1">
      <alignment horizontal="center"/>
    </xf>
    <xf numFmtId="0" fontId="0" fillId="0" borderId="1" xfId="0" applyBorder="1"/>
    <xf numFmtId="44" fontId="0" fillId="4" borderId="1" xfId="1" applyFont="1" applyFill="1" applyBorder="1" applyProtection="1">
      <protection locked="0"/>
    </xf>
    <xf numFmtId="0" fontId="0" fillId="0" borderId="1" xfId="0" applyBorder="1" applyAlignment="1">
      <alignment wrapText="1"/>
    </xf>
    <xf numFmtId="0" fontId="5" fillId="0" borderId="1" xfId="0" applyFont="1" applyBorder="1" applyAlignment="1">
      <alignment wrapText="1"/>
    </xf>
    <xf numFmtId="0" fontId="0" fillId="0" borderId="1" xfId="0" applyBorder="1" applyAlignment="1">
      <alignment horizontal="right"/>
    </xf>
    <xf numFmtId="44" fontId="0" fillId="0" borderId="1" xfId="1" applyFont="1" applyBorder="1"/>
    <xf numFmtId="44" fontId="0" fillId="5" borderId="1" xfId="1" applyFont="1" applyFill="1" applyBorder="1"/>
    <xf numFmtId="0" fontId="6" fillId="3" borderId="1" xfId="0" applyFont="1" applyFill="1" applyBorder="1"/>
    <xf numFmtId="0" fontId="6" fillId="3" borderId="1" xfId="0" applyFont="1" applyFill="1" applyBorder="1" applyAlignment="1">
      <alignment vertical="top"/>
    </xf>
    <xf numFmtId="0" fontId="2" fillId="3" borderId="1" xfId="0" applyFont="1" applyFill="1" applyBorder="1" applyAlignment="1">
      <alignment vertical="top" wrapText="1"/>
    </xf>
    <xf numFmtId="0" fontId="8" fillId="3" borderId="1" xfId="0" applyFont="1" applyFill="1" applyBorder="1" applyAlignment="1">
      <alignment vertical="top"/>
    </xf>
    <xf numFmtId="0" fontId="0" fillId="7" borderId="8" xfId="0" applyFill="1" applyBorder="1"/>
    <xf numFmtId="0" fontId="0" fillId="7" borderId="3" xfId="0" applyFill="1" applyBorder="1"/>
    <xf numFmtId="44" fontId="7" fillId="5" borderId="6" xfId="1" applyFont="1" applyFill="1" applyBorder="1"/>
    <xf numFmtId="0" fontId="6" fillId="3" borderId="1" xfId="0" applyFont="1" applyFill="1" applyBorder="1" applyAlignment="1">
      <alignment wrapText="1"/>
    </xf>
    <xf numFmtId="44" fontId="0" fillId="7" borderId="1" xfId="1" applyFont="1" applyFill="1" applyBorder="1"/>
    <xf numFmtId="44" fontId="0" fillId="7" borderId="11" xfId="1" applyFont="1" applyFill="1" applyBorder="1"/>
    <xf numFmtId="0" fontId="0" fillId="0" borderId="1" xfId="0" applyFont="1" applyBorder="1"/>
    <xf numFmtId="1" fontId="0" fillId="0" borderId="1" xfId="0" applyNumberFormat="1" applyBorder="1"/>
    <xf numFmtId="1" fontId="7" fillId="0" borderId="1" xfId="0" applyNumberFormat="1" applyFont="1" applyBorder="1"/>
    <xf numFmtId="0" fontId="5" fillId="0" borderId="1" xfId="0" applyFont="1" applyBorder="1"/>
    <xf numFmtId="1" fontId="0" fillId="0" borderId="1" xfId="0" applyNumberFormat="1" applyFill="1" applyBorder="1"/>
    <xf numFmtId="44" fontId="0" fillId="6" borderId="9" xfId="1" applyFont="1" applyFill="1" applyBorder="1" applyProtection="1">
      <protection locked="0"/>
    </xf>
    <xf numFmtId="44" fontId="0" fillId="6" borderId="1" xfId="1" applyFont="1" applyFill="1" applyBorder="1" applyProtection="1">
      <protection locked="0"/>
    </xf>
    <xf numFmtId="44" fontId="0" fillId="6" borderId="10" xfId="1" applyFont="1" applyFill="1" applyBorder="1" applyProtection="1">
      <protection locked="0"/>
    </xf>
    <xf numFmtId="44" fontId="0" fillId="6" borderId="4" xfId="1" applyFont="1" applyFill="1" applyBorder="1" applyProtection="1">
      <protection locked="0"/>
    </xf>
    <xf numFmtId="44" fontId="0" fillId="6" borderId="12" xfId="1" applyFont="1" applyFill="1" applyBorder="1" applyProtection="1">
      <protection locked="0"/>
    </xf>
    <xf numFmtId="44" fontId="0" fillId="6" borderId="5" xfId="1" applyFont="1" applyFill="1" applyBorder="1" applyProtection="1">
      <protection locked="0"/>
    </xf>
    <xf numFmtId="44" fontId="0" fillId="6" borderId="13" xfId="1" applyFont="1" applyFill="1" applyBorder="1" applyProtection="1">
      <protection locked="0"/>
    </xf>
    <xf numFmtId="44" fontId="0" fillId="6" borderId="7" xfId="1" applyFont="1" applyFill="1" applyBorder="1" applyProtection="1">
      <protection locked="0"/>
    </xf>
    <xf numFmtId="44" fontId="0" fillId="6" borderId="9" xfId="1" applyNumberFormat="1" applyFont="1" applyFill="1" applyBorder="1" applyProtection="1">
      <protection locked="0"/>
    </xf>
    <xf numFmtId="44" fontId="0" fillId="6" borderId="1" xfId="1" applyNumberFormat="1" applyFont="1" applyFill="1" applyBorder="1" applyProtection="1">
      <protection locked="0"/>
    </xf>
    <xf numFmtId="44" fontId="0" fillId="6" borderId="10" xfId="1" applyNumberFormat="1" applyFont="1" applyFill="1" applyBorder="1" applyProtection="1">
      <protection locked="0"/>
    </xf>
    <xf numFmtId="44" fontId="0" fillId="6" borderId="4" xfId="1" applyNumberFormat="1" applyFont="1" applyFill="1" applyBorder="1" applyProtection="1">
      <protection locked="0"/>
    </xf>
    <xf numFmtId="44" fontId="0" fillId="6" borderId="12" xfId="1" applyNumberFormat="1" applyFont="1" applyFill="1" applyBorder="1" applyProtection="1">
      <protection locked="0"/>
    </xf>
    <xf numFmtId="44" fontId="0" fillId="6" borderId="5" xfId="1" applyNumberFormat="1" applyFont="1" applyFill="1" applyBorder="1" applyProtection="1">
      <protection locked="0"/>
    </xf>
    <xf numFmtId="0" fontId="0" fillId="0" borderId="1" xfId="0" applyBorder="1" applyAlignment="1">
      <alignment horizontal="left"/>
    </xf>
    <xf numFmtId="1" fontId="0" fillId="0" borderId="1" xfId="0" applyNumberFormat="1" applyFont="1" applyBorder="1"/>
    <xf numFmtId="0" fontId="6" fillId="3" borderId="1" xfId="0" applyFont="1" applyFill="1" applyBorder="1" applyAlignment="1" applyProtection="1">
      <alignment wrapText="1"/>
    </xf>
    <xf numFmtId="44" fontId="0" fillId="8" borderId="9" xfId="1" applyNumberFormat="1" applyFont="1" applyFill="1" applyBorder="1" applyProtection="1"/>
    <xf numFmtId="0" fontId="0" fillId="7" borderId="8" xfId="0" applyFill="1" applyBorder="1" applyProtection="1"/>
    <xf numFmtId="0" fontId="0" fillId="0" borderId="0" xfId="0" applyProtection="1"/>
    <xf numFmtId="44" fontId="0" fillId="7" borderId="9" xfId="1" applyFont="1" applyFill="1" applyBorder="1" applyProtection="1">
      <protection locked="0"/>
    </xf>
    <xf numFmtId="44" fontId="0" fillId="8" borderId="1" xfId="1" applyNumberFormat="1" applyFont="1" applyFill="1" applyBorder="1" applyProtection="1"/>
    <xf numFmtId="44" fontId="0" fillId="7" borderId="11" xfId="1" applyFont="1" applyFill="1" applyBorder="1" applyProtection="1"/>
    <xf numFmtId="44" fontId="0" fillId="7" borderId="9" xfId="1" applyFont="1" applyFill="1" applyBorder="1" applyProtection="1"/>
    <xf numFmtId="44" fontId="0" fillId="7" borderId="1" xfId="1" applyFont="1" applyFill="1" applyBorder="1" applyProtection="1"/>
    <xf numFmtId="0" fontId="7" fillId="0" borderId="2" xfId="0" applyFont="1" applyBorder="1" applyProtection="1"/>
    <xf numFmtId="0" fontId="7" fillId="0" borderId="1" xfId="0" applyFont="1" applyBorder="1" applyAlignment="1">
      <alignment wrapText="1"/>
    </xf>
    <xf numFmtId="0" fontId="0" fillId="0" borderId="0" xfId="0" applyAlignment="1">
      <alignment wrapText="1"/>
    </xf>
    <xf numFmtId="0" fontId="0" fillId="4" borderId="1" xfId="0" applyFill="1" applyBorder="1" applyAlignment="1" applyProtection="1">
      <alignment horizontal="center" vertical="top"/>
      <protection locked="0"/>
    </xf>
  </cellXfs>
  <cellStyles count="4">
    <cellStyle name="Currency" xfId="1" builtinId="4"/>
    <cellStyle name="Normal" xfId="0" builtinId="0"/>
    <cellStyle name="Standaard 2" xfId="2" xr:uid="{9829B2AD-1B29-4A2D-9B6A-512ED7415235}"/>
    <cellStyle name="Valuta 6" xfId="3" xr:uid="{74257982-D842-4883-955D-9DD5357710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1C24-DFC0-4073-AE19-5FDF324AA799}">
  <sheetPr>
    <tabColor rgb="FF7030A0"/>
  </sheetPr>
  <dimension ref="A1:B2"/>
  <sheetViews>
    <sheetView zoomScale="80" zoomScaleNormal="80" workbookViewId="0">
      <selection activeCell="B1" sqref="B1"/>
    </sheetView>
  </sheetViews>
  <sheetFormatPr defaultRowHeight="14.5" x14ac:dyDescent="0.35"/>
  <cols>
    <col min="1" max="1" width="37.453125" customWidth="1"/>
    <col min="2" max="2" width="109.453125" customWidth="1"/>
  </cols>
  <sheetData>
    <row r="1" spans="1:2" ht="261" x14ac:dyDescent="0.35">
      <c r="A1" s="17" t="s">
        <v>223</v>
      </c>
      <c r="B1" s="18" t="s">
        <v>293</v>
      </c>
    </row>
    <row r="2" spans="1:2" ht="43.5" x14ac:dyDescent="0.35">
      <c r="A2" s="19" t="s">
        <v>224</v>
      </c>
      <c r="B2" s="18" t="s">
        <v>282</v>
      </c>
    </row>
  </sheetData>
  <sheetProtection algorithmName="SHA-512" hashValue="wZPsFvZExrnVArAu2g/sqkZTGeTJKvs1HCpwN5+ecEc/1LqfsdYr/uXOHaW3h5lzk8WRjzTfc7mYu479WnguQg==" saltValue="qBSUtSazbMqWpNHm2YsUy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FB79-CCE1-4587-B441-5488940CC1FF}">
  <sheetPr>
    <tabColor rgb="FF0070C0"/>
  </sheetPr>
  <dimension ref="A1:D9"/>
  <sheetViews>
    <sheetView workbookViewId="0">
      <selection activeCell="B3" sqref="B3"/>
    </sheetView>
  </sheetViews>
  <sheetFormatPr defaultRowHeight="14.5" x14ac:dyDescent="0.35"/>
  <cols>
    <col min="1" max="1" width="47.54296875" bestFit="1" customWidth="1"/>
    <col min="2" max="2" width="14.1796875" bestFit="1" customWidth="1"/>
    <col min="4" max="4" width="16.54296875" customWidth="1"/>
  </cols>
  <sheetData>
    <row r="1" spans="1:4" x14ac:dyDescent="0.35">
      <c r="A1" s="1" t="s">
        <v>144</v>
      </c>
      <c r="B1" s="2" t="s">
        <v>145</v>
      </c>
    </row>
    <row r="2" spans="1:4" x14ac:dyDescent="0.35">
      <c r="A2" s="1" t="s">
        <v>146</v>
      </c>
      <c r="B2" s="2" t="s">
        <v>147</v>
      </c>
    </row>
    <row r="3" spans="1:4" x14ac:dyDescent="0.35">
      <c r="A3" s="1" t="s">
        <v>148</v>
      </c>
      <c r="B3" s="3"/>
    </row>
    <row r="4" spans="1:4" x14ac:dyDescent="0.35">
      <c r="A4" s="1" t="s">
        <v>149</v>
      </c>
      <c r="B4" s="4">
        <v>45658</v>
      </c>
    </row>
    <row r="6" spans="1:4" ht="29" x14ac:dyDescent="0.35">
      <c r="A6" s="7" t="s">
        <v>292</v>
      </c>
      <c r="B6" s="5">
        <f>Regulier!S158+' Reststoffen niet regulier'!H32+'Emballage niet regulier'!F33</f>
        <v>0</v>
      </c>
    </row>
    <row r="9" spans="1:4" ht="144.65" customHeight="1" x14ac:dyDescent="0.35">
      <c r="A9" s="6" t="s">
        <v>150</v>
      </c>
      <c r="B9" s="59" t="s">
        <v>151</v>
      </c>
      <c r="C9" s="59"/>
      <c r="D9" s="59"/>
    </row>
  </sheetData>
  <sheetProtection algorithmName="SHA-512" hashValue="iAGrgXsFKFeYH5mtfYqgdjiCovOG8G0Et2fuhHzHzhIdLK5yWLT5AD7PAV7W3vAa3LqhVrG0BYQxGgr/Fqcllw==" saltValue="6YmL0WiwYrLVpLdmsi33wQ==" spinCount="100000" sheet="1" objects="1" scenarios="1" selectLockedCells="1"/>
  <mergeCells count="1">
    <mergeCell ref="B9:D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DA9AC-4344-402B-B464-96949F0DFF2E}">
  <sheetPr>
    <tabColor rgb="FF00B050"/>
  </sheetPr>
  <dimension ref="A1:S158"/>
  <sheetViews>
    <sheetView tabSelected="1" topLeftCell="G1" zoomScale="70" zoomScaleNormal="70" workbookViewId="0">
      <pane ySplit="1" topLeftCell="A2" activePane="bottomLeft" state="frozen"/>
      <selection pane="bottomLeft" activeCell="L118" sqref="L118"/>
    </sheetView>
  </sheetViews>
  <sheetFormatPr defaultRowHeight="14.5" x14ac:dyDescent="0.35"/>
  <cols>
    <col min="1" max="1" width="46.81640625" bestFit="1" customWidth="1"/>
    <col min="2" max="2" width="28.1796875" customWidth="1"/>
    <col min="4" max="4" width="15.7265625" style="58" customWidth="1"/>
    <col min="5" max="5" width="26.7265625" bestFit="1" customWidth="1"/>
    <col min="6" max="6" width="39.26953125" bestFit="1" customWidth="1"/>
    <col min="7" max="7" width="20.08984375" customWidth="1"/>
    <col min="8" max="8" width="22.453125" bestFit="1" customWidth="1"/>
    <col min="9" max="9" width="15.26953125" bestFit="1" customWidth="1"/>
    <col min="10" max="10" width="15.81640625" bestFit="1" customWidth="1"/>
    <col min="11" max="11" width="21.1796875" bestFit="1" customWidth="1"/>
    <col min="12" max="12" width="21.1796875" style="50" customWidth="1"/>
    <col min="13" max="13" width="14.54296875" bestFit="1" customWidth="1"/>
    <col min="14" max="14" width="14.54296875" style="50" customWidth="1"/>
    <col min="15" max="15" width="19.81640625" bestFit="1" customWidth="1"/>
    <col min="16" max="16" width="19.81640625" style="50" customWidth="1"/>
    <col min="17" max="17" width="19.81640625" customWidth="1"/>
    <col min="18" max="18" width="19.81640625" style="50" customWidth="1"/>
    <col min="19" max="19" width="17.7265625" customWidth="1"/>
  </cols>
  <sheetData>
    <row r="1" spans="1:19" ht="43.5" x14ac:dyDescent="0.35">
      <c r="A1" s="16" t="s">
        <v>9</v>
      </c>
      <c r="B1" s="16" t="s">
        <v>1</v>
      </c>
      <c r="C1" s="23" t="s">
        <v>10</v>
      </c>
      <c r="D1" s="23" t="s">
        <v>0</v>
      </c>
      <c r="E1" s="23" t="s">
        <v>11</v>
      </c>
      <c r="F1" s="16" t="s">
        <v>12</v>
      </c>
      <c r="G1" s="16" t="s">
        <v>284</v>
      </c>
      <c r="H1" s="16" t="s">
        <v>285</v>
      </c>
      <c r="I1" s="23" t="s">
        <v>107</v>
      </c>
      <c r="J1" s="23" t="s">
        <v>106</v>
      </c>
      <c r="K1" s="23" t="s">
        <v>283</v>
      </c>
      <c r="L1" s="47" t="s">
        <v>287</v>
      </c>
      <c r="M1" s="23" t="s">
        <v>286</v>
      </c>
      <c r="N1" s="47" t="s">
        <v>288</v>
      </c>
      <c r="O1" s="23" t="s">
        <v>290</v>
      </c>
      <c r="P1" s="47" t="s">
        <v>289</v>
      </c>
      <c r="Q1" s="23" t="s">
        <v>291</v>
      </c>
      <c r="R1" s="47" t="s">
        <v>109</v>
      </c>
      <c r="S1" s="23" t="s">
        <v>105</v>
      </c>
    </row>
    <row r="2" spans="1:19" x14ac:dyDescent="0.35">
      <c r="A2" s="9" t="s">
        <v>77</v>
      </c>
      <c r="B2" s="9" t="s">
        <v>78</v>
      </c>
      <c r="C2" s="9" t="s">
        <v>79</v>
      </c>
      <c r="D2" s="11" t="s">
        <v>80</v>
      </c>
      <c r="E2" s="9" t="s">
        <v>34</v>
      </c>
      <c r="F2" s="9" t="s">
        <v>35</v>
      </c>
      <c r="G2" s="26" t="s">
        <v>254</v>
      </c>
      <c r="H2" s="26">
        <v>10</v>
      </c>
      <c r="I2" s="11">
        <v>14</v>
      </c>
      <c r="J2" s="27">
        <v>641</v>
      </c>
      <c r="K2" s="39"/>
      <c r="L2" s="48">
        <f>((K2*I2)*12)</f>
        <v>0</v>
      </c>
      <c r="M2" s="40"/>
      <c r="N2" s="52">
        <f>M2*H2</f>
        <v>0</v>
      </c>
      <c r="O2" s="40"/>
      <c r="P2" s="52">
        <f>J2*O2</f>
        <v>0</v>
      </c>
      <c r="Q2" s="40"/>
      <c r="R2" s="52">
        <f>Q2*J2</f>
        <v>0</v>
      </c>
      <c r="S2" s="5">
        <f>L2+N2+P2-R2</f>
        <v>0</v>
      </c>
    </row>
    <row r="3" spans="1:19" x14ac:dyDescent="0.35">
      <c r="A3" s="9" t="s">
        <v>77</v>
      </c>
      <c r="B3" s="9" t="s">
        <v>78</v>
      </c>
      <c r="C3" s="9" t="s">
        <v>79</v>
      </c>
      <c r="D3" s="11" t="s">
        <v>80</v>
      </c>
      <c r="E3" s="9" t="s">
        <v>19</v>
      </c>
      <c r="F3" s="9" t="s">
        <v>4</v>
      </c>
      <c r="G3" s="26" t="s">
        <v>32</v>
      </c>
      <c r="H3" s="26">
        <f>52/2</f>
        <v>26</v>
      </c>
      <c r="I3" s="11">
        <v>1</v>
      </c>
      <c r="J3" s="27">
        <f>1290/5</f>
        <v>258</v>
      </c>
      <c r="K3" s="39"/>
      <c r="L3" s="48">
        <f t="shared" ref="L3:L66" si="0">((K3*I3)*12)</f>
        <v>0</v>
      </c>
      <c r="M3" s="40"/>
      <c r="N3" s="52">
        <f t="shared" ref="N3:N66" si="1">M3*H3</f>
        <v>0</v>
      </c>
      <c r="O3" s="40"/>
      <c r="P3" s="52">
        <f t="shared" ref="P3:P66" si="2">J3*O3</f>
        <v>0</v>
      </c>
      <c r="Q3" s="40"/>
      <c r="R3" s="52">
        <f t="shared" ref="R3:R66" si="3">Q3*J3</f>
        <v>0</v>
      </c>
      <c r="S3" s="5">
        <f t="shared" ref="S3:S66" si="4">L3+N3+P3-R3</f>
        <v>0</v>
      </c>
    </row>
    <row r="4" spans="1:19" x14ac:dyDescent="0.35">
      <c r="A4" s="9" t="s">
        <v>77</v>
      </c>
      <c r="B4" s="9" t="s">
        <v>78</v>
      </c>
      <c r="C4" s="9" t="s">
        <v>79</v>
      </c>
      <c r="D4" s="11" t="s">
        <v>80</v>
      </c>
      <c r="E4" s="9" t="s">
        <v>19</v>
      </c>
      <c r="F4" s="9" t="s">
        <v>5</v>
      </c>
      <c r="G4" s="26" t="s">
        <v>32</v>
      </c>
      <c r="H4" s="26">
        <f t="shared" ref="H4:H11" si="5">52/2</f>
        <v>26</v>
      </c>
      <c r="I4" s="11">
        <v>2</v>
      </c>
      <c r="J4" s="27">
        <f t="shared" ref="J4:J7" si="6">1290/5</f>
        <v>258</v>
      </c>
      <c r="K4" s="39"/>
      <c r="L4" s="48">
        <f t="shared" si="0"/>
        <v>0</v>
      </c>
      <c r="M4" s="40"/>
      <c r="N4" s="52">
        <f t="shared" si="1"/>
        <v>0</v>
      </c>
      <c r="O4" s="40"/>
      <c r="P4" s="52">
        <f t="shared" si="2"/>
        <v>0</v>
      </c>
      <c r="Q4" s="40"/>
      <c r="R4" s="52">
        <f t="shared" si="3"/>
        <v>0</v>
      </c>
      <c r="S4" s="5">
        <f t="shared" si="4"/>
        <v>0</v>
      </c>
    </row>
    <row r="5" spans="1:19" x14ac:dyDescent="0.35">
      <c r="A5" s="9" t="s">
        <v>77</v>
      </c>
      <c r="B5" s="9" t="s">
        <v>78</v>
      </c>
      <c r="C5" s="9" t="s">
        <v>79</v>
      </c>
      <c r="D5" s="11" t="s">
        <v>80</v>
      </c>
      <c r="E5" s="9" t="s">
        <v>19</v>
      </c>
      <c r="F5" s="9" t="s">
        <v>4</v>
      </c>
      <c r="G5" s="26" t="s">
        <v>32</v>
      </c>
      <c r="H5" s="26">
        <f t="shared" si="5"/>
        <v>26</v>
      </c>
      <c r="I5" s="11">
        <v>1</v>
      </c>
      <c r="J5" s="27">
        <f t="shared" si="6"/>
        <v>258</v>
      </c>
      <c r="K5" s="39"/>
      <c r="L5" s="48">
        <f t="shared" si="0"/>
        <v>0</v>
      </c>
      <c r="M5" s="40"/>
      <c r="N5" s="52">
        <f t="shared" si="1"/>
        <v>0</v>
      </c>
      <c r="O5" s="40"/>
      <c r="P5" s="52">
        <f t="shared" si="2"/>
        <v>0</v>
      </c>
      <c r="Q5" s="40"/>
      <c r="R5" s="52">
        <f t="shared" si="3"/>
        <v>0</v>
      </c>
      <c r="S5" s="5">
        <f t="shared" si="4"/>
        <v>0</v>
      </c>
    </row>
    <row r="6" spans="1:19" x14ac:dyDescent="0.35">
      <c r="A6" s="9" t="s">
        <v>77</v>
      </c>
      <c r="B6" s="9" t="s">
        <v>78</v>
      </c>
      <c r="C6" s="9" t="s">
        <v>79</v>
      </c>
      <c r="D6" s="11" t="s">
        <v>80</v>
      </c>
      <c r="E6" s="9" t="s">
        <v>19</v>
      </c>
      <c r="F6" s="9" t="s">
        <v>5</v>
      </c>
      <c r="G6" s="26" t="s">
        <v>32</v>
      </c>
      <c r="H6" s="26">
        <f t="shared" si="5"/>
        <v>26</v>
      </c>
      <c r="I6" s="11">
        <v>1</v>
      </c>
      <c r="J6" s="27">
        <f t="shared" si="6"/>
        <v>258</v>
      </c>
      <c r="K6" s="39"/>
      <c r="L6" s="48">
        <f t="shared" si="0"/>
        <v>0</v>
      </c>
      <c r="M6" s="40"/>
      <c r="N6" s="52">
        <f t="shared" si="1"/>
        <v>0</v>
      </c>
      <c r="O6" s="40"/>
      <c r="P6" s="52">
        <f t="shared" si="2"/>
        <v>0</v>
      </c>
      <c r="Q6" s="40"/>
      <c r="R6" s="52">
        <f t="shared" si="3"/>
        <v>0</v>
      </c>
      <c r="S6" s="5">
        <f t="shared" si="4"/>
        <v>0</v>
      </c>
    </row>
    <row r="7" spans="1:19" x14ac:dyDescent="0.35">
      <c r="A7" s="9" t="s">
        <v>77</v>
      </c>
      <c r="B7" s="9" t="s">
        <v>78</v>
      </c>
      <c r="C7" s="9" t="s">
        <v>79</v>
      </c>
      <c r="D7" s="11" t="s">
        <v>80</v>
      </c>
      <c r="E7" s="9" t="s">
        <v>19</v>
      </c>
      <c r="F7" s="9" t="s">
        <v>4</v>
      </c>
      <c r="G7" s="26" t="s">
        <v>32</v>
      </c>
      <c r="H7" s="26">
        <f t="shared" si="5"/>
        <v>26</v>
      </c>
      <c r="I7" s="11">
        <v>1</v>
      </c>
      <c r="J7" s="27">
        <f t="shared" si="6"/>
        <v>258</v>
      </c>
      <c r="K7" s="39"/>
      <c r="L7" s="48">
        <f t="shared" si="0"/>
        <v>0</v>
      </c>
      <c r="M7" s="40"/>
      <c r="N7" s="52">
        <f t="shared" si="1"/>
        <v>0</v>
      </c>
      <c r="O7" s="40"/>
      <c r="P7" s="52">
        <f t="shared" si="2"/>
        <v>0</v>
      </c>
      <c r="Q7" s="40"/>
      <c r="R7" s="52">
        <f t="shared" si="3"/>
        <v>0</v>
      </c>
      <c r="S7" s="5">
        <f t="shared" si="4"/>
        <v>0</v>
      </c>
    </row>
    <row r="8" spans="1:19" x14ac:dyDescent="0.35">
      <c r="A8" s="9" t="s">
        <v>77</v>
      </c>
      <c r="B8" s="9" t="s">
        <v>78</v>
      </c>
      <c r="C8" s="9" t="s">
        <v>79</v>
      </c>
      <c r="D8" s="11" t="s">
        <v>80</v>
      </c>
      <c r="E8" s="9" t="s">
        <v>21</v>
      </c>
      <c r="F8" s="9" t="s">
        <v>81</v>
      </c>
      <c r="G8" s="26" t="s">
        <v>18</v>
      </c>
      <c r="H8" s="26">
        <v>52</v>
      </c>
      <c r="I8" s="11">
        <v>1</v>
      </c>
      <c r="J8" s="27">
        <f>48337/6</f>
        <v>8056.166666666667</v>
      </c>
      <c r="K8" s="39"/>
      <c r="L8" s="48">
        <f t="shared" si="0"/>
        <v>0</v>
      </c>
      <c r="M8" s="40"/>
      <c r="N8" s="52">
        <f t="shared" si="1"/>
        <v>0</v>
      </c>
      <c r="O8" s="40"/>
      <c r="P8" s="52">
        <f t="shared" si="2"/>
        <v>0</v>
      </c>
      <c r="Q8" s="40"/>
      <c r="R8" s="52">
        <f t="shared" si="3"/>
        <v>0</v>
      </c>
      <c r="S8" s="5">
        <f t="shared" si="4"/>
        <v>0</v>
      </c>
    </row>
    <row r="9" spans="1:19" x14ac:dyDescent="0.35">
      <c r="A9" s="9" t="s">
        <v>77</v>
      </c>
      <c r="B9" s="9" t="s">
        <v>78</v>
      </c>
      <c r="C9" s="9" t="s">
        <v>79</v>
      </c>
      <c r="D9" s="11" t="s">
        <v>80</v>
      </c>
      <c r="E9" s="9" t="s">
        <v>20</v>
      </c>
      <c r="F9" s="9" t="s">
        <v>6</v>
      </c>
      <c r="G9" s="26" t="s">
        <v>32</v>
      </c>
      <c r="H9" s="26">
        <f t="shared" si="5"/>
        <v>26</v>
      </c>
      <c r="I9" s="11">
        <v>1</v>
      </c>
      <c r="J9" s="27">
        <f>6662/5</f>
        <v>1332.4</v>
      </c>
      <c r="K9" s="39"/>
      <c r="L9" s="48">
        <f t="shared" si="0"/>
        <v>0</v>
      </c>
      <c r="M9" s="40"/>
      <c r="N9" s="52">
        <f t="shared" si="1"/>
        <v>0</v>
      </c>
      <c r="O9" s="40"/>
      <c r="P9" s="52">
        <f t="shared" si="2"/>
        <v>0</v>
      </c>
      <c r="Q9" s="40"/>
      <c r="R9" s="52">
        <f t="shared" si="3"/>
        <v>0</v>
      </c>
      <c r="S9" s="5">
        <f t="shared" si="4"/>
        <v>0</v>
      </c>
    </row>
    <row r="10" spans="1:19" x14ac:dyDescent="0.35">
      <c r="A10" s="9" t="s">
        <v>77</v>
      </c>
      <c r="B10" s="9" t="s">
        <v>78</v>
      </c>
      <c r="C10" s="9" t="s">
        <v>79</v>
      </c>
      <c r="D10" s="11" t="s">
        <v>80</v>
      </c>
      <c r="E10" s="9" t="s">
        <v>20</v>
      </c>
      <c r="F10" s="9" t="s">
        <v>4</v>
      </c>
      <c r="G10" s="26" t="s">
        <v>32</v>
      </c>
      <c r="H10" s="26">
        <f t="shared" si="5"/>
        <v>26</v>
      </c>
      <c r="I10" s="11">
        <v>3</v>
      </c>
      <c r="J10" s="27">
        <f>6662/5</f>
        <v>1332.4</v>
      </c>
      <c r="K10" s="39"/>
      <c r="L10" s="48">
        <f t="shared" si="0"/>
        <v>0</v>
      </c>
      <c r="M10" s="40"/>
      <c r="N10" s="52">
        <f t="shared" si="1"/>
        <v>0</v>
      </c>
      <c r="O10" s="40"/>
      <c r="P10" s="52">
        <f t="shared" si="2"/>
        <v>0</v>
      </c>
      <c r="Q10" s="40"/>
      <c r="R10" s="52">
        <f t="shared" si="3"/>
        <v>0</v>
      </c>
      <c r="S10" s="5">
        <f t="shared" si="4"/>
        <v>0</v>
      </c>
    </row>
    <row r="11" spans="1:19" x14ac:dyDescent="0.35">
      <c r="A11" s="9" t="s">
        <v>77</v>
      </c>
      <c r="B11" s="9" t="s">
        <v>78</v>
      </c>
      <c r="C11" s="9" t="s">
        <v>79</v>
      </c>
      <c r="D11" s="11" t="s">
        <v>80</v>
      </c>
      <c r="E11" s="9" t="s">
        <v>20</v>
      </c>
      <c r="F11" s="9" t="s">
        <v>4</v>
      </c>
      <c r="G11" s="26" t="s">
        <v>32</v>
      </c>
      <c r="H11" s="26">
        <f t="shared" si="5"/>
        <v>26</v>
      </c>
      <c r="I11" s="11">
        <v>1</v>
      </c>
      <c r="J11" s="27">
        <f>6662/5</f>
        <v>1332.4</v>
      </c>
      <c r="K11" s="39"/>
      <c r="L11" s="48">
        <f t="shared" si="0"/>
        <v>0</v>
      </c>
      <c r="M11" s="40"/>
      <c r="N11" s="52">
        <f t="shared" si="1"/>
        <v>0</v>
      </c>
      <c r="O11" s="40"/>
      <c r="P11" s="52">
        <f t="shared" si="2"/>
        <v>0</v>
      </c>
      <c r="Q11" s="40"/>
      <c r="R11" s="52">
        <f t="shared" si="3"/>
        <v>0</v>
      </c>
      <c r="S11" s="5">
        <f t="shared" si="4"/>
        <v>0</v>
      </c>
    </row>
    <row r="12" spans="1:19" x14ac:dyDescent="0.35">
      <c r="A12" s="9" t="s">
        <v>77</v>
      </c>
      <c r="B12" s="9" t="s">
        <v>78</v>
      </c>
      <c r="C12" s="9" t="s">
        <v>79</v>
      </c>
      <c r="D12" s="11" t="s">
        <v>80</v>
      </c>
      <c r="E12" s="9" t="s">
        <v>21</v>
      </c>
      <c r="F12" s="9" t="s">
        <v>45</v>
      </c>
      <c r="G12" s="26" t="s">
        <v>18</v>
      </c>
      <c r="H12" s="26">
        <v>52</v>
      </c>
      <c r="I12" s="11">
        <v>1</v>
      </c>
      <c r="J12" s="27">
        <f>48337/6</f>
        <v>8056.166666666667</v>
      </c>
      <c r="K12" s="39"/>
      <c r="L12" s="48">
        <f t="shared" si="0"/>
        <v>0</v>
      </c>
      <c r="M12" s="40"/>
      <c r="N12" s="52">
        <f t="shared" si="1"/>
        <v>0</v>
      </c>
      <c r="O12" s="40"/>
      <c r="P12" s="52">
        <f t="shared" si="2"/>
        <v>0</v>
      </c>
      <c r="Q12" s="40"/>
      <c r="R12" s="52">
        <f t="shared" si="3"/>
        <v>0</v>
      </c>
      <c r="S12" s="5">
        <f t="shared" si="4"/>
        <v>0</v>
      </c>
    </row>
    <row r="13" spans="1:19" x14ac:dyDescent="0.35">
      <c r="A13" s="9" t="s">
        <v>77</v>
      </c>
      <c r="B13" s="9" t="s">
        <v>78</v>
      </c>
      <c r="C13" s="9" t="s">
        <v>79</v>
      </c>
      <c r="D13" s="11" t="s">
        <v>80</v>
      </c>
      <c r="E13" s="9" t="s">
        <v>2</v>
      </c>
      <c r="F13" s="9" t="s">
        <v>4</v>
      </c>
      <c r="G13" s="26" t="s">
        <v>254</v>
      </c>
      <c r="H13" s="26">
        <v>10</v>
      </c>
      <c r="I13" s="11">
        <v>1</v>
      </c>
      <c r="J13" s="27">
        <f>270/3</f>
        <v>90</v>
      </c>
      <c r="K13" s="39"/>
      <c r="L13" s="48">
        <f t="shared" si="0"/>
        <v>0</v>
      </c>
      <c r="M13" s="40"/>
      <c r="N13" s="52">
        <f t="shared" si="1"/>
        <v>0</v>
      </c>
      <c r="O13" s="40"/>
      <c r="P13" s="52">
        <f t="shared" si="2"/>
        <v>0</v>
      </c>
      <c r="Q13" s="40"/>
      <c r="R13" s="52">
        <f t="shared" si="3"/>
        <v>0</v>
      </c>
      <c r="S13" s="5">
        <f t="shared" si="4"/>
        <v>0</v>
      </c>
    </row>
    <row r="14" spans="1:19" x14ac:dyDescent="0.35">
      <c r="A14" s="9" t="s">
        <v>77</v>
      </c>
      <c r="B14" s="9" t="s">
        <v>78</v>
      </c>
      <c r="C14" s="9" t="s">
        <v>79</v>
      </c>
      <c r="D14" s="11" t="s">
        <v>80</v>
      </c>
      <c r="E14" s="9" t="s">
        <v>20</v>
      </c>
      <c r="F14" s="9" t="s">
        <v>6</v>
      </c>
      <c r="G14" s="26" t="s">
        <v>32</v>
      </c>
      <c r="H14" s="26">
        <v>26</v>
      </c>
      <c r="I14" s="11">
        <v>3</v>
      </c>
      <c r="J14" s="27">
        <f>6662/5</f>
        <v>1332.4</v>
      </c>
      <c r="K14" s="39"/>
      <c r="L14" s="48">
        <f t="shared" si="0"/>
        <v>0</v>
      </c>
      <c r="M14" s="40"/>
      <c r="N14" s="52">
        <f t="shared" si="1"/>
        <v>0</v>
      </c>
      <c r="O14" s="40"/>
      <c r="P14" s="52">
        <f t="shared" si="2"/>
        <v>0</v>
      </c>
      <c r="Q14" s="40"/>
      <c r="R14" s="52">
        <f t="shared" si="3"/>
        <v>0</v>
      </c>
      <c r="S14" s="5">
        <f t="shared" si="4"/>
        <v>0</v>
      </c>
    </row>
    <row r="15" spans="1:19" x14ac:dyDescent="0.35">
      <c r="A15" s="9" t="s">
        <v>77</v>
      </c>
      <c r="B15" s="9" t="s">
        <v>78</v>
      </c>
      <c r="C15" s="9" t="s">
        <v>79</v>
      </c>
      <c r="D15" s="11" t="s">
        <v>80</v>
      </c>
      <c r="E15" s="9" t="s">
        <v>21</v>
      </c>
      <c r="F15" s="9" t="s">
        <v>81</v>
      </c>
      <c r="G15" s="26" t="s">
        <v>18</v>
      </c>
      <c r="H15" s="26">
        <v>52</v>
      </c>
      <c r="I15" s="11">
        <v>3</v>
      </c>
      <c r="J15" s="27">
        <f>48337/6</f>
        <v>8056.166666666667</v>
      </c>
      <c r="K15" s="39"/>
      <c r="L15" s="48">
        <f t="shared" si="0"/>
        <v>0</v>
      </c>
      <c r="M15" s="40"/>
      <c r="N15" s="52">
        <f t="shared" si="1"/>
        <v>0</v>
      </c>
      <c r="O15" s="40"/>
      <c r="P15" s="52">
        <f t="shared" si="2"/>
        <v>0</v>
      </c>
      <c r="Q15" s="40"/>
      <c r="R15" s="52">
        <f t="shared" si="3"/>
        <v>0</v>
      </c>
      <c r="S15" s="5">
        <f t="shared" si="4"/>
        <v>0</v>
      </c>
    </row>
    <row r="16" spans="1:19" x14ac:dyDescent="0.35">
      <c r="A16" s="9" t="s">
        <v>77</v>
      </c>
      <c r="B16" s="9" t="s">
        <v>78</v>
      </c>
      <c r="C16" s="9" t="s">
        <v>79</v>
      </c>
      <c r="D16" s="11" t="s">
        <v>80</v>
      </c>
      <c r="E16" s="9" t="s">
        <v>2</v>
      </c>
      <c r="F16" s="9" t="s">
        <v>4</v>
      </c>
      <c r="G16" s="26" t="s">
        <v>254</v>
      </c>
      <c r="H16" s="26">
        <v>10</v>
      </c>
      <c r="I16" s="11">
        <v>1</v>
      </c>
      <c r="J16" s="27">
        <f>270/3</f>
        <v>90</v>
      </c>
      <c r="K16" s="39"/>
      <c r="L16" s="48">
        <f t="shared" si="0"/>
        <v>0</v>
      </c>
      <c r="M16" s="40"/>
      <c r="N16" s="52">
        <f t="shared" si="1"/>
        <v>0</v>
      </c>
      <c r="O16" s="40"/>
      <c r="P16" s="52">
        <f t="shared" si="2"/>
        <v>0</v>
      </c>
      <c r="Q16" s="40"/>
      <c r="R16" s="52">
        <f t="shared" si="3"/>
        <v>0</v>
      </c>
      <c r="S16" s="5">
        <f t="shared" si="4"/>
        <v>0</v>
      </c>
    </row>
    <row r="17" spans="1:19" x14ac:dyDescent="0.35">
      <c r="A17" s="9" t="s">
        <v>77</v>
      </c>
      <c r="B17" s="9" t="s">
        <v>78</v>
      </c>
      <c r="C17" s="9" t="s">
        <v>79</v>
      </c>
      <c r="D17" s="11" t="s">
        <v>80</v>
      </c>
      <c r="E17" s="9" t="s">
        <v>20</v>
      </c>
      <c r="F17" s="9" t="s">
        <v>4</v>
      </c>
      <c r="G17" s="9" t="s">
        <v>32</v>
      </c>
      <c r="H17" s="26">
        <v>26</v>
      </c>
      <c r="I17" s="11">
        <v>7</v>
      </c>
      <c r="J17" s="27">
        <f>6662/5</f>
        <v>1332.4</v>
      </c>
      <c r="K17" s="39"/>
      <c r="L17" s="48">
        <f t="shared" si="0"/>
        <v>0</v>
      </c>
      <c r="M17" s="40"/>
      <c r="N17" s="52">
        <f t="shared" si="1"/>
        <v>0</v>
      </c>
      <c r="O17" s="40"/>
      <c r="P17" s="52">
        <f t="shared" si="2"/>
        <v>0</v>
      </c>
      <c r="Q17" s="40"/>
      <c r="R17" s="52">
        <f t="shared" si="3"/>
        <v>0</v>
      </c>
      <c r="S17" s="5">
        <f t="shared" si="4"/>
        <v>0</v>
      </c>
    </row>
    <row r="18" spans="1:19" x14ac:dyDescent="0.35">
      <c r="A18" s="9" t="s">
        <v>77</v>
      </c>
      <c r="B18" s="9" t="s">
        <v>78</v>
      </c>
      <c r="C18" s="9" t="s">
        <v>79</v>
      </c>
      <c r="D18" s="11" t="s">
        <v>80</v>
      </c>
      <c r="E18" s="9" t="s">
        <v>20</v>
      </c>
      <c r="F18" s="9" t="s">
        <v>6</v>
      </c>
      <c r="G18" s="9" t="s">
        <v>32</v>
      </c>
      <c r="H18" s="26">
        <v>26</v>
      </c>
      <c r="I18" s="11">
        <v>1</v>
      </c>
      <c r="J18" s="27">
        <f>6662/5</f>
        <v>1332.4</v>
      </c>
      <c r="K18" s="39"/>
      <c r="L18" s="48">
        <f t="shared" si="0"/>
        <v>0</v>
      </c>
      <c r="M18" s="40"/>
      <c r="N18" s="52">
        <f t="shared" si="1"/>
        <v>0</v>
      </c>
      <c r="O18" s="40"/>
      <c r="P18" s="52">
        <f t="shared" si="2"/>
        <v>0</v>
      </c>
      <c r="Q18" s="40"/>
      <c r="R18" s="52">
        <f t="shared" si="3"/>
        <v>0</v>
      </c>
      <c r="S18" s="5">
        <f t="shared" si="4"/>
        <v>0</v>
      </c>
    </row>
    <row r="19" spans="1:19" x14ac:dyDescent="0.35">
      <c r="A19" s="9" t="s">
        <v>77</v>
      </c>
      <c r="B19" s="9" t="s">
        <v>78</v>
      </c>
      <c r="C19" s="9" t="s">
        <v>79</v>
      </c>
      <c r="D19" s="11" t="s">
        <v>80</v>
      </c>
      <c r="E19" s="9" t="s">
        <v>21</v>
      </c>
      <c r="F19" s="9" t="s">
        <v>81</v>
      </c>
      <c r="G19" s="9" t="s">
        <v>18</v>
      </c>
      <c r="H19" s="26">
        <v>52</v>
      </c>
      <c r="I19" s="11">
        <v>2</v>
      </c>
      <c r="J19" s="27">
        <f>48337/6</f>
        <v>8056.166666666667</v>
      </c>
      <c r="K19" s="39"/>
      <c r="L19" s="48">
        <f t="shared" si="0"/>
        <v>0</v>
      </c>
      <c r="M19" s="40"/>
      <c r="N19" s="52">
        <f t="shared" si="1"/>
        <v>0</v>
      </c>
      <c r="O19" s="40"/>
      <c r="P19" s="52">
        <f t="shared" si="2"/>
        <v>0</v>
      </c>
      <c r="Q19" s="40"/>
      <c r="R19" s="52">
        <f t="shared" si="3"/>
        <v>0</v>
      </c>
      <c r="S19" s="5">
        <f t="shared" si="4"/>
        <v>0</v>
      </c>
    </row>
    <row r="20" spans="1:19" x14ac:dyDescent="0.35">
      <c r="A20" s="9" t="s">
        <v>77</v>
      </c>
      <c r="B20" s="9" t="s">
        <v>78</v>
      </c>
      <c r="C20" s="9" t="s">
        <v>79</v>
      </c>
      <c r="D20" s="11" t="s">
        <v>80</v>
      </c>
      <c r="E20" s="9" t="s">
        <v>20</v>
      </c>
      <c r="F20" s="9" t="s">
        <v>6</v>
      </c>
      <c r="G20" s="9" t="s">
        <v>32</v>
      </c>
      <c r="H20" s="26">
        <v>26</v>
      </c>
      <c r="I20" s="11">
        <v>1</v>
      </c>
      <c r="J20" s="27">
        <f>6662/5</f>
        <v>1332.4</v>
      </c>
      <c r="K20" s="39"/>
      <c r="L20" s="48">
        <f t="shared" si="0"/>
        <v>0</v>
      </c>
      <c r="M20" s="40"/>
      <c r="N20" s="52">
        <f t="shared" si="1"/>
        <v>0</v>
      </c>
      <c r="O20" s="40"/>
      <c r="P20" s="52">
        <f t="shared" si="2"/>
        <v>0</v>
      </c>
      <c r="Q20" s="40"/>
      <c r="R20" s="52">
        <f t="shared" si="3"/>
        <v>0</v>
      </c>
      <c r="S20" s="5">
        <f t="shared" si="4"/>
        <v>0</v>
      </c>
    </row>
    <row r="21" spans="1:19" x14ac:dyDescent="0.35">
      <c r="A21" s="9" t="s">
        <v>77</v>
      </c>
      <c r="B21" s="9" t="s">
        <v>78</v>
      </c>
      <c r="C21" s="9" t="s">
        <v>79</v>
      </c>
      <c r="D21" s="11" t="s">
        <v>80</v>
      </c>
      <c r="E21" s="9" t="s">
        <v>2</v>
      </c>
      <c r="F21" s="9" t="s">
        <v>4</v>
      </c>
      <c r="G21" s="26" t="s">
        <v>254</v>
      </c>
      <c r="H21" s="26">
        <v>10</v>
      </c>
      <c r="I21" s="11">
        <v>2</v>
      </c>
      <c r="J21" s="27">
        <f>270/3</f>
        <v>90</v>
      </c>
      <c r="K21" s="39"/>
      <c r="L21" s="48">
        <f t="shared" si="0"/>
        <v>0</v>
      </c>
      <c r="M21" s="40"/>
      <c r="N21" s="52">
        <f t="shared" si="1"/>
        <v>0</v>
      </c>
      <c r="O21" s="40"/>
      <c r="P21" s="52">
        <f t="shared" si="2"/>
        <v>0</v>
      </c>
      <c r="Q21" s="40"/>
      <c r="R21" s="52">
        <f t="shared" si="3"/>
        <v>0</v>
      </c>
      <c r="S21" s="5">
        <f t="shared" si="4"/>
        <v>0</v>
      </c>
    </row>
    <row r="22" spans="1:19" x14ac:dyDescent="0.35">
      <c r="A22" s="9" t="s">
        <v>77</v>
      </c>
      <c r="B22" s="9" t="s">
        <v>78</v>
      </c>
      <c r="C22" s="9" t="s">
        <v>79</v>
      </c>
      <c r="D22" s="11" t="s">
        <v>80</v>
      </c>
      <c r="E22" s="9" t="s">
        <v>21</v>
      </c>
      <c r="F22" s="9" t="s">
        <v>81</v>
      </c>
      <c r="G22" s="26" t="s">
        <v>18</v>
      </c>
      <c r="H22" s="26">
        <v>52</v>
      </c>
      <c r="I22" s="11">
        <v>1</v>
      </c>
      <c r="J22" s="27">
        <f>48337/6</f>
        <v>8056.166666666667</v>
      </c>
      <c r="K22" s="39"/>
      <c r="L22" s="48">
        <f t="shared" si="0"/>
        <v>0</v>
      </c>
      <c r="M22" s="40"/>
      <c r="N22" s="52">
        <f t="shared" si="1"/>
        <v>0</v>
      </c>
      <c r="O22" s="40"/>
      <c r="P22" s="52">
        <f t="shared" si="2"/>
        <v>0</v>
      </c>
      <c r="Q22" s="40"/>
      <c r="R22" s="52">
        <f t="shared" si="3"/>
        <v>0</v>
      </c>
      <c r="S22" s="5">
        <f t="shared" si="4"/>
        <v>0</v>
      </c>
    </row>
    <row r="23" spans="1:19" x14ac:dyDescent="0.35">
      <c r="A23" s="9" t="s">
        <v>77</v>
      </c>
      <c r="B23" s="9" t="s">
        <v>78</v>
      </c>
      <c r="C23" s="9" t="s">
        <v>79</v>
      </c>
      <c r="D23" s="11" t="s">
        <v>80</v>
      </c>
      <c r="E23" s="9" t="s">
        <v>21</v>
      </c>
      <c r="F23" s="9" t="s">
        <v>81</v>
      </c>
      <c r="G23" s="26" t="s">
        <v>18</v>
      </c>
      <c r="H23" s="26">
        <v>52</v>
      </c>
      <c r="I23" s="11">
        <v>1</v>
      </c>
      <c r="J23" s="27">
        <f>48337/6</f>
        <v>8056.166666666667</v>
      </c>
      <c r="K23" s="39"/>
      <c r="L23" s="48">
        <f t="shared" si="0"/>
        <v>0</v>
      </c>
      <c r="M23" s="40"/>
      <c r="N23" s="52">
        <f t="shared" si="1"/>
        <v>0</v>
      </c>
      <c r="O23" s="40"/>
      <c r="P23" s="52">
        <f t="shared" si="2"/>
        <v>0</v>
      </c>
      <c r="Q23" s="40"/>
      <c r="R23" s="52">
        <f t="shared" si="3"/>
        <v>0</v>
      </c>
      <c r="S23" s="5">
        <f t="shared" si="4"/>
        <v>0</v>
      </c>
    </row>
    <row r="24" spans="1:19" ht="15" thickBot="1" x14ac:dyDescent="0.4">
      <c r="A24" s="9" t="s">
        <v>77</v>
      </c>
      <c r="B24" s="9" t="s">
        <v>78</v>
      </c>
      <c r="C24" s="9" t="s">
        <v>79</v>
      </c>
      <c r="D24" s="11" t="s">
        <v>80</v>
      </c>
      <c r="E24" s="9" t="s">
        <v>20</v>
      </c>
      <c r="F24" s="9" t="s">
        <v>4</v>
      </c>
      <c r="G24" s="26" t="s">
        <v>32</v>
      </c>
      <c r="H24" s="26">
        <v>26</v>
      </c>
      <c r="I24" s="11">
        <v>1</v>
      </c>
      <c r="J24" s="27">
        <f>6662/5</f>
        <v>1332.4</v>
      </c>
      <c r="K24" s="39"/>
      <c r="L24" s="48">
        <f t="shared" si="0"/>
        <v>0</v>
      </c>
      <c r="M24" s="40"/>
      <c r="N24" s="52">
        <f t="shared" si="1"/>
        <v>0</v>
      </c>
      <c r="O24" s="42"/>
      <c r="P24" s="52">
        <f t="shared" si="2"/>
        <v>0</v>
      </c>
      <c r="Q24" s="42"/>
      <c r="R24" s="52">
        <f t="shared" si="3"/>
        <v>0</v>
      </c>
      <c r="S24" s="5">
        <f t="shared" si="4"/>
        <v>0</v>
      </c>
    </row>
    <row r="25" spans="1:19" ht="15" thickBot="1" x14ac:dyDescent="0.4">
      <c r="A25" s="9"/>
      <c r="B25" s="9"/>
      <c r="C25" s="9"/>
      <c r="D25" s="11"/>
      <c r="E25" s="9"/>
      <c r="F25" s="9"/>
      <c r="G25" s="26"/>
      <c r="H25" s="26"/>
      <c r="I25" s="57" t="s">
        <v>108</v>
      </c>
      <c r="J25" s="28">
        <f>SUM(J2:J24)</f>
        <v>61197.2</v>
      </c>
      <c r="K25" s="25"/>
      <c r="L25" s="25"/>
      <c r="M25" s="25"/>
      <c r="N25" s="53"/>
      <c r="O25" s="25"/>
      <c r="P25" s="53"/>
      <c r="Q25" s="25"/>
      <c r="R25" s="53"/>
      <c r="S25" s="25"/>
    </row>
    <row r="26" spans="1:19" x14ac:dyDescent="0.35">
      <c r="A26" s="9" t="s">
        <v>14</v>
      </c>
      <c r="B26" s="9" t="s">
        <v>8</v>
      </c>
      <c r="C26" s="9" t="s">
        <v>15</v>
      </c>
      <c r="D26" s="11" t="s">
        <v>16</v>
      </c>
      <c r="E26" s="9" t="s">
        <v>2</v>
      </c>
      <c r="F26" s="9" t="s">
        <v>4</v>
      </c>
      <c r="G26" s="26" t="s">
        <v>18</v>
      </c>
      <c r="H26" s="26">
        <v>52</v>
      </c>
      <c r="I26" s="11">
        <v>1</v>
      </c>
      <c r="J26" s="27">
        <v>37</v>
      </c>
      <c r="K26" s="31"/>
      <c r="L26" s="48">
        <f t="shared" si="0"/>
        <v>0</v>
      </c>
      <c r="M26" s="32"/>
      <c r="N26" s="52">
        <f t="shared" si="1"/>
        <v>0</v>
      </c>
      <c r="O26" s="32"/>
      <c r="P26" s="52">
        <f t="shared" si="2"/>
        <v>0</v>
      </c>
      <c r="Q26" s="32"/>
      <c r="R26" s="52">
        <f t="shared" si="3"/>
        <v>0</v>
      </c>
      <c r="S26" s="5">
        <f t="shared" si="4"/>
        <v>0</v>
      </c>
    </row>
    <row r="27" spans="1:19" x14ac:dyDescent="0.35">
      <c r="A27" s="9" t="s">
        <v>14</v>
      </c>
      <c r="B27" s="9" t="s">
        <v>8</v>
      </c>
      <c r="C27" s="9" t="s">
        <v>15</v>
      </c>
      <c r="D27" s="11" t="s">
        <v>16</v>
      </c>
      <c r="E27" s="9" t="s">
        <v>19</v>
      </c>
      <c r="F27" s="9" t="s">
        <v>5</v>
      </c>
      <c r="G27" s="26" t="s">
        <v>18</v>
      </c>
      <c r="H27" s="26">
        <v>52</v>
      </c>
      <c r="I27" s="11">
        <v>1</v>
      </c>
      <c r="J27" s="27">
        <v>161</v>
      </c>
      <c r="K27" s="31"/>
      <c r="L27" s="48">
        <f t="shared" si="0"/>
        <v>0</v>
      </c>
      <c r="M27" s="32"/>
      <c r="N27" s="52">
        <f t="shared" si="1"/>
        <v>0</v>
      </c>
      <c r="O27" s="32"/>
      <c r="P27" s="52">
        <f t="shared" si="2"/>
        <v>0</v>
      </c>
      <c r="Q27" s="32"/>
      <c r="R27" s="52">
        <f t="shared" si="3"/>
        <v>0</v>
      </c>
      <c r="S27" s="5">
        <f t="shared" si="4"/>
        <v>0</v>
      </c>
    </row>
    <row r="28" spans="1:19" x14ac:dyDescent="0.35">
      <c r="A28" s="9" t="s">
        <v>14</v>
      </c>
      <c r="B28" s="9" t="s">
        <v>8</v>
      </c>
      <c r="C28" s="9" t="s">
        <v>15</v>
      </c>
      <c r="D28" s="11" t="s">
        <v>16</v>
      </c>
      <c r="E28" s="9" t="s">
        <v>20</v>
      </c>
      <c r="F28" s="9" t="s">
        <v>5</v>
      </c>
      <c r="G28" s="26" t="s">
        <v>18</v>
      </c>
      <c r="H28" s="26">
        <v>52</v>
      </c>
      <c r="I28" s="11">
        <v>1</v>
      </c>
      <c r="J28" s="27">
        <f>1211/2</f>
        <v>605.5</v>
      </c>
      <c r="K28" s="31"/>
      <c r="L28" s="48">
        <f t="shared" si="0"/>
        <v>0</v>
      </c>
      <c r="M28" s="32"/>
      <c r="N28" s="52">
        <f t="shared" si="1"/>
        <v>0</v>
      </c>
      <c r="O28" s="32"/>
      <c r="P28" s="52">
        <f t="shared" si="2"/>
        <v>0</v>
      </c>
      <c r="Q28" s="32"/>
      <c r="R28" s="52">
        <f t="shared" si="3"/>
        <v>0</v>
      </c>
      <c r="S28" s="5">
        <f t="shared" si="4"/>
        <v>0</v>
      </c>
    </row>
    <row r="29" spans="1:19" x14ac:dyDescent="0.35">
      <c r="A29" s="9" t="s">
        <v>14</v>
      </c>
      <c r="B29" s="9" t="s">
        <v>8</v>
      </c>
      <c r="C29" s="9" t="s">
        <v>15</v>
      </c>
      <c r="D29" s="11" t="s">
        <v>16</v>
      </c>
      <c r="E29" s="9" t="s">
        <v>21</v>
      </c>
      <c r="F29" s="9" t="s">
        <v>6</v>
      </c>
      <c r="G29" s="26" t="s">
        <v>18</v>
      </c>
      <c r="H29" s="26">
        <v>52</v>
      </c>
      <c r="I29" s="11">
        <v>2</v>
      </c>
      <c r="J29" s="27">
        <f>3804/2</f>
        <v>1902</v>
      </c>
      <c r="K29" s="31"/>
      <c r="L29" s="48">
        <f t="shared" si="0"/>
        <v>0</v>
      </c>
      <c r="M29" s="32"/>
      <c r="N29" s="52">
        <f t="shared" si="1"/>
        <v>0</v>
      </c>
      <c r="O29" s="32"/>
      <c r="P29" s="52">
        <f t="shared" si="2"/>
        <v>0</v>
      </c>
      <c r="Q29" s="32"/>
      <c r="R29" s="52">
        <f t="shared" si="3"/>
        <v>0</v>
      </c>
      <c r="S29" s="5">
        <f t="shared" si="4"/>
        <v>0</v>
      </c>
    </row>
    <row r="30" spans="1:19" x14ac:dyDescent="0.35">
      <c r="A30" s="9" t="s">
        <v>14</v>
      </c>
      <c r="B30" s="9" t="s">
        <v>8</v>
      </c>
      <c r="C30" s="9" t="s">
        <v>15</v>
      </c>
      <c r="D30" s="11" t="s">
        <v>16</v>
      </c>
      <c r="E30" s="9" t="s">
        <v>20</v>
      </c>
      <c r="F30" s="9" t="s">
        <v>4</v>
      </c>
      <c r="G30" s="26" t="s">
        <v>18</v>
      </c>
      <c r="H30" s="26">
        <v>52</v>
      </c>
      <c r="I30" s="11">
        <v>2</v>
      </c>
      <c r="J30" s="27">
        <f>1211/2</f>
        <v>605.5</v>
      </c>
      <c r="K30" s="31"/>
      <c r="L30" s="48">
        <f t="shared" si="0"/>
        <v>0</v>
      </c>
      <c r="M30" s="32"/>
      <c r="N30" s="52">
        <f t="shared" si="1"/>
        <v>0</v>
      </c>
      <c r="O30" s="32"/>
      <c r="P30" s="52">
        <f t="shared" si="2"/>
        <v>0</v>
      </c>
      <c r="Q30" s="32"/>
      <c r="R30" s="52">
        <f t="shared" si="3"/>
        <v>0</v>
      </c>
      <c r="S30" s="5">
        <f t="shared" si="4"/>
        <v>0</v>
      </c>
    </row>
    <row r="31" spans="1:19" x14ac:dyDescent="0.35">
      <c r="A31" s="9" t="s">
        <v>14</v>
      </c>
      <c r="B31" s="9" t="s">
        <v>8</v>
      </c>
      <c r="C31" s="9" t="s">
        <v>15</v>
      </c>
      <c r="D31" s="11" t="s">
        <v>16</v>
      </c>
      <c r="E31" s="9" t="s">
        <v>21</v>
      </c>
      <c r="F31" s="9" t="s">
        <v>4</v>
      </c>
      <c r="G31" s="26" t="s">
        <v>18</v>
      </c>
      <c r="H31" s="26">
        <v>52</v>
      </c>
      <c r="I31" s="11">
        <v>3</v>
      </c>
      <c r="J31" s="27">
        <f>3804/2</f>
        <v>1902</v>
      </c>
      <c r="K31" s="31"/>
      <c r="L31" s="48">
        <f t="shared" si="0"/>
        <v>0</v>
      </c>
      <c r="M31" s="32"/>
      <c r="N31" s="52">
        <f t="shared" si="1"/>
        <v>0</v>
      </c>
      <c r="O31" s="32"/>
      <c r="P31" s="52">
        <f t="shared" si="2"/>
        <v>0</v>
      </c>
      <c r="Q31" s="32"/>
      <c r="R31" s="52">
        <f t="shared" si="3"/>
        <v>0</v>
      </c>
      <c r="S31" s="5">
        <f t="shared" si="4"/>
        <v>0</v>
      </c>
    </row>
    <row r="32" spans="1:19" ht="15" thickBot="1" x14ac:dyDescent="0.4">
      <c r="A32" s="9" t="s">
        <v>14</v>
      </c>
      <c r="B32" s="9" t="s">
        <v>8</v>
      </c>
      <c r="C32" s="9" t="s">
        <v>15</v>
      </c>
      <c r="D32" s="11" t="s">
        <v>16</v>
      </c>
      <c r="E32" s="9" t="s">
        <v>22</v>
      </c>
      <c r="F32" s="9" t="s">
        <v>7</v>
      </c>
      <c r="G32" s="26" t="s">
        <v>254</v>
      </c>
      <c r="H32" s="26">
        <v>10</v>
      </c>
      <c r="I32" s="11">
        <v>1</v>
      </c>
      <c r="J32" s="27">
        <v>7880</v>
      </c>
      <c r="K32" s="33"/>
      <c r="L32" s="48">
        <f t="shared" si="0"/>
        <v>0</v>
      </c>
      <c r="M32" s="34"/>
      <c r="N32" s="52">
        <f t="shared" si="1"/>
        <v>0</v>
      </c>
      <c r="O32" s="34"/>
      <c r="P32" s="52">
        <f t="shared" si="2"/>
        <v>0</v>
      </c>
      <c r="Q32" s="34"/>
      <c r="R32" s="52">
        <f t="shared" si="3"/>
        <v>0</v>
      </c>
      <c r="S32" s="5">
        <f t="shared" si="4"/>
        <v>0</v>
      </c>
    </row>
    <row r="33" spans="1:19" ht="29.5" thickBot="1" x14ac:dyDescent="0.4">
      <c r="A33" s="9"/>
      <c r="B33" s="9"/>
      <c r="C33" s="9"/>
      <c r="D33" s="11"/>
      <c r="E33" s="9"/>
      <c r="F33" s="9"/>
      <c r="G33" s="26"/>
      <c r="H33" s="26"/>
      <c r="I33" s="57" t="s">
        <v>235</v>
      </c>
      <c r="J33" s="28">
        <f>SUM(J26:J32)</f>
        <v>13093</v>
      </c>
      <c r="K33" s="25"/>
      <c r="L33" s="25"/>
      <c r="M33" s="25"/>
      <c r="N33" s="53"/>
      <c r="O33" s="25"/>
      <c r="P33" s="53"/>
      <c r="Q33" s="25"/>
      <c r="R33" s="53"/>
      <c r="S33" s="25"/>
    </row>
    <row r="34" spans="1:19" x14ac:dyDescent="0.35">
      <c r="A34" s="9" t="s">
        <v>23</v>
      </c>
      <c r="B34" s="9" t="s">
        <v>24</v>
      </c>
      <c r="C34" s="9" t="s">
        <v>25</v>
      </c>
      <c r="D34" s="11" t="s">
        <v>16</v>
      </c>
      <c r="E34" s="9" t="s">
        <v>17</v>
      </c>
      <c r="F34" s="9" t="s">
        <v>3</v>
      </c>
      <c r="G34" s="26" t="s">
        <v>18</v>
      </c>
      <c r="H34" s="26">
        <v>52</v>
      </c>
      <c r="I34" s="11">
        <v>2</v>
      </c>
      <c r="J34" s="27">
        <v>1588.3</v>
      </c>
      <c r="K34" s="35"/>
      <c r="L34" s="48">
        <f t="shared" si="0"/>
        <v>0</v>
      </c>
      <c r="M34" s="36"/>
      <c r="N34" s="52">
        <f t="shared" si="1"/>
        <v>0</v>
      </c>
      <c r="O34" s="36"/>
      <c r="P34" s="52">
        <f t="shared" si="2"/>
        <v>0</v>
      </c>
      <c r="Q34" s="36"/>
      <c r="R34" s="52">
        <f t="shared" si="3"/>
        <v>0</v>
      </c>
      <c r="S34" s="5">
        <f t="shared" si="4"/>
        <v>0</v>
      </c>
    </row>
    <row r="35" spans="1:19" x14ac:dyDescent="0.35">
      <c r="A35" s="9" t="s">
        <v>23</v>
      </c>
      <c r="B35" s="9" t="s">
        <v>24</v>
      </c>
      <c r="C35" s="9" t="s">
        <v>25</v>
      </c>
      <c r="D35" s="11" t="s">
        <v>16</v>
      </c>
      <c r="E35" s="9" t="s">
        <v>21</v>
      </c>
      <c r="F35" s="9" t="s">
        <v>6</v>
      </c>
      <c r="G35" s="26" t="s">
        <v>254</v>
      </c>
      <c r="H35" s="26">
        <v>10</v>
      </c>
      <c r="I35" s="11">
        <v>4</v>
      </c>
      <c r="J35" s="27">
        <f>8120/3</f>
        <v>2706.6666666666665</v>
      </c>
      <c r="K35" s="31"/>
      <c r="L35" s="48">
        <f t="shared" si="0"/>
        <v>0</v>
      </c>
      <c r="M35" s="32"/>
      <c r="N35" s="52">
        <f t="shared" si="1"/>
        <v>0</v>
      </c>
      <c r="O35" s="32"/>
      <c r="P35" s="52">
        <f t="shared" si="2"/>
        <v>0</v>
      </c>
      <c r="Q35" s="32"/>
      <c r="R35" s="52">
        <f t="shared" si="3"/>
        <v>0</v>
      </c>
      <c r="S35" s="5">
        <f t="shared" si="4"/>
        <v>0</v>
      </c>
    </row>
    <row r="36" spans="1:19" x14ac:dyDescent="0.35">
      <c r="A36" s="9" t="s">
        <v>23</v>
      </c>
      <c r="B36" s="9" t="s">
        <v>24</v>
      </c>
      <c r="C36" s="9" t="s">
        <v>25</v>
      </c>
      <c r="D36" s="11" t="s">
        <v>16</v>
      </c>
      <c r="E36" s="9" t="s">
        <v>20</v>
      </c>
      <c r="F36" s="9" t="s">
        <v>6</v>
      </c>
      <c r="G36" s="26" t="s">
        <v>254</v>
      </c>
      <c r="H36" s="26">
        <v>10</v>
      </c>
      <c r="I36" s="11">
        <v>4</v>
      </c>
      <c r="J36" s="27">
        <v>678</v>
      </c>
      <c r="K36" s="31"/>
      <c r="L36" s="48">
        <f t="shared" si="0"/>
        <v>0</v>
      </c>
      <c r="M36" s="32"/>
      <c r="N36" s="52">
        <f t="shared" si="1"/>
        <v>0</v>
      </c>
      <c r="O36" s="32"/>
      <c r="P36" s="52">
        <f t="shared" si="2"/>
        <v>0</v>
      </c>
      <c r="Q36" s="32"/>
      <c r="R36" s="52">
        <f t="shared" si="3"/>
        <v>0</v>
      </c>
      <c r="S36" s="5">
        <f t="shared" si="4"/>
        <v>0</v>
      </c>
    </row>
    <row r="37" spans="1:19" x14ac:dyDescent="0.35">
      <c r="A37" s="9" t="s">
        <v>23</v>
      </c>
      <c r="B37" s="9" t="s">
        <v>24</v>
      </c>
      <c r="C37" s="9" t="s">
        <v>25</v>
      </c>
      <c r="D37" s="11" t="s">
        <v>16</v>
      </c>
      <c r="E37" s="9" t="s">
        <v>19</v>
      </c>
      <c r="F37" s="9" t="s">
        <v>4</v>
      </c>
      <c r="G37" s="26" t="s">
        <v>254</v>
      </c>
      <c r="H37" s="26">
        <v>10</v>
      </c>
      <c r="I37" s="11">
        <v>1</v>
      </c>
      <c r="J37" s="27">
        <v>310.5</v>
      </c>
      <c r="K37" s="31"/>
      <c r="L37" s="48">
        <f t="shared" si="0"/>
        <v>0</v>
      </c>
      <c r="M37" s="32"/>
      <c r="N37" s="52">
        <f t="shared" si="1"/>
        <v>0</v>
      </c>
      <c r="O37" s="32"/>
      <c r="P37" s="52">
        <f t="shared" si="2"/>
        <v>0</v>
      </c>
      <c r="Q37" s="32"/>
      <c r="R37" s="52">
        <f t="shared" si="3"/>
        <v>0</v>
      </c>
      <c r="S37" s="5">
        <f t="shared" si="4"/>
        <v>0</v>
      </c>
    </row>
    <row r="38" spans="1:19" x14ac:dyDescent="0.35">
      <c r="A38" s="9" t="s">
        <v>23</v>
      </c>
      <c r="B38" s="9" t="s">
        <v>24</v>
      </c>
      <c r="C38" s="9" t="s">
        <v>25</v>
      </c>
      <c r="D38" s="11" t="s">
        <v>16</v>
      </c>
      <c r="E38" s="9" t="s">
        <v>19</v>
      </c>
      <c r="F38" s="9" t="s">
        <v>5</v>
      </c>
      <c r="G38" s="26" t="s">
        <v>18</v>
      </c>
      <c r="H38" s="26">
        <v>52</v>
      </c>
      <c r="I38" s="11">
        <v>1</v>
      </c>
      <c r="J38" s="27">
        <v>310.5</v>
      </c>
      <c r="K38" s="31"/>
      <c r="L38" s="48">
        <f t="shared" si="0"/>
        <v>0</v>
      </c>
      <c r="M38" s="32"/>
      <c r="N38" s="52">
        <f t="shared" si="1"/>
        <v>0</v>
      </c>
      <c r="O38" s="32"/>
      <c r="P38" s="52">
        <f t="shared" si="2"/>
        <v>0</v>
      </c>
      <c r="Q38" s="32"/>
      <c r="R38" s="52">
        <f t="shared" si="3"/>
        <v>0</v>
      </c>
      <c r="S38" s="5">
        <f t="shared" si="4"/>
        <v>0</v>
      </c>
    </row>
    <row r="39" spans="1:19" x14ac:dyDescent="0.35">
      <c r="A39" s="9" t="s">
        <v>23</v>
      </c>
      <c r="B39" s="9" t="s">
        <v>24</v>
      </c>
      <c r="C39" s="9" t="s">
        <v>25</v>
      </c>
      <c r="D39" s="11" t="s">
        <v>16</v>
      </c>
      <c r="E39" s="9" t="s">
        <v>20</v>
      </c>
      <c r="F39" s="9" t="s">
        <v>4</v>
      </c>
      <c r="G39" s="26" t="s">
        <v>254</v>
      </c>
      <c r="H39" s="26">
        <v>10</v>
      </c>
      <c r="I39" s="11">
        <v>15</v>
      </c>
      <c r="J39" s="27">
        <v>678</v>
      </c>
      <c r="K39" s="31"/>
      <c r="L39" s="48">
        <f t="shared" si="0"/>
        <v>0</v>
      </c>
      <c r="M39" s="32"/>
      <c r="N39" s="52">
        <f t="shared" si="1"/>
        <v>0</v>
      </c>
      <c r="O39" s="32"/>
      <c r="P39" s="52">
        <f t="shared" si="2"/>
        <v>0</v>
      </c>
      <c r="Q39" s="32"/>
      <c r="R39" s="52">
        <f t="shared" si="3"/>
        <v>0</v>
      </c>
      <c r="S39" s="5">
        <f t="shared" si="4"/>
        <v>0</v>
      </c>
    </row>
    <row r="40" spans="1:19" x14ac:dyDescent="0.35">
      <c r="A40" s="9" t="s">
        <v>23</v>
      </c>
      <c r="B40" s="9" t="s">
        <v>24</v>
      </c>
      <c r="C40" s="9" t="s">
        <v>25</v>
      </c>
      <c r="D40" s="11" t="s">
        <v>16</v>
      </c>
      <c r="E40" s="9" t="s">
        <v>21</v>
      </c>
      <c r="F40" s="9" t="s">
        <v>4</v>
      </c>
      <c r="G40" s="26" t="s">
        <v>254</v>
      </c>
      <c r="H40" s="26">
        <v>10</v>
      </c>
      <c r="I40" s="11">
        <v>2</v>
      </c>
      <c r="J40" s="27">
        <v>2706.6666666666665</v>
      </c>
      <c r="K40" s="31"/>
      <c r="L40" s="48">
        <f t="shared" si="0"/>
        <v>0</v>
      </c>
      <c r="M40" s="32"/>
      <c r="N40" s="52">
        <f t="shared" si="1"/>
        <v>0</v>
      </c>
      <c r="O40" s="32"/>
      <c r="P40" s="52">
        <f t="shared" si="2"/>
        <v>0</v>
      </c>
      <c r="Q40" s="32"/>
      <c r="R40" s="52">
        <f t="shared" si="3"/>
        <v>0</v>
      </c>
      <c r="S40" s="5">
        <f t="shared" si="4"/>
        <v>0</v>
      </c>
    </row>
    <row r="41" spans="1:19" x14ac:dyDescent="0.35">
      <c r="A41" s="9" t="s">
        <v>23</v>
      </c>
      <c r="B41" s="9" t="s">
        <v>24</v>
      </c>
      <c r="C41" s="9" t="s">
        <v>25</v>
      </c>
      <c r="D41" s="11" t="s">
        <v>16</v>
      </c>
      <c r="E41" s="9" t="s">
        <v>20</v>
      </c>
      <c r="F41" s="9" t="s">
        <v>6</v>
      </c>
      <c r="G41" s="26" t="s">
        <v>18</v>
      </c>
      <c r="H41" s="26">
        <v>52</v>
      </c>
      <c r="I41" s="11">
        <v>3</v>
      </c>
      <c r="J41" s="27">
        <v>678</v>
      </c>
      <c r="K41" s="31"/>
      <c r="L41" s="48">
        <f t="shared" si="0"/>
        <v>0</v>
      </c>
      <c r="M41" s="32"/>
      <c r="N41" s="52">
        <f t="shared" si="1"/>
        <v>0</v>
      </c>
      <c r="O41" s="32"/>
      <c r="P41" s="52">
        <f t="shared" si="2"/>
        <v>0</v>
      </c>
      <c r="Q41" s="32"/>
      <c r="R41" s="52">
        <f t="shared" si="3"/>
        <v>0</v>
      </c>
      <c r="S41" s="5">
        <f t="shared" si="4"/>
        <v>0</v>
      </c>
    </row>
    <row r="42" spans="1:19" x14ac:dyDescent="0.35">
      <c r="A42" s="9" t="s">
        <v>23</v>
      </c>
      <c r="B42" s="9" t="s">
        <v>24</v>
      </c>
      <c r="C42" s="9" t="s">
        <v>25</v>
      </c>
      <c r="D42" s="11" t="s">
        <v>16</v>
      </c>
      <c r="E42" s="29" t="s">
        <v>251</v>
      </c>
      <c r="F42" s="9" t="s">
        <v>6</v>
      </c>
      <c r="G42" s="26" t="s">
        <v>255</v>
      </c>
      <c r="H42" s="26">
        <v>0</v>
      </c>
      <c r="I42" s="11">
        <v>3</v>
      </c>
      <c r="J42" s="27">
        <v>0</v>
      </c>
      <c r="K42" s="31"/>
      <c r="L42" s="48">
        <f t="shared" si="0"/>
        <v>0</v>
      </c>
      <c r="M42" s="51"/>
      <c r="N42" s="54"/>
      <c r="O42" s="51"/>
      <c r="P42" s="54">
        <f t="shared" si="2"/>
        <v>0</v>
      </c>
      <c r="Q42" s="51"/>
      <c r="R42" s="54">
        <f t="shared" si="3"/>
        <v>0</v>
      </c>
      <c r="S42" s="5">
        <f t="shared" si="4"/>
        <v>0</v>
      </c>
    </row>
    <row r="43" spans="1:19" x14ac:dyDescent="0.35">
      <c r="A43" s="9" t="s">
        <v>23</v>
      </c>
      <c r="B43" s="9" t="s">
        <v>24</v>
      </c>
      <c r="C43" s="9" t="s">
        <v>25</v>
      </c>
      <c r="D43" s="11" t="s">
        <v>16</v>
      </c>
      <c r="E43" s="9" t="s">
        <v>2</v>
      </c>
      <c r="F43" s="9" t="s">
        <v>4</v>
      </c>
      <c r="G43" s="26" t="s">
        <v>254</v>
      </c>
      <c r="H43" s="26">
        <v>10</v>
      </c>
      <c r="I43" s="11">
        <v>2</v>
      </c>
      <c r="J43" s="27">
        <v>90</v>
      </c>
      <c r="K43" s="31"/>
      <c r="L43" s="48">
        <f t="shared" si="0"/>
        <v>0</v>
      </c>
      <c r="M43" s="32"/>
      <c r="N43" s="52">
        <f t="shared" si="1"/>
        <v>0</v>
      </c>
      <c r="O43" s="32"/>
      <c r="P43" s="52">
        <f t="shared" si="2"/>
        <v>0</v>
      </c>
      <c r="Q43" s="32"/>
      <c r="R43" s="52">
        <f t="shared" si="3"/>
        <v>0</v>
      </c>
      <c r="S43" s="5">
        <f t="shared" si="4"/>
        <v>0</v>
      </c>
    </row>
    <row r="44" spans="1:19" x14ac:dyDescent="0.35">
      <c r="A44" s="9" t="s">
        <v>23</v>
      </c>
      <c r="B44" s="9" t="s">
        <v>24</v>
      </c>
      <c r="C44" s="9" t="s">
        <v>25</v>
      </c>
      <c r="D44" s="11" t="s">
        <v>16</v>
      </c>
      <c r="E44" s="9" t="s">
        <v>27</v>
      </c>
      <c r="F44" s="9" t="s">
        <v>28</v>
      </c>
      <c r="G44" s="26" t="s">
        <v>254</v>
      </c>
      <c r="H44" s="26">
        <v>10</v>
      </c>
      <c r="I44" s="11">
        <v>1</v>
      </c>
      <c r="J44" s="27">
        <v>780</v>
      </c>
      <c r="K44" s="31"/>
      <c r="L44" s="48">
        <f t="shared" si="0"/>
        <v>0</v>
      </c>
      <c r="M44" s="32"/>
      <c r="N44" s="52">
        <f t="shared" si="1"/>
        <v>0</v>
      </c>
      <c r="O44" s="32"/>
      <c r="P44" s="52">
        <f t="shared" si="2"/>
        <v>0</v>
      </c>
      <c r="Q44" s="32"/>
      <c r="R44" s="52">
        <f t="shared" si="3"/>
        <v>0</v>
      </c>
      <c r="S44" s="5">
        <f t="shared" si="4"/>
        <v>0</v>
      </c>
    </row>
    <row r="45" spans="1:19" x14ac:dyDescent="0.35">
      <c r="A45" s="9" t="s">
        <v>23</v>
      </c>
      <c r="B45" s="9" t="s">
        <v>24</v>
      </c>
      <c r="C45" s="9" t="s">
        <v>25</v>
      </c>
      <c r="D45" s="11" t="s">
        <v>16</v>
      </c>
      <c r="E45" s="9" t="s">
        <v>22</v>
      </c>
      <c r="F45" s="9" t="s">
        <v>7</v>
      </c>
      <c r="G45" s="26" t="s">
        <v>254</v>
      </c>
      <c r="H45" s="26">
        <v>10</v>
      </c>
      <c r="I45" s="11">
        <v>2</v>
      </c>
      <c r="J45" s="27">
        <v>1240</v>
      </c>
      <c r="K45" s="31"/>
      <c r="L45" s="48">
        <f t="shared" si="0"/>
        <v>0</v>
      </c>
      <c r="M45" s="32"/>
      <c r="N45" s="52">
        <f t="shared" si="1"/>
        <v>0</v>
      </c>
      <c r="O45" s="32"/>
      <c r="P45" s="52">
        <f t="shared" si="2"/>
        <v>0</v>
      </c>
      <c r="Q45" s="32"/>
      <c r="R45" s="52">
        <f t="shared" si="3"/>
        <v>0</v>
      </c>
      <c r="S45" s="5">
        <f t="shared" si="4"/>
        <v>0</v>
      </c>
    </row>
    <row r="46" spans="1:19" ht="15" thickBot="1" x14ac:dyDescent="0.4">
      <c r="A46" s="9" t="s">
        <v>23</v>
      </c>
      <c r="B46" s="9" t="s">
        <v>24</v>
      </c>
      <c r="C46" s="9" t="s">
        <v>25</v>
      </c>
      <c r="D46" s="11" t="s">
        <v>16</v>
      </c>
      <c r="E46" s="9" t="s">
        <v>21</v>
      </c>
      <c r="F46" s="9" t="s">
        <v>252</v>
      </c>
      <c r="G46" s="26" t="s">
        <v>254</v>
      </c>
      <c r="H46" s="26">
        <v>10</v>
      </c>
      <c r="I46" s="11">
        <v>1</v>
      </c>
      <c r="J46" s="27">
        <v>2706.6666666666665</v>
      </c>
      <c r="K46" s="33"/>
      <c r="L46" s="48">
        <f t="shared" si="0"/>
        <v>0</v>
      </c>
      <c r="M46" s="34"/>
      <c r="N46" s="52">
        <f t="shared" si="1"/>
        <v>0</v>
      </c>
      <c r="O46" s="34"/>
      <c r="P46" s="52">
        <f t="shared" si="2"/>
        <v>0</v>
      </c>
      <c r="Q46" s="34"/>
      <c r="R46" s="52">
        <f t="shared" si="3"/>
        <v>0</v>
      </c>
      <c r="S46" s="5">
        <f t="shared" si="4"/>
        <v>0</v>
      </c>
    </row>
    <row r="47" spans="1:19" ht="29.5" thickBot="1" x14ac:dyDescent="0.4">
      <c r="A47" s="9"/>
      <c r="B47" s="9"/>
      <c r="C47" s="9"/>
      <c r="D47" s="11"/>
      <c r="E47" s="9"/>
      <c r="F47" s="9"/>
      <c r="G47" s="9"/>
      <c r="H47" s="9"/>
      <c r="I47" s="57" t="s">
        <v>236</v>
      </c>
      <c r="J47" s="28">
        <f>SUM(J34:J46)</f>
        <v>14473.3</v>
      </c>
      <c r="K47" s="25"/>
      <c r="L47" s="25"/>
      <c r="M47" s="25"/>
      <c r="N47" s="53"/>
      <c r="O47" s="25"/>
      <c r="P47" s="53"/>
      <c r="Q47" s="25"/>
      <c r="R47" s="53"/>
      <c r="S47" s="25"/>
    </row>
    <row r="48" spans="1:19" x14ac:dyDescent="0.35">
      <c r="A48" s="9" t="s">
        <v>29</v>
      </c>
      <c r="B48" s="9" t="s">
        <v>30</v>
      </c>
      <c r="C48" s="9" t="s">
        <v>31</v>
      </c>
      <c r="D48" s="11" t="s">
        <v>16</v>
      </c>
      <c r="E48" s="9" t="s">
        <v>17</v>
      </c>
      <c r="F48" s="9" t="s">
        <v>3</v>
      </c>
      <c r="G48" s="9" t="s">
        <v>18</v>
      </c>
      <c r="H48" s="26">
        <v>52</v>
      </c>
      <c r="I48" s="11">
        <v>6</v>
      </c>
      <c r="J48" s="27">
        <v>2872</v>
      </c>
      <c r="K48" s="35"/>
      <c r="L48" s="48">
        <f t="shared" si="0"/>
        <v>0</v>
      </c>
      <c r="M48" s="36"/>
      <c r="N48" s="52">
        <f t="shared" si="1"/>
        <v>0</v>
      </c>
      <c r="O48" s="36"/>
      <c r="P48" s="52">
        <f t="shared" si="2"/>
        <v>0</v>
      </c>
      <c r="Q48" s="36"/>
      <c r="R48" s="52">
        <f t="shared" si="3"/>
        <v>0</v>
      </c>
      <c r="S48" s="5">
        <f t="shared" si="4"/>
        <v>0</v>
      </c>
    </row>
    <row r="49" spans="1:19" x14ac:dyDescent="0.35">
      <c r="A49" s="9" t="s">
        <v>29</v>
      </c>
      <c r="B49" s="9" t="s">
        <v>30</v>
      </c>
      <c r="C49" s="9" t="s">
        <v>31</v>
      </c>
      <c r="D49" s="11" t="s">
        <v>16</v>
      </c>
      <c r="E49" s="9" t="s">
        <v>21</v>
      </c>
      <c r="F49" s="9" t="s">
        <v>4</v>
      </c>
      <c r="G49" s="26" t="s">
        <v>254</v>
      </c>
      <c r="H49" s="26">
        <v>10</v>
      </c>
      <c r="I49" s="11">
        <v>2</v>
      </c>
      <c r="J49" s="30">
        <f>20060/2</f>
        <v>10030</v>
      </c>
      <c r="K49" s="31"/>
      <c r="L49" s="48">
        <f t="shared" si="0"/>
        <v>0</v>
      </c>
      <c r="M49" s="32"/>
      <c r="N49" s="52">
        <f t="shared" si="1"/>
        <v>0</v>
      </c>
      <c r="O49" s="32"/>
      <c r="P49" s="52">
        <f t="shared" si="2"/>
        <v>0</v>
      </c>
      <c r="Q49" s="32"/>
      <c r="R49" s="52">
        <f t="shared" si="3"/>
        <v>0</v>
      </c>
      <c r="S49" s="5">
        <f t="shared" si="4"/>
        <v>0</v>
      </c>
    </row>
    <row r="50" spans="1:19" x14ac:dyDescent="0.35">
      <c r="A50" s="9" t="s">
        <v>29</v>
      </c>
      <c r="B50" s="9" t="s">
        <v>30</v>
      </c>
      <c r="C50" s="9" t="s">
        <v>31</v>
      </c>
      <c r="D50" s="11" t="s">
        <v>16</v>
      </c>
      <c r="E50" s="9" t="s">
        <v>20</v>
      </c>
      <c r="F50" s="9" t="s">
        <v>4</v>
      </c>
      <c r="G50" s="26" t="s">
        <v>254</v>
      </c>
      <c r="H50" s="26">
        <v>10</v>
      </c>
      <c r="I50" s="11">
        <v>22</v>
      </c>
      <c r="J50" s="27">
        <f>1240/2</f>
        <v>620</v>
      </c>
      <c r="K50" s="31"/>
      <c r="L50" s="48">
        <f t="shared" si="0"/>
        <v>0</v>
      </c>
      <c r="M50" s="32"/>
      <c r="N50" s="52">
        <f t="shared" si="1"/>
        <v>0</v>
      </c>
      <c r="O50" s="32"/>
      <c r="P50" s="52">
        <f t="shared" si="2"/>
        <v>0</v>
      </c>
      <c r="Q50" s="32"/>
      <c r="R50" s="52">
        <f t="shared" si="3"/>
        <v>0</v>
      </c>
      <c r="S50" s="5">
        <f t="shared" si="4"/>
        <v>0</v>
      </c>
    </row>
    <row r="51" spans="1:19" x14ac:dyDescent="0.35">
      <c r="A51" s="9" t="s">
        <v>29</v>
      </c>
      <c r="B51" s="9" t="s">
        <v>30</v>
      </c>
      <c r="C51" s="9" t="s">
        <v>31</v>
      </c>
      <c r="D51" s="11" t="s">
        <v>16</v>
      </c>
      <c r="E51" s="9" t="s">
        <v>2</v>
      </c>
      <c r="F51" s="9" t="s">
        <v>4</v>
      </c>
      <c r="G51" s="26" t="s">
        <v>254</v>
      </c>
      <c r="H51" s="26">
        <v>10</v>
      </c>
      <c r="I51" s="11">
        <v>2</v>
      </c>
      <c r="J51" s="27">
        <v>251</v>
      </c>
      <c r="K51" s="31"/>
      <c r="L51" s="48">
        <f t="shared" si="0"/>
        <v>0</v>
      </c>
      <c r="M51" s="32"/>
      <c r="N51" s="52">
        <f t="shared" si="1"/>
        <v>0</v>
      </c>
      <c r="O51" s="32"/>
      <c r="P51" s="52">
        <f t="shared" si="2"/>
        <v>0</v>
      </c>
      <c r="Q51" s="32"/>
      <c r="R51" s="52">
        <f t="shared" si="3"/>
        <v>0</v>
      </c>
      <c r="S51" s="5">
        <f t="shared" si="4"/>
        <v>0</v>
      </c>
    </row>
    <row r="52" spans="1:19" x14ac:dyDescent="0.35">
      <c r="A52" s="9" t="s">
        <v>29</v>
      </c>
      <c r="B52" s="9" t="s">
        <v>30</v>
      </c>
      <c r="C52" s="9" t="s">
        <v>31</v>
      </c>
      <c r="D52" s="11" t="s">
        <v>16</v>
      </c>
      <c r="E52" s="26" t="s">
        <v>19</v>
      </c>
      <c r="F52" s="9" t="s">
        <v>5</v>
      </c>
      <c r="G52" s="26" t="s">
        <v>18</v>
      </c>
      <c r="H52" s="26">
        <v>52</v>
      </c>
      <c r="I52" s="11">
        <v>2</v>
      </c>
      <c r="J52" s="30">
        <v>809</v>
      </c>
      <c r="K52" s="31"/>
      <c r="L52" s="48">
        <f t="shared" si="0"/>
        <v>0</v>
      </c>
      <c r="M52" s="32"/>
      <c r="N52" s="52">
        <f t="shared" si="1"/>
        <v>0</v>
      </c>
      <c r="O52" s="32"/>
      <c r="P52" s="52">
        <f t="shared" si="2"/>
        <v>0</v>
      </c>
      <c r="Q52" s="32"/>
      <c r="R52" s="52">
        <f t="shared" si="3"/>
        <v>0</v>
      </c>
      <c r="S52" s="5">
        <f t="shared" si="4"/>
        <v>0</v>
      </c>
    </row>
    <row r="53" spans="1:19" x14ac:dyDescent="0.35">
      <c r="A53" s="9" t="s">
        <v>29</v>
      </c>
      <c r="B53" s="9" t="s">
        <v>30</v>
      </c>
      <c r="C53" s="9" t="s">
        <v>31</v>
      </c>
      <c r="D53" s="11" t="s">
        <v>16</v>
      </c>
      <c r="E53" s="9" t="s">
        <v>34</v>
      </c>
      <c r="F53" s="9" t="s">
        <v>35</v>
      </c>
      <c r="G53" s="26" t="s">
        <v>254</v>
      </c>
      <c r="H53" s="26">
        <v>10</v>
      </c>
      <c r="I53" s="11">
        <v>1</v>
      </c>
      <c r="J53" s="27">
        <v>525</v>
      </c>
      <c r="K53" s="31"/>
      <c r="L53" s="48">
        <f t="shared" si="0"/>
        <v>0</v>
      </c>
      <c r="M53" s="32"/>
      <c r="N53" s="52">
        <f t="shared" si="1"/>
        <v>0</v>
      </c>
      <c r="O53" s="32"/>
      <c r="P53" s="52">
        <f t="shared" si="2"/>
        <v>0</v>
      </c>
      <c r="Q53" s="32"/>
      <c r="R53" s="52">
        <f t="shared" si="3"/>
        <v>0</v>
      </c>
      <c r="S53" s="5">
        <f t="shared" si="4"/>
        <v>0</v>
      </c>
    </row>
    <row r="54" spans="1:19" x14ac:dyDescent="0.35">
      <c r="A54" s="9" t="s">
        <v>29</v>
      </c>
      <c r="B54" s="9" t="s">
        <v>30</v>
      </c>
      <c r="C54" s="9" t="s">
        <v>31</v>
      </c>
      <c r="D54" s="11" t="s">
        <v>16</v>
      </c>
      <c r="E54" s="9" t="s">
        <v>20</v>
      </c>
      <c r="F54" s="9" t="s">
        <v>6</v>
      </c>
      <c r="G54" s="26" t="s">
        <v>254</v>
      </c>
      <c r="H54" s="26">
        <v>10</v>
      </c>
      <c r="I54" s="11">
        <v>10</v>
      </c>
      <c r="J54" s="27">
        <v>620</v>
      </c>
      <c r="K54" s="31"/>
      <c r="L54" s="48">
        <f t="shared" si="0"/>
        <v>0</v>
      </c>
      <c r="M54" s="32"/>
      <c r="N54" s="52">
        <f t="shared" si="1"/>
        <v>0</v>
      </c>
      <c r="O54" s="32"/>
      <c r="P54" s="52">
        <f t="shared" si="2"/>
        <v>0</v>
      </c>
      <c r="Q54" s="32"/>
      <c r="R54" s="52">
        <f t="shared" si="3"/>
        <v>0</v>
      </c>
      <c r="S54" s="5">
        <f t="shared" si="4"/>
        <v>0</v>
      </c>
    </row>
    <row r="55" spans="1:19" x14ac:dyDescent="0.35">
      <c r="A55" s="9" t="s">
        <v>29</v>
      </c>
      <c r="B55" s="9" t="s">
        <v>30</v>
      </c>
      <c r="C55" s="9" t="s">
        <v>31</v>
      </c>
      <c r="D55" s="11" t="s">
        <v>16</v>
      </c>
      <c r="E55" s="29" t="s">
        <v>251</v>
      </c>
      <c r="F55" s="9" t="s">
        <v>6</v>
      </c>
      <c r="G55" s="26" t="s">
        <v>255</v>
      </c>
      <c r="H55" s="26">
        <v>0</v>
      </c>
      <c r="I55" s="11">
        <v>7</v>
      </c>
      <c r="J55" s="27">
        <v>0</v>
      </c>
      <c r="K55" s="31"/>
      <c r="L55" s="48">
        <f t="shared" si="0"/>
        <v>0</v>
      </c>
      <c r="M55" s="24"/>
      <c r="N55" s="55"/>
      <c r="O55" s="24"/>
      <c r="P55" s="55"/>
      <c r="Q55" s="24"/>
      <c r="R55" s="55"/>
      <c r="S55" s="5">
        <f t="shared" si="4"/>
        <v>0</v>
      </c>
    </row>
    <row r="56" spans="1:19" x14ac:dyDescent="0.35">
      <c r="A56" s="9" t="s">
        <v>29</v>
      </c>
      <c r="B56" s="9" t="s">
        <v>30</v>
      </c>
      <c r="C56" s="9" t="s">
        <v>31</v>
      </c>
      <c r="D56" s="11" t="s">
        <v>16</v>
      </c>
      <c r="E56" s="29" t="s">
        <v>251</v>
      </c>
      <c r="F56" s="9" t="s">
        <v>5</v>
      </c>
      <c r="G56" s="26" t="s">
        <v>255</v>
      </c>
      <c r="H56" s="26">
        <v>0</v>
      </c>
      <c r="I56" s="11">
        <v>3</v>
      </c>
      <c r="J56" s="27">
        <v>0</v>
      </c>
      <c r="K56" s="31"/>
      <c r="L56" s="48">
        <f t="shared" si="0"/>
        <v>0</v>
      </c>
      <c r="M56" s="24"/>
      <c r="N56" s="55"/>
      <c r="O56" s="24"/>
      <c r="P56" s="55"/>
      <c r="Q56" s="24"/>
      <c r="R56" s="55"/>
      <c r="S56" s="5">
        <f t="shared" si="4"/>
        <v>0</v>
      </c>
    </row>
    <row r="57" spans="1:19" x14ac:dyDescent="0.35">
      <c r="A57" s="9" t="s">
        <v>29</v>
      </c>
      <c r="B57" s="9" t="s">
        <v>30</v>
      </c>
      <c r="C57" s="9" t="s">
        <v>31</v>
      </c>
      <c r="D57" s="11" t="s">
        <v>16</v>
      </c>
      <c r="E57" s="9" t="s">
        <v>27</v>
      </c>
      <c r="F57" s="9" t="s">
        <v>28</v>
      </c>
      <c r="G57" s="26" t="s">
        <v>254</v>
      </c>
      <c r="H57" s="26">
        <v>10</v>
      </c>
      <c r="I57" s="11">
        <v>1</v>
      </c>
      <c r="J57" s="27">
        <v>1520</v>
      </c>
      <c r="K57" s="31"/>
      <c r="L57" s="48">
        <f t="shared" si="0"/>
        <v>0</v>
      </c>
      <c r="M57" s="32"/>
      <c r="N57" s="52">
        <f t="shared" si="1"/>
        <v>0</v>
      </c>
      <c r="O57" s="32"/>
      <c r="P57" s="52">
        <f t="shared" si="2"/>
        <v>0</v>
      </c>
      <c r="Q57" s="32"/>
      <c r="R57" s="52">
        <f t="shared" si="3"/>
        <v>0</v>
      </c>
      <c r="S57" s="5">
        <f t="shared" si="4"/>
        <v>0</v>
      </c>
    </row>
    <row r="58" spans="1:19" x14ac:dyDescent="0.35">
      <c r="A58" s="9" t="s">
        <v>29</v>
      </c>
      <c r="B58" s="9" t="s">
        <v>30</v>
      </c>
      <c r="C58" s="9" t="s">
        <v>31</v>
      </c>
      <c r="D58" s="11" t="s">
        <v>16</v>
      </c>
      <c r="E58" s="9" t="s">
        <v>27</v>
      </c>
      <c r="F58" s="9" t="s">
        <v>28</v>
      </c>
      <c r="G58" s="26" t="s">
        <v>254</v>
      </c>
      <c r="H58" s="26">
        <v>10</v>
      </c>
      <c r="I58" s="11">
        <v>1</v>
      </c>
      <c r="J58" s="27">
        <v>1320</v>
      </c>
      <c r="K58" s="31"/>
      <c r="L58" s="48">
        <f t="shared" si="0"/>
        <v>0</v>
      </c>
      <c r="M58" s="32"/>
      <c r="N58" s="52">
        <f t="shared" si="1"/>
        <v>0</v>
      </c>
      <c r="O58" s="32"/>
      <c r="P58" s="52">
        <f t="shared" si="2"/>
        <v>0</v>
      </c>
      <c r="Q58" s="32"/>
      <c r="R58" s="52">
        <f t="shared" si="3"/>
        <v>0</v>
      </c>
      <c r="S58" s="5">
        <f t="shared" si="4"/>
        <v>0</v>
      </c>
    </row>
    <row r="59" spans="1:19" ht="15" thickBot="1" x14ac:dyDescent="0.4">
      <c r="A59" s="9" t="s">
        <v>29</v>
      </c>
      <c r="B59" s="9" t="s">
        <v>30</v>
      </c>
      <c r="C59" s="9" t="s">
        <v>31</v>
      </c>
      <c r="D59" s="11" t="s">
        <v>16</v>
      </c>
      <c r="E59" s="9" t="s">
        <v>21</v>
      </c>
      <c r="F59" s="9" t="s">
        <v>252</v>
      </c>
      <c r="G59" s="26" t="s">
        <v>254</v>
      </c>
      <c r="H59" s="26">
        <v>10</v>
      </c>
      <c r="I59" s="11">
        <v>1</v>
      </c>
      <c r="J59" s="27">
        <v>10030</v>
      </c>
      <c r="K59" s="33"/>
      <c r="L59" s="48">
        <f t="shared" si="0"/>
        <v>0</v>
      </c>
      <c r="M59" s="34"/>
      <c r="N59" s="52">
        <f t="shared" si="1"/>
        <v>0</v>
      </c>
      <c r="O59" s="34"/>
      <c r="P59" s="52">
        <f t="shared" si="2"/>
        <v>0</v>
      </c>
      <c r="Q59" s="34"/>
      <c r="R59" s="52">
        <f t="shared" si="3"/>
        <v>0</v>
      </c>
      <c r="S59" s="5">
        <f t="shared" si="4"/>
        <v>0</v>
      </c>
    </row>
    <row r="60" spans="1:19" ht="29.5" thickBot="1" x14ac:dyDescent="0.4">
      <c r="A60" s="9"/>
      <c r="B60" s="9"/>
      <c r="C60" s="9"/>
      <c r="D60" s="11"/>
      <c r="E60" s="9"/>
      <c r="F60" s="9"/>
      <c r="G60" s="9"/>
      <c r="H60" s="9"/>
      <c r="I60" s="57" t="s">
        <v>237</v>
      </c>
      <c r="J60" s="28">
        <f>SUM(J48:J59)</f>
        <v>28597</v>
      </c>
      <c r="K60" s="25"/>
      <c r="L60" s="25"/>
      <c r="M60" s="25"/>
      <c r="N60" s="53"/>
      <c r="O60" s="25"/>
      <c r="P60" s="53"/>
      <c r="Q60" s="25"/>
      <c r="R60" s="53"/>
      <c r="S60" s="25"/>
    </row>
    <row r="61" spans="1:19" x14ac:dyDescent="0.35">
      <c r="A61" s="9" t="s">
        <v>36</v>
      </c>
      <c r="B61" s="9" t="s">
        <v>37</v>
      </c>
      <c r="C61" s="9" t="s">
        <v>38</v>
      </c>
      <c r="D61" s="11" t="s">
        <v>16</v>
      </c>
      <c r="E61" s="9" t="s">
        <v>20</v>
      </c>
      <c r="F61" s="9" t="s">
        <v>4</v>
      </c>
      <c r="G61" s="9" t="s">
        <v>18</v>
      </c>
      <c r="H61" s="9">
        <v>52</v>
      </c>
      <c r="I61" s="11">
        <v>4</v>
      </c>
      <c r="J61" s="27">
        <v>2873</v>
      </c>
      <c r="K61" s="31"/>
      <c r="L61" s="48">
        <f t="shared" si="0"/>
        <v>0</v>
      </c>
      <c r="M61" s="32"/>
      <c r="N61" s="52">
        <f t="shared" si="1"/>
        <v>0</v>
      </c>
      <c r="O61" s="32"/>
      <c r="P61" s="52">
        <f t="shared" si="2"/>
        <v>0</v>
      </c>
      <c r="Q61" s="32"/>
      <c r="R61" s="52">
        <f t="shared" si="3"/>
        <v>0</v>
      </c>
      <c r="S61" s="5">
        <f t="shared" si="4"/>
        <v>0</v>
      </c>
    </row>
    <row r="62" spans="1:19" x14ac:dyDescent="0.35">
      <c r="A62" s="9" t="s">
        <v>36</v>
      </c>
      <c r="B62" s="9" t="s">
        <v>37</v>
      </c>
      <c r="C62" s="9" t="s">
        <v>38</v>
      </c>
      <c r="D62" s="11" t="s">
        <v>16</v>
      </c>
      <c r="E62" s="26" t="s">
        <v>19</v>
      </c>
      <c r="F62" s="9" t="s">
        <v>4</v>
      </c>
      <c r="G62" s="9" t="s">
        <v>18</v>
      </c>
      <c r="H62" s="9">
        <v>52</v>
      </c>
      <c r="I62" s="11">
        <v>1</v>
      </c>
      <c r="J62" s="30">
        <v>94</v>
      </c>
      <c r="K62" s="31"/>
      <c r="L62" s="48">
        <f t="shared" si="0"/>
        <v>0</v>
      </c>
      <c r="M62" s="32"/>
      <c r="N62" s="52">
        <f t="shared" si="1"/>
        <v>0</v>
      </c>
      <c r="O62" s="32"/>
      <c r="P62" s="52">
        <f t="shared" si="2"/>
        <v>0</v>
      </c>
      <c r="Q62" s="32"/>
      <c r="R62" s="52">
        <f t="shared" si="3"/>
        <v>0</v>
      </c>
      <c r="S62" s="5">
        <f t="shared" si="4"/>
        <v>0</v>
      </c>
    </row>
    <row r="63" spans="1:19" x14ac:dyDescent="0.35">
      <c r="A63" s="9" t="s">
        <v>36</v>
      </c>
      <c r="B63" s="9" t="s">
        <v>37</v>
      </c>
      <c r="C63" s="9" t="s">
        <v>38</v>
      </c>
      <c r="D63" s="11" t="s">
        <v>16</v>
      </c>
      <c r="E63" s="9" t="s">
        <v>21</v>
      </c>
      <c r="F63" s="9" t="s">
        <v>4</v>
      </c>
      <c r="G63" s="9" t="s">
        <v>18</v>
      </c>
      <c r="H63" s="9">
        <v>52</v>
      </c>
      <c r="I63" s="11">
        <v>4</v>
      </c>
      <c r="J63" s="27">
        <f>2143/2</f>
        <v>1071.5</v>
      </c>
      <c r="K63" s="31"/>
      <c r="L63" s="48">
        <f t="shared" si="0"/>
        <v>0</v>
      </c>
      <c r="M63" s="32"/>
      <c r="N63" s="52">
        <f t="shared" si="1"/>
        <v>0</v>
      </c>
      <c r="O63" s="32"/>
      <c r="P63" s="52">
        <f t="shared" si="2"/>
        <v>0</v>
      </c>
      <c r="Q63" s="32"/>
      <c r="R63" s="52">
        <f t="shared" si="3"/>
        <v>0</v>
      </c>
      <c r="S63" s="5">
        <f t="shared" si="4"/>
        <v>0</v>
      </c>
    </row>
    <row r="64" spans="1:19" ht="15" thickBot="1" x14ac:dyDescent="0.4">
      <c r="A64" s="9" t="s">
        <v>36</v>
      </c>
      <c r="B64" s="9" t="s">
        <v>37</v>
      </c>
      <c r="C64" s="9" t="s">
        <v>38</v>
      </c>
      <c r="D64" s="11" t="s">
        <v>16</v>
      </c>
      <c r="E64" s="9" t="s">
        <v>21</v>
      </c>
      <c r="F64" s="9" t="s">
        <v>6</v>
      </c>
      <c r="G64" s="9" t="s">
        <v>18</v>
      </c>
      <c r="H64" s="9">
        <v>52</v>
      </c>
      <c r="I64" s="11">
        <v>1</v>
      </c>
      <c r="J64" s="27">
        <v>1071.5</v>
      </c>
      <c r="K64" s="33"/>
      <c r="L64" s="48">
        <f t="shared" si="0"/>
        <v>0</v>
      </c>
      <c r="M64" s="34"/>
      <c r="N64" s="52">
        <f t="shared" si="1"/>
        <v>0</v>
      </c>
      <c r="O64" s="34"/>
      <c r="P64" s="52">
        <f t="shared" si="2"/>
        <v>0</v>
      </c>
      <c r="Q64" s="34"/>
      <c r="R64" s="52">
        <f t="shared" si="3"/>
        <v>0</v>
      </c>
      <c r="S64" s="5">
        <f t="shared" si="4"/>
        <v>0</v>
      </c>
    </row>
    <row r="65" spans="1:19" ht="15" thickBot="1" x14ac:dyDescent="0.4">
      <c r="A65" s="9"/>
      <c r="B65" s="9"/>
      <c r="C65" s="9"/>
      <c r="D65" s="11"/>
      <c r="E65" s="9"/>
      <c r="F65" s="9"/>
      <c r="G65" s="9"/>
      <c r="H65" s="9"/>
      <c r="I65" s="57" t="s">
        <v>238</v>
      </c>
      <c r="J65" s="28">
        <f>SUM(J61:J64)</f>
        <v>5110</v>
      </c>
      <c r="K65" s="25"/>
      <c r="L65" s="25"/>
      <c r="M65" s="25"/>
      <c r="N65" s="53"/>
      <c r="O65" s="25"/>
      <c r="P65" s="53"/>
      <c r="Q65" s="25"/>
      <c r="R65" s="53"/>
      <c r="S65" s="25"/>
    </row>
    <row r="66" spans="1:19" x14ac:dyDescent="0.35">
      <c r="A66" s="9" t="s">
        <v>39</v>
      </c>
      <c r="B66" s="9" t="s">
        <v>40</v>
      </c>
      <c r="C66" s="9" t="s">
        <v>41</v>
      </c>
      <c r="D66" s="11" t="s">
        <v>42</v>
      </c>
      <c r="E66" s="9" t="s">
        <v>2</v>
      </c>
      <c r="F66" s="9" t="s">
        <v>43</v>
      </c>
      <c r="G66" s="26" t="s">
        <v>254</v>
      </c>
      <c r="H66" s="26">
        <v>10</v>
      </c>
      <c r="I66" s="11">
        <v>1</v>
      </c>
      <c r="J66" s="27">
        <f>280/2</f>
        <v>140</v>
      </c>
      <c r="K66" s="31"/>
      <c r="L66" s="48">
        <f t="shared" si="0"/>
        <v>0</v>
      </c>
      <c r="M66" s="32"/>
      <c r="N66" s="52">
        <f t="shared" si="1"/>
        <v>0</v>
      </c>
      <c r="O66" s="32"/>
      <c r="P66" s="52">
        <f t="shared" si="2"/>
        <v>0</v>
      </c>
      <c r="Q66" s="32"/>
      <c r="R66" s="52">
        <f t="shared" si="3"/>
        <v>0</v>
      </c>
      <c r="S66" s="5">
        <f t="shared" si="4"/>
        <v>0</v>
      </c>
    </row>
    <row r="67" spans="1:19" x14ac:dyDescent="0.35">
      <c r="A67" s="9" t="s">
        <v>39</v>
      </c>
      <c r="B67" s="9" t="s">
        <v>40</v>
      </c>
      <c r="C67" s="9" t="s">
        <v>41</v>
      </c>
      <c r="D67" s="11" t="s">
        <v>42</v>
      </c>
      <c r="E67" s="9" t="s">
        <v>20</v>
      </c>
      <c r="F67" s="9" t="s">
        <v>6</v>
      </c>
      <c r="G67" s="26" t="s">
        <v>254</v>
      </c>
      <c r="H67" s="26">
        <v>10</v>
      </c>
      <c r="I67" s="11">
        <v>17</v>
      </c>
      <c r="J67" s="27">
        <f>9280/3</f>
        <v>3093.3333333333335</v>
      </c>
      <c r="K67" s="31"/>
      <c r="L67" s="48">
        <f t="shared" ref="L67:L130" si="7">((K67*I67)*12)</f>
        <v>0</v>
      </c>
      <c r="M67" s="32"/>
      <c r="N67" s="52">
        <f t="shared" ref="N67:N130" si="8">M67*H67</f>
        <v>0</v>
      </c>
      <c r="O67" s="32"/>
      <c r="P67" s="52">
        <f t="shared" ref="P67:P130" si="9">J67*O67</f>
        <v>0</v>
      </c>
      <c r="Q67" s="32"/>
      <c r="R67" s="52">
        <f t="shared" ref="R67:R130" si="10">Q67*J67</f>
        <v>0</v>
      </c>
      <c r="S67" s="5">
        <f t="shared" ref="S67:S130" si="11">L67+N67+P67-R67</f>
        <v>0</v>
      </c>
    </row>
    <row r="68" spans="1:19" x14ac:dyDescent="0.35">
      <c r="A68" s="9" t="s">
        <v>39</v>
      </c>
      <c r="B68" s="9" t="s">
        <v>40</v>
      </c>
      <c r="C68" s="9" t="s">
        <v>41</v>
      </c>
      <c r="D68" s="11" t="s">
        <v>42</v>
      </c>
      <c r="E68" s="9" t="s">
        <v>2</v>
      </c>
      <c r="F68" s="9" t="s">
        <v>4</v>
      </c>
      <c r="G68" s="26" t="s">
        <v>254</v>
      </c>
      <c r="H68" s="26">
        <v>10</v>
      </c>
      <c r="I68" s="11">
        <v>1</v>
      </c>
      <c r="J68" s="27">
        <v>140</v>
      </c>
      <c r="K68" s="31"/>
      <c r="L68" s="48">
        <f t="shared" si="7"/>
        <v>0</v>
      </c>
      <c r="M68" s="32"/>
      <c r="N68" s="52">
        <f t="shared" si="8"/>
        <v>0</v>
      </c>
      <c r="O68" s="32"/>
      <c r="P68" s="52">
        <f t="shared" si="9"/>
        <v>0</v>
      </c>
      <c r="Q68" s="32"/>
      <c r="R68" s="52">
        <f t="shared" si="10"/>
        <v>0</v>
      </c>
      <c r="S68" s="5">
        <f t="shared" si="11"/>
        <v>0</v>
      </c>
    </row>
    <row r="69" spans="1:19" x14ac:dyDescent="0.35">
      <c r="A69" s="9" t="s">
        <v>39</v>
      </c>
      <c r="B69" s="9" t="s">
        <v>40</v>
      </c>
      <c r="C69" s="9" t="s">
        <v>41</v>
      </c>
      <c r="D69" s="11" t="s">
        <v>42</v>
      </c>
      <c r="E69" s="26" t="s">
        <v>19</v>
      </c>
      <c r="F69" s="9" t="s">
        <v>5</v>
      </c>
      <c r="G69" s="26" t="s">
        <v>44</v>
      </c>
      <c r="H69" s="26">
        <f>52/4</f>
        <v>13</v>
      </c>
      <c r="I69" s="11">
        <v>1</v>
      </c>
      <c r="J69" s="30">
        <v>43</v>
      </c>
      <c r="K69" s="31"/>
      <c r="L69" s="48">
        <f t="shared" si="7"/>
        <v>0</v>
      </c>
      <c r="M69" s="32"/>
      <c r="N69" s="52">
        <f t="shared" si="8"/>
        <v>0</v>
      </c>
      <c r="O69" s="32"/>
      <c r="P69" s="52">
        <f t="shared" si="9"/>
        <v>0</v>
      </c>
      <c r="Q69" s="32"/>
      <c r="R69" s="52">
        <f t="shared" si="10"/>
        <v>0</v>
      </c>
      <c r="S69" s="5">
        <f t="shared" si="11"/>
        <v>0</v>
      </c>
    </row>
    <row r="70" spans="1:19" x14ac:dyDescent="0.35">
      <c r="A70" s="9" t="s">
        <v>39</v>
      </c>
      <c r="B70" s="9" t="s">
        <v>40</v>
      </c>
      <c r="C70" s="9" t="s">
        <v>41</v>
      </c>
      <c r="D70" s="11" t="s">
        <v>42</v>
      </c>
      <c r="E70" s="26" t="s">
        <v>34</v>
      </c>
      <c r="F70" s="9" t="s">
        <v>35</v>
      </c>
      <c r="G70" s="26" t="s">
        <v>254</v>
      </c>
      <c r="H70" s="26">
        <v>10</v>
      </c>
      <c r="I70" s="11">
        <v>3</v>
      </c>
      <c r="J70" s="30">
        <v>1</v>
      </c>
      <c r="K70" s="31"/>
      <c r="L70" s="48">
        <f t="shared" si="7"/>
        <v>0</v>
      </c>
      <c r="M70" s="32"/>
      <c r="N70" s="52">
        <f t="shared" si="8"/>
        <v>0</v>
      </c>
      <c r="O70" s="32"/>
      <c r="P70" s="52">
        <f t="shared" si="9"/>
        <v>0</v>
      </c>
      <c r="Q70" s="32"/>
      <c r="R70" s="52">
        <f t="shared" si="10"/>
        <v>0</v>
      </c>
      <c r="S70" s="5">
        <f t="shared" si="11"/>
        <v>0</v>
      </c>
    </row>
    <row r="71" spans="1:19" x14ac:dyDescent="0.35">
      <c r="A71" s="9" t="s">
        <v>39</v>
      </c>
      <c r="B71" s="9" t="s">
        <v>40</v>
      </c>
      <c r="C71" s="9" t="s">
        <v>41</v>
      </c>
      <c r="D71" s="11" t="s">
        <v>42</v>
      </c>
      <c r="E71" s="26" t="s">
        <v>34</v>
      </c>
      <c r="F71" s="9" t="s">
        <v>35</v>
      </c>
      <c r="G71" s="26" t="s">
        <v>254</v>
      </c>
      <c r="H71" s="26">
        <v>10</v>
      </c>
      <c r="I71" s="11">
        <v>10</v>
      </c>
      <c r="J71" s="30">
        <v>1</v>
      </c>
      <c r="K71" s="31"/>
      <c r="L71" s="48">
        <f t="shared" si="7"/>
        <v>0</v>
      </c>
      <c r="M71" s="32"/>
      <c r="N71" s="52">
        <f t="shared" si="8"/>
        <v>0</v>
      </c>
      <c r="O71" s="32"/>
      <c r="P71" s="52">
        <f t="shared" si="9"/>
        <v>0</v>
      </c>
      <c r="Q71" s="32"/>
      <c r="R71" s="52">
        <f t="shared" si="10"/>
        <v>0</v>
      </c>
      <c r="S71" s="5">
        <f t="shared" si="11"/>
        <v>0</v>
      </c>
    </row>
    <row r="72" spans="1:19" x14ac:dyDescent="0.35">
      <c r="A72" s="9" t="s">
        <v>39</v>
      </c>
      <c r="B72" s="9" t="s">
        <v>40</v>
      </c>
      <c r="C72" s="9" t="s">
        <v>41</v>
      </c>
      <c r="D72" s="11" t="s">
        <v>42</v>
      </c>
      <c r="E72" s="9" t="s">
        <v>21</v>
      </c>
      <c r="F72" s="9" t="s">
        <v>45</v>
      </c>
      <c r="G72" s="26" t="s">
        <v>254</v>
      </c>
      <c r="H72" s="26">
        <v>10</v>
      </c>
      <c r="I72" s="11">
        <v>7</v>
      </c>
      <c r="J72" s="27">
        <f>32000/2</f>
        <v>16000</v>
      </c>
      <c r="K72" s="31"/>
      <c r="L72" s="48">
        <f t="shared" si="7"/>
        <v>0</v>
      </c>
      <c r="M72" s="32"/>
      <c r="N72" s="52">
        <f t="shared" si="8"/>
        <v>0</v>
      </c>
      <c r="O72" s="32"/>
      <c r="P72" s="52">
        <f t="shared" si="9"/>
        <v>0</v>
      </c>
      <c r="Q72" s="32"/>
      <c r="R72" s="52">
        <f t="shared" si="10"/>
        <v>0</v>
      </c>
      <c r="S72" s="5">
        <f t="shared" si="11"/>
        <v>0</v>
      </c>
    </row>
    <row r="73" spans="1:19" x14ac:dyDescent="0.35">
      <c r="A73" s="9" t="s">
        <v>39</v>
      </c>
      <c r="B73" s="9" t="s">
        <v>40</v>
      </c>
      <c r="C73" s="9" t="s">
        <v>41</v>
      </c>
      <c r="D73" s="11" t="s">
        <v>42</v>
      </c>
      <c r="E73" s="9" t="s">
        <v>20</v>
      </c>
      <c r="F73" s="9" t="s">
        <v>4</v>
      </c>
      <c r="G73" s="26" t="s">
        <v>254</v>
      </c>
      <c r="H73" s="26">
        <v>10</v>
      </c>
      <c r="I73" s="11">
        <v>15</v>
      </c>
      <c r="J73" s="27">
        <v>3093.3333333333335</v>
      </c>
      <c r="K73" s="31"/>
      <c r="L73" s="48">
        <f t="shared" si="7"/>
        <v>0</v>
      </c>
      <c r="M73" s="32"/>
      <c r="N73" s="52">
        <f t="shared" si="8"/>
        <v>0</v>
      </c>
      <c r="O73" s="32"/>
      <c r="P73" s="52">
        <f t="shared" si="9"/>
        <v>0</v>
      </c>
      <c r="Q73" s="32"/>
      <c r="R73" s="52">
        <f t="shared" si="10"/>
        <v>0</v>
      </c>
      <c r="S73" s="5">
        <f t="shared" si="11"/>
        <v>0</v>
      </c>
    </row>
    <row r="74" spans="1:19" x14ac:dyDescent="0.35">
      <c r="A74" s="9" t="s">
        <v>39</v>
      </c>
      <c r="B74" s="9" t="s">
        <v>40</v>
      </c>
      <c r="C74" s="9" t="s">
        <v>41</v>
      </c>
      <c r="D74" s="11" t="s">
        <v>42</v>
      </c>
      <c r="E74" s="9" t="s">
        <v>20</v>
      </c>
      <c r="F74" s="9" t="s">
        <v>252</v>
      </c>
      <c r="G74" s="26" t="s">
        <v>254</v>
      </c>
      <c r="H74" s="26">
        <v>10</v>
      </c>
      <c r="I74" s="11">
        <v>1</v>
      </c>
      <c r="J74" s="27">
        <v>3093.3333333333335</v>
      </c>
      <c r="K74" s="31"/>
      <c r="L74" s="48">
        <f t="shared" si="7"/>
        <v>0</v>
      </c>
      <c r="M74" s="32"/>
      <c r="N74" s="52">
        <f t="shared" si="8"/>
        <v>0</v>
      </c>
      <c r="O74" s="32"/>
      <c r="P74" s="52">
        <f t="shared" si="9"/>
        <v>0</v>
      </c>
      <c r="Q74" s="32"/>
      <c r="R74" s="52">
        <f t="shared" si="10"/>
        <v>0</v>
      </c>
      <c r="S74" s="5">
        <f t="shared" si="11"/>
        <v>0</v>
      </c>
    </row>
    <row r="75" spans="1:19" ht="15" thickBot="1" x14ac:dyDescent="0.4">
      <c r="A75" s="9" t="s">
        <v>39</v>
      </c>
      <c r="B75" s="9" t="s">
        <v>40</v>
      </c>
      <c r="C75" s="9" t="s">
        <v>41</v>
      </c>
      <c r="D75" s="11" t="s">
        <v>42</v>
      </c>
      <c r="E75" s="9" t="s">
        <v>21</v>
      </c>
      <c r="F75" s="9" t="s">
        <v>252</v>
      </c>
      <c r="G75" s="26" t="s">
        <v>254</v>
      </c>
      <c r="H75" s="26">
        <v>10</v>
      </c>
      <c r="I75" s="11">
        <v>1</v>
      </c>
      <c r="J75" s="27">
        <v>16000</v>
      </c>
      <c r="K75" s="33"/>
      <c r="L75" s="48">
        <f t="shared" si="7"/>
        <v>0</v>
      </c>
      <c r="M75" s="34"/>
      <c r="N75" s="52">
        <f t="shared" si="8"/>
        <v>0</v>
      </c>
      <c r="O75" s="34"/>
      <c r="P75" s="52">
        <f t="shared" si="9"/>
        <v>0</v>
      </c>
      <c r="Q75" s="34"/>
      <c r="R75" s="52">
        <f t="shared" si="10"/>
        <v>0</v>
      </c>
      <c r="S75" s="5">
        <f t="shared" si="11"/>
        <v>0</v>
      </c>
    </row>
    <row r="76" spans="1:19" ht="15" thickBot="1" x14ac:dyDescent="0.4">
      <c r="A76" s="9"/>
      <c r="B76" s="9"/>
      <c r="C76" s="9"/>
      <c r="D76" s="11"/>
      <c r="E76" s="9"/>
      <c r="F76" s="9"/>
      <c r="G76" s="9"/>
      <c r="H76" s="9"/>
      <c r="I76" s="57" t="s">
        <v>239</v>
      </c>
      <c r="J76" s="28">
        <f>SUM(J66:J75)</f>
        <v>41605</v>
      </c>
      <c r="K76" s="25"/>
      <c r="L76" s="25"/>
      <c r="M76" s="25"/>
      <c r="N76" s="53"/>
      <c r="O76" s="25"/>
      <c r="P76" s="53"/>
      <c r="Q76" s="25"/>
      <c r="R76" s="53"/>
      <c r="S76" s="25"/>
    </row>
    <row r="77" spans="1:19" x14ac:dyDescent="0.35">
      <c r="A77" s="9" t="s">
        <v>46</v>
      </c>
      <c r="B77" s="9" t="s">
        <v>47</v>
      </c>
      <c r="C77" s="9" t="s">
        <v>48</v>
      </c>
      <c r="D77" s="11" t="s">
        <v>42</v>
      </c>
      <c r="E77" s="9" t="s">
        <v>2</v>
      </c>
      <c r="F77" s="9" t="s">
        <v>3</v>
      </c>
      <c r="G77" s="26" t="s">
        <v>254</v>
      </c>
      <c r="H77" s="26">
        <v>10</v>
      </c>
      <c r="I77" s="11">
        <v>1</v>
      </c>
      <c r="J77" s="27">
        <f>4195/2</f>
        <v>2097.5</v>
      </c>
      <c r="K77" s="31"/>
      <c r="L77" s="48">
        <f t="shared" si="7"/>
        <v>0</v>
      </c>
      <c r="M77" s="32"/>
      <c r="N77" s="52">
        <f t="shared" si="8"/>
        <v>0</v>
      </c>
      <c r="O77" s="32"/>
      <c r="P77" s="52">
        <f t="shared" si="9"/>
        <v>0</v>
      </c>
      <c r="Q77" s="32"/>
      <c r="R77" s="52">
        <f t="shared" si="10"/>
        <v>0</v>
      </c>
      <c r="S77" s="5">
        <f t="shared" si="11"/>
        <v>0</v>
      </c>
    </row>
    <row r="78" spans="1:19" x14ac:dyDescent="0.35">
      <c r="A78" s="9" t="s">
        <v>46</v>
      </c>
      <c r="B78" s="9" t="s">
        <v>47</v>
      </c>
      <c r="C78" s="9" t="s">
        <v>48</v>
      </c>
      <c r="D78" s="11" t="s">
        <v>42</v>
      </c>
      <c r="E78" s="9" t="s">
        <v>19</v>
      </c>
      <c r="F78" s="9" t="s">
        <v>5</v>
      </c>
      <c r="G78" s="26" t="s">
        <v>32</v>
      </c>
      <c r="H78" s="26">
        <v>26</v>
      </c>
      <c r="I78" s="11">
        <v>7</v>
      </c>
      <c r="J78" s="27">
        <f>1049/2</f>
        <v>524.5</v>
      </c>
      <c r="K78" s="31"/>
      <c r="L78" s="48">
        <f t="shared" si="7"/>
        <v>0</v>
      </c>
      <c r="M78" s="32"/>
      <c r="N78" s="52">
        <f t="shared" si="8"/>
        <v>0</v>
      </c>
      <c r="O78" s="32"/>
      <c r="P78" s="52">
        <f t="shared" si="9"/>
        <v>0</v>
      </c>
      <c r="Q78" s="32"/>
      <c r="R78" s="52">
        <f t="shared" si="10"/>
        <v>0</v>
      </c>
      <c r="S78" s="5">
        <f t="shared" si="11"/>
        <v>0</v>
      </c>
    </row>
    <row r="79" spans="1:19" x14ac:dyDescent="0.35">
      <c r="A79" s="9" t="s">
        <v>46</v>
      </c>
      <c r="B79" s="9" t="s">
        <v>47</v>
      </c>
      <c r="C79" s="9" t="s">
        <v>48</v>
      </c>
      <c r="D79" s="11" t="s">
        <v>42</v>
      </c>
      <c r="E79" s="9" t="s">
        <v>20</v>
      </c>
      <c r="F79" s="9" t="s">
        <v>5</v>
      </c>
      <c r="G79" s="26" t="s">
        <v>18</v>
      </c>
      <c r="H79" s="26">
        <v>52</v>
      </c>
      <c r="I79" s="11">
        <v>5</v>
      </c>
      <c r="J79" s="27">
        <f>4916/2</f>
        <v>2458</v>
      </c>
      <c r="K79" s="31"/>
      <c r="L79" s="48">
        <f t="shared" si="7"/>
        <v>0</v>
      </c>
      <c r="M79" s="32"/>
      <c r="N79" s="52">
        <f t="shared" si="8"/>
        <v>0</v>
      </c>
      <c r="O79" s="32"/>
      <c r="P79" s="52">
        <f t="shared" si="9"/>
        <v>0</v>
      </c>
      <c r="Q79" s="32"/>
      <c r="R79" s="52">
        <f t="shared" si="10"/>
        <v>0</v>
      </c>
      <c r="S79" s="5">
        <f t="shared" si="11"/>
        <v>0</v>
      </c>
    </row>
    <row r="80" spans="1:19" x14ac:dyDescent="0.35">
      <c r="A80" s="9" t="s">
        <v>46</v>
      </c>
      <c r="B80" s="9" t="s">
        <v>47</v>
      </c>
      <c r="C80" s="9" t="s">
        <v>48</v>
      </c>
      <c r="D80" s="11" t="s">
        <v>42</v>
      </c>
      <c r="E80" s="9" t="s">
        <v>21</v>
      </c>
      <c r="F80" s="9" t="s">
        <v>5</v>
      </c>
      <c r="G80" s="26" t="s">
        <v>18</v>
      </c>
      <c r="H80" s="26">
        <v>52</v>
      </c>
      <c r="I80" s="11">
        <v>5</v>
      </c>
      <c r="J80" s="27">
        <f>28009/2</f>
        <v>14004.5</v>
      </c>
      <c r="K80" s="31"/>
      <c r="L80" s="48">
        <f t="shared" si="7"/>
        <v>0</v>
      </c>
      <c r="M80" s="32"/>
      <c r="N80" s="52">
        <f t="shared" si="8"/>
        <v>0</v>
      </c>
      <c r="O80" s="32"/>
      <c r="P80" s="52">
        <f t="shared" si="9"/>
        <v>0</v>
      </c>
      <c r="Q80" s="32"/>
      <c r="R80" s="52">
        <f t="shared" si="10"/>
        <v>0</v>
      </c>
      <c r="S80" s="5">
        <f t="shared" si="11"/>
        <v>0</v>
      </c>
    </row>
    <row r="81" spans="1:19" x14ac:dyDescent="0.35">
      <c r="A81" s="9" t="s">
        <v>46</v>
      </c>
      <c r="B81" s="9" t="s">
        <v>47</v>
      </c>
      <c r="C81" s="9" t="s">
        <v>48</v>
      </c>
      <c r="D81" s="11" t="s">
        <v>42</v>
      </c>
      <c r="E81" s="9" t="s">
        <v>2</v>
      </c>
      <c r="F81" s="9" t="s">
        <v>4</v>
      </c>
      <c r="G81" s="26" t="s">
        <v>254</v>
      </c>
      <c r="H81" s="26">
        <v>10</v>
      </c>
      <c r="I81" s="11">
        <v>1</v>
      </c>
      <c r="J81" s="27">
        <v>2097.5</v>
      </c>
      <c r="K81" s="31"/>
      <c r="L81" s="48">
        <f t="shared" si="7"/>
        <v>0</v>
      </c>
      <c r="M81" s="32"/>
      <c r="N81" s="52">
        <f t="shared" si="8"/>
        <v>0</v>
      </c>
      <c r="O81" s="32"/>
      <c r="P81" s="52">
        <f t="shared" si="9"/>
        <v>0</v>
      </c>
      <c r="Q81" s="32"/>
      <c r="R81" s="52">
        <f t="shared" si="10"/>
        <v>0</v>
      </c>
      <c r="S81" s="5">
        <f t="shared" si="11"/>
        <v>0</v>
      </c>
    </row>
    <row r="82" spans="1:19" x14ac:dyDescent="0.35">
      <c r="A82" s="9" t="s">
        <v>46</v>
      </c>
      <c r="B82" s="9" t="s">
        <v>47</v>
      </c>
      <c r="C82" s="9" t="s">
        <v>48</v>
      </c>
      <c r="D82" s="11" t="s">
        <v>42</v>
      </c>
      <c r="E82" s="9" t="s">
        <v>19</v>
      </c>
      <c r="F82" s="9" t="s">
        <v>5</v>
      </c>
      <c r="G82" s="26" t="s">
        <v>18</v>
      </c>
      <c r="H82" s="26">
        <v>52</v>
      </c>
      <c r="I82" s="11">
        <v>1</v>
      </c>
      <c r="J82" s="30">
        <v>524.5</v>
      </c>
      <c r="K82" s="31"/>
      <c r="L82" s="48">
        <f t="shared" si="7"/>
        <v>0</v>
      </c>
      <c r="M82" s="32"/>
      <c r="N82" s="52">
        <f t="shared" si="8"/>
        <v>0</v>
      </c>
      <c r="O82" s="32"/>
      <c r="P82" s="52">
        <f t="shared" si="9"/>
        <v>0</v>
      </c>
      <c r="Q82" s="32"/>
      <c r="R82" s="52">
        <f t="shared" si="10"/>
        <v>0</v>
      </c>
      <c r="S82" s="5">
        <f t="shared" si="11"/>
        <v>0</v>
      </c>
    </row>
    <row r="83" spans="1:19" x14ac:dyDescent="0.35">
      <c r="A83" s="9" t="s">
        <v>46</v>
      </c>
      <c r="B83" s="9" t="s">
        <v>47</v>
      </c>
      <c r="C83" s="9" t="s">
        <v>48</v>
      </c>
      <c r="D83" s="11" t="s">
        <v>42</v>
      </c>
      <c r="E83" s="29" t="s">
        <v>251</v>
      </c>
      <c r="F83" s="9" t="s">
        <v>4</v>
      </c>
      <c r="G83" s="26" t="s">
        <v>255</v>
      </c>
      <c r="H83" s="26">
        <v>0</v>
      </c>
      <c r="I83" s="11">
        <v>1</v>
      </c>
      <c r="J83" s="30"/>
      <c r="K83" s="31"/>
      <c r="L83" s="48">
        <f t="shared" si="7"/>
        <v>0</v>
      </c>
      <c r="M83" s="24"/>
      <c r="N83" s="55"/>
      <c r="O83" s="24"/>
      <c r="P83" s="55"/>
      <c r="Q83" s="24"/>
      <c r="R83" s="55"/>
      <c r="S83" s="5">
        <f t="shared" si="11"/>
        <v>0</v>
      </c>
    </row>
    <row r="84" spans="1:19" x14ac:dyDescent="0.35">
      <c r="A84" s="9" t="s">
        <v>46</v>
      </c>
      <c r="B84" s="9" t="s">
        <v>47</v>
      </c>
      <c r="C84" s="9" t="s">
        <v>48</v>
      </c>
      <c r="D84" s="11" t="s">
        <v>42</v>
      </c>
      <c r="E84" s="9" t="s">
        <v>20</v>
      </c>
      <c r="F84" s="9" t="s">
        <v>49</v>
      </c>
      <c r="G84" s="26" t="s">
        <v>50</v>
      </c>
      <c r="H84" s="26">
        <v>104</v>
      </c>
      <c r="I84" s="11">
        <v>2</v>
      </c>
      <c r="J84" s="27">
        <v>2458</v>
      </c>
      <c r="K84" s="31"/>
      <c r="L84" s="48">
        <f t="shared" si="7"/>
        <v>0</v>
      </c>
      <c r="M84" s="32"/>
      <c r="N84" s="52">
        <f t="shared" si="8"/>
        <v>0</v>
      </c>
      <c r="O84" s="32"/>
      <c r="P84" s="52">
        <f t="shared" si="9"/>
        <v>0</v>
      </c>
      <c r="Q84" s="32"/>
      <c r="R84" s="52">
        <f t="shared" si="10"/>
        <v>0</v>
      </c>
      <c r="S84" s="5">
        <f t="shared" si="11"/>
        <v>0</v>
      </c>
    </row>
    <row r="85" spans="1:19" x14ac:dyDescent="0.35">
      <c r="A85" s="9" t="s">
        <v>46</v>
      </c>
      <c r="B85" s="9" t="s">
        <v>47</v>
      </c>
      <c r="C85" s="9" t="s">
        <v>48</v>
      </c>
      <c r="D85" s="11" t="s">
        <v>42</v>
      </c>
      <c r="E85" s="9" t="s">
        <v>21</v>
      </c>
      <c r="F85" s="9" t="s">
        <v>49</v>
      </c>
      <c r="G85" s="26" t="s">
        <v>50</v>
      </c>
      <c r="H85" s="26">
        <v>104</v>
      </c>
      <c r="I85" s="11">
        <v>4</v>
      </c>
      <c r="J85" s="27">
        <v>14004.5</v>
      </c>
      <c r="K85" s="31"/>
      <c r="L85" s="48">
        <f t="shared" si="7"/>
        <v>0</v>
      </c>
      <c r="M85" s="32"/>
      <c r="N85" s="52">
        <f t="shared" si="8"/>
        <v>0</v>
      </c>
      <c r="O85" s="32"/>
      <c r="P85" s="52">
        <f t="shared" si="9"/>
        <v>0</v>
      </c>
      <c r="Q85" s="32"/>
      <c r="R85" s="52">
        <f t="shared" si="10"/>
        <v>0</v>
      </c>
      <c r="S85" s="5">
        <f t="shared" si="11"/>
        <v>0</v>
      </c>
    </row>
    <row r="86" spans="1:19" x14ac:dyDescent="0.35">
      <c r="A86" s="9" t="s">
        <v>46</v>
      </c>
      <c r="B86" s="9" t="s">
        <v>47</v>
      </c>
      <c r="C86" s="9" t="s">
        <v>48</v>
      </c>
      <c r="D86" s="11" t="s">
        <v>42</v>
      </c>
      <c r="E86" s="26" t="s">
        <v>34</v>
      </c>
      <c r="F86" s="9" t="s">
        <v>35</v>
      </c>
      <c r="G86" s="26" t="s">
        <v>254</v>
      </c>
      <c r="H86" s="26">
        <v>10</v>
      </c>
      <c r="I86" s="11">
        <v>12</v>
      </c>
      <c r="J86" s="30">
        <v>0</v>
      </c>
      <c r="K86" s="31"/>
      <c r="L86" s="48">
        <f t="shared" si="7"/>
        <v>0</v>
      </c>
      <c r="M86" s="32"/>
      <c r="N86" s="52">
        <f t="shared" si="8"/>
        <v>0</v>
      </c>
      <c r="O86" s="32"/>
      <c r="P86" s="52">
        <f t="shared" si="9"/>
        <v>0</v>
      </c>
      <c r="Q86" s="32"/>
      <c r="R86" s="52">
        <f t="shared" si="10"/>
        <v>0</v>
      </c>
      <c r="S86" s="5">
        <f t="shared" si="11"/>
        <v>0</v>
      </c>
    </row>
    <row r="87" spans="1:19" ht="15" thickBot="1" x14ac:dyDescent="0.4">
      <c r="A87" s="9" t="s">
        <v>46</v>
      </c>
      <c r="B87" s="9" t="s">
        <v>47</v>
      </c>
      <c r="C87" s="9" t="s">
        <v>48</v>
      </c>
      <c r="D87" s="11" t="s">
        <v>42</v>
      </c>
      <c r="E87" s="9" t="s">
        <v>22</v>
      </c>
      <c r="F87" s="26" t="s">
        <v>256</v>
      </c>
      <c r="G87" s="26" t="s">
        <v>254</v>
      </c>
      <c r="H87" s="26">
        <v>10</v>
      </c>
      <c r="I87" s="11">
        <v>2</v>
      </c>
      <c r="J87" s="27">
        <v>3440</v>
      </c>
      <c r="K87" s="33"/>
      <c r="L87" s="48">
        <f t="shared" si="7"/>
        <v>0</v>
      </c>
      <c r="M87" s="34"/>
      <c r="N87" s="52">
        <f t="shared" si="8"/>
        <v>0</v>
      </c>
      <c r="O87" s="34"/>
      <c r="P87" s="52">
        <f t="shared" si="9"/>
        <v>0</v>
      </c>
      <c r="Q87" s="34"/>
      <c r="R87" s="52">
        <f t="shared" si="10"/>
        <v>0</v>
      </c>
      <c r="S87" s="5">
        <f t="shared" si="11"/>
        <v>0</v>
      </c>
    </row>
    <row r="88" spans="1:19" ht="29.5" thickBot="1" x14ac:dyDescent="0.4">
      <c r="A88" s="9"/>
      <c r="B88" s="9"/>
      <c r="C88" s="9"/>
      <c r="D88" s="11"/>
      <c r="E88" s="9"/>
      <c r="F88" s="9"/>
      <c r="G88" s="9"/>
      <c r="H88" s="9"/>
      <c r="I88" s="57" t="s">
        <v>240</v>
      </c>
      <c r="J88" s="28">
        <f>SUM(J77:J87)</f>
        <v>41609</v>
      </c>
      <c r="K88" s="25"/>
      <c r="L88" s="25"/>
      <c r="M88" s="25"/>
      <c r="N88" s="53"/>
      <c r="O88" s="25"/>
      <c r="P88" s="53"/>
      <c r="Q88" s="25"/>
      <c r="R88" s="53"/>
      <c r="S88" s="25"/>
    </row>
    <row r="89" spans="1:19" x14ac:dyDescent="0.35">
      <c r="A89" s="9" t="s">
        <v>51</v>
      </c>
      <c r="B89" s="9" t="s">
        <v>52</v>
      </c>
      <c r="C89" s="9" t="s">
        <v>53</v>
      </c>
      <c r="D89" s="11" t="s">
        <v>42</v>
      </c>
      <c r="E89" s="9" t="s">
        <v>17</v>
      </c>
      <c r="F89" s="9" t="s">
        <v>3</v>
      </c>
      <c r="G89" s="9" t="s">
        <v>18</v>
      </c>
      <c r="H89" s="9">
        <v>52</v>
      </c>
      <c r="I89" s="11">
        <v>11</v>
      </c>
      <c r="J89" s="27">
        <v>8506</v>
      </c>
      <c r="K89" s="35"/>
      <c r="L89" s="48">
        <f t="shared" si="7"/>
        <v>0</v>
      </c>
      <c r="M89" s="36"/>
      <c r="N89" s="52">
        <f t="shared" si="8"/>
        <v>0</v>
      </c>
      <c r="O89" s="36"/>
      <c r="P89" s="52">
        <f t="shared" si="9"/>
        <v>0</v>
      </c>
      <c r="Q89" s="36"/>
      <c r="R89" s="52">
        <f t="shared" si="10"/>
        <v>0</v>
      </c>
      <c r="S89" s="5">
        <f t="shared" si="11"/>
        <v>0</v>
      </c>
    </row>
    <row r="90" spans="1:19" x14ac:dyDescent="0.35">
      <c r="A90" s="9" t="s">
        <v>51</v>
      </c>
      <c r="B90" s="9" t="s">
        <v>52</v>
      </c>
      <c r="C90" s="9" t="s">
        <v>53</v>
      </c>
      <c r="D90" s="11" t="s">
        <v>42</v>
      </c>
      <c r="E90" s="9" t="s">
        <v>34</v>
      </c>
      <c r="F90" s="9" t="s">
        <v>35</v>
      </c>
      <c r="G90" s="26" t="s">
        <v>254</v>
      </c>
      <c r="H90" s="26">
        <v>10</v>
      </c>
      <c r="I90" s="11">
        <v>12</v>
      </c>
      <c r="J90" s="27">
        <f>952/4</f>
        <v>238</v>
      </c>
      <c r="K90" s="31"/>
      <c r="L90" s="48">
        <f t="shared" si="7"/>
        <v>0</v>
      </c>
      <c r="M90" s="32"/>
      <c r="N90" s="52">
        <f t="shared" si="8"/>
        <v>0</v>
      </c>
      <c r="O90" s="32"/>
      <c r="P90" s="52">
        <f t="shared" si="9"/>
        <v>0</v>
      </c>
      <c r="Q90" s="32"/>
      <c r="R90" s="52">
        <f t="shared" si="10"/>
        <v>0</v>
      </c>
      <c r="S90" s="5">
        <f t="shared" si="11"/>
        <v>0</v>
      </c>
    </row>
    <row r="91" spans="1:19" x14ac:dyDescent="0.35">
      <c r="A91" s="9" t="s">
        <v>51</v>
      </c>
      <c r="B91" s="9" t="s">
        <v>52</v>
      </c>
      <c r="C91" s="9" t="s">
        <v>53</v>
      </c>
      <c r="D91" s="11" t="s">
        <v>42</v>
      </c>
      <c r="E91" s="26" t="s">
        <v>21</v>
      </c>
      <c r="F91" s="9" t="s">
        <v>4</v>
      </c>
      <c r="G91" s="26" t="s">
        <v>254</v>
      </c>
      <c r="H91" s="26">
        <v>10</v>
      </c>
      <c r="I91" s="11">
        <v>1</v>
      </c>
      <c r="J91" s="30">
        <v>1</v>
      </c>
      <c r="K91" s="31"/>
      <c r="L91" s="48">
        <f t="shared" si="7"/>
        <v>0</v>
      </c>
      <c r="M91" s="32"/>
      <c r="N91" s="52">
        <f t="shared" si="8"/>
        <v>0</v>
      </c>
      <c r="O91" s="32"/>
      <c r="P91" s="52">
        <f t="shared" si="9"/>
        <v>0</v>
      </c>
      <c r="Q91" s="32"/>
      <c r="R91" s="52">
        <f t="shared" si="10"/>
        <v>0</v>
      </c>
      <c r="S91" s="5">
        <f t="shared" si="11"/>
        <v>0</v>
      </c>
    </row>
    <row r="92" spans="1:19" x14ac:dyDescent="0.35">
      <c r="A92" s="9" t="s">
        <v>51</v>
      </c>
      <c r="B92" s="9" t="s">
        <v>52</v>
      </c>
      <c r="C92" s="9" t="s">
        <v>53</v>
      </c>
      <c r="D92" s="11" t="s">
        <v>42</v>
      </c>
      <c r="E92" s="29" t="s">
        <v>251</v>
      </c>
      <c r="F92" s="9" t="s">
        <v>4</v>
      </c>
      <c r="G92" s="26" t="s">
        <v>255</v>
      </c>
      <c r="H92" s="26">
        <v>0</v>
      </c>
      <c r="I92" s="11">
        <v>2</v>
      </c>
      <c r="J92" s="27">
        <v>0</v>
      </c>
      <c r="K92" s="31"/>
      <c r="L92" s="48">
        <f t="shared" si="7"/>
        <v>0</v>
      </c>
      <c r="M92" s="24"/>
      <c r="N92" s="55"/>
      <c r="O92" s="24"/>
      <c r="P92" s="55"/>
      <c r="Q92" s="24"/>
      <c r="R92" s="55"/>
      <c r="S92" s="5">
        <f t="shared" si="11"/>
        <v>0</v>
      </c>
    </row>
    <row r="93" spans="1:19" x14ac:dyDescent="0.35">
      <c r="A93" s="9" t="s">
        <v>51</v>
      </c>
      <c r="B93" s="9" t="s">
        <v>52</v>
      </c>
      <c r="C93" s="9" t="s">
        <v>53</v>
      </c>
      <c r="D93" s="11" t="s">
        <v>42</v>
      </c>
      <c r="E93" s="9" t="s">
        <v>34</v>
      </c>
      <c r="F93" s="9" t="s">
        <v>35</v>
      </c>
      <c r="G93" s="26" t="s">
        <v>254</v>
      </c>
      <c r="H93" s="26">
        <v>10</v>
      </c>
      <c r="I93" s="11">
        <v>1</v>
      </c>
      <c r="J93" s="27">
        <v>238</v>
      </c>
      <c r="K93" s="31"/>
      <c r="L93" s="48">
        <f t="shared" si="7"/>
        <v>0</v>
      </c>
      <c r="M93" s="32"/>
      <c r="N93" s="52">
        <f t="shared" si="8"/>
        <v>0</v>
      </c>
      <c r="O93" s="32"/>
      <c r="P93" s="52">
        <f t="shared" si="9"/>
        <v>0</v>
      </c>
      <c r="Q93" s="32"/>
      <c r="R93" s="52">
        <f t="shared" si="10"/>
        <v>0</v>
      </c>
      <c r="S93" s="5">
        <f t="shared" si="11"/>
        <v>0</v>
      </c>
    </row>
    <row r="94" spans="1:19" x14ac:dyDescent="0.35">
      <c r="A94" s="9" t="s">
        <v>51</v>
      </c>
      <c r="B94" s="9" t="s">
        <v>52</v>
      </c>
      <c r="C94" s="9" t="s">
        <v>53</v>
      </c>
      <c r="D94" s="11" t="s">
        <v>42</v>
      </c>
      <c r="E94" s="9" t="s">
        <v>34</v>
      </c>
      <c r="F94" s="9" t="s">
        <v>35</v>
      </c>
      <c r="G94" s="26" t="s">
        <v>254</v>
      </c>
      <c r="H94" s="26">
        <v>10</v>
      </c>
      <c r="I94" s="11">
        <v>10</v>
      </c>
      <c r="J94" s="27">
        <v>238</v>
      </c>
      <c r="K94" s="31"/>
      <c r="L94" s="48">
        <f t="shared" si="7"/>
        <v>0</v>
      </c>
      <c r="M94" s="32"/>
      <c r="N94" s="52">
        <f t="shared" si="8"/>
        <v>0</v>
      </c>
      <c r="O94" s="32"/>
      <c r="P94" s="52">
        <f t="shared" si="9"/>
        <v>0</v>
      </c>
      <c r="Q94" s="32"/>
      <c r="R94" s="52">
        <f t="shared" si="10"/>
        <v>0</v>
      </c>
      <c r="S94" s="5">
        <f t="shared" si="11"/>
        <v>0</v>
      </c>
    </row>
    <row r="95" spans="1:19" x14ac:dyDescent="0.35">
      <c r="A95" s="9" t="s">
        <v>51</v>
      </c>
      <c r="B95" s="9" t="s">
        <v>52</v>
      </c>
      <c r="C95" s="9" t="s">
        <v>53</v>
      </c>
      <c r="D95" s="11" t="s">
        <v>42</v>
      </c>
      <c r="E95" s="9" t="s">
        <v>34</v>
      </c>
      <c r="F95" s="9" t="s">
        <v>35</v>
      </c>
      <c r="G95" s="26" t="s">
        <v>44</v>
      </c>
      <c r="H95" s="26">
        <f>52/4</f>
        <v>13</v>
      </c>
      <c r="I95" s="11">
        <v>10</v>
      </c>
      <c r="J95" s="27">
        <v>238</v>
      </c>
      <c r="K95" s="31"/>
      <c r="L95" s="48">
        <f t="shared" si="7"/>
        <v>0</v>
      </c>
      <c r="M95" s="32"/>
      <c r="N95" s="52">
        <f t="shared" si="8"/>
        <v>0</v>
      </c>
      <c r="O95" s="32"/>
      <c r="P95" s="52">
        <f t="shared" si="9"/>
        <v>0</v>
      </c>
      <c r="Q95" s="32"/>
      <c r="R95" s="52">
        <f t="shared" si="10"/>
        <v>0</v>
      </c>
      <c r="S95" s="5">
        <f t="shared" si="11"/>
        <v>0</v>
      </c>
    </row>
    <row r="96" spans="1:19" ht="15" thickBot="1" x14ac:dyDescent="0.4">
      <c r="A96" s="9" t="s">
        <v>51</v>
      </c>
      <c r="B96" s="9" t="s">
        <v>52</v>
      </c>
      <c r="C96" s="9" t="s">
        <v>53</v>
      </c>
      <c r="D96" s="11" t="s">
        <v>42</v>
      </c>
      <c r="E96" s="9" t="s">
        <v>19</v>
      </c>
      <c r="F96" s="9" t="s">
        <v>49</v>
      </c>
      <c r="G96" s="26" t="s">
        <v>254</v>
      </c>
      <c r="H96" s="26">
        <v>10</v>
      </c>
      <c r="I96" s="11">
        <v>1</v>
      </c>
      <c r="J96" s="27">
        <v>1168</v>
      </c>
      <c r="K96" s="33"/>
      <c r="L96" s="48">
        <f t="shared" si="7"/>
        <v>0</v>
      </c>
      <c r="M96" s="34"/>
      <c r="N96" s="52">
        <f t="shared" si="8"/>
        <v>0</v>
      </c>
      <c r="O96" s="34"/>
      <c r="P96" s="52">
        <f t="shared" si="9"/>
        <v>0</v>
      </c>
      <c r="Q96" s="34"/>
      <c r="R96" s="52">
        <f t="shared" si="10"/>
        <v>0</v>
      </c>
      <c r="S96" s="5">
        <f t="shared" si="11"/>
        <v>0</v>
      </c>
    </row>
    <row r="97" spans="1:19" ht="15" thickBot="1" x14ac:dyDescent="0.4">
      <c r="A97" s="9"/>
      <c r="B97" s="9"/>
      <c r="C97" s="9"/>
      <c r="D97" s="11"/>
      <c r="E97" s="9"/>
      <c r="F97" s="9"/>
      <c r="G97" s="9"/>
      <c r="H97" s="9"/>
      <c r="I97" s="57" t="s">
        <v>241</v>
      </c>
      <c r="J97" s="28">
        <f>SUM(J89:J96)</f>
        <v>10627</v>
      </c>
      <c r="K97" s="25"/>
      <c r="L97" s="25"/>
      <c r="M97" s="25"/>
      <c r="N97" s="53"/>
      <c r="O97" s="25"/>
      <c r="P97" s="53"/>
      <c r="Q97" s="25"/>
      <c r="R97" s="53"/>
      <c r="S97" s="25"/>
    </row>
    <row r="98" spans="1:19" x14ac:dyDescent="0.35">
      <c r="A98" s="9" t="s">
        <v>54</v>
      </c>
      <c r="B98" s="9" t="s">
        <v>55</v>
      </c>
      <c r="C98" s="9" t="s">
        <v>56</v>
      </c>
      <c r="D98" s="11" t="s">
        <v>57</v>
      </c>
      <c r="E98" s="9" t="s">
        <v>17</v>
      </c>
      <c r="F98" s="9" t="s">
        <v>3</v>
      </c>
      <c r="G98" s="9" t="s">
        <v>18</v>
      </c>
      <c r="H98" s="9">
        <v>52</v>
      </c>
      <c r="I98" s="11">
        <v>5</v>
      </c>
      <c r="J98" s="27">
        <v>1985</v>
      </c>
      <c r="K98" s="35"/>
      <c r="L98" s="48">
        <f t="shared" si="7"/>
        <v>0</v>
      </c>
      <c r="M98" s="36"/>
      <c r="N98" s="52">
        <f t="shared" si="8"/>
        <v>0</v>
      </c>
      <c r="O98" s="36"/>
      <c r="P98" s="52">
        <f t="shared" si="9"/>
        <v>0</v>
      </c>
      <c r="Q98" s="36"/>
      <c r="R98" s="52">
        <f t="shared" si="10"/>
        <v>0</v>
      </c>
      <c r="S98" s="5">
        <f t="shared" si="11"/>
        <v>0</v>
      </c>
    </row>
    <row r="99" spans="1:19" x14ac:dyDescent="0.35">
      <c r="A99" s="9" t="s">
        <v>54</v>
      </c>
      <c r="B99" s="9" t="s">
        <v>55</v>
      </c>
      <c r="C99" s="9" t="s">
        <v>56</v>
      </c>
      <c r="D99" s="11" t="s">
        <v>57</v>
      </c>
      <c r="E99" s="9" t="s">
        <v>21</v>
      </c>
      <c r="F99" s="9" t="s">
        <v>58</v>
      </c>
      <c r="G99" s="26" t="s">
        <v>254</v>
      </c>
      <c r="H99" s="26">
        <v>10</v>
      </c>
      <c r="I99" s="11">
        <v>1</v>
      </c>
      <c r="J99" s="27">
        <f>9870/2</f>
        <v>4935</v>
      </c>
      <c r="K99" s="31"/>
      <c r="L99" s="48">
        <f t="shared" si="7"/>
        <v>0</v>
      </c>
      <c r="M99" s="32"/>
      <c r="N99" s="52">
        <f t="shared" si="8"/>
        <v>0</v>
      </c>
      <c r="O99" s="32"/>
      <c r="P99" s="52">
        <f t="shared" si="9"/>
        <v>0</v>
      </c>
      <c r="Q99" s="32"/>
      <c r="R99" s="52">
        <f t="shared" si="10"/>
        <v>0</v>
      </c>
      <c r="S99" s="5">
        <f t="shared" si="11"/>
        <v>0</v>
      </c>
    </row>
    <row r="100" spans="1:19" x14ac:dyDescent="0.35">
      <c r="A100" s="9" t="s">
        <v>54</v>
      </c>
      <c r="B100" s="9" t="s">
        <v>55</v>
      </c>
      <c r="C100" s="9" t="s">
        <v>56</v>
      </c>
      <c r="D100" s="11" t="s">
        <v>57</v>
      </c>
      <c r="E100" s="9" t="s">
        <v>2</v>
      </c>
      <c r="F100" s="9" t="s">
        <v>4</v>
      </c>
      <c r="G100" s="26" t="s">
        <v>254</v>
      </c>
      <c r="H100" s="26">
        <v>10</v>
      </c>
      <c r="I100" s="11">
        <v>2</v>
      </c>
      <c r="J100" s="27">
        <v>158</v>
      </c>
      <c r="K100" s="31"/>
      <c r="L100" s="48">
        <f t="shared" si="7"/>
        <v>0</v>
      </c>
      <c r="M100" s="32"/>
      <c r="N100" s="52">
        <f t="shared" si="8"/>
        <v>0</v>
      </c>
      <c r="O100" s="32"/>
      <c r="P100" s="52">
        <f t="shared" si="9"/>
        <v>0</v>
      </c>
      <c r="Q100" s="32"/>
      <c r="R100" s="52">
        <f t="shared" si="10"/>
        <v>0</v>
      </c>
      <c r="S100" s="5">
        <f t="shared" si="11"/>
        <v>0</v>
      </c>
    </row>
    <row r="101" spans="1:19" x14ac:dyDescent="0.35">
      <c r="A101" s="9" t="s">
        <v>54</v>
      </c>
      <c r="B101" s="9" t="s">
        <v>55</v>
      </c>
      <c r="C101" s="9" t="s">
        <v>56</v>
      </c>
      <c r="D101" s="11" t="s">
        <v>57</v>
      </c>
      <c r="E101" s="26" t="s">
        <v>251</v>
      </c>
      <c r="F101" s="9" t="s">
        <v>4</v>
      </c>
      <c r="G101" s="26" t="s">
        <v>255</v>
      </c>
      <c r="H101" s="26">
        <v>0</v>
      </c>
      <c r="I101" s="11">
        <v>10</v>
      </c>
      <c r="J101" s="30"/>
      <c r="K101" s="31"/>
      <c r="L101" s="48">
        <f t="shared" si="7"/>
        <v>0</v>
      </c>
      <c r="M101" s="24"/>
      <c r="N101" s="55"/>
      <c r="O101" s="24"/>
      <c r="P101" s="55"/>
      <c r="Q101" s="24"/>
      <c r="R101" s="55"/>
      <c r="S101" s="5">
        <f t="shared" si="11"/>
        <v>0</v>
      </c>
    </row>
    <row r="102" spans="1:19" x14ac:dyDescent="0.35">
      <c r="A102" s="9" t="s">
        <v>54</v>
      </c>
      <c r="B102" s="9" t="s">
        <v>55</v>
      </c>
      <c r="C102" s="9" t="s">
        <v>56</v>
      </c>
      <c r="D102" s="11" t="s">
        <v>57</v>
      </c>
      <c r="E102" s="9" t="s">
        <v>20</v>
      </c>
      <c r="F102" s="9" t="s">
        <v>6</v>
      </c>
      <c r="G102" s="26" t="s">
        <v>18</v>
      </c>
      <c r="H102" s="26">
        <v>52</v>
      </c>
      <c r="I102" s="11">
        <v>4</v>
      </c>
      <c r="J102" s="27">
        <v>2487</v>
      </c>
      <c r="K102" s="31"/>
      <c r="L102" s="48">
        <f t="shared" si="7"/>
        <v>0</v>
      </c>
      <c r="M102" s="32"/>
      <c r="N102" s="52">
        <f t="shared" si="8"/>
        <v>0</v>
      </c>
      <c r="O102" s="32"/>
      <c r="P102" s="52">
        <f t="shared" si="9"/>
        <v>0</v>
      </c>
      <c r="Q102" s="32"/>
      <c r="R102" s="52">
        <f t="shared" si="10"/>
        <v>0</v>
      </c>
      <c r="S102" s="5">
        <f t="shared" si="11"/>
        <v>0</v>
      </c>
    </row>
    <row r="103" spans="1:19" x14ac:dyDescent="0.35">
      <c r="A103" s="9" t="s">
        <v>54</v>
      </c>
      <c r="B103" s="9" t="s">
        <v>55</v>
      </c>
      <c r="C103" s="9" t="s">
        <v>56</v>
      </c>
      <c r="D103" s="11" t="s">
        <v>57</v>
      </c>
      <c r="E103" s="9" t="s">
        <v>34</v>
      </c>
      <c r="F103" s="9" t="s">
        <v>35</v>
      </c>
      <c r="G103" s="26" t="s">
        <v>254</v>
      </c>
      <c r="H103" s="26">
        <v>10</v>
      </c>
      <c r="I103" s="11">
        <v>1</v>
      </c>
      <c r="J103" s="27">
        <v>1427</v>
      </c>
      <c r="K103" s="31"/>
      <c r="L103" s="48">
        <f t="shared" si="7"/>
        <v>0</v>
      </c>
      <c r="M103" s="32"/>
      <c r="N103" s="52">
        <f t="shared" si="8"/>
        <v>0</v>
      </c>
      <c r="O103" s="32"/>
      <c r="P103" s="52">
        <f t="shared" si="9"/>
        <v>0</v>
      </c>
      <c r="Q103" s="32"/>
      <c r="R103" s="52">
        <f t="shared" si="10"/>
        <v>0</v>
      </c>
      <c r="S103" s="5">
        <f t="shared" si="11"/>
        <v>0</v>
      </c>
    </row>
    <row r="104" spans="1:19" x14ac:dyDescent="0.35">
      <c r="A104" s="9" t="s">
        <v>54</v>
      </c>
      <c r="B104" s="9" t="s">
        <v>55</v>
      </c>
      <c r="C104" s="9" t="s">
        <v>56</v>
      </c>
      <c r="D104" s="11" t="s">
        <v>57</v>
      </c>
      <c r="E104" s="9" t="s">
        <v>21</v>
      </c>
      <c r="F104" s="9" t="s">
        <v>28</v>
      </c>
      <c r="G104" s="26" t="s">
        <v>254</v>
      </c>
      <c r="H104" s="26">
        <v>10</v>
      </c>
      <c r="I104" s="11">
        <v>1</v>
      </c>
      <c r="J104" s="27">
        <v>4935</v>
      </c>
      <c r="K104" s="31"/>
      <c r="L104" s="48">
        <f t="shared" si="7"/>
        <v>0</v>
      </c>
      <c r="M104" s="32"/>
      <c r="N104" s="52">
        <f t="shared" si="8"/>
        <v>0</v>
      </c>
      <c r="O104" s="32"/>
      <c r="P104" s="52">
        <f t="shared" si="9"/>
        <v>0</v>
      </c>
      <c r="Q104" s="32"/>
      <c r="R104" s="52">
        <f t="shared" si="10"/>
        <v>0</v>
      </c>
      <c r="S104" s="5">
        <f t="shared" si="11"/>
        <v>0</v>
      </c>
    </row>
    <row r="105" spans="1:19" ht="15" thickBot="1" x14ac:dyDescent="0.4">
      <c r="A105" s="9" t="s">
        <v>54</v>
      </c>
      <c r="B105" s="9" t="s">
        <v>55</v>
      </c>
      <c r="C105" s="9" t="s">
        <v>56</v>
      </c>
      <c r="D105" s="11" t="s">
        <v>57</v>
      </c>
      <c r="E105" s="9" t="s">
        <v>19</v>
      </c>
      <c r="F105" s="9" t="s">
        <v>5</v>
      </c>
      <c r="G105" s="9" t="s">
        <v>18</v>
      </c>
      <c r="H105" s="9">
        <v>52</v>
      </c>
      <c r="I105" s="11">
        <v>1</v>
      </c>
      <c r="J105" s="27">
        <v>719</v>
      </c>
      <c r="K105" s="33"/>
      <c r="L105" s="48">
        <f t="shared" si="7"/>
        <v>0</v>
      </c>
      <c r="M105" s="34"/>
      <c r="N105" s="52">
        <f t="shared" si="8"/>
        <v>0</v>
      </c>
      <c r="O105" s="34"/>
      <c r="P105" s="52">
        <f t="shared" si="9"/>
        <v>0</v>
      </c>
      <c r="Q105" s="34"/>
      <c r="R105" s="52">
        <f t="shared" si="10"/>
        <v>0</v>
      </c>
      <c r="S105" s="5">
        <f t="shared" si="11"/>
        <v>0</v>
      </c>
    </row>
    <row r="106" spans="1:19" ht="29.5" thickBot="1" x14ac:dyDescent="0.4">
      <c r="A106" s="9"/>
      <c r="B106" s="9"/>
      <c r="C106" s="9"/>
      <c r="D106" s="11"/>
      <c r="E106" s="9"/>
      <c r="F106" s="9"/>
      <c r="G106" s="9"/>
      <c r="H106" s="9"/>
      <c r="I106" s="57" t="s">
        <v>242</v>
      </c>
      <c r="J106" s="28">
        <f>SUM(J98:J105)</f>
        <v>16646</v>
      </c>
      <c r="K106" s="25"/>
      <c r="L106" s="25"/>
      <c r="M106" s="25"/>
      <c r="N106" s="53"/>
      <c r="O106" s="25"/>
      <c r="P106" s="53"/>
      <c r="Q106" s="25"/>
      <c r="R106" s="53"/>
      <c r="S106" s="25"/>
    </row>
    <row r="107" spans="1:19" x14ac:dyDescent="0.35">
      <c r="A107" s="9" t="s">
        <v>59</v>
      </c>
      <c r="B107" s="9" t="s">
        <v>60</v>
      </c>
      <c r="C107" s="9" t="s">
        <v>61</v>
      </c>
      <c r="D107" s="11" t="s">
        <v>62</v>
      </c>
      <c r="E107" s="26" t="s">
        <v>2</v>
      </c>
      <c r="F107" s="26" t="s">
        <v>63</v>
      </c>
      <c r="G107" s="26" t="s">
        <v>254</v>
      </c>
      <c r="H107" s="26">
        <v>10</v>
      </c>
      <c r="I107" s="11">
        <v>1</v>
      </c>
      <c r="J107" s="30">
        <v>1</v>
      </c>
      <c r="K107" s="35"/>
      <c r="L107" s="48">
        <f t="shared" si="7"/>
        <v>0</v>
      </c>
      <c r="M107" s="36"/>
      <c r="N107" s="52">
        <f t="shared" si="8"/>
        <v>0</v>
      </c>
      <c r="O107" s="36"/>
      <c r="P107" s="52">
        <f t="shared" si="9"/>
        <v>0</v>
      </c>
      <c r="Q107" s="36"/>
      <c r="R107" s="52">
        <f t="shared" si="10"/>
        <v>0</v>
      </c>
      <c r="S107" s="5">
        <f t="shared" si="11"/>
        <v>0</v>
      </c>
    </row>
    <row r="108" spans="1:19" x14ac:dyDescent="0.35">
      <c r="A108" s="9" t="s">
        <v>59</v>
      </c>
      <c r="B108" s="9" t="s">
        <v>60</v>
      </c>
      <c r="C108" s="9" t="s">
        <v>61</v>
      </c>
      <c r="D108" s="11" t="s">
        <v>62</v>
      </c>
      <c r="E108" s="26" t="s">
        <v>20</v>
      </c>
      <c r="F108" s="26" t="s">
        <v>64</v>
      </c>
      <c r="G108" s="26" t="s">
        <v>65</v>
      </c>
      <c r="H108" s="46">
        <f>52/6</f>
        <v>8.6666666666666661</v>
      </c>
      <c r="I108" s="11">
        <v>1</v>
      </c>
      <c r="J108" s="27">
        <f>3619/2</f>
        <v>1809.5</v>
      </c>
      <c r="K108" s="31"/>
      <c r="L108" s="48">
        <f t="shared" si="7"/>
        <v>0</v>
      </c>
      <c r="M108" s="32"/>
      <c r="N108" s="52">
        <f t="shared" si="8"/>
        <v>0</v>
      </c>
      <c r="O108" s="32"/>
      <c r="P108" s="52">
        <f t="shared" si="9"/>
        <v>0</v>
      </c>
      <c r="Q108" s="32"/>
      <c r="R108" s="52">
        <f t="shared" si="10"/>
        <v>0</v>
      </c>
      <c r="S108" s="5">
        <f t="shared" si="11"/>
        <v>0</v>
      </c>
    </row>
    <row r="109" spans="1:19" x14ac:dyDescent="0.35">
      <c r="A109" s="9" t="s">
        <v>59</v>
      </c>
      <c r="B109" s="9" t="s">
        <v>60</v>
      </c>
      <c r="C109" s="9" t="s">
        <v>61</v>
      </c>
      <c r="D109" s="11" t="s">
        <v>62</v>
      </c>
      <c r="E109" s="26" t="s">
        <v>34</v>
      </c>
      <c r="F109" s="26" t="s">
        <v>35</v>
      </c>
      <c r="G109" s="26" t="s">
        <v>254</v>
      </c>
      <c r="H109" s="26">
        <v>10</v>
      </c>
      <c r="I109" s="11">
        <v>8</v>
      </c>
      <c r="J109" s="30">
        <v>1</v>
      </c>
      <c r="K109" s="31"/>
      <c r="L109" s="48">
        <f t="shared" si="7"/>
        <v>0</v>
      </c>
      <c r="M109" s="32"/>
      <c r="N109" s="52">
        <f t="shared" si="8"/>
        <v>0</v>
      </c>
      <c r="O109" s="32"/>
      <c r="P109" s="52">
        <f t="shared" si="9"/>
        <v>0</v>
      </c>
      <c r="Q109" s="32"/>
      <c r="R109" s="52">
        <f t="shared" si="10"/>
        <v>0</v>
      </c>
      <c r="S109" s="5">
        <f t="shared" si="11"/>
        <v>0</v>
      </c>
    </row>
    <row r="110" spans="1:19" x14ac:dyDescent="0.35">
      <c r="A110" s="9" t="s">
        <v>59</v>
      </c>
      <c r="B110" s="9" t="s">
        <v>60</v>
      </c>
      <c r="C110" s="9" t="s">
        <v>61</v>
      </c>
      <c r="D110" s="11" t="s">
        <v>62</v>
      </c>
      <c r="E110" s="9" t="s">
        <v>20</v>
      </c>
      <c r="F110" s="26" t="s">
        <v>49</v>
      </c>
      <c r="G110" s="26" t="s">
        <v>50</v>
      </c>
      <c r="H110" s="26">
        <f>52*2</f>
        <v>104</v>
      </c>
      <c r="I110" s="11">
        <v>4</v>
      </c>
      <c r="J110" s="27">
        <v>1809.5</v>
      </c>
      <c r="K110" s="31"/>
      <c r="L110" s="48">
        <f t="shared" si="7"/>
        <v>0</v>
      </c>
      <c r="M110" s="32"/>
      <c r="N110" s="52">
        <f t="shared" si="8"/>
        <v>0</v>
      </c>
      <c r="O110" s="32"/>
      <c r="P110" s="52">
        <f t="shared" si="9"/>
        <v>0</v>
      </c>
      <c r="Q110" s="32"/>
      <c r="R110" s="52">
        <f t="shared" si="10"/>
        <v>0</v>
      </c>
      <c r="S110" s="5">
        <f t="shared" si="11"/>
        <v>0</v>
      </c>
    </row>
    <row r="111" spans="1:19" x14ac:dyDescent="0.35">
      <c r="A111" s="9" t="s">
        <v>59</v>
      </c>
      <c r="B111" s="9" t="s">
        <v>60</v>
      </c>
      <c r="C111" s="9" t="s">
        <v>61</v>
      </c>
      <c r="D111" s="11" t="s">
        <v>62</v>
      </c>
      <c r="E111" s="9" t="s">
        <v>21</v>
      </c>
      <c r="F111" s="26" t="s">
        <v>6</v>
      </c>
      <c r="G111" s="26" t="s">
        <v>18</v>
      </c>
      <c r="H111" s="26">
        <v>52</v>
      </c>
      <c r="I111" s="11">
        <v>3</v>
      </c>
      <c r="J111" s="27">
        <f>14326/3</f>
        <v>4775.333333333333</v>
      </c>
      <c r="K111" s="31"/>
      <c r="L111" s="48">
        <f t="shared" si="7"/>
        <v>0</v>
      </c>
      <c r="M111" s="32"/>
      <c r="N111" s="52">
        <f t="shared" si="8"/>
        <v>0</v>
      </c>
      <c r="O111" s="32"/>
      <c r="P111" s="52">
        <f t="shared" si="9"/>
        <v>0</v>
      </c>
      <c r="Q111" s="32"/>
      <c r="R111" s="52">
        <f t="shared" si="10"/>
        <v>0</v>
      </c>
      <c r="S111" s="5">
        <f t="shared" si="11"/>
        <v>0</v>
      </c>
    </row>
    <row r="112" spans="1:19" x14ac:dyDescent="0.35">
      <c r="A112" s="9" t="s">
        <v>59</v>
      </c>
      <c r="B112" s="9" t="s">
        <v>60</v>
      </c>
      <c r="C112" s="9" t="s">
        <v>61</v>
      </c>
      <c r="D112" s="11" t="s">
        <v>62</v>
      </c>
      <c r="E112" s="9" t="s">
        <v>21</v>
      </c>
      <c r="F112" s="26" t="s">
        <v>49</v>
      </c>
      <c r="G112" s="26" t="s">
        <v>18</v>
      </c>
      <c r="H112" s="26">
        <v>52</v>
      </c>
      <c r="I112" s="11">
        <v>8</v>
      </c>
      <c r="J112" s="27">
        <v>4775.333333333333</v>
      </c>
      <c r="K112" s="31"/>
      <c r="L112" s="48">
        <f t="shared" si="7"/>
        <v>0</v>
      </c>
      <c r="M112" s="32"/>
      <c r="N112" s="52">
        <f t="shared" si="8"/>
        <v>0</v>
      </c>
      <c r="O112" s="32"/>
      <c r="P112" s="52">
        <f t="shared" si="9"/>
        <v>0</v>
      </c>
      <c r="Q112" s="32"/>
      <c r="R112" s="52">
        <f t="shared" si="10"/>
        <v>0</v>
      </c>
      <c r="S112" s="5">
        <f t="shared" si="11"/>
        <v>0</v>
      </c>
    </row>
    <row r="113" spans="1:19" x14ac:dyDescent="0.35">
      <c r="A113" s="9" t="s">
        <v>59</v>
      </c>
      <c r="B113" s="9" t="s">
        <v>60</v>
      </c>
      <c r="C113" s="9" t="s">
        <v>61</v>
      </c>
      <c r="D113" s="11" t="s">
        <v>62</v>
      </c>
      <c r="E113" s="9" t="s">
        <v>21</v>
      </c>
      <c r="F113" s="26" t="s">
        <v>253</v>
      </c>
      <c r="G113" s="26" t="s">
        <v>254</v>
      </c>
      <c r="H113" s="26">
        <v>10</v>
      </c>
      <c r="I113" s="11">
        <v>1</v>
      </c>
      <c r="J113" s="27">
        <v>4775.333333333333</v>
      </c>
      <c r="K113" s="31"/>
      <c r="L113" s="48">
        <f t="shared" si="7"/>
        <v>0</v>
      </c>
      <c r="M113" s="32"/>
      <c r="N113" s="52">
        <f t="shared" si="8"/>
        <v>0</v>
      </c>
      <c r="O113" s="32"/>
      <c r="P113" s="52">
        <f t="shared" si="9"/>
        <v>0</v>
      </c>
      <c r="Q113" s="32"/>
      <c r="R113" s="52">
        <f t="shared" si="10"/>
        <v>0</v>
      </c>
      <c r="S113" s="5">
        <f t="shared" si="11"/>
        <v>0</v>
      </c>
    </row>
    <row r="114" spans="1:19" ht="15" thickBot="1" x14ac:dyDescent="0.4">
      <c r="A114" s="9" t="s">
        <v>59</v>
      </c>
      <c r="B114" s="9" t="s">
        <v>60</v>
      </c>
      <c r="C114" s="9" t="s">
        <v>61</v>
      </c>
      <c r="D114" s="11" t="s">
        <v>62</v>
      </c>
      <c r="E114" s="9" t="s">
        <v>22</v>
      </c>
      <c r="F114" s="26" t="s">
        <v>28</v>
      </c>
      <c r="G114" s="26" t="s">
        <v>254</v>
      </c>
      <c r="H114" s="26">
        <v>10</v>
      </c>
      <c r="I114" s="11">
        <v>1</v>
      </c>
      <c r="J114" s="27">
        <v>4780</v>
      </c>
      <c r="K114" s="33"/>
      <c r="L114" s="48">
        <f t="shared" si="7"/>
        <v>0</v>
      </c>
      <c r="M114" s="34"/>
      <c r="N114" s="52">
        <f t="shared" si="8"/>
        <v>0</v>
      </c>
      <c r="O114" s="34"/>
      <c r="P114" s="52">
        <f t="shared" si="9"/>
        <v>0</v>
      </c>
      <c r="Q114" s="34"/>
      <c r="R114" s="52">
        <f t="shared" si="10"/>
        <v>0</v>
      </c>
      <c r="S114" s="5">
        <f t="shared" si="11"/>
        <v>0</v>
      </c>
    </row>
    <row r="115" spans="1:19" ht="29.5" thickBot="1" x14ac:dyDescent="0.4">
      <c r="A115" s="9"/>
      <c r="B115" s="9"/>
      <c r="C115" s="9"/>
      <c r="D115" s="11"/>
      <c r="E115" s="9"/>
      <c r="F115" s="9"/>
      <c r="G115" s="9"/>
      <c r="H115" s="9"/>
      <c r="I115" s="57" t="s">
        <v>243</v>
      </c>
      <c r="J115" s="28">
        <f>SUM(J107:J114)</f>
        <v>22726.999999999996</v>
      </c>
      <c r="K115" s="25"/>
      <c r="L115" s="25"/>
      <c r="M115" s="25"/>
      <c r="N115" s="53"/>
      <c r="O115" s="25"/>
      <c r="P115" s="53"/>
      <c r="Q115" s="25"/>
      <c r="R115" s="53"/>
      <c r="S115" s="25"/>
    </row>
    <row r="116" spans="1:19" x14ac:dyDescent="0.35">
      <c r="A116" s="9" t="s">
        <v>66</v>
      </c>
      <c r="B116" s="9" t="s">
        <v>67</v>
      </c>
      <c r="C116" s="9" t="s">
        <v>68</v>
      </c>
      <c r="D116" s="11" t="s">
        <v>62</v>
      </c>
      <c r="E116" s="9" t="s">
        <v>21</v>
      </c>
      <c r="F116" s="26" t="s">
        <v>6</v>
      </c>
      <c r="G116" s="26" t="s">
        <v>254</v>
      </c>
      <c r="H116" s="26">
        <v>10</v>
      </c>
      <c r="I116" s="11">
        <v>3</v>
      </c>
      <c r="J116" s="27">
        <v>2191</v>
      </c>
      <c r="K116" s="35"/>
      <c r="L116" s="48">
        <f t="shared" si="7"/>
        <v>0</v>
      </c>
      <c r="M116" s="36"/>
      <c r="N116" s="52">
        <f t="shared" si="8"/>
        <v>0</v>
      </c>
      <c r="O116" s="36"/>
      <c r="P116" s="52">
        <f t="shared" si="9"/>
        <v>0</v>
      </c>
      <c r="Q116" s="36"/>
      <c r="R116" s="52">
        <f t="shared" si="10"/>
        <v>0</v>
      </c>
      <c r="S116" s="5">
        <f t="shared" si="11"/>
        <v>0</v>
      </c>
    </row>
    <row r="117" spans="1:19" x14ac:dyDescent="0.35">
      <c r="A117" s="9" t="s">
        <v>66</v>
      </c>
      <c r="B117" s="9" t="s">
        <v>67</v>
      </c>
      <c r="C117" s="9" t="s">
        <v>68</v>
      </c>
      <c r="D117" s="11" t="s">
        <v>62</v>
      </c>
      <c r="E117" s="9" t="s">
        <v>20</v>
      </c>
      <c r="F117" s="26" t="s">
        <v>6</v>
      </c>
      <c r="G117" s="26" t="s">
        <v>254</v>
      </c>
      <c r="H117" s="26">
        <v>10</v>
      </c>
      <c r="I117" s="11">
        <v>5</v>
      </c>
      <c r="J117" s="27">
        <v>280</v>
      </c>
      <c r="K117" s="31"/>
      <c r="L117" s="48">
        <f>((K117*I117)*12)</f>
        <v>0</v>
      </c>
      <c r="M117" s="32"/>
      <c r="N117" s="52">
        <f t="shared" si="8"/>
        <v>0</v>
      </c>
      <c r="O117" s="32"/>
      <c r="P117" s="52">
        <f t="shared" si="9"/>
        <v>0</v>
      </c>
      <c r="Q117" s="32"/>
      <c r="R117" s="52">
        <f t="shared" si="10"/>
        <v>0</v>
      </c>
      <c r="S117" s="5">
        <f>L117+N117+P117-R117</f>
        <v>0</v>
      </c>
    </row>
    <row r="118" spans="1:19" x14ac:dyDescent="0.35">
      <c r="A118" s="9" t="s">
        <v>66</v>
      </c>
      <c r="B118" s="9" t="s">
        <v>67</v>
      </c>
      <c r="C118" s="9" t="s">
        <v>68</v>
      </c>
      <c r="D118" s="11" t="s">
        <v>62</v>
      </c>
      <c r="E118" s="9" t="s">
        <v>244</v>
      </c>
      <c r="F118" s="26" t="s">
        <v>257</v>
      </c>
      <c r="G118" s="26" t="s">
        <v>254</v>
      </c>
      <c r="H118" s="26">
        <v>10</v>
      </c>
      <c r="I118" s="11">
        <v>1</v>
      </c>
      <c r="J118" s="27">
        <v>10640</v>
      </c>
      <c r="K118" s="31"/>
      <c r="L118" s="48">
        <f>((K118*I118)*12)</f>
        <v>0</v>
      </c>
      <c r="M118" s="32"/>
      <c r="N118" s="52">
        <f t="shared" si="8"/>
        <v>0</v>
      </c>
      <c r="O118" s="32"/>
      <c r="P118" s="52">
        <f t="shared" si="9"/>
        <v>0</v>
      </c>
      <c r="Q118" s="32"/>
      <c r="R118" s="52">
        <f t="shared" si="10"/>
        <v>0</v>
      </c>
      <c r="S118" s="5">
        <f>L118+N118+P118-R118</f>
        <v>0</v>
      </c>
    </row>
    <row r="119" spans="1:19" ht="15" thickBot="1" x14ac:dyDescent="0.4">
      <c r="A119" s="9" t="s">
        <v>66</v>
      </c>
      <c r="B119" s="9" t="s">
        <v>67</v>
      </c>
      <c r="C119" s="9" t="s">
        <v>68</v>
      </c>
      <c r="D119" s="11" t="s">
        <v>62</v>
      </c>
      <c r="E119" s="9" t="s">
        <v>27</v>
      </c>
      <c r="F119" s="26" t="s">
        <v>258</v>
      </c>
      <c r="G119" s="26" t="s">
        <v>254</v>
      </c>
      <c r="H119" s="26">
        <v>10</v>
      </c>
      <c r="I119" s="11">
        <v>1</v>
      </c>
      <c r="J119" s="27">
        <v>3260</v>
      </c>
      <c r="K119" s="31"/>
      <c r="L119" s="48">
        <f t="shared" si="7"/>
        <v>0</v>
      </c>
      <c r="M119" s="32"/>
      <c r="N119" s="52">
        <f t="shared" si="8"/>
        <v>0</v>
      </c>
      <c r="O119" s="32"/>
      <c r="P119" s="52">
        <f t="shared" si="9"/>
        <v>0</v>
      </c>
      <c r="Q119" s="32"/>
      <c r="R119" s="52">
        <f t="shared" si="10"/>
        <v>0</v>
      </c>
      <c r="S119" s="5">
        <f t="shared" si="11"/>
        <v>0</v>
      </c>
    </row>
    <row r="120" spans="1:19" ht="29.5" thickBot="1" x14ac:dyDescent="0.4">
      <c r="A120" s="9"/>
      <c r="B120" s="9"/>
      <c r="C120" s="9"/>
      <c r="D120" s="11"/>
      <c r="E120" s="9"/>
      <c r="F120" s="9"/>
      <c r="G120" s="9"/>
      <c r="H120" s="9"/>
      <c r="I120" s="57" t="s">
        <v>245</v>
      </c>
      <c r="J120" s="28">
        <f>SUM(J116:J119)</f>
        <v>16371</v>
      </c>
      <c r="K120" s="25"/>
      <c r="L120" s="25"/>
      <c r="M120" s="25"/>
      <c r="N120" s="53"/>
      <c r="O120" s="25"/>
      <c r="P120" s="53"/>
      <c r="Q120" s="25"/>
      <c r="R120" s="53"/>
      <c r="S120" s="25"/>
    </row>
    <row r="121" spans="1:19" x14ac:dyDescent="0.35">
      <c r="A121" s="9" t="s">
        <v>69</v>
      </c>
      <c r="B121" s="9" t="s">
        <v>70</v>
      </c>
      <c r="C121" s="9" t="s">
        <v>71</v>
      </c>
      <c r="D121" s="11" t="s">
        <v>72</v>
      </c>
      <c r="E121" s="26" t="s">
        <v>20</v>
      </c>
      <c r="F121" s="26" t="s">
        <v>4</v>
      </c>
      <c r="G121" s="26" t="s">
        <v>254</v>
      </c>
      <c r="H121" s="26">
        <v>10</v>
      </c>
      <c r="I121" s="11">
        <v>5</v>
      </c>
      <c r="J121" s="30">
        <v>1</v>
      </c>
      <c r="K121" s="35"/>
      <c r="L121" s="48">
        <f t="shared" si="7"/>
        <v>0</v>
      </c>
      <c r="M121" s="36"/>
      <c r="N121" s="52">
        <f t="shared" si="8"/>
        <v>0</v>
      </c>
      <c r="O121" s="36"/>
      <c r="P121" s="52">
        <f t="shared" si="9"/>
        <v>0</v>
      </c>
      <c r="Q121" s="36"/>
      <c r="R121" s="52">
        <f t="shared" si="10"/>
        <v>0</v>
      </c>
      <c r="S121" s="5">
        <f t="shared" si="11"/>
        <v>0</v>
      </c>
    </row>
    <row r="122" spans="1:19" ht="15" thickBot="1" x14ac:dyDescent="0.4">
      <c r="A122" s="9" t="s">
        <v>69</v>
      </c>
      <c r="B122" s="9" t="s">
        <v>70</v>
      </c>
      <c r="C122" s="9" t="s">
        <v>71</v>
      </c>
      <c r="D122" s="11" t="s">
        <v>72</v>
      </c>
      <c r="E122" s="26" t="s">
        <v>34</v>
      </c>
      <c r="F122" s="26" t="s">
        <v>35</v>
      </c>
      <c r="G122" s="26" t="s">
        <v>254</v>
      </c>
      <c r="H122" s="26">
        <v>10</v>
      </c>
      <c r="I122" s="11">
        <v>1</v>
      </c>
      <c r="J122" s="27">
        <v>405</v>
      </c>
      <c r="K122" s="33"/>
      <c r="L122" s="48">
        <f t="shared" si="7"/>
        <v>0</v>
      </c>
      <c r="M122" s="34"/>
      <c r="N122" s="52">
        <f t="shared" si="8"/>
        <v>0</v>
      </c>
      <c r="O122" s="34"/>
      <c r="P122" s="52">
        <f t="shared" si="9"/>
        <v>0</v>
      </c>
      <c r="Q122" s="34"/>
      <c r="R122" s="52">
        <f t="shared" si="10"/>
        <v>0</v>
      </c>
      <c r="S122" s="5">
        <f t="shared" si="11"/>
        <v>0</v>
      </c>
    </row>
    <row r="123" spans="1:19" ht="15" thickBot="1" x14ac:dyDescent="0.4">
      <c r="A123" s="9"/>
      <c r="B123" s="9"/>
      <c r="C123" s="9"/>
      <c r="D123" s="11"/>
      <c r="E123" s="9"/>
      <c r="F123" s="9"/>
      <c r="G123" s="9"/>
      <c r="H123" s="9"/>
      <c r="I123" s="57" t="s">
        <v>246</v>
      </c>
      <c r="J123" s="28">
        <f>SUM(J121:J122)</f>
        <v>406</v>
      </c>
      <c r="K123" s="25"/>
      <c r="L123" s="25"/>
      <c r="M123" s="25"/>
      <c r="N123" s="53"/>
      <c r="O123" s="25"/>
      <c r="P123" s="53"/>
      <c r="Q123" s="25"/>
      <c r="R123" s="53"/>
      <c r="S123" s="25"/>
    </row>
    <row r="124" spans="1:19" ht="15" thickBot="1" x14ac:dyDescent="0.4">
      <c r="A124" s="9" t="s">
        <v>73</v>
      </c>
      <c r="B124" s="9" t="s">
        <v>74</v>
      </c>
      <c r="C124" s="9" t="s">
        <v>75</v>
      </c>
      <c r="D124" s="11" t="s">
        <v>16</v>
      </c>
      <c r="E124" s="26" t="s">
        <v>22</v>
      </c>
      <c r="F124" s="26" t="s">
        <v>76</v>
      </c>
      <c r="G124" s="26" t="s">
        <v>254</v>
      </c>
      <c r="H124" s="26">
        <v>10</v>
      </c>
      <c r="I124" s="11">
        <v>1</v>
      </c>
      <c r="J124" s="30">
        <v>1</v>
      </c>
      <c r="K124" s="37"/>
      <c r="L124" s="48">
        <f t="shared" si="7"/>
        <v>0</v>
      </c>
      <c r="M124" s="38"/>
      <c r="N124" s="52">
        <f t="shared" si="8"/>
        <v>0</v>
      </c>
      <c r="O124" s="38"/>
      <c r="P124" s="52">
        <f t="shared" si="9"/>
        <v>0</v>
      </c>
      <c r="Q124" s="38"/>
      <c r="R124" s="52">
        <f t="shared" si="10"/>
        <v>0</v>
      </c>
      <c r="S124" s="5">
        <f t="shared" si="11"/>
        <v>0</v>
      </c>
    </row>
    <row r="125" spans="1:19" ht="15" thickBot="1" x14ac:dyDescent="0.4">
      <c r="A125" s="9"/>
      <c r="B125" s="9"/>
      <c r="C125" s="9"/>
      <c r="D125" s="11"/>
      <c r="E125" s="9"/>
      <c r="F125" s="9"/>
      <c r="G125" s="9"/>
      <c r="H125" s="26"/>
      <c r="I125" s="57" t="s">
        <v>247</v>
      </c>
      <c r="J125" s="28">
        <f>SUM(J124)</f>
        <v>1</v>
      </c>
      <c r="K125" s="25"/>
      <c r="L125" s="25"/>
      <c r="M125" s="25"/>
      <c r="N125" s="53"/>
      <c r="O125" s="25"/>
      <c r="P125" s="53"/>
      <c r="Q125" s="25"/>
      <c r="R125" s="53"/>
      <c r="S125" s="25"/>
    </row>
    <row r="126" spans="1:19" x14ac:dyDescent="0.35">
      <c r="A126" s="9" t="s">
        <v>82</v>
      </c>
      <c r="B126" s="9" t="s">
        <v>83</v>
      </c>
      <c r="C126" s="9" t="s">
        <v>84</v>
      </c>
      <c r="D126" s="11" t="s">
        <v>85</v>
      </c>
      <c r="E126" s="9" t="s">
        <v>34</v>
      </c>
      <c r="F126" s="9" t="s">
        <v>35</v>
      </c>
      <c r="G126" s="9" t="s">
        <v>18</v>
      </c>
      <c r="H126" s="9">
        <v>52</v>
      </c>
      <c r="I126" s="11">
        <v>2</v>
      </c>
      <c r="J126" s="27">
        <v>100</v>
      </c>
      <c r="K126" s="35"/>
      <c r="L126" s="48">
        <f t="shared" si="7"/>
        <v>0</v>
      </c>
      <c r="M126" s="36"/>
      <c r="N126" s="52">
        <f t="shared" si="8"/>
        <v>0</v>
      </c>
      <c r="O126" s="36"/>
      <c r="P126" s="52">
        <f t="shared" si="9"/>
        <v>0</v>
      </c>
      <c r="Q126" s="36"/>
      <c r="R126" s="52">
        <f t="shared" si="10"/>
        <v>0</v>
      </c>
      <c r="S126" s="5">
        <f t="shared" si="11"/>
        <v>0</v>
      </c>
    </row>
    <row r="127" spans="1:19" x14ac:dyDescent="0.35">
      <c r="A127" s="9" t="s">
        <v>98</v>
      </c>
      <c r="B127" s="9" t="s">
        <v>83</v>
      </c>
      <c r="C127" s="9" t="s">
        <v>84</v>
      </c>
      <c r="D127" s="11" t="s">
        <v>85</v>
      </c>
      <c r="E127" s="9" t="s">
        <v>20</v>
      </c>
      <c r="F127" s="9" t="s">
        <v>4</v>
      </c>
      <c r="G127" s="9" t="s">
        <v>18</v>
      </c>
      <c r="H127" s="9">
        <v>52</v>
      </c>
      <c r="I127" s="11">
        <v>3</v>
      </c>
      <c r="J127" s="27">
        <v>801</v>
      </c>
      <c r="K127" s="31"/>
      <c r="L127" s="48">
        <f t="shared" si="7"/>
        <v>0</v>
      </c>
      <c r="M127" s="32"/>
      <c r="N127" s="52">
        <f t="shared" si="8"/>
        <v>0</v>
      </c>
      <c r="O127" s="32"/>
      <c r="P127" s="52">
        <f t="shared" si="9"/>
        <v>0</v>
      </c>
      <c r="Q127" s="32"/>
      <c r="R127" s="52">
        <f t="shared" si="10"/>
        <v>0</v>
      </c>
      <c r="S127" s="5">
        <f t="shared" si="11"/>
        <v>0</v>
      </c>
    </row>
    <row r="128" spans="1:19" x14ac:dyDescent="0.35">
      <c r="A128" s="9" t="s">
        <v>86</v>
      </c>
      <c r="B128" s="9" t="s">
        <v>87</v>
      </c>
      <c r="C128" s="9" t="s">
        <v>84</v>
      </c>
      <c r="D128" s="11" t="s">
        <v>85</v>
      </c>
      <c r="E128" s="26" t="s">
        <v>34</v>
      </c>
      <c r="F128" s="26" t="s">
        <v>35</v>
      </c>
      <c r="G128" s="26" t="s">
        <v>254</v>
      </c>
      <c r="H128" s="26">
        <v>10</v>
      </c>
      <c r="I128" s="11">
        <v>3</v>
      </c>
      <c r="J128" s="30">
        <v>1</v>
      </c>
      <c r="K128" s="31"/>
      <c r="L128" s="48">
        <f t="shared" si="7"/>
        <v>0</v>
      </c>
      <c r="M128" s="32"/>
      <c r="N128" s="52">
        <f t="shared" si="8"/>
        <v>0</v>
      </c>
      <c r="O128" s="32"/>
      <c r="P128" s="52">
        <f t="shared" si="9"/>
        <v>0</v>
      </c>
      <c r="Q128" s="32"/>
      <c r="R128" s="52">
        <f t="shared" si="10"/>
        <v>0</v>
      </c>
      <c r="S128" s="5">
        <f t="shared" si="11"/>
        <v>0</v>
      </c>
    </row>
    <row r="129" spans="1:19" x14ac:dyDescent="0.35">
      <c r="A129" s="9" t="s">
        <v>99</v>
      </c>
      <c r="B129" s="9" t="s">
        <v>87</v>
      </c>
      <c r="C129" s="9" t="s">
        <v>84</v>
      </c>
      <c r="D129" s="11" t="s">
        <v>85</v>
      </c>
      <c r="E129" s="9" t="s">
        <v>21</v>
      </c>
      <c r="F129" s="9" t="s">
        <v>49</v>
      </c>
      <c r="G129" s="9" t="s">
        <v>18</v>
      </c>
      <c r="H129" s="9">
        <v>52</v>
      </c>
      <c r="I129" s="11">
        <v>1</v>
      </c>
      <c r="J129" s="27">
        <v>1948</v>
      </c>
      <c r="K129" s="31"/>
      <c r="L129" s="48">
        <f t="shared" si="7"/>
        <v>0</v>
      </c>
      <c r="M129" s="32"/>
      <c r="N129" s="52">
        <f t="shared" si="8"/>
        <v>0</v>
      </c>
      <c r="O129" s="32"/>
      <c r="P129" s="52">
        <f t="shared" si="9"/>
        <v>0</v>
      </c>
      <c r="Q129" s="32"/>
      <c r="R129" s="52">
        <f t="shared" si="10"/>
        <v>0</v>
      </c>
      <c r="S129" s="5">
        <f t="shared" si="11"/>
        <v>0</v>
      </c>
    </row>
    <row r="130" spans="1:19" ht="15" thickBot="1" x14ac:dyDescent="0.4">
      <c r="A130" s="9" t="s">
        <v>100</v>
      </c>
      <c r="B130" s="9" t="s">
        <v>87</v>
      </c>
      <c r="C130" s="9" t="s">
        <v>84</v>
      </c>
      <c r="D130" s="11" t="s">
        <v>85</v>
      </c>
      <c r="E130" s="9" t="s">
        <v>20</v>
      </c>
      <c r="F130" s="9" t="s">
        <v>45</v>
      </c>
      <c r="G130" s="9" t="s">
        <v>18</v>
      </c>
      <c r="H130" s="9">
        <v>52</v>
      </c>
      <c r="I130" s="11">
        <v>1</v>
      </c>
      <c r="J130" s="27">
        <v>536</v>
      </c>
      <c r="K130" s="33"/>
      <c r="L130" s="48">
        <f t="shared" si="7"/>
        <v>0</v>
      </c>
      <c r="M130" s="34"/>
      <c r="N130" s="52">
        <f t="shared" si="8"/>
        <v>0</v>
      </c>
      <c r="O130" s="34"/>
      <c r="P130" s="52">
        <f t="shared" si="9"/>
        <v>0</v>
      </c>
      <c r="Q130" s="34"/>
      <c r="R130" s="52">
        <f t="shared" si="10"/>
        <v>0</v>
      </c>
      <c r="S130" s="5">
        <f t="shared" si="11"/>
        <v>0</v>
      </c>
    </row>
    <row r="131" spans="1:19" ht="15" thickBot="1" x14ac:dyDescent="0.4">
      <c r="A131" s="9"/>
      <c r="B131" s="9"/>
      <c r="C131" s="9"/>
      <c r="D131" s="11"/>
      <c r="E131" s="9"/>
      <c r="F131" s="9"/>
      <c r="G131" s="9"/>
      <c r="H131" s="9"/>
      <c r="I131" s="57" t="s">
        <v>250</v>
      </c>
      <c r="J131" s="28">
        <f>SUM(J126:J130)</f>
        <v>3386</v>
      </c>
      <c r="K131" s="25"/>
      <c r="L131" s="25"/>
      <c r="M131" s="25"/>
      <c r="N131" s="53"/>
      <c r="O131" s="25"/>
      <c r="P131" s="53"/>
      <c r="Q131" s="25"/>
      <c r="R131" s="53"/>
      <c r="S131" s="25"/>
    </row>
    <row r="132" spans="1:19" x14ac:dyDescent="0.35">
      <c r="A132" s="9" t="s">
        <v>88</v>
      </c>
      <c r="B132" s="9" t="s">
        <v>89</v>
      </c>
      <c r="C132" s="9" t="s">
        <v>84</v>
      </c>
      <c r="D132" s="11" t="s">
        <v>85</v>
      </c>
      <c r="E132" s="9" t="s">
        <v>17</v>
      </c>
      <c r="F132" s="9" t="s">
        <v>3</v>
      </c>
      <c r="G132" s="9" t="s">
        <v>18</v>
      </c>
      <c r="H132" s="9">
        <v>52</v>
      </c>
      <c r="I132" s="11">
        <v>2</v>
      </c>
      <c r="J132" s="27">
        <v>1311</v>
      </c>
      <c r="K132" s="35"/>
      <c r="L132" s="48">
        <f t="shared" ref="L132:L155" si="12">((K132*I132)*12)</f>
        <v>0</v>
      </c>
      <c r="M132" s="36"/>
      <c r="N132" s="52">
        <f t="shared" ref="N132:N155" si="13">M132*H132</f>
        <v>0</v>
      </c>
      <c r="O132" s="36"/>
      <c r="P132" s="52">
        <f t="shared" ref="P132:P155" si="14">J132*O132</f>
        <v>0</v>
      </c>
      <c r="Q132" s="36"/>
      <c r="R132" s="52">
        <f t="shared" ref="R132:R155" si="15">Q132*J132</f>
        <v>0</v>
      </c>
      <c r="S132" s="5">
        <f t="shared" ref="S132:S155" si="16">L132+N132+P132-R132</f>
        <v>0</v>
      </c>
    </row>
    <row r="133" spans="1:19" x14ac:dyDescent="0.35">
      <c r="A133" s="9" t="s">
        <v>88</v>
      </c>
      <c r="B133" s="9" t="s">
        <v>89</v>
      </c>
      <c r="C133" s="9" t="s">
        <v>84</v>
      </c>
      <c r="D133" s="11" t="s">
        <v>85</v>
      </c>
      <c r="E133" s="9" t="s">
        <v>21</v>
      </c>
      <c r="F133" s="9" t="s">
        <v>4</v>
      </c>
      <c r="G133" s="26" t="s">
        <v>254</v>
      </c>
      <c r="H133" s="26">
        <v>10</v>
      </c>
      <c r="I133" s="11">
        <v>1</v>
      </c>
      <c r="J133" s="27">
        <f>4882/2</f>
        <v>2441</v>
      </c>
      <c r="K133" s="31"/>
      <c r="L133" s="48">
        <f t="shared" si="12"/>
        <v>0</v>
      </c>
      <c r="M133" s="32"/>
      <c r="N133" s="52">
        <f t="shared" si="13"/>
        <v>0</v>
      </c>
      <c r="O133" s="32"/>
      <c r="P133" s="52">
        <f t="shared" si="14"/>
        <v>0</v>
      </c>
      <c r="Q133" s="32"/>
      <c r="R133" s="52">
        <f t="shared" si="15"/>
        <v>0</v>
      </c>
      <c r="S133" s="5">
        <f t="shared" si="16"/>
        <v>0</v>
      </c>
    </row>
    <row r="134" spans="1:19" x14ac:dyDescent="0.35">
      <c r="A134" s="9" t="s">
        <v>88</v>
      </c>
      <c r="B134" s="9" t="s">
        <v>89</v>
      </c>
      <c r="C134" s="9" t="s">
        <v>84</v>
      </c>
      <c r="D134" s="11" t="s">
        <v>85</v>
      </c>
      <c r="E134" s="9" t="s">
        <v>19</v>
      </c>
      <c r="F134" s="9" t="s">
        <v>4</v>
      </c>
      <c r="G134" s="26" t="s">
        <v>254</v>
      </c>
      <c r="H134" s="26">
        <v>10</v>
      </c>
      <c r="I134" s="11">
        <v>2</v>
      </c>
      <c r="J134" s="27">
        <f>106/2</f>
        <v>53</v>
      </c>
      <c r="K134" s="31"/>
      <c r="L134" s="48">
        <f t="shared" si="12"/>
        <v>0</v>
      </c>
      <c r="M134" s="32"/>
      <c r="N134" s="52">
        <f t="shared" si="13"/>
        <v>0</v>
      </c>
      <c r="O134" s="32"/>
      <c r="P134" s="52">
        <f t="shared" si="14"/>
        <v>0</v>
      </c>
      <c r="Q134" s="32"/>
      <c r="R134" s="52">
        <f t="shared" si="15"/>
        <v>0</v>
      </c>
      <c r="S134" s="5">
        <f t="shared" si="16"/>
        <v>0</v>
      </c>
    </row>
    <row r="135" spans="1:19" x14ac:dyDescent="0.35">
      <c r="A135" s="9" t="s">
        <v>88</v>
      </c>
      <c r="B135" s="9" t="s">
        <v>89</v>
      </c>
      <c r="C135" s="9" t="s">
        <v>84</v>
      </c>
      <c r="D135" s="11" t="s">
        <v>85</v>
      </c>
      <c r="E135" s="9" t="s">
        <v>19</v>
      </c>
      <c r="F135" s="9" t="s">
        <v>49</v>
      </c>
      <c r="G135" s="26" t="s">
        <v>254</v>
      </c>
      <c r="H135" s="26">
        <v>10</v>
      </c>
      <c r="I135" s="11">
        <v>1</v>
      </c>
      <c r="J135" s="27">
        <v>53</v>
      </c>
      <c r="K135" s="31"/>
      <c r="L135" s="48">
        <f t="shared" si="12"/>
        <v>0</v>
      </c>
      <c r="M135" s="32"/>
      <c r="N135" s="52">
        <f t="shared" si="13"/>
        <v>0</v>
      </c>
      <c r="O135" s="32"/>
      <c r="P135" s="52">
        <f t="shared" si="14"/>
        <v>0</v>
      </c>
      <c r="Q135" s="32"/>
      <c r="R135" s="52">
        <f t="shared" si="15"/>
        <v>0</v>
      </c>
      <c r="S135" s="5">
        <f t="shared" si="16"/>
        <v>0</v>
      </c>
    </row>
    <row r="136" spans="1:19" x14ac:dyDescent="0.35">
      <c r="A136" s="9" t="s">
        <v>88</v>
      </c>
      <c r="B136" s="9" t="s">
        <v>89</v>
      </c>
      <c r="C136" s="9" t="s">
        <v>84</v>
      </c>
      <c r="D136" s="11" t="s">
        <v>85</v>
      </c>
      <c r="E136" s="9" t="s">
        <v>20</v>
      </c>
      <c r="F136" s="9" t="s">
        <v>26</v>
      </c>
      <c r="G136" s="26" t="s">
        <v>32</v>
      </c>
      <c r="H136" s="26">
        <v>26</v>
      </c>
      <c r="I136" s="11">
        <v>2</v>
      </c>
      <c r="J136" s="27">
        <f>505/3</f>
        <v>168.33333333333334</v>
      </c>
      <c r="K136" s="31"/>
      <c r="L136" s="48">
        <f t="shared" si="12"/>
        <v>0</v>
      </c>
      <c r="M136" s="32"/>
      <c r="N136" s="52">
        <f t="shared" si="13"/>
        <v>0</v>
      </c>
      <c r="O136" s="32"/>
      <c r="P136" s="52">
        <f t="shared" si="14"/>
        <v>0</v>
      </c>
      <c r="Q136" s="32"/>
      <c r="R136" s="52">
        <f t="shared" si="15"/>
        <v>0</v>
      </c>
      <c r="S136" s="5">
        <f t="shared" si="16"/>
        <v>0</v>
      </c>
    </row>
    <row r="137" spans="1:19" x14ac:dyDescent="0.35">
      <c r="A137" s="9" t="s">
        <v>88</v>
      </c>
      <c r="B137" s="9" t="s">
        <v>89</v>
      </c>
      <c r="C137" s="9" t="s">
        <v>84</v>
      </c>
      <c r="D137" s="11" t="s">
        <v>85</v>
      </c>
      <c r="E137" s="9" t="s">
        <v>20</v>
      </c>
      <c r="F137" s="9" t="s">
        <v>45</v>
      </c>
      <c r="G137" s="26" t="s">
        <v>18</v>
      </c>
      <c r="H137" s="26">
        <v>52</v>
      </c>
      <c r="I137" s="11">
        <v>1</v>
      </c>
      <c r="J137" s="27">
        <v>168.33333333333334</v>
      </c>
      <c r="K137" s="31"/>
      <c r="L137" s="48">
        <f t="shared" si="12"/>
        <v>0</v>
      </c>
      <c r="M137" s="32"/>
      <c r="N137" s="52">
        <f t="shared" si="13"/>
        <v>0</v>
      </c>
      <c r="O137" s="32"/>
      <c r="P137" s="52">
        <f t="shared" si="14"/>
        <v>0</v>
      </c>
      <c r="Q137" s="32"/>
      <c r="R137" s="52">
        <f t="shared" si="15"/>
        <v>0</v>
      </c>
      <c r="S137" s="5">
        <f t="shared" si="16"/>
        <v>0</v>
      </c>
    </row>
    <row r="138" spans="1:19" ht="15" thickBot="1" x14ac:dyDescent="0.4">
      <c r="A138" s="9" t="s">
        <v>88</v>
      </c>
      <c r="B138" s="9" t="s">
        <v>89</v>
      </c>
      <c r="C138" s="9" t="s">
        <v>84</v>
      </c>
      <c r="D138" s="11" t="s">
        <v>85</v>
      </c>
      <c r="E138" s="9" t="s">
        <v>20</v>
      </c>
      <c r="F138" s="9" t="s">
        <v>4</v>
      </c>
      <c r="G138" s="26" t="s">
        <v>254</v>
      </c>
      <c r="H138" s="26">
        <v>10</v>
      </c>
      <c r="I138" s="11">
        <v>2</v>
      </c>
      <c r="J138" s="27">
        <v>168.33333333333334</v>
      </c>
      <c r="K138" s="33"/>
      <c r="L138" s="48">
        <f t="shared" si="12"/>
        <v>0</v>
      </c>
      <c r="M138" s="34"/>
      <c r="N138" s="52">
        <f t="shared" si="13"/>
        <v>0</v>
      </c>
      <c r="O138" s="34"/>
      <c r="P138" s="52">
        <f t="shared" si="14"/>
        <v>0</v>
      </c>
      <c r="Q138" s="34"/>
      <c r="R138" s="52">
        <f t="shared" si="15"/>
        <v>0</v>
      </c>
      <c r="S138" s="5">
        <f t="shared" si="16"/>
        <v>0</v>
      </c>
    </row>
    <row r="139" spans="1:19" ht="29.5" thickBot="1" x14ac:dyDescent="0.4">
      <c r="A139" s="9"/>
      <c r="B139" s="9"/>
      <c r="C139" s="9"/>
      <c r="D139" s="11"/>
      <c r="E139" s="9"/>
      <c r="F139" s="9"/>
      <c r="G139" s="9"/>
      <c r="H139" s="9"/>
      <c r="I139" s="57" t="s">
        <v>249</v>
      </c>
      <c r="J139" s="28">
        <f>SUM(J132:J138)</f>
        <v>4363</v>
      </c>
      <c r="K139" s="25"/>
      <c r="L139" s="25"/>
      <c r="M139" s="25"/>
      <c r="N139" s="53"/>
      <c r="O139" s="25"/>
      <c r="P139" s="53"/>
      <c r="Q139" s="25"/>
      <c r="R139" s="53"/>
      <c r="S139" s="25"/>
    </row>
    <row r="140" spans="1:19" x14ac:dyDescent="0.35">
      <c r="A140" s="9" t="s">
        <v>90</v>
      </c>
      <c r="B140" s="9" t="s">
        <v>91</v>
      </c>
      <c r="C140" s="9" t="s">
        <v>84</v>
      </c>
      <c r="D140" s="11" t="s">
        <v>85</v>
      </c>
      <c r="E140" s="9" t="s">
        <v>34</v>
      </c>
      <c r="F140" s="9" t="s">
        <v>92</v>
      </c>
      <c r="G140" s="26" t="s">
        <v>254</v>
      </c>
      <c r="H140" s="26">
        <v>10</v>
      </c>
      <c r="I140" s="11">
        <v>1</v>
      </c>
      <c r="J140" s="27">
        <v>110</v>
      </c>
      <c r="K140" s="35"/>
      <c r="L140" s="48">
        <f t="shared" si="12"/>
        <v>0</v>
      </c>
      <c r="M140" s="36"/>
      <c r="N140" s="52">
        <f t="shared" si="13"/>
        <v>0</v>
      </c>
      <c r="O140" s="36"/>
      <c r="P140" s="52">
        <f t="shared" si="14"/>
        <v>0</v>
      </c>
      <c r="Q140" s="36"/>
      <c r="R140" s="52">
        <f t="shared" si="15"/>
        <v>0</v>
      </c>
      <c r="S140" s="5">
        <f t="shared" si="16"/>
        <v>0</v>
      </c>
    </row>
    <row r="141" spans="1:19" x14ac:dyDescent="0.35">
      <c r="A141" s="9" t="s">
        <v>101</v>
      </c>
      <c r="B141" s="9" t="s">
        <v>91</v>
      </c>
      <c r="C141" s="9" t="s">
        <v>84</v>
      </c>
      <c r="D141" s="11" t="s">
        <v>85</v>
      </c>
      <c r="E141" s="9" t="s">
        <v>20</v>
      </c>
      <c r="F141" s="9" t="s">
        <v>6</v>
      </c>
      <c r="G141" s="9" t="s">
        <v>18</v>
      </c>
      <c r="H141" s="9">
        <v>52</v>
      </c>
      <c r="I141" s="11">
        <v>4</v>
      </c>
      <c r="J141" s="27">
        <f>2908/2</f>
        <v>1454</v>
      </c>
      <c r="K141" s="31"/>
      <c r="L141" s="48">
        <f t="shared" si="12"/>
        <v>0</v>
      </c>
      <c r="M141" s="32"/>
      <c r="N141" s="52">
        <f t="shared" si="13"/>
        <v>0</v>
      </c>
      <c r="O141" s="32"/>
      <c r="P141" s="52">
        <f t="shared" si="14"/>
        <v>0</v>
      </c>
      <c r="Q141" s="32"/>
      <c r="R141" s="52">
        <f t="shared" si="15"/>
        <v>0</v>
      </c>
      <c r="S141" s="5">
        <f t="shared" si="16"/>
        <v>0</v>
      </c>
    </row>
    <row r="142" spans="1:19" x14ac:dyDescent="0.35">
      <c r="A142" s="9" t="s">
        <v>102</v>
      </c>
      <c r="B142" s="9" t="s">
        <v>89</v>
      </c>
      <c r="C142" s="9" t="s">
        <v>84</v>
      </c>
      <c r="D142" s="11" t="s">
        <v>85</v>
      </c>
      <c r="E142" s="9" t="s">
        <v>21</v>
      </c>
      <c r="F142" s="9" t="s">
        <v>93</v>
      </c>
      <c r="G142" s="9" t="s">
        <v>18</v>
      </c>
      <c r="H142" s="9">
        <v>52</v>
      </c>
      <c r="I142" s="11">
        <v>1</v>
      </c>
      <c r="J142" s="27">
        <v>2441</v>
      </c>
      <c r="K142" s="31"/>
      <c r="L142" s="48">
        <f t="shared" si="12"/>
        <v>0</v>
      </c>
      <c r="M142" s="32"/>
      <c r="N142" s="52">
        <f t="shared" si="13"/>
        <v>0</v>
      </c>
      <c r="O142" s="32"/>
      <c r="P142" s="52">
        <f t="shared" si="14"/>
        <v>0</v>
      </c>
      <c r="Q142" s="32"/>
      <c r="R142" s="52">
        <f t="shared" si="15"/>
        <v>0</v>
      </c>
      <c r="S142" s="5">
        <f t="shared" si="16"/>
        <v>0</v>
      </c>
    </row>
    <row r="143" spans="1:19" x14ac:dyDescent="0.35">
      <c r="A143" s="9" t="s">
        <v>103</v>
      </c>
      <c r="B143" s="9" t="s">
        <v>91</v>
      </c>
      <c r="C143" s="9" t="s">
        <v>84</v>
      </c>
      <c r="D143" s="11" t="s">
        <v>85</v>
      </c>
      <c r="E143" s="9" t="s">
        <v>21</v>
      </c>
      <c r="F143" s="9" t="s">
        <v>45</v>
      </c>
      <c r="G143" s="9" t="s">
        <v>18</v>
      </c>
      <c r="H143" s="9">
        <v>52</v>
      </c>
      <c r="I143" s="11">
        <v>1</v>
      </c>
      <c r="J143" s="27">
        <v>1632</v>
      </c>
      <c r="K143" s="31"/>
      <c r="L143" s="48">
        <f t="shared" si="12"/>
        <v>0</v>
      </c>
      <c r="M143" s="32"/>
      <c r="N143" s="52">
        <f t="shared" si="13"/>
        <v>0</v>
      </c>
      <c r="O143" s="32"/>
      <c r="P143" s="52">
        <f t="shared" si="14"/>
        <v>0</v>
      </c>
      <c r="Q143" s="32"/>
      <c r="R143" s="52">
        <f t="shared" si="15"/>
        <v>0</v>
      </c>
      <c r="S143" s="5">
        <f t="shared" si="16"/>
        <v>0</v>
      </c>
    </row>
    <row r="144" spans="1:19" x14ac:dyDescent="0.35">
      <c r="A144" s="9" t="s">
        <v>104</v>
      </c>
      <c r="B144" s="9" t="s">
        <v>91</v>
      </c>
      <c r="C144" s="9" t="s">
        <v>84</v>
      </c>
      <c r="D144" s="11" t="s">
        <v>85</v>
      </c>
      <c r="E144" s="9" t="s">
        <v>20</v>
      </c>
      <c r="F144" s="9" t="s">
        <v>45</v>
      </c>
      <c r="G144" s="9" t="s">
        <v>18</v>
      </c>
      <c r="H144" s="9">
        <v>52</v>
      </c>
      <c r="I144" s="11">
        <v>2</v>
      </c>
      <c r="J144" s="27">
        <v>1454</v>
      </c>
      <c r="K144" s="31"/>
      <c r="L144" s="48">
        <f t="shared" si="12"/>
        <v>0</v>
      </c>
      <c r="M144" s="32"/>
      <c r="N144" s="52">
        <f t="shared" si="13"/>
        <v>0</v>
      </c>
      <c r="O144" s="32"/>
      <c r="P144" s="52">
        <f t="shared" si="14"/>
        <v>0</v>
      </c>
      <c r="Q144" s="32"/>
      <c r="R144" s="52">
        <f t="shared" si="15"/>
        <v>0</v>
      </c>
      <c r="S144" s="5">
        <f t="shared" si="16"/>
        <v>0</v>
      </c>
    </row>
    <row r="145" spans="1:19" ht="15" thickBot="1" x14ac:dyDescent="0.4">
      <c r="A145" s="9" t="s">
        <v>86</v>
      </c>
      <c r="B145" s="9" t="s">
        <v>91</v>
      </c>
      <c r="C145" s="9" t="s">
        <v>84</v>
      </c>
      <c r="D145" s="11" t="s">
        <v>85</v>
      </c>
      <c r="E145" s="9" t="s">
        <v>34</v>
      </c>
      <c r="F145" s="9" t="s">
        <v>35</v>
      </c>
      <c r="G145" s="9" t="s">
        <v>18</v>
      </c>
      <c r="H145" s="9">
        <v>52</v>
      </c>
      <c r="I145" s="11">
        <v>1</v>
      </c>
      <c r="J145" s="27">
        <f>220/2</f>
        <v>110</v>
      </c>
      <c r="K145" s="33"/>
      <c r="L145" s="48">
        <f t="shared" si="12"/>
        <v>0</v>
      </c>
      <c r="M145" s="34"/>
      <c r="N145" s="52">
        <f t="shared" si="13"/>
        <v>0</v>
      </c>
      <c r="O145" s="34"/>
      <c r="P145" s="52">
        <f t="shared" si="14"/>
        <v>0</v>
      </c>
      <c r="Q145" s="34"/>
      <c r="R145" s="52">
        <f t="shared" si="15"/>
        <v>0</v>
      </c>
      <c r="S145" s="5">
        <f t="shared" si="16"/>
        <v>0</v>
      </c>
    </row>
    <row r="146" spans="1:19" ht="15" thickBot="1" x14ac:dyDescent="0.4">
      <c r="A146" s="9"/>
      <c r="B146" s="9"/>
      <c r="C146" s="9"/>
      <c r="D146" s="11"/>
      <c r="E146" s="9"/>
      <c r="F146" s="9"/>
      <c r="G146" s="9"/>
      <c r="H146" s="9"/>
      <c r="I146" s="57" t="s">
        <v>250</v>
      </c>
      <c r="J146" s="28">
        <f>SUM(J140:J145)</f>
        <v>7201</v>
      </c>
      <c r="K146" s="25"/>
      <c r="L146" s="25"/>
      <c r="M146" s="25"/>
      <c r="N146" s="53"/>
      <c r="O146" s="25"/>
      <c r="P146" s="53"/>
      <c r="Q146" s="25"/>
      <c r="R146" s="53"/>
      <c r="S146" s="25"/>
    </row>
    <row r="147" spans="1:19" x14ac:dyDescent="0.35">
      <c r="A147" s="9" t="s">
        <v>94</v>
      </c>
      <c r="B147" s="9" t="s">
        <v>95</v>
      </c>
      <c r="C147" s="9" t="s">
        <v>84</v>
      </c>
      <c r="D147" s="11" t="s">
        <v>85</v>
      </c>
      <c r="E147" s="26" t="s">
        <v>21</v>
      </c>
      <c r="F147" s="26" t="s">
        <v>49</v>
      </c>
      <c r="G147" s="26" t="s">
        <v>254</v>
      </c>
      <c r="H147" s="26">
        <v>10</v>
      </c>
      <c r="I147" s="11"/>
      <c r="J147" s="27">
        <f>8077/2</f>
        <v>4038.5</v>
      </c>
      <c r="K147" s="43"/>
      <c r="L147" s="48">
        <f t="shared" si="12"/>
        <v>0</v>
      </c>
      <c r="M147" s="44"/>
      <c r="N147" s="52">
        <f t="shared" si="13"/>
        <v>0</v>
      </c>
      <c r="O147" s="44"/>
      <c r="P147" s="52">
        <f t="shared" si="14"/>
        <v>0</v>
      </c>
      <c r="Q147" s="44"/>
      <c r="R147" s="52">
        <f t="shared" si="15"/>
        <v>0</v>
      </c>
      <c r="S147" s="5">
        <f t="shared" si="16"/>
        <v>0</v>
      </c>
    </row>
    <row r="148" spans="1:19" x14ac:dyDescent="0.35">
      <c r="A148" s="9" t="s">
        <v>94</v>
      </c>
      <c r="B148" s="9" t="s">
        <v>95</v>
      </c>
      <c r="C148" s="9" t="s">
        <v>84</v>
      </c>
      <c r="D148" s="11" t="s">
        <v>85</v>
      </c>
      <c r="E148" s="26" t="s">
        <v>20</v>
      </c>
      <c r="F148" s="26" t="s">
        <v>4</v>
      </c>
      <c r="G148" s="26" t="s">
        <v>18</v>
      </c>
      <c r="H148" s="26">
        <v>52</v>
      </c>
      <c r="I148" s="11">
        <v>3</v>
      </c>
      <c r="J148" s="27">
        <f>1577/2</f>
        <v>788.5</v>
      </c>
      <c r="K148" s="39"/>
      <c r="L148" s="48">
        <f t="shared" si="12"/>
        <v>0</v>
      </c>
      <c r="M148" s="40"/>
      <c r="N148" s="52">
        <f t="shared" si="13"/>
        <v>0</v>
      </c>
      <c r="O148" s="40"/>
      <c r="P148" s="52">
        <f t="shared" si="14"/>
        <v>0</v>
      </c>
      <c r="Q148" s="40"/>
      <c r="R148" s="52">
        <f t="shared" si="15"/>
        <v>0</v>
      </c>
      <c r="S148" s="5">
        <f t="shared" si="16"/>
        <v>0</v>
      </c>
    </row>
    <row r="149" spans="1:19" x14ac:dyDescent="0.35">
      <c r="A149" s="9" t="s">
        <v>94</v>
      </c>
      <c r="B149" s="9" t="s">
        <v>95</v>
      </c>
      <c r="C149" s="9" t="s">
        <v>84</v>
      </c>
      <c r="D149" s="11" t="s">
        <v>85</v>
      </c>
      <c r="E149" s="26" t="s">
        <v>20</v>
      </c>
      <c r="F149" s="26" t="s">
        <v>81</v>
      </c>
      <c r="G149" s="26" t="s">
        <v>18</v>
      </c>
      <c r="H149" s="26">
        <v>52</v>
      </c>
      <c r="I149" s="11">
        <v>1</v>
      </c>
      <c r="J149" s="27">
        <v>788.5</v>
      </c>
      <c r="K149" s="39"/>
      <c r="L149" s="48">
        <f t="shared" si="12"/>
        <v>0</v>
      </c>
      <c r="M149" s="40"/>
      <c r="N149" s="52">
        <f t="shared" si="13"/>
        <v>0</v>
      </c>
      <c r="O149" s="40"/>
      <c r="P149" s="52">
        <f t="shared" si="14"/>
        <v>0</v>
      </c>
      <c r="Q149" s="40"/>
      <c r="R149" s="52">
        <f t="shared" si="15"/>
        <v>0</v>
      </c>
      <c r="S149" s="5">
        <f t="shared" si="16"/>
        <v>0</v>
      </c>
    </row>
    <row r="150" spans="1:19" x14ac:dyDescent="0.35">
      <c r="A150" s="9" t="s">
        <v>94</v>
      </c>
      <c r="B150" s="9" t="s">
        <v>95</v>
      </c>
      <c r="C150" s="9" t="s">
        <v>84</v>
      </c>
      <c r="D150" s="11" t="s">
        <v>85</v>
      </c>
      <c r="E150" s="26" t="s">
        <v>34</v>
      </c>
      <c r="F150" s="26" t="s">
        <v>92</v>
      </c>
      <c r="G150" s="26" t="s">
        <v>254</v>
      </c>
      <c r="H150" s="26">
        <v>10</v>
      </c>
      <c r="I150" s="11">
        <v>1</v>
      </c>
      <c r="J150" s="27">
        <v>3270.5</v>
      </c>
      <c r="K150" s="39"/>
      <c r="L150" s="48">
        <f t="shared" si="12"/>
        <v>0</v>
      </c>
      <c r="M150" s="40"/>
      <c r="N150" s="52">
        <f t="shared" si="13"/>
        <v>0</v>
      </c>
      <c r="O150" s="40"/>
      <c r="P150" s="52">
        <f t="shared" si="14"/>
        <v>0</v>
      </c>
      <c r="Q150" s="40"/>
      <c r="R150" s="52">
        <f t="shared" si="15"/>
        <v>0</v>
      </c>
      <c r="S150" s="5">
        <f t="shared" si="16"/>
        <v>0</v>
      </c>
    </row>
    <row r="151" spans="1:19" x14ac:dyDescent="0.35">
      <c r="A151" s="9" t="s">
        <v>94</v>
      </c>
      <c r="B151" s="9" t="s">
        <v>95</v>
      </c>
      <c r="C151" s="9" t="s">
        <v>84</v>
      </c>
      <c r="D151" s="11" t="s">
        <v>85</v>
      </c>
      <c r="E151" s="26" t="s">
        <v>34</v>
      </c>
      <c r="F151" s="26" t="s">
        <v>35</v>
      </c>
      <c r="G151" s="26" t="s">
        <v>18</v>
      </c>
      <c r="H151" s="26">
        <v>52</v>
      </c>
      <c r="I151" s="11">
        <v>3</v>
      </c>
      <c r="J151" s="27">
        <v>3270.5</v>
      </c>
      <c r="K151" s="39"/>
      <c r="L151" s="48">
        <f t="shared" si="12"/>
        <v>0</v>
      </c>
      <c r="M151" s="40"/>
      <c r="N151" s="52">
        <f t="shared" si="13"/>
        <v>0</v>
      </c>
      <c r="O151" s="40"/>
      <c r="P151" s="52">
        <f t="shared" si="14"/>
        <v>0</v>
      </c>
      <c r="Q151" s="40"/>
      <c r="R151" s="52">
        <f t="shared" si="15"/>
        <v>0</v>
      </c>
      <c r="S151" s="5">
        <f t="shared" si="16"/>
        <v>0</v>
      </c>
    </row>
    <row r="152" spans="1:19" x14ac:dyDescent="0.35">
      <c r="A152" s="9" t="s">
        <v>94</v>
      </c>
      <c r="B152" s="9" t="s">
        <v>95</v>
      </c>
      <c r="C152" s="9" t="s">
        <v>84</v>
      </c>
      <c r="D152" s="11" t="s">
        <v>85</v>
      </c>
      <c r="E152" s="26" t="s">
        <v>21</v>
      </c>
      <c r="F152" s="26" t="s">
        <v>93</v>
      </c>
      <c r="G152" s="26" t="s">
        <v>18</v>
      </c>
      <c r="H152" s="26">
        <v>52</v>
      </c>
      <c r="I152" s="11">
        <v>1</v>
      </c>
      <c r="J152" s="27">
        <v>4038.5</v>
      </c>
      <c r="K152" s="39"/>
      <c r="L152" s="48">
        <f>((K152*I152)*12)</f>
        <v>0</v>
      </c>
      <c r="M152" s="40"/>
      <c r="N152" s="52">
        <f t="shared" si="13"/>
        <v>0</v>
      </c>
      <c r="O152" s="40"/>
      <c r="P152" s="52">
        <f t="shared" si="14"/>
        <v>0</v>
      </c>
      <c r="Q152" s="40"/>
      <c r="R152" s="52">
        <f t="shared" si="15"/>
        <v>0</v>
      </c>
      <c r="S152" s="5">
        <f t="shared" si="16"/>
        <v>0</v>
      </c>
    </row>
    <row r="153" spans="1:19" x14ac:dyDescent="0.35">
      <c r="A153" s="9" t="s">
        <v>94</v>
      </c>
      <c r="B153" s="9" t="s">
        <v>95</v>
      </c>
      <c r="C153" s="9" t="s">
        <v>84</v>
      </c>
      <c r="D153" s="11" t="s">
        <v>85</v>
      </c>
      <c r="E153" s="26" t="s">
        <v>96</v>
      </c>
      <c r="F153" s="26" t="s">
        <v>97</v>
      </c>
      <c r="G153" s="26" t="s">
        <v>254</v>
      </c>
      <c r="H153" s="26">
        <v>10</v>
      </c>
      <c r="I153" s="11">
        <v>1</v>
      </c>
      <c r="J153" s="30">
        <v>1</v>
      </c>
      <c r="K153" s="39"/>
      <c r="L153" s="48">
        <f t="shared" si="12"/>
        <v>0</v>
      </c>
      <c r="M153" s="40"/>
      <c r="N153" s="52">
        <f t="shared" si="13"/>
        <v>0</v>
      </c>
      <c r="O153" s="40"/>
      <c r="P153" s="52">
        <f t="shared" si="14"/>
        <v>0</v>
      </c>
      <c r="Q153" s="40"/>
      <c r="R153" s="52">
        <f t="shared" si="15"/>
        <v>0</v>
      </c>
      <c r="S153" s="5">
        <f t="shared" si="16"/>
        <v>0</v>
      </c>
    </row>
    <row r="154" spans="1:19" x14ac:dyDescent="0.35">
      <c r="A154" s="9" t="s">
        <v>94</v>
      </c>
      <c r="B154" s="9" t="s">
        <v>95</v>
      </c>
      <c r="C154" s="9" t="s">
        <v>84</v>
      </c>
      <c r="D154" s="11" t="s">
        <v>85</v>
      </c>
      <c r="E154" s="26" t="s">
        <v>27</v>
      </c>
      <c r="F154" s="26" t="s">
        <v>259</v>
      </c>
      <c r="G154" s="26" t="s">
        <v>254</v>
      </c>
      <c r="H154" s="26">
        <v>10</v>
      </c>
      <c r="I154" s="11">
        <v>1</v>
      </c>
      <c r="J154" s="27">
        <v>3840</v>
      </c>
      <c r="K154" s="39"/>
      <c r="L154" s="48">
        <f t="shared" si="12"/>
        <v>0</v>
      </c>
      <c r="M154" s="40"/>
      <c r="N154" s="52">
        <f t="shared" si="13"/>
        <v>0</v>
      </c>
      <c r="O154" s="40"/>
      <c r="P154" s="52">
        <f t="shared" si="14"/>
        <v>0</v>
      </c>
      <c r="Q154" s="40"/>
      <c r="R154" s="52">
        <f t="shared" si="15"/>
        <v>0</v>
      </c>
      <c r="S154" s="5">
        <f t="shared" si="16"/>
        <v>0</v>
      </c>
    </row>
    <row r="155" spans="1:19" ht="15" thickBot="1" x14ac:dyDescent="0.4">
      <c r="A155" s="9" t="s">
        <v>94</v>
      </c>
      <c r="B155" s="9" t="s">
        <v>95</v>
      </c>
      <c r="C155" s="9" t="s">
        <v>84</v>
      </c>
      <c r="D155" s="11" t="s">
        <v>85</v>
      </c>
      <c r="E155" s="26" t="s">
        <v>19</v>
      </c>
      <c r="F155" s="26" t="s">
        <v>5</v>
      </c>
      <c r="G155" s="26" t="s">
        <v>18</v>
      </c>
      <c r="H155" s="26">
        <v>52</v>
      </c>
      <c r="I155" s="11">
        <v>1</v>
      </c>
      <c r="J155" s="27">
        <v>98</v>
      </c>
      <c r="K155" s="41"/>
      <c r="L155" s="48">
        <f t="shared" si="12"/>
        <v>0</v>
      </c>
      <c r="M155" s="42"/>
      <c r="N155" s="52">
        <f t="shared" si="13"/>
        <v>0</v>
      </c>
      <c r="O155" s="42"/>
      <c r="P155" s="52">
        <f t="shared" si="14"/>
        <v>0</v>
      </c>
      <c r="Q155" s="42"/>
      <c r="R155" s="52">
        <f t="shared" si="15"/>
        <v>0</v>
      </c>
      <c r="S155" s="5">
        <f t="shared" si="16"/>
        <v>0</v>
      </c>
    </row>
    <row r="156" spans="1:19" ht="15" thickBot="1" x14ac:dyDescent="0.4">
      <c r="A156" s="9"/>
      <c r="B156" s="9"/>
      <c r="C156" s="9"/>
      <c r="D156" s="11"/>
      <c r="E156" s="9"/>
      <c r="F156" s="9"/>
      <c r="G156" s="9"/>
      <c r="H156" s="9"/>
      <c r="I156" s="57" t="s">
        <v>248</v>
      </c>
      <c r="J156" s="28">
        <f>SUM(J147:J155)</f>
        <v>20134</v>
      </c>
      <c r="K156" s="20"/>
      <c r="L156" s="49"/>
      <c r="M156" s="20"/>
      <c r="N156" s="49"/>
      <c r="O156" s="20"/>
      <c r="P156" s="49"/>
      <c r="Q156" s="20"/>
      <c r="R156" s="49"/>
      <c r="S156" s="21"/>
    </row>
    <row r="157" spans="1:19" ht="15" thickBot="1" x14ac:dyDescent="0.4">
      <c r="A157" s="9"/>
      <c r="B157" s="9"/>
      <c r="C157" s="9"/>
      <c r="D157" s="11"/>
      <c r="E157" s="9"/>
      <c r="F157" s="9"/>
      <c r="G157" s="9"/>
      <c r="H157" s="9"/>
      <c r="I157" s="11"/>
      <c r="J157" s="9"/>
    </row>
    <row r="158" spans="1:19" ht="15" thickBot="1" x14ac:dyDescent="0.4">
      <c r="A158" s="9"/>
      <c r="B158" s="9"/>
      <c r="C158" s="9"/>
      <c r="D158" s="11"/>
      <c r="E158" s="9"/>
      <c r="F158" s="9"/>
      <c r="G158" s="9"/>
      <c r="H158" s="9"/>
      <c r="I158" s="57" t="s">
        <v>105</v>
      </c>
      <c r="J158" s="28">
        <f>J25+J33+J47+J60+J65+J76+J88+J97+J106+J115+J120+J123+J125+J131+J139+J146+J156</f>
        <v>307546.5</v>
      </c>
      <c r="R158" s="56" t="s">
        <v>219</v>
      </c>
      <c r="S158" s="22">
        <f>SUM(S2:S156)</f>
        <v>0</v>
      </c>
    </row>
  </sheetData>
  <sheetProtection algorithmName="SHA-512" hashValue="b2lkUmLWhOyCq35AuGS5axGg+e7nECaEelk6jZ8GPkVnCr325ehAI40kBvSIky5MKQNvxqv8hntK7IcTsL+dPw==" saltValue="8e5/B7XQ+m76BaM/R8RmGg==" spinCount="100000" sheet="1"/>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7D673-1C2A-403F-B948-982DE43BC86C}">
  <sheetPr>
    <tabColor rgb="FFFF0000"/>
  </sheetPr>
  <dimension ref="A1:H32"/>
  <sheetViews>
    <sheetView topLeftCell="A13" workbookViewId="0">
      <selection activeCell="F2" sqref="F2"/>
    </sheetView>
  </sheetViews>
  <sheetFormatPr defaultRowHeight="14.5" x14ac:dyDescent="0.35"/>
  <cols>
    <col min="1" max="1" width="3.453125" bestFit="1" customWidth="1"/>
    <col min="2" max="2" width="52.26953125" customWidth="1"/>
    <col min="3" max="3" width="13.7265625" customWidth="1"/>
    <col min="4" max="4" width="13.1796875" customWidth="1"/>
    <col min="6" max="7" width="17.54296875" customWidth="1"/>
    <col min="8" max="8" width="17.453125" customWidth="1"/>
  </cols>
  <sheetData>
    <row r="1" spans="1:8" ht="58" x14ac:dyDescent="0.35">
      <c r="A1" s="1" t="s">
        <v>152</v>
      </c>
      <c r="B1" s="1" t="s">
        <v>12</v>
      </c>
      <c r="C1" s="7" t="s">
        <v>260</v>
      </c>
      <c r="D1" s="7" t="s">
        <v>261</v>
      </c>
      <c r="E1" s="7" t="s">
        <v>188</v>
      </c>
      <c r="F1" s="7" t="s">
        <v>234</v>
      </c>
      <c r="G1" s="7" t="s">
        <v>153</v>
      </c>
      <c r="H1" s="7" t="s">
        <v>189</v>
      </c>
    </row>
    <row r="2" spans="1:8" x14ac:dyDescent="0.35">
      <c r="A2" s="8">
        <v>1</v>
      </c>
      <c r="B2" s="11" t="s">
        <v>194</v>
      </c>
      <c r="C2" s="9" t="s">
        <v>262</v>
      </c>
      <c r="D2" s="45">
        <v>3291</v>
      </c>
      <c r="E2" s="9">
        <v>19981</v>
      </c>
      <c r="F2" s="10"/>
      <c r="G2" s="10"/>
      <c r="H2" s="5">
        <f t="shared" ref="H2:H31" si="0">E2*(F2-G2)</f>
        <v>0</v>
      </c>
    </row>
    <row r="3" spans="1:8" x14ac:dyDescent="0.35">
      <c r="A3" s="8">
        <v>2</v>
      </c>
      <c r="B3" s="11" t="s">
        <v>190</v>
      </c>
      <c r="C3" s="9" t="s">
        <v>263</v>
      </c>
      <c r="D3" s="45">
        <v>1993</v>
      </c>
      <c r="E3" s="9">
        <v>11063</v>
      </c>
      <c r="F3" s="10"/>
      <c r="G3" s="10"/>
      <c r="H3" s="5">
        <f t="shared" si="0"/>
        <v>0</v>
      </c>
    </row>
    <row r="4" spans="1:8" x14ac:dyDescent="0.35">
      <c r="A4" s="8">
        <v>3</v>
      </c>
      <c r="B4" s="11" t="s">
        <v>191</v>
      </c>
      <c r="C4" s="9" t="s">
        <v>264</v>
      </c>
      <c r="D4" s="45" t="s">
        <v>265</v>
      </c>
      <c r="E4" s="9">
        <v>5696</v>
      </c>
      <c r="F4" s="10"/>
      <c r="G4" s="10"/>
      <c r="H4" s="5">
        <f t="shared" si="0"/>
        <v>0</v>
      </c>
    </row>
    <row r="5" spans="1:8" x14ac:dyDescent="0.35">
      <c r="A5" s="8">
        <v>4</v>
      </c>
      <c r="B5" s="12" t="s">
        <v>193</v>
      </c>
      <c r="C5" s="9" t="s">
        <v>266</v>
      </c>
      <c r="D5" s="45">
        <v>1992</v>
      </c>
      <c r="E5" s="9">
        <v>4529</v>
      </c>
      <c r="F5" s="10"/>
      <c r="G5" s="10"/>
      <c r="H5" s="5">
        <f t="shared" si="0"/>
        <v>0</v>
      </c>
    </row>
    <row r="6" spans="1:8" x14ac:dyDescent="0.35">
      <c r="A6" s="8">
        <v>5</v>
      </c>
      <c r="B6" s="12" t="s">
        <v>192</v>
      </c>
      <c r="C6" s="9" t="s">
        <v>267</v>
      </c>
      <c r="D6" s="45" t="s">
        <v>265</v>
      </c>
      <c r="E6" s="9">
        <v>3582</v>
      </c>
      <c r="F6" s="10"/>
      <c r="G6" s="10"/>
      <c r="H6" s="5">
        <f t="shared" si="0"/>
        <v>0</v>
      </c>
    </row>
    <row r="7" spans="1:8" x14ac:dyDescent="0.35">
      <c r="A7" s="8">
        <v>6</v>
      </c>
      <c r="B7" s="12" t="s">
        <v>195</v>
      </c>
      <c r="C7" s="9" t="s">
        <v>270</v>
      </c>
      <c r="D7" s="9" t="s">
        <v>270</v>
      </c>
      <c r="E7" s="9">
        <v>2315</v>
      </c>
      <c r="F7" s="10"/>
      <c r="G7" s="10"/>
      <c r="H7" s="5">
        <f t="shared" si="0"/>
        <v>0</v>
      </c>
    </row>
    <row r="8" spans="1:8" x14ac:dyDescent="0.35">
      <c r="A8" s="8">
        <v>7</v>
      </c>
      <c r="B8" s="12" t="s">
        <v>197</v>
      </c>
      <c r="C8" s="9" t="s">
        <v>268</v>
      </c>
      <c r="D8" s="45">
        <v>3243</v>
      </c>
      <c r="E8" s="9">
        <v>2151</v>
      </c>
      <c r="F8" s="10"/>
      <c r="G8" s="10"/>
      <c r="H8" s="5">
        <f t="shared" si="0"/>
        <v>0</v>
      </c>
    </row>
    <row r="9" spans="1:8" x14ac:dyDescent="0.35">
      <c r="A9" s="8">
        <v>8</v>
      </c>
      <c r="B9" s="12" t="s">
        <v>196</v>
      </c>
      <c r="C9" s="9" t="s">
        <v>268</v>
      </c>
      <c r="D9" s="45" t="s">
        <v>265</v>
      </c>
      <c r="E9" s="9">
        <f>1652+3460</f>
        <v>5112</v>
      </c>
      <c r="F9" s="10"/>
      <c r="G9" s="10"/>
      <c r="H9" s="5">
        <f t="shared" si="0"/>
        <v>0</v>
      </c>
    </row>
    <row r="10" spans="1:8" x14ac:dyDescent="0.35">
      <c r="A10" s="8">
        <v>9</v>
      </c>
      <c r="B10" s="12" t="s">
        <v>209</v>
      </c>
      <c r="C10" s="9" t="s">
        <v>269</v>
      </c>
      <c r="D10" s="45">
        <v>3509</v>
      </c>
      <c r="E10" s="9">
        <v>1584</v>
      </c>
      <c r="F10" s="10"/>
      <c r="G10" s="10"/>
      <c r="H10" s="5">
        <f t="shared" si="0"/>
        <v>0</v>
      </c>
    </row>
    <row r="11" spans="1:8" x14ac:dyDescent="0.35">
      <c r="A11" s="8">
        <v>10</v>
      </c>
      <c r="B11" s="12" t="s">
        <v>198</v>
      </c>
      <c r="C11" s="9" t="s">
        <v>270</v>
      </c>
      <c r="D11" s="45" t="s">
        <v>270</v>
      </c>
      <c r="E11" s="9">
        <v>1427</v>
      </c>
      <c r="F11" s="10"/>
      <c r="G11" s="10"/>
      <c r="H11" s="5">
        <f t="shared" si="0"/>
        <v>0</v>
      </c>
    </row>
    <row r="12" spans="1:8" x14ac:dyDescent="0.35">
      <c r="A12" s="8">
        <v>11</v>
      </c>
      <c r="B12" s="11" t="s">
        <v>200</v>
      </c>
      <c r="C12" s="9" t="s">
        <v>270</v>
      </c>
      <c r="D12" s="9" t="s">
        <v>270</v>
      </c>
      <c r="E12" s="9">
        <v>1257</v>
      </c>
      <c r="F12" s="10"/>
      <c r="G12" s="10"/>
      <c r="H12" s="5">
        <f t="shared" si="0"/>
        <v>0</v>
      </c>
    </row>
    <row r="13" spans="1:8" x14ac:dyDescent="0.35">
      <c r="A13" s="8">
        <v>12</v>
      </c>
      <c r="B13" s="11" t="s">
        <v>202</v>
      </c>
      <c r="C13" s="9" t="s">
        <v>271</v>
      </c>
      <c r="D13" s="45">
        <v>3266</v>
      </c>
      <c r="E13" s="9">
        <v>1141</v>
      </c>
      <c r="F13" s="10"/>
      <c r="G13" s="10"/>
      <c r="H13" s="5">
        <f t="shared" si="0"/>
        <v>0</v>
      </c>
    </row>
    <row r="14" spans="1:8" x14ac:dyDescent="0.35">
      <c r="A14" s="8">
        <v>13</v>
      </c>
      <c r="B14" s="11" t="s">
        <v>201</v>
      </c>
      <c r="C14" s="9" t="s">
        <v>272</v>
      </c>
      <c r="D14" s="45">
        <v>1479</v>
      </c>
      <c r="E14" s="9">
        <v>1035</v>
      </c>
      <c r="F14" s="10"/>
      <c r="G14" s="10"/>
      <c r="H14" s="5">
        <f t="shared" si="0"/>
        <v>0</v>
      </c>
    </row>
    <row r="15" spans="1:8" x14ac:dyDescent="0.35">
      <c r="A15" s="8">
        <v>14</v>
      </c>
      <c r="B15" s="11" t="s">
        <v>33</v>
      </c>
      <c r="C15" s="9" t="s">
        <v>270</v>
      </c>
      <c r="D15" s="9" t="s">
        <v>270</v>
      </c>
      <c r="E15" s="9">
        <v>874</v>
      </c>
      <c r="F15" s="10"/>
      <c r="G15" s="10"/>
      <c r="H15" s="5">
        <f t="shared" si="0"/>
        <v>0</v>
      </c>
    </row>
    <row r="16" spans="1:8" x14ac:dyDescent="0.35">
      <c r="A16" s="8">
        <v>15</v>
      </c>
      <c r="B16" s="11" t="s">
        <v>203</v>
      </c>
      <c r="C16" s="9" t="s">
        <v>273</v>
      </c>
      <c r="D16" s="45" t="s">
        <v>265</v>
      </c>
      <c r="E16" s="9">
        <v>776</v>
      </c>
      <c r="F16" s="10"/>
      <c r="G16" s="10"/>
      <c r="H16" s="5">
        <f t="shared" si="0"/>
        <v>0</v>
      </c>
    </row>
    <row r="17" spans="1:8" x14ac:dyDescent="0.35">
      <c r="A17" s="8">
        <v>16</v>
      </c>
      <c r="B17" s="11" t="s">
        <v>212</v>
      </c>
      <c r="C17" s="9" t="s">
        <v>274</v>
      </c>
      <c r="D17" s="45" t="s">
        <v>265</v>
      </c>
      <c r="E17" s="9">
        <v>650</v>
      </c>
      <c r="F17" s="10"/>
      <c r="G17" s="10"/>
      <c r="H17" s="5">
        <f t="shared" si="0"/>
        <v>0</v>
      </c>
    </row>
    <row r="18" spans="1:8" x14ac:dyDescent="0.35">
      <c r="A18" s="8">
        <v>17</v>
      </c>
      <c r="B18" s="11" t="s">
        <v>204</v>
      </c>
      <c r="C18" s="9" t="s">
        <v>270</v>
      </c>
      <c r="D18" s="45" t="s">
        <v>270</v>
      </c>
      <c r="E18" s="9">
        <v>505</v>
      </c>
      <c r="F18" s="10"/>
      <c r="G18" s="10"/>
      <c r="H18" s="5">
        <f t="shared" si="0"/>
        <v>0</v>
      </c>
    </row>
    <row r="19" spans="1:8" x14ac:dyDescent="0.35">
      <c r="A19" s="8">
        <v>18</v>
      </c>
      <c r="B19" s="11" t="s">
        <v>205</v>
      </c>
      <c r="C19" s="9" t="s">
        <v>275</v>
      </c>
      <c r="D19" s="45">
        <v>2794</v>
      </c>
      <c r="E19" s="9">
        <v>446</v>
      </c>
      <c r="F19" s="10"/>
      <c r="G19" s="10"/>
      <c r="H19" s="5">
        <f t="shared" si="0"/>
        <v>0</v>
      </c>
    </row>
    <row r="20" spans="1:8" x14ac:dyDescent="0.35">
      <c r="A20" s="8">
        <v>19</v>
      </c>
      <c r="B20" s="11" t="s">
        <v>206</v>
      </c>
      <c r="C20" s="9" t="s">
        <v>276</v>
      </c>
      <c r="D20" s="45">
        <v>3264</v>
      </c>
      <c r="E20" s="9">
        <v>421</v>
      </c>
      <c r="F20" s="10"/>
      <c r="G20" s="10"/>
      <c r="H20" s="5">
        <f t="shared" si="0"/>
        <v>0</v>
      </c>
    </row>
    <row r="21" spans="1:8" x14ac:dyDescent="0.35">
      <c r="A21" s="8">
        <v>20</v>
      </c>
      <c r="B21" s="11" t="s">
        <v>208</v>
      </c>
      <c r="C21" s="9" t="s">
        <v>270</v>
      </c>
      <c r="D21" s="45" t="s">
        <v>270</v>
      </c>
      <c r="E21" s="9">
        <v>408</v>
      </c>
      <c r="F21" s="10"/>
      <c r="G21" s="10"/>
      <c r="H21" s="5">
        <f t="shared" si="0"/>
        <v>0</v>
      </c>
    </row>
    <row r="22" spans="1:8" x14ac:dyDescent="0.35">
      <c r="A22" s="8">
        <v>21</v>
      </c>
      <c r="B22" s="11" t="s">
        <v>233</v>
      </c>
      <c r="C22" s="9" t="s">
        <v>276</v>
      </c>
      <c r="D22" s="45">
        <v>3264</v>
      </c>
      <c r="E22" s="9">
        <v>380</v>
      </c>
      <c r="F22" s="10"/>
      <c r="G22" s="10"/>
      <c r="H22" s="5">
        <f t="shared" si="0"/>
        <v>0</v>
      </c>
    </row>
    <row r="23" spans="1:8" x14ac:dyDescent="0.35">
      <c r="A23" s="8">
        <v>22</v>
      </c>
      <c r="B23" s="11" t="s">
        <v>207</v>
      </c>
      <c r="C23" s="9" t="s">
        <v>270</v>
      </c>
      <c r="D23" s="45" t="s">
        <v>270</v>
      </c>
      <c r="E23" s="9">
        <v>284</v>
      </c>
      <c r="F23" s="10"/>
      <c r="G23" s="10"/>
      <c r="H23" s="5">
        <f t="shared" si="0"/>
        <v>0</v>
      </c>
    </row>
    <row r="24" spans="1:8" x14ac:dyDescent="0.35">
      <c r="A24" s="8">
        <v>23</v>
      </c>
      <c r="B24" s="11" t="s">
        <v>210</v>
      </c>
      <c r="C24" s="9" t="s">
        <v>277</v>
      </c>
      <c r="D24" s="45">
        <v>3265</v>
      </c>
      <c r="E24" s="9">
        <v>174</v>
      </c>
      <c r="F24" s="10"/>
      <c r="G24" s="10"/>
      <c r="H24" s="5">
        <f t="shared" si="0"/>
        <v>0</v>
      </c>
    </row>
    <row r="25" spans="1:8" x14ac:dyDescent="0.35">
      <c r="A25" s="8">
        <v>24</v>
      </c>
      <c r="B25" s="11" t="s">
        <v>211</v>
      </c>
      <c r="C25" s="9" t="s">
        <v>278</v>
      </c>
      <c r="D25" s="45" t="s">
        <v>265</v>
      </c>
      <c r="E25" s="9">
        <v>169</v>
      </c>
      <c r="F25" s="10"/>
      <c r="G25" s="10"/>
      <c r="H25" s="5">
        <f t="shared" si="0"/>
        <v>0</v>
      </c>
    </row>
    <row r="26" spans="1:8" x14ac:dyDescent="0.35">
      <c r="A26" s="8">
        <v>25</v>
      </c>
      <c r="B26" s="11" t="s">
        <v>213</v>
      </c>
      <c r="C26" s="9" t="s">
        <v>270</v>
      </c>
      <c r="D26" s="45" t="s">
        <v>270</v>
      </c>
      <c r="E26" s="9">
        <v>141</v>
      </c>
      <c r="F26" s="10"/>
      <c r="G26" s="10"/>
      <c r="H26" s="5">
        <f t="shared" si="0"/>
        <v>0</v>
      </c>
    </row>
    <row r="27" spans="1:8" x14ac:dyDescent="0.35">
      <c r="A27" s="8">
        <v>26</v>
      </c>
      <c r="B27" s="11" t="s">
        <v>214</v>
      </c>
      <c r="C27" s="9" t="s">
        <v>279</v>
      </c>
      <c r="D27" s="45" t="s">
        <v>265</v>
      </c>
      <c r="E27" s="9">
        <v>117</v>
      </c>
      <c r="F27" s="10"/>
      <c r="G27" s="10"/>
      <c r="H27" s="5">
        <f t="shared" si="0"/>
        <v>0</v>
      </c>
    </row>
    <row r="28" spans="1:8" x14ac:dyDescent="0.35">
      <c r="A28" s="8">
        <v>27</v>
      </c>
      <c r="B28" s="11" t="s">
        <v>215</v>
      </c>
      <c r="C28" s="9" t="s">
        <v>280</v>
      </c>
      <c r="D28" s="45">
        <v>2810</v>
      </c>
      <c r="E28" s="9">
        <v>116</v>
      </c>
      <c r="F28" s="10"/>
      <c r="G28" s="10"/>
      <c r="H28" s="5">
        <f t="shared" si="0"/>
        <v>0</v>
      </c>
    </row>
    <row r="29" spans="1:8" x14ac:dyDescent="0.35">
      <c r="A29" s="8">
        <v>28</v>
      </c>
      <c r="B29" s="11" t="s">
        <v>216</v>
      </c>
      <c r="C29" s="9" t="s">
        <v>270</v>
      </c>
      <c r="D29" s="45" t="s">
        <v>270</v>
      </c>
      <c r="E29" s="9">
        <v>116</v>
      </c>
      <c r="F29" s="10"/>
      <c r="G29" s="10"/>
      <c r="H29" s="5">
        <f t="shared" si="0"/>
        <v>0</v>
      </c>
    </row>
    <row r="30" spans="1:8" x14ac:dyDescent="0.35">
      <c r="A30" s="8">
        <v>29</v>
      </c>
      <c r="B30" s="11" t="s">
        <v>217</v>
      </c>
      <c r="C30" s="9" t="s">
        <v>278</v>
      </c>
      <c r="D30" s="45" t="s">
        <v>281</v>
      </c>
      <c r="E30" s="9">
        <v>107</v>
      </c>
      <c r="F30" s="10"/>
      <c r="G30" s="10"/>
      <c r="H30" s="5">
        <f t="shared" si="0"/>
        <v>0</v>
      </c>
    </row>
    <row r="31" spans="1:8" x14ac:dyDescent="0.35">
      <c r="A31" s="8">
        <v>30</v>
      </c>
      <c r="B31" s="11" t="s">
        <v>218</v>
      </c>
      <c r="C31" s="9" t="s">
        <v>270</v>
      </c>
      <c r="D31" s="45" t="s">
        <v>270</v>
      </c>
      <c r="E31" s="9">
        <v>100</v>
      </c>
      <c r="F31" s="10"/>
      <c r="G31" s="10"/>
      <c r="H31" s="5">
        <f t="shared" si="0"/>
        <v>0</v>
      </c>
    </row>
    <row r="32" spans="1:8" x14ac:dyDescent="0.35">
      <c r="A32" s="9"/>
      <c r="B32" s="13" t="s">
        <v>219</v>
      </c>
      <c r="C32" s="13"/>
      <c r="D32" s="13"/>
      <c r="E32" s="9">
        <f>SUM(E2:E31)</f>
        <v>66657</v>
      </c>
      <c r="F32" s="14"/>
      <c r="G32" s="14" t="s">
        <v>219</v>
      </c>
      <c r="H32" s="15">
        <f>SUM(H2:H31)</f>
        <v>0</v>
      </c>
    </row>
  </sheetData>
  <sheetProtection algorithmName="SHA-512" hashValue="y6feLC6yYKfJG9zbRMuAur1Hv05h+h/wBBxnY64GWS6MiLGe8e5c2GuBQJ02yWocKa5msmDRT6C3VvM9ysrkOw==" saltValue="2+Ax4fPgjpvcfrLVUFgfyA==" spinCount="100000"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FC59-3EF9-40D9-B13A-BABDD7492B7F}">
  <sheetPr>
    <tabColor theme="4" tint="0.79998168889431442"/>
  </sheetPr>
  <dimension ref="A1:F33"/>
  <sheetViews>
    <sheetView topLeftCell="A16" workbookViewId="0">
      <selection activeCell="E32" sqref="E32"/>
    </sheetView>
  </sheetViews>
  <sheetFormatPr defaultRowHeight="14.5" x14ac:dyDescent="0.35"/>
  <cols>
    <col min="2" max="2" width="49.81640625" bestFit="1" customWidth="1"/>
    <col min="5" max="5" width="14.81640625" bestFit="1" customWidth="1"/>
    <col min="6" max="6" width="12.54296875" customWidth="1"/>
  </cols>
  <sheetData>
    <row r="1" spans="1:6" x14ac:dyDescent="0.35">
      <c r="A1" s="1" t="s">
        <v>152</v>
      </c>
      <c r="B1" s="1" t="s">
        <v>12</v>
      </c>
      <c r="C1" s="7" t="s">
        <v>110</v>
      </c>
      <c r="D1" s="7" t="s">
        <v>13</v>
      </c>
      <c r="E1" s="7" t="s">
        <v>143</v>
      </c>
      <c r="F1" s="7" t="s">
        <v>105</v>
      </c>
    </row>
    <row r="2" spans="1:6" x14ac:dyDescent="0.35">
      <c r="A2" s="8">
        <v>1</v>
      </c>
      <c r="B2" s="9" t="s">
        <v>111</v>
      </c>
      <c r="C2" s="9" t="s">
        <v>112</v>
      </c>
      <c r="D2" s="9">
        <v>13788</v>
      </c>
      <c r="E2" s="10"/>
      <c r="F2" s="5">
        <f>D2*E2</f>
        <v>0</v>
      </c>
    </row>
    <row r="3" spans="1:6" x14ac:dyDescent="0.35">
      <c r="A3" s="8">
        <v>2</v>
      </c>
      <c r="B3" s="9" t="s">
        <v>113</v>
      </c>
      <c r="C3" s="9" t="s">
        <v>112</v>
      </c>
      <c r="D3" s="9">
        <v>6935</v>
      </c>
      <c r="E3" s="10"/>
      <c r="F3" s="5">
        <f t="shared" ref="F3:F32" si="0">D3*E3</f>
        <v>0</v>
      </c>
    </row>
    <row r="4" spans="1:6" x14ac:dyDescent="0.35">
      <c r="A4" s="8">
        <v>3</v>
      </c>
      <c r="B4" s="9" t="s">
        <v>114</v>
      </c>
      <c r="C4" s="9" t="s">
        <v>112</v>
      </c>
      <c r="D4" s="9">
        <v>6658</v>
      </c>
      <c r="E4" s="10"/>
      <c r="F4" s="5">
        <f t="shared" si="0"/>
        <v>0</v>
      </c>
    </row>
    <row r="5" spans="1:6" x14ac:dyDescent="0.35">
      <c r="A5" s="8">
        <v>4</v>
      </c>
      <c r="B5" s="9" t="s">
        <v>115</v>
      </c>
      <c r="C5" s="9" t="s">
        <v>112</v>
      </c>
      <c r="D5" s="9">
        <v>3800</v>
      </c>
      <c r="E5" s="10"/>
      <c r="F5" s="5">
        <f t="shared" si="0"/>
        <v>0</v>
      </c>
    </row>
    <row r="6" spans="1:6" x14ac:dyDescent="0.35">
      <c r="A6" s="8">
        <v>5</v>
      </c>
      <c r="B6" s="9" t="s">
        <v>116</v>
      </c>
      <c r="C6" s="9" t="s">
        <v>112</v>
      </c>
      <c r="D6" s="9">
        <v>1825</v>
      </c>
      <c r="E6" s="10"/>
      <c r="F6" s="5">
        <f t="shared" si="0"/>
        <v>0</v>
      </c>
    </row>
    <row r="7" spans="1:6" x14ac:dyDescent="0.35">
      <c r="A7" s="8">
        <v>6</v>
      </c>
      <c r="B7" s="9" t="s">
        <v>117</v>
      </c>
      <c r="C7" s="9" t="s">
        <v>112</v>
      </c>
      <c r="D7" s="9">
        <v>1644</v>
      </c>
      <c r="E7" s="10"/>
      <c r="F7" s="5">
        <f t="shared" si="0"/>
        <v>0</v>
      </c>
    </row>
    <row r="8" spans="1:6" x14ac:dyDescent="0.35">
      <c r="A8" s="8">
        <v>7</v>
      </c>
      <c r="B8" s="9" t="s">
        <v>199</v>
      </c>
      <c r="C8" s="9" t="s">
        <v>226</v>
      </c>
      <c r="D8" s="9">
        <v>1340</v>
      </c>
      <c r="E8" s="10"/>
      <c r="F8" s="5">
        <f t="shared" si="0"/>
        <v>0</v>
      </c>
    </row>
    <row r="9" spans="1:6" x14ac:dyDescent="0.35">
      <c r="A9" s="8">
        <v>8</v>
      </c>
      <c r="B9" s="9" t="s">
        <v>118</v>
      </c>
      <c r="C9" s="9" t="s">
        <v>112</v>
      </c>
      <c r="D9" s="9">
        <v>1335</v>
      </c>
      <c r="E9" s="10"/>
      <c r="F9" s="5">
        <f t="shared" si="0"/>
        <v>0</v>
      </c>
    </row>
    <row r="10" spans="1:6" x14ac:dyDescent="0.35">
      <c r="A10" s="8">
        <v>9</v>
      </c>
      <c r="B10" s="9" t="s">
        <v>119</v>
      </c>
      <c r="C10" s="9" t="s">
        <v>112</v>
      </c>
      <c r="D10" s="9">
        <v>971</v>
      </c>
      <c r="E10" s="10"/>
      <c r="F10" s="5">
        <f t="shared" si="0"/>
        <v>0</v>
      </c>
    </row>
    <row r="11" spans="1:6" x14ac:dyDescent="0.35">
      <c r="A11" s="8">
        <v>10</v>
      </c>
      <c r="B11" s="9" t="s">
        <v>120</v>
      </c>
      <c r="C11" s="9" t="s">
        <v>112</v>
      </c>
      <c r="D11" s="9">
        <v>804</v>
      </c>
      <c r="E11" s="10"/>
      <c r="F11" s="5">
        <f t="shared" si="0"/>
        <v>0</v>
      </c>
    </row>
    <row r="12" spans="1:6" x14ac:dyDescent="0.35">
      <c r="A12" s="8">
        <v>11</v>
      </c>
      <c r="B12" s="9" t="s">
        <v>121</v>
      </c>
      <c r="C12" s="9" t="s">
        <v>112</v>
      </c>
      <c r="D12" s="9">
        <v>796</v>
      </c>
      <c r="E12" s="10"/>
      <c r="F12" s="5">
        <f t="shared" si="0"/>
        <v>0</v>
      </c>
    </row>
    <row r="13" spans="1:6" x14ac:dyDescent="0.35">
      <c r="A13" s="8">
        <v>12</v>
      </c>
      <c r="B13" s="9" t="s">
        <v>122</v>
      </c>
      <c r="C13" s="9" t="s">
        <v>112</v>
      </c>
      <c r="D13" s="9">
        <v>534</v>
      </c>
      <c r="E13" s="10"/>
      <c r="F13" s="5">
        <f t="shared" si="0"/>
        <v>0</v>
      </c>
    </row>
    <row r="14" spans="1:6" x14ac:dyDescent="0.35">
      <c r="A14" s="8">
        <v>13</v>
      </c>
      <c r="B14" s="9" t="s">
        <v>123</v>
      </c>
      <c r="C14" s="9" t="s">
        <v>112</v>
      </c>
      <c r="D14" s="9">
        <v>510</v>
      </c>
      <c r="E14" s="10"/>
      <c r="F14" s="5">
        <f t="shared" si="0"/>
        <v>0</v>
      </c>
    </row>
    <row r="15" spans="1:6" x14ac:dyDescent="0.35">
      <c r="A15" s="8">
        <v>14</v>
      </c>
      <c r="B15" s="9" t="s">
        <v>124</v>
      </c>
      <c r="C15" s="9" t="s">
        <v>125</v>
      </c>
      <c r="D15" s="9">
        <v>500</v>
      </c>
      <c r="E15" s="10"/>
      <c r="F15" s="5">
        <f t="shared" si="0"/>
        <v>0</v>
      </c>
    </row>
    <row r="16" spans="1:6" x14ac:dyDescent="0.35">
      <c r="A16" s="8">
        <v>15</v>
      </c>
      <c r="B16" s="9" t="s">
        <v>126</v>
      </c>
      <c r="C16" s="9" t="s">
        <v>125</v>
      </c>
      <c r="D16" s="9">
        <v>466</v>
      </c>
      <c r="E16" s="10"/>
      <c r="F16" s="5">
        <f t="shared" si="0"/>
        <v>0</v>
      </c>
    </row>
    <row r="17" spans="1:6" x14ac:dyDescent="0.35">
      <c r="A17" s="8">
        <v>16</v>
      </c>
      <c r="B17" s="9" t="s">
        <v>127</v>
      </c>
      <c r="C17" s="9" t="s">
        <v>125</v>
      </c>
      <c r="D17" s="9">
        <v>424</v>
      </c>
      <c r="E17" s="10"/>
      <c r="F17" s="5">
        <f t="shared" si="0"/>
        <v>0</v>
      </c>
    </row>
    <row r="18" spans="1:6" x14ac:dyDescent="0.35">
      <c r="A18" s="8">
        <v>17</v>
      </c>
      <c r="B18" s="9" t="s">
        <v>128</v>
      </c>
      <c r="C18" s="9" t="s">
        <v>112</v>
      </c>
      <c r="D18" s="9">
        <v>365</v>
      </c>
      <c r="E18" s="10"/>
      <c r="F18" s="5">
        <f t="shared" si="0"/>
        <v>0</v>
      </c>
    </row>
    <row r="19" spans="1:6" x14ac:dyDescent="0.35">
      <c r="A19" s="8">
        <v>18</v>
      </c>
      <c r="B19" s="9" t="s">
        <v>129</v>
      </c>
      <c r="C19" s="9" t="s">
        <v>125</v>
      </c>
      <c r="D19" s="9">
        <v>221</v>
      </c>
      <c r="E19" s="10"/>
      <c r="F19" s="5">
        <f t="shared" si="0"/>
        <v>0</v>
      </c>
    </row>
    <row r="20" spans="1:6" x14ac:dyDescent="0.35">
      <c r="A20" s="8">
        <v>19</v>
      </c>
      <c r="B20" s="9" t="s">
        <v>130</v>
      </c>
      <c r="C20" s="9" t="s">
        <v>125</v>
      </c>
      <c r="D20" s="9">
        <v>219</v>
      </c>
      <c r="E20" s="10"/>
      <c r="F20" s="5">
        <f t="shared" si="0"/>
        <v>0</v>
      </c>
    </row>
    <row r="21" spans="1:6" x14ac:dyDescent="0.35">
      <c r="A21" s="8">
        <v>20</v>
      </c>
      <c r="B21" s="9" t="s">
        <v>131</v>
      </c>
      <c r="C21" s="9" t="s">
        <v>112</v>
      </c>
      <c r="D21" s="9">
        <v>215</v>
      </c>
      <c r="E21" s="10"/>
      <c r="F21" s="5">
        <f t="shared" si="0"/>
        <v>0</v>
      </c>
    </row>
    <row r="22" spans="1:6" x14ac:dyDescent="0.35">
      <c r="A22" s="8">
        <v>21</v>
      </c>
      <c r="B22" s="9" t="s">
        <v>132</v>
      </c>
      <c r="C22" s="9" t="s">
        <v>125</v>
      </c>
      <c r="D22" s="9">
        <v>209</v>
      </c>
      <c r="E22" s="10"/>
      <c r="F22" s="5">
        <f t="shared" si="0"/>
        <v>0</v>
      </c>
    </row>
    <row r="23" spans="1:6" x14ac:dyDescent="0.35">
      <c r="A23" s="8">
        <v>22</v>
      </c>
      <c r="B23" s="9" t="s">
        <v>133</v>
      </c>
      <c r="C23" s="9" t="s">
        <v>125</v>
      </c>
      <c r="D23" s="9">
        <v>171</v>
      </c>
      <c r="E23" s="10"/>
      <c r="F23" s="5">
        <f t="shared" si="0"/>
        <v>0</v>
      </c>
    </row>
    <row r="24" spans="1:6" x14ac:dyDescent="0.35">
      <c r="A24" s="8">
        <v>23</v>
      </c>
      <c r="B24" s="9" t="s">
        <v>134</v>
      </c>
      <c r="C24" s="9" t="s">
        <v>125</v>
      </c>
      <c r="D24" s="9">
        <v>163</v>
      </c>
      <c r="E24" s="10"/>
      <c r="F24" s="5">
        <f t="shared" si="0"/>
        <v>0</v>
      </c>
    </row>
    <row r="25" spans="1:6" x14ac:dyDescent="0.35">
      <c r="A25" s="8">
        <v>24</v>
      </c>
      <c r="B25" s="9" t="s">
        <v>135</v>
      </c>
      <c r="C25" s="9" t="s">
        <v>125</v>
      </c>
      <c r="D25" s="9">
        <v>130</v>
      </c>
      <c r="E25" s="10"/>
      <c r="F25" s="5">
        <f t="shared" si="0"/>
        <v>0</v>
      </c>
    </row>
    <row r="26" spans="1:6" x14ac:dyDescent="0.35">
      <c r="A26" s="8">
        <v>25</v>
      </c>
      <c r="B26" s="9" t="s">
        <v>136</v>
      </c>
      <c r="C26" s="9" t="s">
        <v>125</v>
      </c>
      <c r="D26" s="9">
        <v>119</v>
      </c>
      <c r="E26" s="10"/>
      <c r="F26" s="5">
        <f t="shared" si="0"/>
        <v>0</v>
      </c>
    </row>
    <row r="27" spans="1:6" x14ac:dyDescent="0.35">
      <c r="A27" s="8">
        <v>26</v>
      </c>
      <c r="B27" s="9" t="s">
        <v>137</v>
      </c>
      <c r="C27" s="9" t="s">
        <v>125</v>
      </c>
      <c r="D27" s="9">
        <v>108</v>
      </c>
      <c r="E27" s="10"/>
      <c r="F27" s="5">
        <f t="shared" si="0"/>
        <v>0</v>
      </c>
    </row>
    <row r="28" spans="1:6" x14ac:dyDescent="0.35">
      <c r="A28" s="8">
        <v>27</v>
      </c>
      <c r="B28" s="9" t="s">
        <v>138</v>
      </c>
      <c r="C28" s="9" t="s">
        <v>125</v>
      </c>
      <c r="D28" s="9">
        <v>107</v>
      </c>
      <c r="E28" s="10"/>
      <c r="F28" s="5">
        <f t="shared" si="0"/>
        <v>0</v>
      </c>
    </row>
    <row r="29" spans="1:6" x14ac:dyDescent="0.35">
      <c r="A29" s="8">
        <v>29</v>
      </c>
      <c r="B29" s="9" t="s">
        <v>139</v>
      </c>
      <c r="C29" s="9" t="s">
        <v>125</v>
      </c>
      <c r="D29" s="9">
        <v>84</v>
      </c>
      <c r="E29" s="10"/>
      <c r="F29" s="5">
        <f t="shared" si="0"/>
        <v>0</v>
      </c>
    </row>
    <row r="30" spans="1:6" x14ac:dyDescent="0.35">
      <c r="A30" s="8">
        <v>30</v>
      </c>
      <c r="B30" s="9" t="s">
        <v>140</v>
      </c>
      <c r="C30" s="9" t="s">
        <v>125</v>
      </c>
      <c r="D30" s="9">
        <v>80</v>
      </c>
      <c r="E30" s="10"/>
      <c r="F30" s="5">
        <f t="shared" si="0"/>
        <v>0</v>
      </c>
    </row>
    <row r="31" spans="1:6" x14ac:dyDescent="0.35">
      <c r="A31" s="8">
        <v>31</v>
      </c>
      <c r="B31" s="9" t="s">
        <v>141</v>
      </c>
      <c r="C31" s="9" t="s">
        <v>125</v>
      </c>
      <c r="D31" s="9">
        <v>67</v>
      </c>
      <c r="E31" s="10"/>
      <c r="F31" s="5">
        <f t="shared" si="0"/>
        <v>0</v>
      </c>
    </row>
    <row r="32" spans="1:6" x14ac:dyDescent="0.35">
      <c r="A32" s="8">
        <v>33</v>
      </c>
      <c r="B32" s="9" t="s">
        <v>142</v>
      </c>
      <c r="C32" s="9" t="s">
        <v>125</v>
      </c>
      <c r="D32" s="9">
        <v>45</v>
      </c>
      <c r="E32" s="10"/>
      <c r="F32" s="5">
        <f t="shared" si="0"/>
        <v>0</v>
      </c>
    </row>
    <row r="33" spans="1:6" x14ac:dyDescent="0.35">
      <c r="A33" s="9"/>
      <c r="B33" s="9"/>
      <c r="C33" s="9"/>
      <c r="D33" s="9"/>
      <c r="E33" s="9" t="s">
        <v>219</v>
      </c>
      <c r="F33" s="15">
        <f>SUM(F2:F32)</f>
        <v>0</v>
      </c>
    </row>
  </sheetData>
  <sheetProtection algorithmName="SHA-512" hashValue="0aD44BMn9YHL4NsYf9X3K3Z4gAClEYq4icmwZkG/H6ZLeqpGZtcrH0zxlEW3g/T7YoibwW0KGr560vtpGPSd4w==" saltValue="V4qu3/xQ5RVCbGxQi5MXdw==" spinCount="100000" sheet="1" objects="1" scenarios="1"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D523-E8C7-4C17-9680-E02729F1CC58}">
  <sheetPr>
    <tabColor rgb="FFFFFF00"/>
  </sheetPr>
  <dimension ref="A1:E40"/>
  <sheetViews>
    <sheetView workbookViewId="0">
      <selection activeCell="D13" sqref="D13"/>
    </sheetView>
  </sheetViews>
  <sheetFormatPr defaultRowHeight="14.5" x14ac:dyDescent="0.35"/>
  <cols>
    <col min="2" max="2" width="44.1796875" bestFit="1" customWidth="1"/>
    <col min="3" max="4" width="18.26953125" customWidth="1"/>
    <col min="5" max="5" width="15.7265625" customWidth="1"/>
  </cols>
  <sheetData>
    <row r="1" spans="1:5" ht="58" x14ac:dyDescent="0.35">
      <c r="A1" s="1" t="s">
        <v>152</v>
      </c>
      <c r="B1" s="1" t="s">
        <v>12</v>
      </c>
      <c r="C1" s="7" t="s">
        <v>234</v>
      </c>
      <c r="D1" s="7" t="s">
        <v>153</v>
      </c>
      <c r="E1" s="7" t="s">
        <v>154</v>
      </c>
    </row>
    <row r="2" spans="1:5" x14ac:dyDescent="0.35">
      <c r="A2" s="8">
        <v>1</v>
      </c>
      <c r="B2" s="9" t="s">
        <v>230</v>
      </c>
      <c r="C2" s="10"/>
      <c r="D2" s="10"/>
      <c r="E2" s="5">
        <f t="shared" ref="E2:E35" si="0">C2-D2</f>
        <v>0</v>
      </c>
    </row>
    <row r="3" spans="1:5" x14ac:dyDescent="0.35">
      <c r="A3" s="8">
        <v>2</v>
      </c>
      <c r="B3" s="9" t="s">
        <v>155</v>
      </c>
      <c r="C3" s="10"/>
      <c r="D3" s="10"/>
      <c r="E3" s="5">
        <f t="shared" si="0"/>
        <v>0</v>
      </c>
    </row>
    <row r="4" spans="1:5" x14ac:dyDescent="0.35">
      <c r="A4" s="8">
        <v>3</v>
      </c>
      <c r="B4" s="9" t="s">
        <v>156</v>
      </c>
      <c r="C4" s="10"/>
      <c r="D4" s="10"/>
      <c r="E4" s="5">
        <f t="shared" si="0"/>
        <v>0</v>
      </c>
    </row>
    <row r="5" spans="1:5" x14ac:dyDescent="0.35">
      <c r="A5" s="8">
        <v>4</v>
      </c>
      <c r="B5" s="9" t="s">
        <v>157</v>
      </c>
      <c r="C5" s="10"/>
      <c r="D5" s="10"/>
      <c r="E5" s="5">
        <f t="shared" si="0"/>
        <v>0</v>
      </c>
    </row>
    <row r="6" spans="1:5" x14ac:dyDescent="0.35">
      <c r="A6" s="8">
        <v>5</v>
      </c>
      <c r="B6" s="9" t="s">
        <v>158</v>
      </c>
      <c r="C6" s="10"/>
      <c r="D6" s="10"/>
      <c r="E6" s="5">
        <f t="shared" si="0"/>
        <v>0</v>
      </c>
    </row>
    <row r="7" spans="1:5" x14ac:dyDescent="0.35">
      <c r="A7" s="8">
        <v>6</v>
      </c>
      <c r="B7" s="9" t="s">
        <v>159</v>
      </c>
      <c r="C7" s="10"/>
      <c r="D7" s="10"/>
      <c r="E7" s="5">
        <f t="shared" si="0"/>
        <v>0</v>
      </c>
    </row>
    <row r="8" spans="1:5" x14ac:dyDescent="0.35">
      <c r="A8" s="8">
        <v>7</v>
      </c>
      <c r="B8" s="9" t="s">
        <v>160</v>
      </c>
      <c r="C8" s="10"/>
      <c r="D8" s="10"/>
      <c r="E8" s="5">
        <f t="shared" si="0"/>
        <v>0</v>
      </c>
    </row>
    <row r="9" spans="1:5" x14ac:dyDescent="0.35">
      <c r="A9" s="8">
        <v>8</v>
      </c>
      <c r="B9" s="9" t="s">
        <v>161</v>
      </c>
      <c r="C9" s="10"/>
      <c r="D9" s="10"/>
      <c r="E9" s="5">
        <f t="shared" si="0"/>
        <v>0</v>
      </c>
    </row>
    <row r="10" spans="1:5" x14ac:dyDescent="0.35">
      <c r="A10" s="8">
        <v>9</v>
      </c>
      <c r="B10" s="9" t="s">
        <v>162</v>
      </c>
      <c r="C10" s="10"/>
      <c r="D10" s="10"/>
      <c r="E10" s="5">
        <f t="shared" si="0"/>
        <v>0</v>
      </c>
    </row>
    <row r="11" spans="1:5" x14ac:dyDescent="0.35">
      <c r="A11" s="8">
        <v>10</v>
      </c>
      <c r="B11" s="9" t="s">
        <v>163</v>
      </c>
      <c r="C11" s="10"/>
      <c r="D11" s="10"/>
      <c r="E11" s="5">
        <f t="shared" si="0"/>
        <v>0</v>
      </c>
    </row>
    <row r="12" spans="1:5" x14ac:dyDescent="0.35">
      <c r="A12" s="8">
        <v>11</v>
      </c>
      <c r="B12" s="9" t="s">
        <v>164</v>
      </c>
      <c r="C12" s="10"/>
      <c r="D12" s="10"/>
      <c r="E12" s="5">
        <f t="shared" si="0"/>
        <v>0</v>
      </c>
    </row>
    <row r="13" spans="1:5" x14ac:dyDescent="0.35">
      <c r="A13" s="8">
        <v>12</v>
      </c>
      <c r="B13" s="9" t="s">
        <v>227</v>
      </c>
      <c r="C13" s="10"/>
      <c r="D13" s="10"/>
      <c r="E13" s="5">
        <f t="shared" si="0"/>
        <v>0</v>
      </c>
    </row>
    <row r="14" spans="1:5" x14ac:dyDescent="0.35">
      <c r="A14" s="8">
        <v>13</v>
      </c>
      <c r="B14" s="9" t="s">
        <v>228</v>
      </c>
      <c r="C14" s="10"/>
      <c r="D14" s="10"/>
      <c r="E14" s="5">
        <f t="shared" si="0"/>
        <v>0</v>
      </c>
    </row>
    <row r="15" spans="1:5" x14ac:dyDescent="0.35">
      <c r="A15" s="8">
        <v>14</v>
      </c>
      <c r="B15" s="9" t="s">
        <v>165</v>
      </c>
      <c r="C15" s="10"/>
      <c r="D15" s="10"/>
      <c r="E15" s="5">
        <f t="shared" si="0"/>
        <v>0</v>
      </c>
    </row>
    <row r="16" spans="1:5" x14ac:dyDescent="0.35">
      <c r="A16" s="8">
        <v>15</v>
      </c>
      <c r="B16" s="9" t="s">
        <v>166</v>
      </c>
      <c r="C16" s="10"/>
      <c r="D16" s="10"/>
      <c r="E16" s="5">
        <f t="shared" si="0"/>
        <v>0</v>
      </c>
    </row>
    <row r="17" spans="1:5" x14ac:dyDescent="0.35">
      <c r="A17" s="8">
        <v>16</v>
      </c>
      <c r="B17" s="9" t="s">
        <v>167</v>
      </c>
      <c r="C17" s="10"/>
      <c r="D17" s="10"/>
      <c r="E17" s="5">
        <f t="shared" si="0"/>
        <v>0</v>
      </c>
    </row>
    <row r="18" spans="1:5" x14ac:dyDescent="0.35">
      <c r="A18" s="8">
        <v>17</v>
      </c>
      <c r="B18" s="9" t="s">
        <v>168</v>
      </c>
      <c r="C18" s="10"/>
      <c r="D18" s="10"/>
      <c r="E18" s="5">
        <f t="shared" si="0"/>
        <v>0</v>
      </c>
    </row>
    <row r="19" spans="1:5" x14ac:dyDescent="0.35">
      <c r="A19" s="8">
        <v>18</v>
      </c>
      <c r="B19" s="9" t="s">
        <v>231</v>
      </c>
      <c r="C19" s="10"/>
      <c r="D19" s="10"/>
      <c r="E19" s="5">
        <f t="shared" si="0"/>
        <v>0</v>
      </c>
    </row>
    <row r="20" spans="1:5" ht="14.5" customHeight="1" x14ac:dyDescent="0.35">
      <c r="A20" s="8">
        <v>19</v>
      </c>
      <c r="B20" s="11" t="s">
        <v>169</v>
      </c>
      <c r="C20" s="10"/>
      <c r="D20" s="10"/>
      <c r="E20" s="5">
        <f t="shared" si="0"/>
        <v>0</v>
      </c>
    </row>
    <row r="21" spans="1:5" x14ac:dyDescent="0.35">
      <c r="A21" s="8">
        <v>20</v>
      </c>
      <c r="B21" s="9" t="s">
        <v>170</v>
      </c>
      <c r="C21" s="10"/>
      <c r="D21" s="10"/>
      <c r="E21" s="5">
        <f t="shared" si="0"/>
        <v>0</v>
      </c>
    </row>
    <row r="22" spans="1:5" x14ac:dyDescent="0.35">
      <c r="A22" s="8">
        <v>21</v>
      </c>
      <c r="B22" s="9" t="s">
        <v>171</v>
      </c>
      <c r="C22" s="10"/>
      <c r="D22" s="10"/>
      <c r="E22" s="5">
        <f t="shared" si="0"/>
        <v>0</v>
      </c>
    </row>
    <row r="23" spans="1:5" x14ac:dyDescent="0.35">
      <c r="A23" s="8">
        <v>22</v>
      </c>
      <c r="B23" s="9" t="s">
        <v>172</v>
      </c>
      <c r="C23" s="10"/>
      <c r="D23" s="10"/>
      <c r="E23" s="5">
        <f t="shared" si="0"/>
        <v>0</v>
      </c>
    </row>
    <row r="24" spans="1:5" x14ac:dyDescent="0.35">
      <c r="A24" s="8">
        <v>23</v>
      </c>
      <c r="B24" s="9" t="s">
        <v>173</v>
      </c>
      <c r="C24" s="10"/>
      <c r="D24" s="10"/>
      <c r="E24" s="5">
        <f t="shared" si="0"/>
        <v>0</v>
      </c>
    </row>
    <row r="25" spans="1:5" x14ac:dyDescent="0.35">
      <c r="A25" s="8">
        <v>24</v>
      </c>
      <c r="B25" s="9" t="s">
        <v>174</v>
      </c>
      <c r="C25" s="10"/>
      <c r="D25" s="10"/>
      <c r="E25" s="5">
        <f t="shared" si="0"/>
        <v>0</v>
      </c>
    </row>
    <row r="26" spans="1:5" x14ac:dyDescent="0.35">
      <c r="A26" s="8">
        <v>25</v>
      </c>
      <c r="B26" s="9" t="s">
        <v>175</v>
      </c>
      <c r="C26" s="10"/>
      <c r="D26" s="10"/>
      <c r="E26" s="5">
        <f t="shared" si="0"/>
        <v>0</v>
      </c>
    </row>
    <row r="27" spans="1:5" x14ac:dyDescent="0.35">
      <c r="A27" s="8">
        <v>26</v>
      </c>
      <c r="B27" s="9" t="s">
        <v>176</v>
      </c>
      <c r="C27" s="10"/>
      <c r="D27" s="10"/>
      <c r="E27" s="5">
        <f t="shared" si="0"/>
        <v>0</v>
      </c>
    </row>
    <row r="28" spans="1:5" x14ac:dyDescent="0.35">
      <c r="A28" s="8">
        <v>27</v>
      </c>
      <c r="B28" s="9" t="s">
        <v>229</v>
      </c>
      <c r="C28" s="10"/>
      <c r="D28" s="10"/>
      <c r="E28" s="5">
        <f t="shared" si="0"/>
        <v>0</v>
      </c>
    </row>
    <row r="29" spans="1:5" x14ac:dyDescent="0.35">
      <c r="A29" s="8">
        <v>28</v>
      </c>
      <c r="B29" s="9" t="s">
        <v>177</v>
      </c>
      <c r="C29" s="10"/>
      <c r="D29" s="10"/>
      <c r="E29" s="5">
        <f t="shared" si="0"/>
        <v>0</v>
      </c>
    </row>
    <row r="30" spans="1:5" x14ac:dyDescent="0.35">
      <c r="A30" s="8">
        <v>29</v>
      </c>
      <c r="B30" s="9" t="s">
        <v>178</v>
      </c>
      <c r="C30" s="10"/>
      <c r="D30" s="10"/>
      <c r="E30" s="5">
        <f t="shared" si="0"/>
        <v>0</v>
      </c>
    </row>
    <row r="31" spans="1:5" x14ac:dyDescent="0.35">
      <c r="A31" s="8">
        <v>30</v>
      </c>
      <c r="B31" s="9" t="s">
        <v>179</v>
      </c>
      <c r="C31" s="10"/>
      <c r="D31" s="10"/>
      <c r="E31" s="5">
        <f t="shared" si="0"/>
        <v>0</v>
      </c>
    </row>
    <row r="32" spans="1:5" x14ac:dyDescent="0.35">
      <c r="A32" s="8">
        <v>31</v>
      </c>
      <c r="B32" s="9" t="s">
        <v>181</v>
      </c>
      <c r="C32" s="10"/>
      <c r="D32" s="10"/>
      <c r="E32" s="5">
        <f t="shared" si="0"/>
        <v>0</v>
      </c>
    </row>
    <row r="33" spans="1:5" x14ac:dyDescent="0.35">
      <c r="A33" s="8">
        <v>32</v>
      </c>
      <c r="B33" s="9" t="s">
        <v>232</v>
      </c>
      <c r="C33" s="10"/>
      <c r="D33" s="10"/>
      <c r="E33" s="5">
        <f t="shared" si="0"/>
        <v>0</v>
      </c>
    </row>
    <row r="34" spans="1:5" x14ac:dyDescent="0.35">
      <c r="A34" s="8">
        <v>33</v>
      </c>
      <c r="B34" s="9" t="s">
        <v>183</v>
      </c>
      <c r="C34" s="10"/>
      <c r="D34" s="10"/>
      <c r="E34" s="5">
        <f t="shared" si="0"/>
        <v>0</v>
      </c>
    </row>
    <row r="35" spans="1:5" x14ac:dyDescent="0.35">
      <c r="A35" s="8">
        <v>34</v>
      </c>
      <c r="B35" s="9" t="s">
        <v>184</v>
      </c>
      <c r="C35" s="10"/>
      <c r="D35" s="10"/>
      <c r="E35" s="5">
        <f t="shared" si="0"/>
        <v>0</v>
      </c>
    </row>
    <row r="36" spans="1:5" x14ac:dyDescent="0.35">
      <c r="A36" s="8">
        <v>35</v>
      </c>
      <c r="B36" s="9" t="s">
        <v>182</v>
      </c>
      <c r="C36" s="10"/>
      <c r="D36" s="10"/>
      <c r="E36" s="5">
        <f t="shared" ref="E36:E40" si="1">C36-D36</f>
        <v>0</v>
      </c>
    </row>
    <row r="37" spans="1:5" x14ac:dyDescent="0.35">
      <c r="A37" s="8">
        <v>36</v>
      </c>
      <c r="B37" s="9" t="s">
        <v>180</v>
      </c>
      <c r="C37" s="10"/>
      <c r="D37" s="10"/>
      <c r="E37" s="5">
        <f t="shared" si="1"/>
        <v>0</v>
      </c>
    </row>
    <row r="38" spans="1:5" x14ac:dyDescent="0.35">
      <c r="A38" s="8">
        <v>37</v>
      </c>
      <c r="B38" s="9" t="s">
        <v>185</v>
      </c>
      <c r="C38" s="10"/>
      <c r="D38" s="10"/>
      <c r="E38" s="5">
        <f t="shared" si="1"/>
        <v>0</v>
      </c>
    </row>
    <row r="39" spans="1:5" x14ac:dyDescent="0.35">
      <c r="A39" s="8">
        <v>38</v>
      </c>
      <c r="B39" s="9" t="s">
        <v>186</v>
      </c>
      <c r="C39" s="10"/>
      <c r="D39" s="10"/>
      <c r="E39" s="5">
        <f t="shared" si="1"/>
        <v>0</v>
      </c>
    </row>
    <row r="40" spans="1:5" x14ac:dyDescent="0.35">
      <c r="A40" s="8">
        <v>39</v>
      </c>
      <c r="B40" s="9" t="s">
        <v>187</v>
      </c>
      <c r="C40" s="10"/>
      <c r="D40" s="10"/>
      <c r="E40" s="5">
        <f t="shared" si="1"/>
        <v>0</v>
      </c>
    </row>
  </sheetData>
  <sheetProtection algorithmName="SHA-512" hashValue="SGEYyT9jWsDMyQTaPRlpGuVZGZJwF0fZKnmCgLqwNlf1aoDTdlaxyLZv/9sFJFAyLmWG9ljQ+fgTM9XJlae7Rw==" saltValue="90QDEFucbZ90xCmJ030qUQ==" spinCount="100000" sheet="1" objects="1" scenarios="1" select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8C95A-C541-4741-80C7-8599146E92EF}">
  <sheetPr>
    <tabColor theme="1"/>
  </sheetPr>
  <dimension ref="A1:B4"/>
  <sheetViews>
    <sheetView workbookViewId="0">
      <selection activeCell="B4" sqref="B4"/>
    </sheetView>
  </sheetViews>
  <sheetFormatPr defaultRowHeight="14.5" x14ac:dyDescent="0.35"/>
  <cols>
    <col min="1" max="1" width="29.54296875" customWidth="1"/>
    <col min="2" max="2" width="38.453125" bestFit="1" customWidth="1"/>
  </cols>
  <sheetData>
    <row r="1" spans="1:2" x14ac:dyDescent="0.35">
      <c r="A1" s="16" t="s">
        <v>12</v>
      </c>
      <c r="B1" s="16" t="s">
        <v>220</v>
      </c>
    </row>
    <row r="2" spans="1:2" x14ac:dyDescent="0.35">
      <c r="A2" s="1" t="s">
        <v>221</v>
      </c>
      <c r="B2" s="10"/>
    </row>
    <row r="3" spans="1:2" x14ac:dyDescent="0.35">
      <c r="A3" s="1" t="s">
        <v>222</v>
      </c>
      <c r="B3" s="10"/>
    </row>
    <row r="4" spans="1:2" x14ac:dyDescent="0.35">
      <c r="A4" s="1" t="s">
        <v>225</v>
      </c>
      <c r="B4" s="10"/>
    </row>
  </sheetData>
  <sheetProtection algorithmName="SHA-512" hashValue="MZnU5r3L8o6+aiMGHICDnP7n9yjVFsl9ENan5MLTqY2grlRFzvsGXwBFgvYFOojvriGPeI6gu0Lgw/hFBzblng==" saltValue="tyL9b1bdW0uldvvFdpbqDg=="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a20d149a844688b6abf34073d5c21d xmlns="00869fbb-94a8-452a-a75d-fd02a301ab0a">
      <Terms xmlns="http://schemas.microsoft.com/office/infopath/2007/PartnerControls"/>
    </lca20d149a844688b6abf34073d5c21d>
    <bac4ab11065f4f6c809c820c57e320e5 xmlns="00869fbb-94a8-452a-a75d-fd02a301ab0a">
      <Terms xmlns="http://schemas.microsoft.com/office/infopath/2007/PartnerControls"/>
    </bac4ab11065f4f6c809c820c57e320e5>
    <_dlc_DocId xmlns="00869fbb-94a8-452a-a75d-fd02a301ab0a">KX7JUKRPV3RK-1879881741-343</_dlc_DocId>
    <n2a7a23bcc2241cb9261f9a914c7c1bb xmlns="00869fbb-94a8-452a-a75d-fd02a301ab0a">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Name xmlns="2f6a910d-138e-42c1-8e8a-320c1b7cf3f7">Aanbesteding Vuilafvoer</TNOC_ClusterName>
    <_dlc_DocIdUrl xmlns="00869fbb-94a8-452a-a75d-fd02a301ab0a">
      <Url>https://365tno.sharepoint.com/teams/T97468/_layouts/15/DocIdRedir.aspx?ID=KX7JUKRPV3RK-1879881741-343</Url>
      <Description>KX7JUKRPV3RK-1879881741-343</Description>
    </_dlc_DocIdUrl>
    <TNOC_ClusterId xmlns="2f6a910d-138e-42c1-8e8a-320c1b7cf3f7">T97468</TNOC_ClusterId>
    <h15fbb78f4cb41d290e72f301ea2865f xmlns="00869fbb-94a8-452a-a75d-fd02a301ab0a">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f76f155ced4ddcb4097134ff3c332f xmlns="d656601e-7bb5-471a-bc43-f41042043bf7">
      <Terms xmlns="http://schemas.microsoft.com/office/infopath/2007/PartnerControls"/>
    </lcf76f155ced4ddcb4097134ff3c332f>
    <TaxCatchAll xmlns="00869fbb-94a8-452a-a75d-fd02a301ab0a">
      <Value>2</Value>
      <Value>1</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B83E8FA77FC8914FB26A3D4211502B03" ma:contentTypeVersion="10" ma:contentTypeDescription=" " ma:contentTypeScope="" ma:versionID="3382d3f3370ed5c0e8af7d4d941bc6c0">
  <xsd:schema xmlns:xsd="http://www.w3.org/2001/XMLSchema" xmlns:xs="http://www.w3.org/2001/XMLSchema" xmlns:p="http://schemas.microsoft.com/office/2006/metadata/properties" xmlns:ns2="00869fbb-94a8-452a-a75d-fd02a301ab0a" xmlns:ns3="2f6a910d-138e-42c1-8e8a-320c1b7cf3f7" xmlns:ns5="d656601e-7bb5-471a-bc43-f41042043bf7" targetNamespace="http://schemas.microsoft.com/office/2006/metadata/properties" ma:root="true" ma:fieldsID="0c65ddd833de0851b398f265013febe4" ns2:_="" ns3:_="" ns5:_="">
    <xsd:import namespace="00869fbb-94a8-452a-a75d-fd02a301ab0a"/>
    <xsd:import namespace="2f6a910d-138e-42c1-8e8a-320c1b7cf3f7"/>
    <xsd:import namespace="d656601e-7bb5-471a-bc43-f41042043bf7"/>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bac4ab11065f4f6c809c820c57e320e5" minOccurs="0"/>
                <xsd:element ref="ns5:MediaServiceMetadata" minOccurs="0"/>
                <xsd:element ref="ns5:MediaServiceFastMetadata" minOccurs="0"/>
                <xsd:element ref="ns5:MediaServiceObjectDetectorVersions" minOccurs="0"/>
                <xsd:element ref="ns5:lcf76f155ced4ddcb4097134ff3c332f" minOccurs="0"/>
                <xsd:element ref="ns5:MediaServiceOCR" minOccurs="0"/>
                <xsd:element ref="ns5:MediaServiceGenerationTime" minOccurs="0"/>
                <xsd:element ref="ns5:MediaServiceEventHashCode"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69fbb-94a8-452a-a75d-fd02a301ab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012f7993-be79-4d20-8ce3-10fb76f48b0b}" ma:internalName="TaxCatchAll" ma:showField="CatchAllData" ma:web="00869fbb-94a8-452a-a75d-fd02a301ab0a">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012f7993-be79-4d20-8ce3-10fb76f48b0b}" ma:internalName="TaxCatchAllLabel" ma:readOnly="true" ma:showField="CatchAllDataLabel" ma:web="00869fbb-94a8-452a-a75d-fd02a301ab0a">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internalName="TNOC_ClusterName">
      <xsd:simpleType>
        <xsd:restriction base="dms:Text">
          <xsd:maxLength value="255"/>
        </xsd:restriction>
      </xsd:simpleType>
    </xsd:element>
    <xsd:element name="TNOC_ClusterId" ma:index="12"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6601e-7bb5-471a-bc43-f41042043bf7"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E701C-036C-4DB9-AF2F-3C0962984103}">
  <ds:schemaRefs>
    <ds:schemaRef ds:uri="http://schemas.microsoft.com/sharepoint/events"/>
  </ds:schemaRefs>
</ds:datastoreItem>
</file>

<file path=customXml/itemProps2.xml><?xml version="1.0" encoding="utf-8"?>
<ds:datastoreItem xmlns:ds="http://schemas.openxmlformats.org/officeDocument/2006/customXml" ds:itemID="{0112CEF1-54FD-442B-83D0-F379413BB757}">
  <ds:schemaRefs>
    <ds:schemaRef ds:uri="http://schemas.microsoft.com/sharepoint/v3/contenttype/forms"/>
  </ds:schemaRefs>
</ds:datastoreItem>
</file>

<file path=customXml/itemProps3.xml><?xml version="1.0" encoding="utf-8"?>
<ds:datastoreItem xmlns:ds="http://schemas.openxmlformats.org/officeDocument/2006/customXml" ds:itemID="{8C6DA2BC-1FE0-487A-985B-16F593F7F129}">
  <ds:schemaRefs>
    <ds:schemaRef ds:uri="http://schemas.microsoft.com/office/2006/metadata/properties"/>
    <ds:schemaRef ds:uri="http://schemas.microsoft.com/office/infopath/2007/PartnerControls"/>
    <ds:schemaRef ds:uri="00869fbb-94a8-452a-a75d-fd02a301ab0a"/>
    <ds:schemaRef ds:uri="2f6a910d-138e-42c1-8e8a-320c1b7cf3f7"/>
    <ds:schemaRef ds:uri="d656601e-7bb5-471a-bc43-f41042043bf7"/>
  </ds:schemaRefs>
</ds:datastoreItem>
</file>

<file path=customXml/itemProps4.xml><?xml version="1.0" encoding="utf-8"?>
<ds:datastoreItem xmlns:ds="http://schemas.openxmlformats.org/officeDocument/2006/customXml" ds:itemID="{08BD67F4-16BF-4E68-83B4-AE0D0A7FA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869fbb-94a8-452a-a75d-fd02a301ab0a"/>
    <ds:schemaRef ds:uri="2f6a910d-138e-42c1-8e8a-320c1b7cf3f7"/>
    <ds:schemaRef ds:uri="d656601e-7bb5-471a-bc43-f41042043b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Instructie</vt:lpstr>
      <vt:lpstr>Inschrijfprijs</vt:lpstr>
      <vt:lpstr>Regulier</vt:lpstr>
      <vt:lpstr> Reststoffen niet regulier</vt:lpstr>
      <vt:lpstr>Emballage niet regulier</vt:lpstr>
      <vt:lpstr>Op afroep</vt:lpstr>
      <vt:lpstr>Advies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Peeters, T. (Ties)</dc:creator>
  <cp:lastModifiedBy>Peeters, T. (Ties)</cp:lastModifiedBy>
  <dcterms:created xsi:type="dcterms:W3CDTF">2024-02-14T09:12:03Z</dcterms:created>
  <dcterms:modified xsi:type="dcterms:W3CDTF">2024-03-15T06:30:35Z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0x010100A35317DCC28344A7B82488658A034A5C0100B83E8FA77FC8914FB26A3D4211502B03</vt:lpwstr>
  </property>
  <property fmtid="{D5CDD505-2E9C-101B-9397-08002B2CF9AE}" pid="4" name="TNOC_DocumentType">
    <vt:lpwstr/>
  </property>
  <property fmtid="{D5CDD505-2E9C-101B-9397-08002B2CF9AE}" pid="5" name="_dlc_DocIdItemGuid">
    <vt:lpwstr>b6c2d44a-1980-453f-87ed-c4588d827f44</vt:lpwstr>
  </property>
  <property fmtid="{D5CDD505-2E9C-101B-9397-08002B2CF9AE}" pid="6" name="TNOC_DocumentCategory">
    <vt:lpwstr/>
  </property>
  <property fmtid="{D5CDD505-2E9C-101B-9397-08002B2CF9AE}" pid="7" name="TNOC_ClusterType">
    <vt:lpwstr>2;#Team|c614ed86-6527-4042-aa9d-da80e2b69463</vt:lpwstr>
  </property>
  <property fmtid="{D5CDD505-2E9C-101B-9397-08002B2CF9AE}" pid="8" name="TNOC_DocumentClassification">
    <vt:lpwstr>1;#TNO Internal|1a23c89f-ef54-4907-86fd-8242403ff722</vt:lpwstr>
  </property>
</Properties>
</file>