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33856574-264E-416B-958E-0AB8F527BA2D}" xr6:coauthVersionLast="47" xr6:coauthVersionMax="47" xr10:uidLastSave="{00000000-0000-0000-0000-000000000000}"/>
  <bookViews>
    <workbookView xWindow="25080" yWindow="-120" windowWidth="25440" windowHeight="15390" xr2:uid="{76F18AF1-C652-4AB7-858A-82933D7B559E}"/>
  </bookViews>
  <sheets>
    <sheet name="Perceel 3" sheetId="1" r:id="rId1"/>
    <sheet name="BPK-Grafiek" sheetId="4" r:id="rId2"/>
    <sheet name="DATA" sheetId="5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7" i="1" l="1"/>
  <c r="H38" i="1"/>
  <c r="I38" i="1" s="1"/>
  <c r="D42" i="1"/>
  <c r="D41" i="1"/>
  <c r="D40" i="1"/>
  <c r="D39" i="1"/>
  <c r="D38" i="1"/>
  <c r="H39" i="1"/>
  <c r="I39" i="1" s="1"/>
  <c r="J39" i="1" s="1"/>
  <c r="K39" i="1" s="1"/>
  <c r="L39" i="1" s="1"/>
  <c r="M39" i="1" s="1"/>
  <c r="N39" i="1" s="1"/>
  <c r="O39" i="1" s="1"/>
  <c r="P39" i="1" s="1"/>
  <c r="Q39" i="1" s="1"/>
  <c r="H40" i="1"/>
  <c r="I40" i="1" s="1"/>
  <c r="J40" i="1" s="1"/>
  <c r="K40" i="1" s="1"/>
  <c r="L40" i="1" s="1"/>
  <c r="M40" i="1" s="1"/>
  <c r="N40" i="1" s="1"/>
  <c r="O40" i="1" s="1"/>
  <c r="P40" i="1" s="1"/>
  <c r="Q40" i="1" s="1"/>
  <c r="H41" i="1"/>
  <c r="I41" i="1" s="1"/>
  <c r="J41" i="1" s="1"/>
  <c r="K41" i="1" s="1"/>
  <c r="L41" i="1" s="1"/>
  <c r="M41" i="1" s="1"/>
  <c r="N41" i="1" s="1"/>
  <c r="O41" i="1" s="1"/>
  <c r="P41" i="1" s="1"/>
  <c r="Q41" i="1" s="1"/>
  <c r="H42" i="1"/>
  <c r="I42" i="1" s="1"/>
  <c r="J42" i="1" s="1"/>
  <c r="K42" i="1" s="1"/>
  <c r="L42" i="1" s="1"/>
  <c r="M42" i="1" s="1"/>
  <c r="N42" i="1" s="1"/>
  <c r="O42" i="1" s="1"/>
  <c r="P42" i="1" s="1"/>
  <c r="Q42" i="1" s="1"/>
  <c r="R40" i="1" l="1"/>
  <c r="R39" i="1"/>
  <c r="R41" i="1"/>
  <c r="R42" i="1"/>
  <c r="F83" i="4" l="1"/>
  <c r="F21" i="4"/>
  <c r="G21" i="4" s="1"/>
  <c r="G20" i="4"/>
  <c r="F20" i="4"/>
  <c r="F19" i="4"/>
  <c r="G19" i="4" s="1"/>
  <c r="E16" i="4"/>
  <c r="F14" i="4"/>
  <c r="D7" i="5" s="1"/>
  <c r="F7" i="5" s="1"/>
  <c r="G13" i="4"/>
  <c r="G12" i="4"/>
  <c r="G14" i="4" s="1"/>
  <c r="F12" i="4"/>
  <c r="G48" i="1" l="1"/>
  <c r="H48" i="1" s="1"/>
  <c r="J38" i="1"/>
  <c r="Q34" i="1"/>
  <c r="P34" i="1"/>
  <c r="O34" i="1"/>
  <c r="N34" i="1"/>
  <c r="M34" i="1"/>
  <c r="L34" i="1"/>
  <c r="K34" i="1"/>
  <c r="J34" i="1"/>
  <c r="I34" i="1"/>
  <c r="H34" i="1"/>
  <c r="O33" i="1"/>
  <c r="J33" i="1"/>
  <c r="D33" i="1"/>
  <c r="Q32" i="1"/>
  <c r="P32" i="1"/>
  <c r="O32" i="1"/>
  <c r="N32" i="1"/>
  <c r="M32" i="1"/>
  <c r="L32" i="1"/>
  <c r="K32" i="1"/>
  <c r="J32" i="1"/>
  <c r="I32" i="1"/>
  <c r="H32" i="1"/>
  <c r="O31" i="1"/>
  <c r="J31" i="1"/>
  <c r="D31" i="1"/>
  <c r="Q30" i="1"/>
  <c r="P30" i="1"/>
  <c r="O30" i="1"/>
  <c r="N30" i="1"/>
  <c r="M30" i="1"/>
  <c r="L30" i="1"/>
  <c r="K30" i="1"/>
  <c r="J30" i="1"/>
  <c r="I30" i="1"/>
  <c r="H30" i="1"/>
  <c r="O29" i="1"/>
  <c r="J29" i="1"/>
  <c r="D29" i="1"/>
  <c r="Q28" i="1"/>
  <c r="P28" i="1"/>
  <c r="O28" i="1"/>
  <c r="N28" i="1"/>
  <c r="M28" i="1"/>
  <c r="L28" i="1"/>
  <c r="K28" i="1"/>
  <c r="J28" i="1"/>
  <c r="I28" i="1"/>
  <c r="H28" i="1"/>
  <c r="O27" i="1"/>
  <c r="J27" i="1"/>
  <c r="I13" i="1"/>
  <c r="J13" i="1" s="1"/>
  <c r="K13" i="1" s="1"/>
  <c r="L13" i="1" s="1"/>
  <c r="M13" i="1" s="1"/>
  <c r="N13" i="1" s="1"/>
  <c r="O13" i="1" s="1"/>
  <c r="P13" i="1" s="1"/>
  <c r="Q13" i="1" s="1"/>
  <c r="K38" i="1" l="1"/>
  <c r="L38" i="1" s="1"/>
  <c r="M38" i="1" s="1"/>
  <c r="N38" i="1" s="1"/>
  <c r="O38" i="1" s="1"/>
  <c r="P38" i="1" s="1"/>
  <c r="Q38" i="1" s="1"/>
  <c r="R34" i="1"/>
  <c r="R28" i="1"/>
  <c r="R33" i="1"/>
  <c r="R30" i="1"/>
  <c r="R31" i="1"/>
  <c r="R29" i="1"/>
  <c r="R32" i="1"/>
  <c r="I48" i="1"/>
  <c r="J48" i="1" s="1"/>
  <c r="K48" i="1" s="1"/>
  <c r="L48" i="1" s="1"/>
  <c r="M48" i="1" s="1"/>
  <c r="N48" i="1" s="1"/>
  <c r="O48" i="1" s="1"/>
  <c r="P48" i="1" s="1"/>
  <c r="Q48" i="1" s="1"/>
  <c r="R38" i="1" l="1"/>
  <c r="R43" i="1" s="1"/>
  <c r="R51" i="1" s="1"/>
  <c r="R35" i="1"/>
  <c r="R48" i="1"/>
  <c r="F9" i="4" l="1"/>
  <c r="C7" i="5" s="1"/>
  <c r="E7" i="5" s="1"/>
  <c r="F15" i="4" s="1"/>
</calcChain>
</file>

<file path=xl/sharedStrings.xml><?xml version="1.0" encoding="utf-8"?>
<sst xmlns="http://schemas.openxmlformats.org/spreadsheetml/2006/main" count="185" uniqueCount="115">
  <si>
    <t>Europese Aanbesteding</t>
  </si>
  <si>
    <t xml:space="preserve">InformatieBeveiliging Producten &amp; Diensten </t>
  </si>
  <si>
    <t>Perceel 3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</si>
  <si>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</si>
  <si>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</si>
  <si>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</si>
  <si>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</si>
  <si>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</si>
  <si>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</si>
  <si>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</si>
  <si>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</si>
  <si>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3.1</t>
  </si>
  <si>
    <t>Cisco Systems, Inc</t>
  </si>
  <si>
    <t>SMA-M695F-K9</t>
  </si>
  <si>
    <t>Life Cycle management</t>
  </si>
  <si>
    <t>3.2</t>
  </si>
  <si>
    <t>ESA-C695F-K9</t>
  </si>
  <si>
    <t>3.3</t>
  </si>
  <si>
    <t>ESA-C195-K9</t>
  </si>
  <si>
    <t>TG-M5-K9</t>
  </si>
  <si>
    <t>3.5</t>
  </si>
  <si>
    <t>ESA-MFE-LIC</t>
  </si>
  <si>
    <t>n.v.t</t>
  </si>
  <si>
    <t>3.6</t>
  </si>
  <si>
    <t>ESA-ESI-LIC</t>
  </si>
  <si>
    <t>3.7</t>
  </si>
  <si>
    <t>ESA-AMP-LIC</t>
  </si>
  <si>
    <t>3.8</t>
  </si>
  <si>
    <t>SMA-EMGT-LIC</t>
  </si>
  <si>
    <t>3.9</t>
  </si>
  <si>
    <t>ESA-ESS-LIC</t>
  </si>
  <si>
    <t>Life Cycle Management / Uitbreiding / Onderhoud &amp; Support</t>
  </si>
  <si>
    <t>Aard /
grondslag</t>
  </si>
  <si>
    <t>Prijs per
eenheid</t>
  </si>
  <si>
    <t>Minimaal
kortings-
percentage</t>
  </si>
  <si>
    <t>Totaal</t>
  </si>
  <si>
    <t>Onderhoud &amp; Support</t>
  </si>
  <si>
    <t>3.4</t>
  </si>
  <si>
    <t>Jaarbedrag</t>
  </si>
  <si>
    <t>Subscription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</si>
  <si>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</si>
  <si>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</si>
  <si>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</si>
  <si>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</si>
  <si>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</si>
  <si>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</si>
  <si>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Ten behoeve van vergelijkingswaarde Perceel 3</t>
  </si>
  <si>
    <t>IBP&amp;D - Cisco</t>
  </si>
  <si>
    <t>BPK-Grafiek</t>
  </si>
  <si>
    <t>Kenmerk: IUC23-026 Perceel 3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</si>
  <si>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</si>
  <si>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</si>
  <si>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</si>
  <si>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</si>
  <si>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</si>
  <si>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</si>
  <si>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</si>
  <si>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</si>
  <si>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</si>
  <si>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</si>
  <si>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</si>
  <si>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</si>
  <si>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</si>
  <si>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</si>
  <si>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</si>
  <si>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 xml:space="preserve"> 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</si>
  <si>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</si>
  <si>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</si>
  <si>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</si>
  <si>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</si>
  <si>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</si>
  <si>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</si>
  <si>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</si>
  <si>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</si>
  <si>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</si>
  <si>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</si>
  <si>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</si>
  <si>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</si>
  <si>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</si>
  <si>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</si>
  <si>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</si>
  <si>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</si>
  <si>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</si>
  <si>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</si>
  <si>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</si>
  <si>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</si>
  <si>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</si>
  <si>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</si>
  <si>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</si>
  <si>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</si>
  <si>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</si>
  <si>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</si>
  <si>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</si>
  <si>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</si>
  <si>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</si>
  <si>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</si>
  <si>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</si>
  <si>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</si>
  <si>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</si>
  <si>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</si>
  <si>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</si>
  <si>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</si>
  <si>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</si>
  <si>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</si>
  <si>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</si>
  <si>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</si>
  <si>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</si>
  <si>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</si>
  <si>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3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</si>
  <si>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</si>
  <si>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</si>
  <si>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</si>
  <si>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Onderhoud &amp; Support Ironport</t>
  </si>
  <si>
    <t>* voor de volledige omschrijving van de Installed Base wordt verwezen naar "Bijlage 6 - Installed Base"</t>
  </si>
  <si>
    <t xml:space="preserve">Naam Inschrijver: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</si>
</sst>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&quot;€&quot;\ #,##0.00"/>
    <numFmt numFmtId="168" formatCode="_(&quot;€&quot;* #,##0.00_);_(&quot;€&quot;* \(#,##0.00\);_(&quot;€&quot;* &quot;-&quot;??_);_(@_)"/>
    <numFmt numFmtId="169" formatCode="&quot;€&quot;#,##0.00_);\(&quot;€&quot;#,##0.00\)"/>
    <numFmt numFmtId="170" formatCode="0.0"/>
    <numFmt numFmtId="171" formatCode="_(* #,##0.00_);_(* \(#,##0.00\);_(* &quot;-&quot;??_);_(@_)"/>
    <numFmt numFmtId="172" formatCode="#,##0.0"/>
    <numFmt numFmtId="173" formatCode="0.000"/>
    <numFmt numFmtId="174" formatCode="_ &quot;€&quot;\ * #,##0_ ;_ &quot;€&quot;\ * \-#,##0_ ;_ &quot;€&quot;\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168" fontId="37" fillId="0" borderId="0" applyFont="0" applyFill="0" applyBorder="0" applyAlignment="0" applyProtection="0"/>
  </cellStyleXfs>
  <cellXfs count="212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4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6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10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left" vertical="top"/>
      <protection hidden="1"/>
    </xf>
    <xf numFmtId="0" fontId="8" fillId="3" borderId="2" xfId="0" applyFont="1" applyFill="1" applyBorder="1" applyProtection="1">
      <protection hidden="1"/>
    </xf>
    <xf numFmtId="0" fontId="8" fillId="3" borderId="3" xfId="0" applyFont="1" applyFill="1" applyBorder="1" applyProtection="1">
      <protection hidden="1"/>
    </xf>
    <xf numFmtId="0" fontId="0" fillId="0" borderId="4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0" fontId="12" fillId="0" borderId="4" xfId="0" applyFont="1" applyBorder="1" applyAlignment="1" applyProtection="1">
      <alignment vertical="top"/>
      <protection hidden="1"/>
    </xf>
    <xf numFmtId="0" fontId="13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4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3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lef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horizontal="left"/>
      <protection hidden="1"/>
    </xf>
    <xf numFmtId="0" fontId="11" fillId="3" borderId="4" xfId="0" applyFont="1" applyFill="1" applyBorder="1" applyAlignment="1" applyProtection="1">
      <alignment horizontal="left" vertical="top"/>
      <protection hidden="1"/>
    </xf>
    <xf numFmtId="0" fontId="2" fillId="3" borderId="6" xfId="0" applyFont="1" applyFill="1" applyBorder="1" applyAlignment="1" applyProtection="1">
      <alignment horizontal="left" wrapText="1"/>
      <protection hidden="1"/>
    </xf>
    <xf numFmtId="0" fontId="2" fillId="3" borderId="6" xfId="0" applyFont="1" applyFill="1" applyBorder="1" applyAlignment="1" applyProtection="1">
      <alignment horizontal="right" wrapText="1"/>
      <protection hidden="1"/>
    </xf>
    <xf numFmtId="0" fontId="2" fillId="3" borderId="4" xfId="0" applyFont="1" applyFill="1" applyBorder="1" applyAlignment="1" applyProtection="1">
      <alignment horizontal="right" wrapText="1"/>
      <protection hidden="1"/>
    </xf>
    <xf numFmtId="0" fontId="2" fillId="3" borderId="2" xfId="0" applyFont="1" applyFill="1" applyBorder="1" applyAlignment="1" applyProtection="1">
      <alignment horizontal="right" wrapText="1"/>
      <protection hidden="1"/>
    </xf>
    <xf numFmtId="0" fontId="2" fillId="3" borderId="7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0" borderId="8" xfId="0" applyBorder="1" applyAlignment="1" applyProtection="1">
      <alignment horizontal="left" vertical="top"/>
      <protection hidden="1"/>
    </xf>
    <xf numFmtId="0" fontId="0" fillId="2" borderId="6" xfId="0" applyFill="1" applyBorder="1" applyAlignment="1" applyProtection="1">
      <alignment horizontal="left" vertical="top" wrapText="1"/>
      <protection hidden="1"/>
    </xf>
    <xf numFmtId="166" fontId="0" fillId="0" borderId="6" xfId="1" applyNumberFormat="1" applyFont="1" applyFill="1" applyBorder="1" applyAlignment="1" applyProtection="1">
      <alignment horizontal="right" vertical="center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right"/>
      <protection hidden="1"/>
    </xf>
    <xf numFmtId="166" fontId="0" fillId="2" borderId="6" xfId="1" applyNumberFormat="1" applyFont="1" applyFill="1" applyBorder="1" applyAlignment="1" applyProtection="1">
      <alignment horizontal="right"/>
      <protection hidden="1"/>
    </xf>
    <xf numFmtId="166" fontId="0" fillId="2" borderId="7" xfId="1" applyNumberFormat="1" applyFont="1" applyFill="1" applyBorder="1" applyAlignment="1" applyProtection="1">
      <alignment horizontal="right"/>
      <protection hidden="1"/>
    </xf>
    <xf numFmtId="166" fontId="0" fillId="2" borderId="3" xfId="1" applyNumberFormat="1" applyFont="1" applyFill="1" applyBorder="1" applyAlignment="1" applyProtection="1">
      <alignment horizontal="right"/>
      <protection hidden="1"/>
    </xf>
    <xf numFmtId="166" fontId="0" fillId="0" borderId="6" xfId="1" applyNumberFormat="1" applyFont="1" applyBorder="1" applyAlignment="1" applyProtection="1">
      <alignment horizontal="right"/>
      <protection hidden="1"/>
    </xf>
    <xf numFmtId="166" fontId="0" fillId="0" borderId="6" xfId="1" applyNumberFormat="1" applyFont="1" applyBorder="1" applyProtection="1">
      <protection hidden="1"/>
    </xf>
    <xf numFmtId="0" fontId="0" fillId="0" borderId="9" xfId="0" applyBorder="1" applyProtection="1">
      <protection hidden="1"/>
    </xf>
    <xf numFmtId="164" fontId="0" fillId="2" borderId="6" xfId="1" applyNumberFormat="1" applyFont="1" applyFill="1" applyBorder="1" applyAlignment="1" applyProtection="1">
      <alignment horizontal="right"/>
      <protection hidden="1"/>
    </xf>
    <xf numFmtId="166" fontId="0" fillId="2" borderId="6" xfId="1" applyNumberFormat="1" applyFont="1" applyFill="1" applyBorder="1" applyAlignment="1" applyProtection="1">
      <alignment horizontal="center"/>
      <protection hidden="1"/>
    </xf>
    <xf numFmtId="166" fontId="0" fillId="2" borderId="7" xfId="1" applyNumberFormat="1" applyFont="1" applyFill="1" applyBorder="1" applyAlignment="1" applyProtection="1">
      <alignment horizontal="center"/>
      <protection hidden="1"/>
    </xf>
    <xf numFmtId="166" fontId="0" fillId="2" borderId="3" xfId="1" applyNumberFormat="1" applyFont="1" applyFill="1" applyBorder="1" applyAlignment="1" applyProtection="1">
      <alignment horizontal="center"/>
      <protection hidden="1"/>
    </xf>
    <xf numFmtId="165" fontId="0" fillId="2" borderId="1" xfId="0" applyNumberFormat="1" applyFill="1" applyBorder="1" applyAlignment="1" applyProtection="1">
      <alignment horizontal="center"/>
      <protection hidden="1"/>
    </xf>
    <xf numFmtId="166" fontId="0" fillId="2" borderId="8" xfId="1" applyNumberFormat="1" applyFont="1" applyFill="1" applyBorder="1" applyAlignment="1" applyProtection="1">
      <alignment horizontal="center"/>
      <protection hidden="1"/>
    </xf>
    <xf numFmtId="166" fontId="0" fillId="2" borderId="10" xfId="1" applyNumberFormat="1" applyFont="1" applyFill="1" applyBorder="1" applyAlignment="1" applyProtection="1">
      <alignment horizontal="center"/>
      <protection hidden="1"/>
    </xf>
    <xf numFmtId="166" fontId="0" fillId="2" borderId="11" xfId="1" applyNumberFormat="1" applyFont="1" applyFill="1" applyBorder="1" applyAlignment="1" applyProtection="1">
      <alignment horizontal="center"/>
      <protection hidden="1"/>
    </xf>
    <xf numFmtId="166" fontId="0" fillId="0" borderId="8" xfId="1" applyNumberFormat="1" applyFont="1" applyBorder="1" applyProtection="1">
      <protection hidden="1"/>
    </xf>
    <xf numFmtId="0" fontId="0" fillId="2" borderId="8" xfId="0" applyFill="1" applyBorder="1" applyAlignment="1" applyProtection="1">
      <alignment horizontal="left" vertical="top" wrapText="1"/>
      <protection hidden="1"/>
    </xf>
    <xf numFmtId="164" fontId="0" fillId="2" borderId="8" xfId="1" applyNumberFormat="1" applyFont="1" applyFill="1" applyBorder="1" applyAlignment="1" applyProtection="1">
      <alignment horizontal="right"/>
      <protection hidden="1"/>
    </xf>
    <xf numFmtId="165" fontId="0" fillId="2" borderId="11" xfId="0" applyNumberFormat="1" applyFill="1" applyBorder="1" applyAlignment="1" applyProtection="1">
      <alignment horizontal="right"/>
      <protection hidden="1"/>
    </xf>
    <xf numFmtId="166" fontId="0" fillId="0" borderId="0" xfId="1" applyNumberFormat="1" applyFont="1" applyProtection="1">
      <protection hidden="1"/>
    </xf>
    <xf numFmtId="0" fontId="0" fillId="2" borderId="6" xfId="0" applyFill="1" applyBorder="1" applyAlignment="1" applyProtection="1">
      <alignment horizontal="left" vertical="top"/>
      <protection hidden="1"/>
    </xf>
    <xf numFmtId="0" fontId="0" fillId="2" borderId="6" xfId="0" applyFill="1" applyBorder="1" applyAlignment="1" applyProtection="1">
      <alignment horizontal="left"/>
      <protection hidden="1"/>
    </xf>
    <xf numFmtId="165" fontId="0" fillId="2" borderId="6" xfId="0" applyNumberFormat="1" applyFill="1" applyBorder="1" applyAlignment="1" applyProtection="1">
      <alignment horizontal="center"/>
      <protection hidden="1"/>
    </xf>
    <xf numFmtId="0" fontId="0" fillId="0" borderId="12" xfId="0" applyBorder="1" applyProtection="1">
      <protection hidden="1"/>
    </xf>
    <xf numFmtId="0" fontId="13" fillId="2" borderId="5" xfId="0" applyFont="1" applyFill="1" applyBorder="1" applyAlignment="1" applyProtection="1">
      <alignment horizontal="right" vertical="top"/>
      <protection hidden="1"/>
    </xf>
    <xf numFmtId="0" fontId="13" fillId="2" borderId="0" xfId="0" applyFont="1" applyFill="1" applyAlignment="1" applyProtection="1">
      <alignment horizontal="right" vertical="top"/>
      <protection hidden="1"/>
    </xf>
    <xf numFmtId="0" fontId="11" fillId="3" borderId="4" xfId="0" applyFont="1" applyFill="1" applyBorder="1" applyAlignment="1" applyProtection="1">
      <alignment horizontal="center" vertical="top"/>
      <protection hidden="1"/>
    </xf>
    <xf numFmtId="164" fontId="2" fillId="3" borderId="6" xfId="1" applyNumberFormat="1" applyFont="1" applyFill="1" applyBorder="1" applyAlignment="1" applyProtection="1">
      <alignment horizontal="left"/>
      <protection hidden="1"/>
    </xf>
    <xf numFmtId="165" fontId="2" fillId="3" borderId="6" xfId="0" applyNumberFormat="1" applyFont="1" applyFill="1" applyBorder="1" applyAlignment="1" applyProtection="1">
      <alignment horizontal="right" wrapText="1"/>
      <protection hidden="1"/>
    </xf>
    <xf numFmtId="166" fontId="2" fillId="3" borderId="6" xfId="1" applyNumberFormat="1" applyFont="1" applyFill="1" applyBorder="1" applyAlignment="1" applyProtection="1">
      <alignment horizontal="right" wrapText="1"/>
      <protection hidden="1"/>
    </xf>
    <xf numFmtId="44" fontId="0" fillId="4" borderId="6" xfId="0" quotePrefix="1" applyNumberFormat="1" applyFill="1" applyBorder="1" applyAlignment="1" applyProtection="1">
      <alignment horizontal="right" vertical="top"/>
      <protection locked="0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0" fillId="0" borderId="7" xfId="2" applyFont="1" applyFill="1" applyBorder="1" applyAlignment="1" applyProtection="1">
      <alignment horizontal="right" vertical="top" wrapText="1"/>
      <protection hidden="1"/>
    </xf>
    <xf numFmtId="44" fontId="0" fillId="0" borderId="3" xfId="2" applyFont="1" applyFill="1" applyBorder="1" applyAlignment="1" applyProtection="1">
      <alignment horizontal="right" vertical="top" wrapText="1"/>
      <protection hidden="1"/>
    </xf>
    <xf numFmtId="0" fontId="0" fillId="2" borderId="12" xfId="0" applyFill="1" applyBorder="1" applyAlignment="1" applyProtection="1">
      <alignment horizontal="left" vertical="top" wrapText="1"/>
      <protection hidden="1"/>
    </xf>
    <xf numFmtId="44" fontId="0" fillId="2" borderId="0" xfId="0" quotePrefix="1" applyNumberFormat="1" applyFill="1" applyAlignment="1" applyProtection="1">
      <alignment horizontal="right" vertical="top"/>
      <protection locked="0"/>
    </xf>
    <xf numFmtId="44" fontId="0" fillId="0" borderId="0" xfId="2" applyFont="1" applyFill="1" applyBorder="1" applyAlignment="1" applyProtection="1">
      <alignment horizontal="right" vertical="top" wrapText="1"/>
      <protection hidden="1"/>
    </xf>
    <xf numFmtId="44" fontId="2" fillId="5" borderId="13" xfId="2" applyFont="1" applyFill="1" applyBorder="1" applyAlignment="1" applyProtection="1">
      <alignment horizontal="right" vertical="top" wrapText="1"/>
      <protection hidden="1"/>
    </xf>
    <xf numFmtId="0" fontId="0" fillId="0" borderId="6" xfId="0" applyBorder="1" applyAlignment="1" applyProtection="1">
      <alignment horizontal="left" vertical="top" wrapText="1"/>
      <protection hidden="1"/>
    </xf>
    <xf numFmtId="165" fontId="0" fillId="2" borderId="3" xfId="0" applyNumberFormat="1" applyFill="1" applyBorder="1" applyAlignment="1" applyProtection="1">
      <alignment horizontal="right" vertical="center"/>
      <protection hidden="1"/>
    </xf>
    <xf numFmtId="44" fontId="0" fillId="4" borderId="6" xfId="0" quotePrefix="1" applyNumberFormat="1" applyFill="1" applyBorder="1" applyAlignment="1" applyProtection="1">
      <alignment horizontal="right" vertical="center"/>
      <protection locked="0"/>
    </xf>
    <xf numFmtId="9" fontId="0" fillId="4" borderId="6" xfId="0" quotePrefix="1" applyNumberFormat="1" applyFill="1" applyBorder="1" applyAlignment="1" applyProtection="1">
      <alignment horizontal="right" vertical="center"/>
      <protection locked="0"/>
    </xf>
    <xf numFmtId="44" fontId="0" fillId="0" borderId="6" xfId="2" applyFont="1" applyFill="1" applyBorder="1" applyAlignment="1" applyProtection="1">
      <alignment horizontal="right" vertical="center" wrapText="1"/>
      <protection hidden="1"/>
    </xf>
    <xf numFmtId="44" fontId="0" fillId="0" borderId="7" xfId="2" applyFont="1" applyFill="1" applyBorder="1" applyAlignment="1" applyProtection="1">
      <alignment horizontal="right" vertical="center" wrapText="1"/>
      <protection hidden="1"/>
    </xf>
    <xf numFmtId="44" fontId="0" fillId="0" borderId="3" xfId="2" applyFont="1" applyFill="1" applyBorder="1" applyAlignment="1" applyProtection="1">
      <alignment horizontal="right" vertical="center" wrapText="1"/>
      <protection hidden="1"/>
    </xf>
    <xf numFmtId="44" fontId="2" fillId="5" borderId="13" xfId="2" applyFont="1" applyFill="1" applyBorder="1" applyAlignment="1" applyProtection="1">
      <alignment horizontal="right" vertical="center" wrapText="1"/>
      <protection hidden="1"/>
    </xf>
    <xf numFmtId="0" fontId="2" fillId="3" borderId="14" xfId="0" applyFont="1" applyFill="1" applyBorder="1" applyProtection="1">
      <protection hidden="1"/>
    </xf>
    <xf numFmtId="0" fontId="2" fillId="3" borderId="2" xfId="0" applyFont="1" applyFill="1" applyBorder="1" applyProtection="1">
      <protection hidden="1"/>
    </xf>
    <xf numFmtId="0" fontId="2" fillId="3" borderId="15" xfId="0" applyFont="1" applyFill="1" applyBorder="1" applyAlignment="1" applyProtection="1">
      <alignment horizontal="center" wrapText="1"/>
      <protection hidden="1"/>
    </xf>
    <xf numFmtId="0" fontId="2" fillId="3" borderId="12" xfId="0" applyFont="1" applyFill="1" applyBorder="1" applyAlignment="1" applyProtection="1">
      <alignment horizontal="right" wrapText="1"/>
      <protection hidden="1"/>
    </xf>
    <xf numFmtId="0" fontId="2" fillId="3" borderId="12" xfId="0" applyFont="1" applyFill="1" applyBorder="1" applyAlignment="1" applyProtection="1">
      <alignment horizontal="center" wrapText="1"/>
      <protection hidden="1"/>
    </xf>
    <xf numFmtId="0" fontId="0" fillId="0" borderId="6" xfId="0" applyBorder="1" applyAlignment="1" applyProtection="1">
      <alignment horizontal="left" vertical="top"/>
      <protection hidden="1"/>
    </xf>
    <xf numFmtId="0" fontId="0" fillId="2" borderId="2" xfId="0" applyFill="1" applyBorder="1" applyProtection="1">
      <protection hidden="1"/>
    </xf>
    <xf numFmtId="167" fontId="0" fillId="4" borderId="6" xfId="3" applyNumberFormat="1" applyFont="1" applyFill="1" applyBorder="1" applyAlignment="1" applyProtection="1">
      <alignment horizontal="right" vertical="top"/>
      <protection locked="0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0" fontId="11" fillId="3" borderId="4" xfId="0" applyFont="1" applyFill="1" applyBorder="1" applyAlignment="1" applyProtection="1">
      <alignment vertical="top"/>
      <protection hidden="1"/>
    </xf>
    <xf numFmtId="44" fontId="2" fillId="6" borderId="13" xfId="2" applyFont="1" applyFill="1" applyBorder="1" applyAlignment="1" applyProtection="1">
      <alignment horizontal="right" vertical="center" wrapText="1"/>
      <protection hidden="1"/>
    </xf>
    <xf numFmtId="0" fontId="0" fillId="2" borderId="0" xfId="0" applyFill="1" applyProtection="1"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3" borderId="0" xfId="0" applyFont="1" applyFill="1" applyProtection="1">
      <protection hidden="1"/>
    </xf>
    <xf numFmtId="0" fontId="19" fillId="3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Alignment="1" applyProtection="1">
      <alignment vertical="center"/>
      <protection hidden="1"/>
    </xf>
    <xf numFmtId="0" fontId="23" fillId="3" borderId="0" xfId="0" applyFont="1" applyFill="1" applyAlignment="1" applyProtection="1">
      <alignment vertical="center"/>
      <protection hidden="1"/>
    </xf>
    <xf numFmtId="1" fontId="24" fillId="0" borderId="5" xfId="0" applyNumberFormat="1" applyFont="1" applyBorder="1" applyProtection="1">
      <protection hidden="1"/>
    </xf>
    <xf numFmtId="1" fontId="16" fillId="0" borderId="5" xfId="0" applyNumberFormat="1" applyFont="1" applyBorder="1" applyAlignment="1" applyProtection="1">
      <alignment horizontal="right"/>
      <protection hidden="1"/>
    </xf>
    <xf numFmtId="1" fontId="16" fillId="0" borderId="5" xfId="0" applyNumberFormat="1" applyFont="1" applyBorder="1" applyProtection="1">
      <protection hidden="1"/>
    </xf>
    <xf numFmtId="1" fontId="25" fillId="0" borderId="5" xfId="0" applyNumberFormat="1" applyFont="1" applyBorder="1" applyProtection="1">
      <protection hidden="1"/>
    </xf>
    <xf numFmtId="168" fontId="16" fillId="0" borderId="0" xfId="4" applyFont="1" applyAlignment="1" applyProtection="1">
      <alignment horizontal="left"/>
      <protection hidden="1"/>
    </xf>
    <xf numFmtId="0" fontId="17" fillId="0" borderId="0" xfId="0" applyFont="1" applyAlignment="1" applyProtection="1">
      <alignment wrapText="1"/>
      <protection hidden="1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3" fontId="26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70" fontId="26" fillId="0" borderId="4" xfId="0" applyNumberFormat="1" applyFont="1" applyBorder="1" applyAlignment="1" applyProtection="1">
      <alignment horizontal="right" vertical="center"/>
      <protection hidden="1"/>
    </xf>
    <xf numFmtId="170" fontId="26" fillId="0" borderId="3" xfId="0" applyNumberFormat="1" applyFont="1" applyBorder="1" applyAlignment="1" applyProtection="1">
      <alignment horizontal="left" vertical="center"/>
      <protection hidden="1"/>
    </xf>
    <xf numFmtId="172" fontId="17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7" fillId="0" borderId="4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3" fontId="17" fillId="0" borderId="6" xfId="0" applyNumberFormat="1" applyFont="1" applyBorder="1" applyAlignment="1" applyProtection="1">
      <alignment horizontal="right" vertical="center"/>
      <protection hidden="1"/>
    </xf>
    <xf numFmtId="173" fontId="28" fillId="0" borderId="6" xfId="0" applyNumberFormat="1" applyFont="1" applyBorder="1" applyAlignment="1" applyProtection="1">
      <alignment horizontal="right" vertical="center"/>
      <protection hidden="1"/>
    </xf>
    <xf numFmtId="0" fontId="27" fillId="0" borderId="4" xfId="0" applyFont="1" applyBorder="1" applyAlignment="1" applyProtection="1">
      <alignment horizontal="right" vertical="center"/>
      <protection hidden="1"/>
    </xf>
    <xf numFmtId="0" fontId="23" fillId="0" borderId="2" xfId="6" applyFont="1" applyBorder="1" applyAlignment="1" applyProtection="1">
      <alignment vertical="center"/>
      <protection hidden="1"/>
    </xf>
    <xf numFmtId="0" fontId="26" fillId="0" borderId="3" xfId="6" applyFont="1" applyBorder="1" applyAlignment="1" applyProtection="1">
      <alignment vertical="center"/>
      <protection hidden="1"/>
    </xf>
    <xf numFmtId="0" fontId="26" fillId="0" borderId="16" xfId="6" applyFont="1" applyBorder="1" applyAlignment="1" applyProtection="1">
      <alignment vertical="center"/>
      <protection hidden="1"/>
    </xf>
    <xf numFmtId="0" fontId="26" fillId="0" borderId="0" xfId="6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2" fillId="3" borderId="17" xfId="0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Protection="1">
      <protection hidden="1"/>
    </xf>
    <xf numFmtId="3" fontId="17" fillId="0" borderId="17" xfId="0" applyNumberFormat="1" applyFont="1" applyBorder="1" applyAlignment="1" applyProtection="1">
      <alignment horizontal="right" vertical="center"/>
      <protection hidden="1"/>
    </xf>
    <xf numFmtId="170" fontId="26" fillId="0" borderId="17" xfId="0" applyNumberFormat="1" applyFont="1" applyBorder="1" applyAlignment="1" applyProtection="1">
      <alignment horizontal="right" vertical="center"/>
      <protection hidden="1"/>
    </xf>
    <xf numFmtId="170" fontId="26" fillId="0" borderId="17" xfId="0" applyNumberFormat="1" applyFont="1" applyBorder="1" applyAlignment="1" applyProtection="1">
      <alignment horizontal="left" vertical="center"/>
      <protection hidden="1"/>
    </xf>
    <xf numFmtId="0" fontId="22" fillId="3" borderId="16" xfId="0" applyFont="1" applyFill="1" applyBorder="1" applyAlignment="1" applyProtection="1">
      <alignment horizontal="center" vertical="center"/>
      <protection hidden="1"/>
    </xf>
    <xf numFmtId="0" fontId="22" fillId="3" borderId="0" xfId="0" applyFont="1" applyFill="1" applyAlignment="1" applyProtection="1">
      <alignment horizontal="center" vertical="center"/>
      <protection hidden="1"/>
    </xf>
    <xf numFmtId="0" fontId="17" fillId="0" borderId="6" xfId="0" applyFont="1" applyBorder="1" applyAlignment="1" applyProtection="1">
      <alignment horizontal="right" vertical="center"/>
      <protection hidden="1"/>
    </xf>
    <xf numFmtId="0" fontId="26" fillId="0" borderId="4" xfId="3" applyNumberFormat="1" applyFont="1" applyBorder="1" applyAlignment="1" applyProtection="1">
      <alignment vertical="center"/>
      <protection hidden="1"/>
    </xf>
    <xf numFmtId="0" fontId="15" fillId="2" borderId="0" xfId="0" applyFont="1" applyFill="1" applyProtection="1">
      <protection hidden="1"/>
    </xf>
    <xf numFmtId="0" fontId="29" fillId="2" borderId="0" xfId="0" applyFont="1" applyFill="1" applyProtection="1">
      <protection hidden="1"/>
    </xf>
    <xf numFmtId="0" fontId="29" fillId="2" borderId="0" xfId="0" applyFont="1" applyFill="1" applyAlignment="1" applyProtection="1">
      <alignment wrapText="1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29" fillId="2" borderId="0" xfId="0" applyFont="1" applyFill="1" applyAlignment="1" applyProtection="1">
      <alignment horizontal="center" vertical="center"/>
      <protection hidden="1"/>
    </xf>
    <xf numFmtId="168" fontId="29" fillId="2" borderId="0" xfId="4" applyFont="1" applyFill="1" applyBorder="1" applyAlignment="1" applyProtection="1">
      <alignment horizontal="right" vertical="center" wrapText="1"/>
      <protection hidden="1"/>
    </xf>
    <xf numFmtId="170" fontId="29" fillId="2" borderId="0" xfId="0" applyNumberFormat="1" applyFont="1" applyFill="1" applyAlignment="1" applyProtection="1">
      <alignment horizontal="right" vertical="center" wrapText="1"/>
      <protection hidden="1"/>
    </xf>
    <xf numFmtId="173" fontId="32" fillId="2" borderId="0" xfId="0" applyNumberFormat="1" applyFont="1" applyFill="1" applyAlignment="1" applyProtection="1">
      <alignment horizontal="right" vertical="center"/>
      <protection hidden="1"/>
    </xf>
    <xf numFmtId="1" fontId="32" fillId="2" borderId="0" xfId="0" applyNumberFormat="1" applyFont="1" applyFill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31" fillId="2" borderId="0" xfId="0" applyFont="1" applyFill="1" applyAlignment="1" applyProtection="1">
      <alignment horizontal="left" vertical="center"/>
      <protection locked="0"/>
    </xf>
    <xf numFmtId="0" fontId="31" fillId="2" borderId="0" xfId="0" applyFont="1" applyFill="1" applyAlignment="1" applyProtection="1">
      <alignment horizontal="right" vertical="center"/>
      <protection locked="0"/>
    </xf>
    <xf numFmtId="0" fontId="29" fillId="2" borderId="0" xfId="0" applyFont="1" applyFill="1" applyProtection="1">
      <protection locked="0"/>
    </xf>
    <xf numFmtId="0" fontId="32" fillId="2" borderId="0" xfId="0" applyFont="1" applyFill="1" applyAlignment="1" applyProtection="1">
      <alignment horizontal="center" vertical="center"/>
      <protection locked="0"/>
    </xf>
    <xf numFmtId="169" fontId="32" fillId="2" borderId="0" xfId="4" applyNumberFormat="1" applyFont="1" applyFill="1" applyBorder="1" applyAlignment="1" applyProtection="1">
      <alignment horizontal="right" vertical="center"/>
      <protection locked="0"/>
    </xf>
    <xf numFmtId="170" fontId="32" fillId="2" borderId="0" xfId="0" applyNumberFormat="1" applyFont="1" applyFill="1" applyAlignment="1" applyProtection="1">
      <alignment horizontal="right" vertical="center"/>
      <protection locked="0"/>
    </xf>
    <xf numFmtId="173" fontId="32" fillId="2" borderId="0" xfId="0" applyNumberFormat="1" applyFont="1" applyFill="1" applyAlignment="1" applyProtection="1">
      <alignment horizontal="right" vertical="center"/>
      <protection locked="0"/>
    </xf>
    <xf numFmtId="0" fontId="31" fillId="2" borderId="0" xfId="0" applyFont="1" applyFill="1" applyAlignment="1" applyProtection="1">
      <alignment vertical="center"/>
      <protection locked="0"/>
    </xf>
    <xf numFmtId="171" fontId="29" fillId="2" borderId="0" xfId="5" applyFont="1" applyFill="1" applyBorder="1" applyAlignment="1" applyProtection="1">
      <alignment vertical="center"/>
      <protection locked="0"/>
    </xf>
    <xf numFmtId="171" fontId="31" fillId="2" borderId="0" xfId="5" applyFont="1" applyFill="1" applyBorder="1" applyAlignment="1" applyProtection="1">
      <alignment vertical="center"/>
      <protection locked="0"/>
    </xf>
    <xf numFmtId="0" fontId="29" fillId="2" borderId="0" xfId="0" applyFont="1" applyFill="1" applyAlignment="1" applyProtection="1">
      <alignment vertical="center" wrapText="1"/>
      <protection locked="0"/>
    </xf>
    <xf numFmtId="0" fontId="29" fillId="2" borderId="0" xfId="0" applyFont="1" applyFill="1" applyAlignment="1" applyProtection="1">
      <alignment vertical="center"/>
      <protection locked="0"/>
    </xf>
    <xf numFmtId="0" fontId="29" fillId="2" borderId="0" xfId="0" applyFont="1" applyFill="1" applyAlignment="1" applyProtection="1">
      <alignment wrapText="1"/>
      <protection locked="0"/>
    </xf>
    <xf numFmtId="2" fontId="29" fillId="2" borderId="0" xfId="0" applyNumberFormat="1" applyFont="1" applyFill="1" applyProtection="1">
      <protection locked="0"/>
    </xf>
    <xf numFmtId="171" fontId="29" fillId="2" borderId="0" xfId="5" applyFont="1" applyFill="1" applyBorder="1" applyAlignment="1" applyProtection="1">
      <alignment horizontal="right"/>
      <protection locked="0"/>
    </xf>
    <xf numFmtId="0" fontId="15" fillId="2" borderId="0" xfId="0" applyFont="1" applyFill="1" applyProtection="1"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174" fontId="29" fillId="2" borderId="0" xfId="4" applyNumberFormat="1" applyFont="1" applyFill="1" applyBorder="1" applyAlignment="1" applyProtection="1">
      <alignment horizontal="right" vertical="center"/>
      <protection locked="0"/>
    </xf>
    <xf numFmtId="1" fontId="29" fillId="2" borderId="0" xfId="0" applyNumberFormat="1" applyFont="1" applyFill="1" applyAlignment="1" applyProtection="1">
      <alignment horizontal="right" vertical="center"/>
      <protection locked="0"/>
    </xf>
    <xf numFmtId="168" fontId="29" fillId="2" borderId="0" xfId="4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right" vertical="center"/>
      <protection locked="0"/>
    </xf>
    <xf numFmtId="1" fontId="29" fillId="2" borderId="0" xfId="5" applyNumberFormat="1" applyFont="1" applyFill="1" applyBorder="1" applyAlignment="1" applyProtection="1">
      <alignment horizontal="center" vertical="center"/>
      <protection locked="0"/>
    </xf>
    <xf numFmtId="1" fontId="29" fillId="2" borderId="0" xfId="0" applyNumberFormat="1" applyFont="1" applyFill="1" applyAlignment="1" applyProtection="1">
      <alignment horizontal="center" vertical="center"/>
      <protection locked="0"/>
    </xf>
    <xf numFmtId="168" fontId="29" fillId="2" borderId="0" xfId="4" applyFont="1" applyFill="1" applyBorder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29" fillId="2" borderId="0" xfId="0" quotePrefix="1" applyFont="1" applyFill="1" applyAlignment="1" applyProtection="1">
      <alignment vertical="center"/>
      <protection locked="0"/>
    </xf>
    <xf numFmtId="169" fontId="26" fillId="7" borderId="6" xfId="4" quotePrefix="1" applyNumberFormat="1" applyFont="1" applyFill="1" applyBorder="1" applyAlignment="1" applyProtection="1">
      <alignment horizontal="right" vertical="center" wrapText="1"/>
      <protection locked="0" hidden="1"/>
    </xf>
    <xf numFmtId="0" fontId="36" fillId="3" borderId="0" xfId="0" applyFont="1" applyFill="1" applyAlignment="1">
      <alignment horizontal="right"/>
    </xf>
    <xf numFmtId="168" fontId="38" fillId="8" borderId="4" xfId="7" applyFont="1" applyFill="1" applyBorder="1" applyAlignment="1" applyProtection="1">
      <alignment horizontal="left" vertical="center"/>
      <protection locked="0"/>
    </xf>
    <xf numFmtId="168" fontId="38" fillId="8" borderId="2" xfId="7" applyFont="1" applyFill="1" applyBorder="1" applyAlignment="1" applyProtection="1">
      <alignment horizontal="left" vertical="center"/>
      <protection locked="0"/>
    </xf>
    <xf numFmtId="168" fontId="38" fillId="8" borderId="3" xfId="7" applyFont="1" applyFill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right" vertical="center"/>
      <protection hidden="1"/>
    </xf>
    <xf numFmtId="0" fontId="22" fillId="0" borderId="6" xfId="0" applyFont="1" applyBorder="1" applyAlignment="1" applyProtection="1">
      <alignment horizontal="right" vertical="center"/>
      <protection hidden="1"/>
    </xf>
    <xf numFmtId="0" fontId="22" fillId="3" borderId="4" xfId="0" applyFont="1" applyFill="1" applyBorder="1" applyAlignment="1" applyProtection="1">
      <alignment horizontal="left" vertical="center" wrapText="1"/>
      <protection hidden="1"/>
    </xf>
    <xf numFmtId="0" fontId="22" fillId="3" borderId="3" xfId="0" applyFont="1" applyFill="1" applyBorder="1" applyAlignment="1" applyProtection="1">
      <alignment horizontal="left" vertical="center" wrapText="1"/>
      <protection hidden="1"/>
    </xf>
    <xf numFmtId="0" fontId="22" fillId="3" borderId="4" xfId="0" applyFont="1" applyFill="1" applyBorder="1" applyAlignment="1" applyProtection="1">
      <alignment horizontal="right" vertical="center" wrapText="1"/>
      <protection hidden="1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0" fontId="17" fillId="0" borderId="4" xfId="0" applyFont="1" applyBorder="1" applyAlignment="1" applyProtection="1">
      <alignment horizontal="right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0" fontId="22" fillId="0" borderId="4" xfId="0" applyFont="1" applyBorder="1" applyAlignment="1" applyProtection="1">
      <alignment horizontal="right" vertical="center"/>
      <protection hidden="1"/>
    </xf>
    <xf numFmtId="0" fontId="22" fillId="0" borderId="3" xfId="0" applyFont="1" applyBorder="1" applyAlignment="1" applyProtection="1">
      <alignment horizontal="right"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horizontal="left" vertical="top" wrapText="1"/>
      <protection hidden="1"/>
    </xf>
    <xf numFmtId="0" fontId="0" fillId="2" borderId="0" xfId="0" applyFill="1" applyBorder="1" applyAlignment="1" applyProtection="1">
      <alignment horizontal="left" vertical="top"/>
      <protection hidden="1"/>
    </xf>
    <xf numFmtId="0" fontId="0" fillId="0" borderId="0" xfId="0" applyBorder="1" applyAlignment="1" applyProtection="1">
      <alignment horizontal="left" vertical="top" wrapText="1"/>
      <protection hidden="1"/>
    </xf>
    <xf numFmtId="0" fontId="0" fillId="2" borderId="0" xfId="0" applyFill="1" applyBorder="1" applyAlignment="1" applyProtection="1">
      <alignment horizontal="left" vertical="top" wrapText="1"/>
      <protection hidden="1"/>
    </xf>
    <xf numFmtId="165" fontId="0" fillId="2" borderId="0" xfId="0" applyNumberFormat="1" applyFill="1" applyBorder="1" applyAlignment="1" applyProtection="1">
      <alignment horizontal="right" vertical="center"/>
      <protection hidden="1"/>
    </xf>
    <xf numFmtId="44" fontId="0" fillId="0" borderId="0" xfId="2" applyFont="1" applyFill="1" applyBorder="1" applyAlignment="1" applyProtection="1">
      <alignment horizontal="right" vertical="center" wrapText="1"/>
      <protection hidden="1"/>
    </xf>
  </cellXfs>
  <cellStyles count="8">
    <cellStyle name="Komma" xfId="1" builtinId="3"/>
    <cellStyle name="Komma 2" xfId="5" xr:uid="{95F6E2D1-C31F-4C3E-89D1-5DAD57BDB433}"/>
    <cellStyle name="Procent" xfId="3" builtinId="5"/>
    <cellStyle name="Standaard" xfId="0" builtinId="0"/>
    <cellStyle name="Standaard 3" xfId="6" xr:uid="{1A0DF903-C9B0-4B6A-926D-A3240ED689C2}"/>
    <cellStyle name="Valuta" xfId="2" builtinId="4"/>
    <cellStyle name="Valuta 2" xfId="4" xr:uid="{CFEDCAFB-BD79-4D04-BC3A-546BA0625487}"/>
    <cellStyle name="Valuta 4" xfId="7" xr:uid="{F5DEE979-F8B2-41CE-ABC8-1ACCF6E28C21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1.25</c:v>
                </c:pt>
                <c:pt idx="2">
                  <c:v>2.5</c:v>
                </c:pt>
                <c:pt idx="3">
                  <c:v>5</c:v>
                </c:pt>
                <c:pt idx="4">
                  <c:v>10</c:v>
                </c:pt>
                <c:pt idx="5">
                  <c:v>15</c:v>
                </c:pt>
                <c:pt idx="6">
                  <c:v>20</c:v>
                </c:pt>
                <c:pt idx="7">
                  <c:v>25</c:v>
                </c:pt>
                <c:pt idx="8">
                  <c:v>30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55.000000000000007</c:v>
                </c:pt>
                <c:pt idx="14">
                  <c:v>60</c:v>
                </c:pt>
                <c:pt idx="15">
                  <c:v>65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85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81736.526946108119</c:v>
                </c:pt>
                <c:pt idx="2">
                  <c:v>163473.05389221504</c:v>
                </c:pt>
                <c:pt idx="3">
                  <c:v>326946.10778443131</c:v>
                </c:pt>
                <c:pt idx="4">
                  <c:v>653892.21556886262</c:v>
                </c:pt>
                <c:pt idx="5">
                  <c:v>980838.32335329382</c:v>
                </c:pt>
                <c:pt idx="6">
                  <c:v>1307784.4311377252</c:v>
                </c:pt>
                <c:pt idx="7">
                  <c:v>1634730.5389221553</c:v>
                </c:pt>
                <c:pt idx="8">
                  <c:v>1961676.6467065865</c:v>
                </c:pt>
                <c:pt idx="9">
                  <c:v>2288622.7544910177</c:v>
                </c:pt>
                <c:pt idx="10">
                  <c:v>2615568.8622754491</c:v>
                </c:pt>
                <c:pt idx="11">
                  <c:v>2942514.9700598805</c:v>
                </c:pt>
                <c:pt idx="12">
                  <c:v>3269461.0778443106</c:v>
                </c:pt>
                <c:pt idx="13">
                  <c:v>3596407.1856287429</c:v>
                </c:pt>
                <c:pt idx="14">
                  <c:v>3923353.2934131729</c:v>
                </c:pt>
                <c:pt idx="15">
                  <c:v>4250299.4011976058</c:v>
                </c:pt>
                <c:pt idx="16">
                  <c:v>4577245.5089820353</c:v>
                </c:pt>
                <c:pt idx="17">
                  <c:v>4904191.6167664668</c:v>
                </c:pt>
                <c:pt idx="18">
                  <c:v>5231137.7245508982</c:v>
                </c:pt>
                <c:pt idx="19">
                  <c:v>5558083.8323353296</c:v>
                </c:pt>
                <c:pt idx="20">
                  <c:v>5885029.940119761</c:v>
                </c:pt>
                <c:pt idx="21">
                  <c:v>6211976.0479041925</c:v>
                </c:pt>
                <c:pt idx="22">
                  <c:v>6538922.155688622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76-41C2-ACF2-FA1CC584F2CB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16.699999999999996</c:v>
                </c:pt>
                <c:pt idx="1">
                  <c:v>17.741249999999997</c:v>
                </c:pt>
                <c:pt idx="2">
                  <c:v>18.782499999999995</c:v>
                </c:pt>
                <c:pt idx="3">
                  <c:v>20.864999999999995</c:v>
                </c:pt>
                <c:pt idx="4">
                  <c:v>25.029999999999998</c:v>
                </c:pt>
                <c:pt idx="5">
                  <c:v>29.195</c:v>
                </c:pt>
                <c:pt idx="6">
                  <c:v>33.36</c:v>
                </c:pt>
                <c:pt idx="7">
                  <c:v>37.524999999999999</c:v>
                </c:pt>
                <c:pt idx="8">
                  <c:v>41.69</c:v>
                </c:pt>
                <c:pt idx="9">
                  <c:v>45.854999999999997</c:v>
                </c:pt>
                <c:pt idx="10">
                  <c:v>50.019999999999996</c:v>
                </c:pt>
                <c:pt idx="11">
                  <c:v>54.185000000000002</c:v>
                </c:pt>
                <c:pt idx="12">
                  <c:v>58.35</c:v>
                </c:pt>
                <c:pt idx="13">
                  <c:v>62.515000000000008</c:v>
                </c:pt>
                <c:pt idx="14">
                  <c:v>66.680000000000007</c:v>
                </c:pt>
                <c:pt idx="15">
                  <c:v>70.844999999999999</c:v>
                </c:pt>
                <c:pt idx="16">
                  <c:v>75.009999999999991</c:v>
                </c:pt>
                <c:pt idx="17">
                  <c:v>79.175000000000011</c:v>
                </c:pt>
                <c:pt idx="18">
                  <c:v>83.34</c:v>
                </c:pt>
                <c:pt idx="19">
                  <c:v>87.504999999999995</c:v>
                </c:pt>
                <c:pt idx="20">
                  <c:v>91.670000000000016</c:v>
                </c:pt>
                <c:pt idx="21">
                  <c:v>95.835000000000008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68086.52694610841</c:v>
                </c:pt>
                <c:pt idx="2">
                  <c:v>136173.05389221563</c:v>
                </c:pt>
                <c:pt idx="3">
                  <c:v>272346.10778443125</c:v>
                </c:pt>
                <c:pt idx="4">
                  <c:v>544692.21556886251</c:v>
                </c:pt>
                <c:pt idx="5">
                  <c:v>817038.3233532937</c:v>
                </c:pt>
                <c:pt idx="6">
                  <c:v>1089384.431137725</c:v>
                </c:pt>
                <c:pt idx="7">
                  <c:v>1361730.5389221562</c:v>
                </c:pt>
                <c:pt idx="8">
                  <c:v>1634076.6467065862</c:v>
                </c:pt>
                <c:pt idx="9">
                  <c:v>1906422.7544910174</c:v>
                </c:pt>
                <c:pt idx="10">
                  <c:v>2178768.8622754486</c:v>
                </c:pt>
                <c:pt idx="11">
                  <c:v>2451114.9700598801</c:v>
                </c:pt>
                <c:pt idx="12">
                  <c:v>2723461.077844311</c:v>
                </c:pt>
                <c:pt idx="13">
                  <c:v>2995807.1856287424</c:v>
                </c:pt>
                <c:pt idx="14">
                  <c:v>3268153.2934131739</c:v>
                </c:pt>
                <c:pt idx="15">
                  <c:v>3540499.4011976048</c:v>
                </c:pt>
                <c:pt idx="16">
                  <c:v>3812845.5089820363</c:v>
                </c:pt>
                <c:pt idx="17">
                  <c:v>4085191.6167664672</c:v>
                </c:pt>
                <c:pt idx="18">
                  <c:v>4357537.7245508991</c:v>
                </c:pt>
                <c:pt idx="19">
                  <c:v>4629883.8323353287</c:v>
                </c:pt>
                <c:pt idx="20">
                  <c:v>4902229.940119762</c:v>
                </c:pt>
                <c:pt idx="21">
                  <c:v>5174576.0479041925</c:v>
                </c:pt>
                <c:pt idx="22">
                  <c:v>5446922.155688622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76-41C2-ACF2-FA1CC584F2CB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33.399999999999991</c:v>
                </c:pt>
                <c:pt idx="1">
                  <c:v>34.232499999999995</c:v>
                </c:pt>
                <c:pt idx="2">
                  <c:v>35.064999999999991</c:v>
                </c:pt>
                <c:pt idx="3">
                  <c:v>36.72999999999999</c:v>
                </c:pt>
                <c:pt idx="4">
                  <c:v>40.059999999999995</c:v>
                </c:pt>
                <c:pt idx="5">
                  <c:v>43.389999999999993</c:v>
                </c:pt>
                <c:pt idx="6">
                  <c:v>46.719999999999992</c:v>
                </c:pt>
                <c:pt idx="7">
                  <c:v>50.05</c:v>
                </c:pt>
                <c:pt idx="8">
                  <c:v>53.379999999999995</c:v>
                </c:pt>
                <c:pt idx="9">
                  <c:v>56.709999999999994</c:v>
                </c:pt>
                <c:pt idx="10">
                  <c:v>60.039999999999992</c:v>
                </c:pt>
                <c:pt idx="11">
                  <c:v>63.36999999999999</c:v>
                </c:pt>
                <c:pt idx="12">
                  <c:v>66.699999999999989</c:v>
                </c:pt>
                <c:pt idx="13">
                  <c:v>70.03</c:v>
                </c:pt>
                <c:pt idx="14">
                  <c:v>73.359999999999985</c:v>
                </c:pt>
                <c:pt idx="15">
                  <c:v>76.69</c:v>
                </c:pt>
                <c:pt idx="16">
                  <c:v>80.02</c:v>
                </c:pt>
                <c:pt idx="17">
                  <c:v>83.35</c:v>
                </c:pt>
                <c:pt idx="18">
                  <c:v>86.68</c:v>
                </c:pt>
                <c:pt idx="19">
                  <c:v>90.009999999999991</c:v>
                </c:pt>
                <c:pt idx="20">
                  <c:v>93.34</c:v>
                </c:pt>
                <c:pt idx="21">
                  <c:v>96.669999999999987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54436.526946107493</c:v>
                </c:pt>
                <c:pt idx="2">
                  <c:v>108873.05389221499</c:v>
                </c:pt>
                <c:pt idx="3">
                  <c:v>217746.10778443119</c:v>
                </c:pt>
                <c:pt idx="4">
                  <c:v>435492.21556886239</c:v>
                </c:pt>
                <c:pt idx="5">
                  <c:v>653238.32335329358</c:v>
                </c:pt>
                <c:pt idx="6">
                  <c:v>870984.43113772478</c:v>
                </c:pt>
                <c:pt idx="7">
                  <c:v>1088730.538922156</c:v>
                </c:pt>
                <c:pt idx="8">
                  <c:v>1306476.6467065872</c:v>
                </c:pt>
                <c:pt idx="9">
                  <c:v>1524222.7544910172</c:v>
                </c:pt>
                <c:pt idx="10">
                  <c:v>1741968.8622754496</c:v>
                </c:pt>
                <c:pt idx="11">
                  <c:v>1959714.9700598808</c:v>
                </c:pt>
                <c:pt idx="12">
                  <c:v>2177461.0778443119</c:v>
                </c:pt>
                <c:pt idx="13">
                  <c:v>2395207.1856287429</c:v>
                </c:pt>
                <c:pt idx="14">
                  <c:v>2612953.2934131729</c:v>
                </c:pt>
                <c:pt idx="15">
                  <c:v>2830699.4011976044</c:v>
                </c:pt>
                <c:pt idx="16">
                  <c:v>3048445.5089820367</c:v>
                </c:pt>
                <c:pt idx="17">
                  <c:v>3266191.6167664668</c:v>
                </c:pt>
                <c:pt idx="18">
                  <c:v>3483937.7245508991</c:v>
                </c:pt>
                <c:pt idx="19">
                  <c:v>3701683.8323353291</c:v>
                </c:pt>
                <c:pt idx="20">
                  <c:v>3919429.9401197615</c:v>
                </c:pt>
                <c:pt idx="21">
                  <c:v>4137176.0479041915</c:v>
                </c:pt>
                <c:pt idx="22">
                  <c:v>4354922.155688623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876-41C2-ACF2-FA1CC584F2CB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50.100000000000009</c:v>
                </c:pt>
                <c:pt idx="1">
                  <c:v>50.72375000000001</c:v>
                </c:pt>
                <c:pt idx="2">
                  <c:v>51.347500000000011</c:v>
                </c:pt>
                <c:pt idx="3">
                  <c:v>52.595000000000006</c:v>
                </c:pt>
                <c:pt idx="4">
                  <c:v>55.09</c:v>
                </c:pt>
                <c:pt idx="5">
                  <c:v>57.585000000000008</c:v>
                </c:pt>
                <c:pt idx="6">
                  <c:v>60.08</c:v>
                </c:pt>
                <c:pt idx="7">
                  <c:v>62.575000000000003</c:v>
                </c:pt>
                <c:pt idx="8">
                  <c:v>65.070000000000007</c:v>
                </c:pt>
                <c:pt idx="9">
                  <c:v>67.564999999999998</c:v>
                </c:pt>
                <c:pt idx="10">
                  <c:v>70.06</c:v>
                </c:pt>
                <c:pt idx="11">
                  <c:v>72.555000000000007</c:v>
                </c:pt>
                <c:pt idx="12">
                  <c:v>75.050000000000011</c:v>
                </c:pt>
                <c:pt idx="13">
                  <c:v>77.545000000000002</c:v>
                </c:pt>
                <c:pt idx="14">
                  <c:v>80.040000000000006</c:v>
                </c:pt>
                <c:pt idx="15">
                  <c:v>82.534999999999997</c:v>
                </c:pt>
                <c:pt idx="16">
                  <c:v>85.03</c:v>
                </c:pt>
                <c:pt idx="17">
                  <c:v>87.525000000000006</c:v>
                </c:pt>
                <c:pt idx="18">
                  <c:v>90.02000000000001</c:v>
                </c:pt>
                <c:pt idx="19">
                  <c:v>92.515000000000001</c:v>
                </c:pt>
                <c:pt idx="20">
                  <c:v>95.01</c:v>
                </c:pt>
                <c:pt idx="21">
                  <c:v>97.504999999999995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40786.526946107784</c:v>
                </c:pt>
                <c:pt idx="2">
                  <c:v>81573.053892215568</c:v>
                </c:pt>
                <c:pt idx="3">
                  <c:v>163146.10778443114</c:v>
                </c:pt>
                <c:pt idx="4">
                  <c:v>326292.21556886227</c:v>
                </c:pt>
                <c:pt idx="5">
                  <c:v>489438.32335329341</c:v>
                </c:pt>
                <c:pt idx="6">
                  <c:v>652584.43113772455</c:v>
                </c:pt>
                <c:pt idx="7">
                  <c:v>815730.53892215574</c:v>
                </c:pt>
                <c:pt idx="8">
                  <c:v>978876.64670658682</c:v>
                </c:pt>
                <c:pt idx="9">
                  <c:v>1142022.7544910179</c:v>
                </c:pt>
                <c:pt idx="10">
                  <c:v>1305168.8622754491</c:v>
                </c:pt>
                <c:pt idx="11">
                  <c:v>1468314.9700598803</c:v>
                </c:pt>
                <c:pt idx="12">
                  <c:v>1631461.0778443115</c:v>
                </c:pt>
                <c:pt idx="13">
                  <c:v>1794607.1856287427</c:v>
                </c:pt>
                <c:pt idx="14">
                  <c:v>1957753.2934131736</c:v>
                </c:pt>
                <c:pt idx="15">
                  <c:v>2120899.4011976048</c:v>
                </c:pt>
                <c:pt idx="16">
                  <c:v>2284045.5089820358</c:v>
                </c:pt>
                <c:pt idx="17">
                  <c:v>2447191.6167664672</c:v>
                </c:pt>
                <c:pt idx="18">
                  <c:v>2610337.7245508982</c:v>
                </c:pt>
                <c:pt idx="19">
                  <c:v>2773483.8323353296</c:v>
                </c:pt>
                <c:pt idx="20">
                  <c:v>2936629.9401197606</c:v>
                </c:pt>
                <c:pt idx="21">
                  <c:v>3099776.0479041906</c:v>
                </c:pt>
                <c:pt idx="22">
                  <c:v>3262922.1556886216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876-41C2-ACF2-FA1CC584F2CB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10920000.000000002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876-41C2-ACF2-FA1CC584F2CB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10920000.000000002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876-41C2-ACF2-FA1CC584F2CB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876-41C2-ACF2-FA1CC584F2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5460000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876-41C2-ACF2-FA1CC584F2CB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F876-41C2-ACF2-FA1CC584F2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6538922.155688622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876-41C2-ACF2-FA1CC584F2CB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876-41C2-ACF2-FA1CC584F2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876-41C2-ACF2-FA1CC584F2CB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876-41C2-ACF2-FA1CC584F2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F876-41C2-ACF2-FA1CC584F2CB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876-41C2-ACF2-FA1CC584F2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F876-41C2-ACF2-FA1CC584F2CB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10920000.000000002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876-41C2-ACF2-FA1CC584F2CB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10920000.000000002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F876-41C2-ACF2-FA1CC584F2CB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F876-41C2-ACF2-FA1CC584F2C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F876-41C2-ACF2-FA1CC584F2C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F876-41C2-ACF2-FA1CC584F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10920000.000000002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546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C9D5B284-1BEA-436B-800B-1A492D9C5C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2933700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CF947CEE-A565-4BD5-832F-7B2144354E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4" name="Afbeelding 3">
          <a:extLst>
            <a:ext uri="{FF2B5EF4-FFF2-40B4-BE49-F238E27FC236}">
              <a16:creationId xmlns:a16="http://schemas.microsoft.com/office/drawing/2014/main" id="{D50C9D36-53AD-48FA-B17B-AF6C2E4F61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14</xdr:col>
      <xdr:colOff>428625</xdr:colOff>
      <xdr:row>3</xdr:row>
      <xdr:rowOff>38100</xdr:rowOff>
    </xdr:from>
    <xdr:to>
      <xdr:col>16</xdr:col>
      <xdr:colOff>88305</xdr:colOff>
      <xdr:row>5</xdr:row>
      <xdr:rowOff>166521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7C6D0CC2-AE45-49DE-AC41-1663FC5F88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5211425" y="819150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16</xdr:col>
      <xdr:colOff>714376</xdr:colOff>
      <xdr:row>1</xdr:row>
      <xdr:rowOff>85725</xdr:rowOff>
    </xdr:from>
    <xdr:to>
      <xdr:col>17</xdr:col>
      <xdr:colOff>639978</xdr:colOff>
      <xdr:row>4</xdr:row>
      <xdr:rowOff>42917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7640381-AFC3-4536-BBC7-9DBFF0CB35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7325976" y="27622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7735B70C-CFBE-47A5-9231-49C331135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129ED4F-215A-4C4E-A236-395BDEED0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2554381"/>
          <a:ext cx="1501589" cy="187418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952F4BF6-D3EA-4F20-B7A7-C74E8B9E74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3%20-%20IBP&amp;D%20-%20Cisc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22">
          <cell r="K22">
            <v>-1000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B7" t="str">
            <v>Uw inschrijving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4B25-794F-4122-A527-485CBD086997}">
  <sheetPr>
    <pageSetUpPr fitToPage="1"/>
  </sheetPr>
  <dimension ref="A2:R54"/>
  <sheetViews>
    <sheetView showGridLines="0" tabSelected="1" zoomScaleNormal="100" workbookViewId="0">
      <selection activeCell="E43" sqref="E43"/>
    </sheetView>
  </sheetViews>
  <sheetFormatPr defaultColWidth="9.140625" defaultRowHeight="15" customHeight="1" x14ac:dyDescent="0.25"/>
  <cols>
    <col min="1" max="1" width="3.7109375" style="108" customWidth="1"/>
    <col min="2" max="2" width="3.7109375" style="2" customWidth="1"/>
    <col min="3" max="3" width="28.5703125" style="108" customWidth="1"/>
    <col min="4" max="4" width="42.7109375" style="5" customWidth="1"/>
    <col min="5" max="5" width="21.7109375" style="5" bestFit="1" customWidth="1"/>
    <col min="6" max="6" width="16.85546875" style="109" customWidth="1"/>
    <col min="7" max="7" width="11" style="110" bestFit="1" customWidth="1"/>
    <col min="8" max="12" width="17.28515625" style="110" customWidth="1"/>
    <col min="13" max="18" width="17.28515625" style="5" customWidth="1"/>
    <col min="19" max="20" width="13.7109375" style="5" customWidth="1"/>
    <col min="21" max="16384" width="9.140625" style="5"/>
  </cols>
  <sheetData>
    <row r="2" spans="1:18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21" x14ac:dyDescent="0.35">
      <c r="A4" s="1"/>
      <c r="C4" s="8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" customHeight="1" x14ac:dyDescent="0.25">
      <c r="A5" s="1"/>
      <c r="C5" s="10" t="s">
        <v>3</v>
      </c>
      <c r="D5" s="191" t="s">
        <v>114</v>
      </c>
      <c r="E5" s="192"/>
      <c r="F5" s="193"/>
      <c r="G5" s="193"/>
      <c r="H5" s="19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" customHeight="1" x14ac:dyDescent="0.25">
      <c r="A6" s="1"/>
      <c r="C6" s="11" t="s">
        <v>4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8" ht="21" x14ac:dyDescent="0.35">
      <c r="A8" s="1"/>
      <c r="C8" s="14" t="s">
        <v>5</v>
      </c>
      <c r="D8" s="15"/>
      <c r="E8" s="15"/>
      <c r="F8" s="15"/>
      <c r="G8" s="15"/>
      <c r="H8" s="16"/>
      <c r="I8" s="13"/>
      <c r="J8" s="13"/>
      <c r="K8" s="13"/>
      <c r="L8" s="13"/>
    </row>
    <row r="9" spans="1:18" ht="15" customHeight="1" x14ac:dyDescent="0.25">
      <c r="A9" s="1"/>
      <c r="C9" s="17" t="s">
        <v>112</v>
      </c>
      <c r="D9" s="18"/>
      <c r="E9" s="19"/>
      <c r="F9" s="20"/>
      <c r="G9" s="20"/>
      <c r="H9" s="21"/>
      <c r="I9" s="13"/>
      <c r="J9" s="13"/>
      <c r="K9" s="13"/>
      <c r="L9" s="13"/>
    </row>
    <row r="10" spans="1:18" ht="15" customHeight="1" x14ac:dyDescent="0.25">
      <c r="A10" s="1"/>
      <c r="C10" s="22" t="s">
        <v>113</v>
      </c>
      <c r="D10" s="18"/>
      <c r="E10" s="19"/>
      <c r="F10" s="20"/>
      <c r="G10" s="20"/>
      <c r="H10" s="21"/>
      <c r="I10" s="13"/>
      <c r="J10" s="13"/>
      <c r="K10" s="13"/>
      <c r="L10" s="13"/>
    </row>
    <row r="11" spans="1:18" ht="15.75" thickBot="1" x14ac:dyDescent="0.3">
      <c r="A11" s="1"/>
      <c r="C11" s="23"/>
      <c r="D11" s="24"/>
      <c r="E11" s="25"/>
      <c r="F11" s="25"/>
      <c r="G11" s="26"/>
      <c r="H11" s="27"/>
      <c r="I11" s="28"/>
      <c r="J11" s="27"/>
      <c r="K11" s="27"/>
      <c r="L11" s="27"/>
      <c r="M11" s="29"/>
      <c r="N11" s="29"/>
      <c r="O11" s="29"/>
      <c r="P11" s="29"/>
      <c r="Q11" s="29"/>
      <c r="R11" s="29"/>
    </row>
    <row r="12" spans="1:18" x14ac:dyDescent="0.25">
      <c r="A12" s="1"/>
      <c r="C12" s="30"/>
      <c r="D12" s="31"/>
      <c r="E12" s="32"/>
      <c r="F12" s="32"/>
      <c r="G12" s="33"/>
      <c r="H12" s="34"/>
      <c r="I12" s="35"/>
      <c r="J12" s="34"/>
      <c r="K12" s="34"/>
      <c r="L12" s="34"/>
      <c r="M12" s="36"/>
      <c r="N12" s="36"/>
      <c r="O12" s="36"/>
      <c r="P12" s="36"/>
      <c r="Q12" s="36"/>
      <c r="R12" s="36"/>
    </row>
    <row r="13" spans="1:18" ht="30" x14ac:dyDescent="0.25">
      <c r="A13" s="1"/>
      <c r="B13" s="37" t="s">
        <v>6</v>
      </c>
      <c r="C13" s="38" t="s">
        <v>7</v>
      </c>
      <c r="D13" s="39" t="s">
        <v>8</v>
      </c>
      <c r="E13" s="40" t="s">
        <v>9</v>
      </c>
      <c r="F13" s="41"/>
      <c r="G13" s="42" t="s">
        <v>10</v>
      </c>
      <c r="H13" s="40">
        <v>2024</v>
      </c>
      <c r="I13" s="40">
        <f t="shared" ref="I13:Q13" si="0">+H13+1</f>
        <v>2025</v>
      </c>
      <c r="J13" s="43">
        <f t="shared" si="0"/>
        <v>2026</v>
      </c>
      <c r="K13" s="44">
        <f t="shared" si="0"/>
        <v>2027</v>
      </c>
      <c r="L13" s="40">
        <f t="shared" si="0"/>
        <v>2028</v>
      </c>
      <c r="M13" s="40">
        <f t="shared" si="0"/>
        <v>2029</v>
      </c>
      <c r="N13" s="40">
        <f t="shared" si="0"/>
        <v>2030</v>
      </c>
      <c r="O13" s="40">
        <f t="shared" si="0"/>
        <v>2031</v>
      </c>
      <c r="P13" s="40">
        <f t="shared" si="0"/>
        <v>2032</v>
      </c>
      <c r="Q13" s="40">
        <f t="shared" si="0"/>
        <v>2033</v>
      </c>
    </row>
    <row r="14" spans="1:18" ht="15" customHeight="1" x14ac:dyDescent="0.25">
      <c r="A14" s="1"/>
      <c r="B14" s="45" t="s">
        <v>11</v>
      </c>
      <c r="C14" s="46" t="s">
        <v>12</v>
      </c>
      <c r="D14" s="47" t="s">
        <v>13</v>
      </c>
      <c r="E14" s="48">
        <v>1</v>
      </c>
      <c r="F14" s="49"/>
      <c r="G14" s="50" t="s">
        <v>14</v>
      </c>
      <c r="H14" s="51"/>
      <c r="I14" s="51"/>
      <c r="J14" s="52">
        <v>1</v>
      </c>
      <c r="K14" s="53"/>
      <c r="L14" s="54"/>
      <c r="M14" s="54"/>
      <c r="N14" s="54"/>
      <c r="O14" s="54">
        <v>1</v>
      </c>
      <c r="P14" s="54"/>
      <c r="Q14" s="55"/>
    </row>
    <row r="15" spans="1:18" x14ac:dyDescent="0.25">
      <c r="A15" s="1"/>
      <c r="B15" s="45" t="s">
        <v>15</v>
      </c>
      <c r="C15" s="56"/>
      <c r="D15" s="47" t="s">
        <v>16</v>
      </c>
      <c r="E15" s="57">
        <v>2</v>
      </c>
      <c r="F15" s="49"/>
      <c r="G15" s="50" t="s">
        <v>14</v>
      </c>
      <c r="H15" s="58"/>
      <c r="I15" s="58"/>
      <c r="J15" s="59">
        <v>2</v>
      </c>
      <c r="K15" s="60"/>
      <c r="L15" s="55"/>
      <c r="M15" s="55"/>
      <c r="N15" s="55"/>
      <c r="O15" s="55">
        <v>2</v>
      </c>
      <c r="P15" s="55"/>
      <c r="Q15" s="55"/>
    </row>
    <row r="16" spans="1:18" x14ac:dyDescent="0.25">
      <c r="A16" s="1"/>
      <c r="B16" s="45" t="s">
        <v>17</v>
      </c>
      <c r="C16" s="56"/>
      <c r="D16" s="47" t="s">
        <v>18</v>
      </c>
      <c r="E16" s="57">
        <v>6</v>
      </c>
      <c r="F16" s="61"/>
      <c r="G16" s="50" t="s">
        <v>14</v>
      </c>
      <c r="H16" s="62"/>
      <c r="I16" s="62"/>
      <c r="J16" s="63">
        <v>6</v>
      </c>
      <c r="K16" s="64"/>
      <c r="L16" s="65"/>
      <c r="M16" s="65"/>
      <c r="N16" s="65"/>
      <c r="O16" s="65">
        <v>6</v>
      </c>
      <c r="P16" s="65"/>
      <c r="Q16" s="65"/>
    </row>
    <row r="17" spans="1:18" x14ac:dyDescent="0.25">
      <c r="A17" s="1"/>
      <c r="B17" s="45">
        <v>3.4</v>
      </c>
      <c r="C17" s="56"/>
      <c r="D17" s="66" t="s">
        <v>19</v>
      </c>
      <c r="E17" s="67">
        <v>6</v>
      </c>
      <c r="F17" s="61"/>
      <c r="G17" s="68" t="s">
        <v>14</v>
      </c>
      <c r="H17" s="62"/>
      <c r="I17" s="62"/>
      <c r="J17" s="63">
        <v>6</v>
      </c>
      <c r="K17" s="64"/>
      <c r="L17" s="65"/>
      <c r="M17" s="65"/>
      <c r="N17" s="65"/>
      <c r="O17" s="65">
        <v>6</v>
      </c>
      <c r="P17" s="65"/>
      <c r="Q17" s="65"/>
      <c r="R17" s="69"/>
    </row>
    <row r="18" spans="1:18" x14ac:dyDescent="0.25">
      <c r="A18" s="1"/>
      <c r="B18" s="70" t="s">
        <v>20</v>
      </c>
      <c r="C18" s="5"/>
      <c r="D18" s="71" t="s">
        <v>21</v>
      </c>
      <c r="E18" s="57">
        <v>40000</v>
      </c>
      <c r="F18" s="49"/>
      <c r="G18" s="50" t="s">
        <v>22</v>
      </c>
      <c r="H18" s="72"/>
      <c r="I18" s="58"/>
      <c r="J18" s="59"/>
      <c r="K18" s="60"/>
      <c r="L18" s="58"/>
      <c r="M18" s="55"/>
      <c r="N18" s="55"/>
      <c r="O18" s="55"/>
      <c r="P18" s="55"/>
      <c r="Q18" s="55"/>
      <c r="R18" s="69"/>
    </row>
    <row r="19" spans="1:18" x14ac:dyDescent="0.25">
      <c r="A19" s="1"/>
      <c r="B19" s="70" t="s">
        <v>23</v>
      </c>
      <c r="C19" s="5"/>
      <c r="D19" s="71" t="s">
        <v>24</v>
      </c>
      <c r="E19" s="57">
        <v>2000</v>
      </c>
      <c r="F19" s="49"/>
      <c r="G19" s="50" t="s">
        <v>22</v>
      </c>
      <c r="H19" s="72"/>
      <c r="I19" s="58"/>
      <c r="J19" s="59"/>
      <c r="K19" s="60"/>
      <c r="L19" s="58"/>
      <c r="M19" s="55"/>
      <c r="N19" s="55"/>
      <c r="O19" s="55"/>
      <c r="P19" s="55"/>
      <c r="Q19" s="55"/>
      <c r="R19" s="69"/>
    </row>
    <row r="20" spans="1:18" x14ac:dyDescent="0.25">
      <c r="A20" s="1"/>
      <c r="B20" s="70" t="s">
        <v>25</v>
      </c>
      <c r="C20" s="5"/>
      <c r="D20" s="71" t="s">
        <v>26</v>
      </c>
      <c r="E20" s="57">
        <v>40000</v>
      </c>
      <c r="F20" s="49"/>
      <c r="G20" s="50" t="s">
        <v>22</v>
      </c>
      <c r="H20" s="72"/>
      <c r="I20" s="58"/>
      <c r="J20" s="59"/>
      <c r="K20" s="60"/>
      <c r="L20" s="58"/>
      <c r="M20" s="55"/>
      <c r="N20" s="55"/>
      <c r="O20" s="55"/>
      <c r="P20" s="55"/>
      <c r="Q20" s="55"/>
      <c r="R20" s="69"/>
    </row>
    <row r="21" spans="1:18" x14ac:dyDescent="0.25">
      <c r="A21" s="1"/>
      <c r="B21" s="70" t="s">
        <v>27</v>
      </c>
      <c r="C21" s="5"/>
      <c r="D21" s="71" t="s">
        <v>28</v>
      </c>
      <c r="E21" s="57">
        <v>45250</v>
      </c>
      <c r="F21" s="49"/>
      <c r="G21" s="50" t="s">
        <v>22</v>
      </c>
      <c r="H21" s="72"/>
      <c r="I21" s="58"/>
      <c r="J21" s="59"/>
      <c r="K21" s="60"/>
      <c r="L21" s="58"/>
      <c r="M21" s="55"/>
      <c r="N21" s="55"/>
      <c r="O21" s="55"/>
      <c r="P21" s="55"/>
      <c r="Q21" s="55"/>
      <c r="R21" s="69"/>
    </row>
    <row r="22" spans="1:18" x14ac:dyDescent="0.25">
      <c r="A22" s="1"/>
      <c r="B22" s="70" t="s">
        <v>29</v>
      </c>
      <c r="C22" s="73"/>
      <c r="D22" s="71" t="s">
        <v>30</v>
      </c>
      <c r="E22" s="57">
        <v>45250</v>
      </c>
      <c r="F22" s="49"/>
      <c r="G22" s="50" t="s">
        <v>22</v>
      </c>
      <c r="H22" s="72"/>
      <c r="I22" s="58"/>
      <c r="J22" s="59"/>
      <c r="K22" s="60"/>
      <c r="L22" s="58"/>
      <c r="M22" s="55"/>
      <c r="N22" s="55"/>
      <c r="O22" s="55"/>
      <c r="P22" s="55"/>
      <c r="Q22" s="55"/>
      <c r="R22" s="69"/>
    </row>
    <row r="23" spans="1:18" ht="15.75" thickBot="1" x14ac:dyDescent="0.3">
      <c r="A23" s="1"/>
      <c r="B23" s="74"/>
      <c r="C23" s="74"/>
      <c r="D23" s="25"/>
      <c r="E23" s="25"/>
      <c r="F23" s="26"/>
      <c r="G23" s="27"/>
      <c r="H23" s="28"/>
      <c r="I23" s="27"/>
      <c r="J23" s="27"/>
      <c r="K23" s="27"/>
      <c r="L23" s="29"/>
      <c r="M23" s="29"/>
      <c r="N23" s="29"/>
      <c r="O23" s="29"/>
      <c r="P23" s="29"/>
      <c r="Q23" s="29"/>
      <c r="R23" s="29"/>
    </row>
    <row r="24" spans="1:18" x14ac:dyDescent="0.25">
      <c r="A24" s="1"/>
      <c r="B24" s="75"/>
      <c r="C24" s="75"/>
      <c r="D24" s="32"/>
      <c r="E24" s="32"/>
      <c r="F24" s="33"/>
      <c r="G24" s="34"/>
      <c r="H24" s="35"/>
      <c r="I24" s="34"/>
      <c r="J24" s="34"/>
      <c r="K24" s="34"/>
      <c r="L24" s="36"/>
      <c r="M24" s="36"/>
      <c r="N24" s="36"/>
      <c r="O24" s="36"/>
      <c r="P24" s="36"/>
      <c r="Q24" s="36"/>
      <c r="R24" s="36"/>
    </row>
    <row r="25" spans="1:18" ht="21" x14ac:dyDescent="0.35">
      <c r="A25" s="1"/>
      <c r="B25" s="76">
        <v>1</v>
      </c>
      <c r="C25" s="38" t="s">
        <v>31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/>
    </row>
    <row r="26" spans="1:18" ht="45" x14ac:dyDescent="0.25">
      <c r="A26" s="1"/>
      <c r="B26" s="37" t="s">
        <v>6</v>
      </c>
      <c r="C26" s="77" t="s">
        <v>41</v>
      </c>
      <c r="D26" s="39" t="s">
        <v>8</v>
      </c>
      <c r="E26" s="78" t="s">
        <v>32</v>
      </c>
      <c r="F26" s="78" t="s">
        <v>33</v>
      </c>
      <c r="G26" s="79" t="s">
        <v>34</v>
      </c>
      <c r="H26" s="40">
        <v>2024</v>
      </c>
      <c r="I26" s="40">
        <v>2025</v>
      </c>
      <c r="J26" s="43">
        <v>2026</v>
      </c>
      <c r="K26" s="44">
        <v>2027</v>
      </c>
      <c r="L26" s="40">
        <v>2028</v>
      </c>
      <c r="M26" s="40">
        <v>2029</v>
      </c>
      <c r="N26" s="40">
        <v>2030</v>
      </c>
      <c r="O26" s="40">
        <v>2031</v>
      </c>
      <c r="P26" s="40">
        <v>2032</v>
      </c>
      <c r="Q26" s="40">
        <v>2033</v>
      </c>
      <c r="R26" s="40" t="s">
        <v>35</v>
      </c>
    </row>
    <row r="27" spans="1:18" ht="15" customHeight="1" x14ac:dyDescent="0.25">
      <c r="A27" s="1"/>
      <c r="B27" s="45" t="s">
        <v>11</v>
      </c>
      <c r="C27" s="46" t="s">
        <v>12</v>
      </c>
      <c r="D27" s="66" t="s">
        <v>13</v>
      </c>
      <c r="E27" s="50" t="s">
        <v>14</v>
      </c>
      <c r="F27" s="80"/>
      <c r="G27" s="81"/>
      <c r="H27" s="82"/>
      <c r="I27" s="82"/>
      <c r="J27" s="83">
        <f>F27*(1-G27)*J14</f>
        <v>0</v>
      </c>
      <c r="K27" s="84"/>
      <c r="L27" s="82"/>
      <c r="M27" s="82"/>
      <c r="N27" s="82"/>
      <c r="O27" s="82">
        <f>F27*(1-G27)*O14</f>
        <v>0</v>
      </c>
      <c r="P27" s="82"/>
      <c r="Q27" s="82"/>
      <c r="R27" s="82">
        <f>SUM(H27:Q27)</f>
        <v>0</v>
      </c>
    </row>
    <row r="28" spans="1:18" x14ac:dyDescent="0.25">
      <c r="A28" s="1"/>
      <c r="B28" s="5"/>
      <c r="C28" s="73"/>
      <c r="D28" s="85"/>
      <c r="E28" s="50" t="s">
        <v>36</v>
      </c>
      <c r="F28" s="80"/>
      <c r="G28" s="81"/>
      <c r="H28" s="82">
        <f>+F28*(1-G28)*E14</f>
        <v>0</v>
      </c>
      <c r="I28" s="82">
        <f>+F28*(1-G28)*E14</f>
        <v>0</v>
      </c>
      <c r="J28" s="83">
        <f>+F28*(1-G28)*E14</f>
        <v>0</v>
      </c>
      <c r="K28" s="84">
        <f>+F28*(1-G28)*E14</f>
        <v>0</v>
      </c>
      <c r="L28" s="82">
        <f>+F28*(1-G28)*E14</f>
        <v>0</v>
      </c>
      <c r="M28" s="82">
        <f>+F28*(1-G28)*E14</f>
        <v>0</v>
      </c>
      <c r="N28" s="82">
        <f>+F28*(1-G28)*E14</f>
        <v>0</v>
      </c>
      <c r="O28" s="82">
        <f>+F28*(1-G28)*E14</f>
        <v>0</v>
      </c>
      <c r="P28" s="82">
        <f>+F28*(1-G28)*E14</f>
        <v>0</v>
      </c>
      <c r="Q28" s="82">
        <f>+F28*(1-G28)*E14</f>
        <v>0</v>
      </c>
      <c r="R28" s="82">
        <f t="shared" ref="R27:R34" si="1">SUM(H28:Q28)</f>
        <v>0</v>
      </c>
    </row>
    <row r="29" spans="1:18" x14ac:dyDescent="0.25">
      <c r="A29" s="1"/>
      <c r="B29" s="45" t="s">
        <v>15</v>
      </c>
      <c r="C29" s="46" t="s">
        <v>12</v>
      </c>
      <c r="D29" s="66" t="str">
        <f>+D15</f>
        <v>ESA-C695F-K9</v>
      </c>
      <c r="E29" s="50" t="s">
        <v>14</v>
      </c>
      <c r="F29" s="80"/>
      <c r="G29" s="81"/>
      <c r="H29" s="82"/>
      <c r="I29" s="82"/>
      <c r="J29" s="83">
        <f>F29*(1-G29)*J15</f>
        <v>0</v>
      </c>
      <c r="K29" s="84"/>
      <c r="L29" s="82"/>
      <c r="M29" s="82"/>
      <c r="N29" s="82"/>
      <c r="O29" s="82">
        <f>F29*(1-G29)*O15</f>
        <v>0</v>
      </c>
      <c r="P29" s="82"/>
      <c r="Q29" s="82"/>
      <c r="R29" s="82">
        <f t="shared" si="1"/>
        <v>0</v>
      </c>
    </row>
    <row r="30" spans="1:18" x14ac:dyDescent="0.25">
      <c r="A30" s="1"/>
      <c r="B30" s="5"/>
      <c r="C30" s="73"/>
      <c r="D30" s="85"/>
      <c r="E30" s="50" t="s">
        <v>36</v>
      </c>
      <c r="F30" s="80"/>
      <c r="G30" s="81"/>
      <c r="H30" s="82">
        <f>+F30*(1-G30)*E15</f>
        <v>0</v>
      </c>
      <c r="I30" s="82">
        <f>+F30*(1-G30)*E15</f>
        <v>0</v>
      </c>
      <c r="J30" s="83">
        <f>+F30*(1-G30)*E15</f>
        <v>0</v>
      </c>
      <c r="K30" s="84">
        <f>+F30*(1-G30)*E15</f>
        <v>0</v>
      </c>
      <c r="L30" s="82">
        <f>+F30*(1-G30)*E15</f>
        <v>0</v>
      </c>
      <c r="M30" s="82">
        <f>+F30*(1-G30)*E15</f>
        <v>0</v>
      </c>
      <c r="N30" s="82">
        <f>+F30*(1-G30)*E15</f>
        <v>0</v>
      </c>
      <c r="O30" s="82">
        <f>+F30*(1-G30)*E15</f>
        <v>0</v>
      </c>
      <c r="P30" s="82">
        <f>+F30*(1-G30)*E15</f>
        <v>0</v>
      </c>
      <c r="Q30" s="82">
        <f>+F30*(1-G30)*E15</f>
        <v>0</v>
      </c>
      <c r="R30" s="82">
        <f t="shared" si="1"/>
        <v>0</v>
      </c>
    </row>
    <row r="31" spans="1:18" x14ac:dyDescent="0.25">
      <c r="A31" s="1"/>
      <c r="B31" s="45" t="s">
        <v>17</v>
      </c>
      <c r="C31" s="46" t="s">
        <v>12</v>
      </c>
      <c r="D31" s="66" t="str">
        <f>+D16</f>
        <v>ESA-C195-K9</v>
      </c>
      <c r="E31" s="50" t="s">
        <v>14</v>
      </c>
      <c r="F31" s="80"/>
      <c r="G31" s="81"/>
      <c r="H31" s="82"/>
      <c r="I31" s="82"/>
      <c r="J31" s="83">
        <f>F31*(1-G31)*J16</f>
        <v>0</v>
      </c>
      <c r="K31" s="84"/>
      <c r="L31" s="82"/>
      <c r="M31" s="82"/>
      <c r="N31" s="82"/>
      <c r="O31" s="82">
        <f>F31*(1-G31)*O16</f>
        <v>0</v>
      </c>
      <c r="P31" s="82"/>
      <c r="Q31" s="82"/>
      <c r="R31" s="82">
        <f t="shared" si="1"/>
        <v>0</v>
      </c>
    </row>
    <row r="32" spans="1:18" x14ac:dyDescent="0.25">
      <c r="A32" s="1"/>
      <c r="B32" s="5"/>
      <c r="C32" s="73"/>
      <c r="D32" s="85"/>
      <c r="E32" s="50" t="s">
        <v>36</v>
      </c>
      <c r="F32" s="80"/>
      <c r="G32" s="81"/>
      <c r="H32" s="82">
        <f>+F32*(1-G32)*E16</f>
        <v>0</v>
      </c>
      <c r="I32" s="82">
        <f>+F32*(1-G32)*E16</f>
        <v>0</v>
      </c>
      <c r="J32" s="83">
        <f>+F32*(1-G32)*E16</f>
        <v>0</v>
      </c>
      <c r="K32" s="84">
        <f>+F32*(1-G32)*E16</f>
        <v>0</v>
      </c>
      <c r="L32" s="82">
        <f>+F32*(1-G32)*E16</f>
        <v>0</v>
      </c>
      <c r="M32" s="82">
        <f>+F32*(1-G32)*E16</f>
        <v>0</v>
      </c>
      <c r="N32" s="82">
        <f>+F32*(1-G32)*E16</f>
        <v>0</v>
      </c>
      <c r="O32" s="82">
        <f>+F32*(1-G32)*E16</f>
        <v>0</v>
      </c>
      <c r="P32" s="82">
        <f>+F32*(1-G32)*E16</f>
        <v>0</v>
      </c>
      <c r="Q32" s="82">
        <f>+F32*(1-G32)*E16</f>
        <v>0</v>
      </c>
      <c r="R32" s="82">
        <f t="shared" si="1"/>
        <v>0</v>
      </c>
    </row>
    <row r="33" spans="1:18" x14ac:dyDescent="0.25">
      <c r="A33" s="1"/>
      <c r="B33" s="45" t="s">
        <v>37</v>
      </c>
      <c r="C33" s="46" t="s">
        <v>12</v>
      </c>
      <c r="D33" s="66" t="str">
        <f>+D17</f>
        <v>TG-M5-K9</v>
      </c>
      <c r="E33" s="50" t="s">
        <v>14</v>
      </c>
      <c r="F33" s="80"/>
      <c r="G33" s="81"/>
      <c r="H33" s="82"/>
      <c r="I33" s="82"/>
      <c r="J33" s="83">
        <f>F33*(1-G33)*J17</f>
        <v>0</v>
      </c>
      <c r="K33" s="84"/>
      <c r="L33" s="82"/>
      <c r="M33" s="82"/>
      <c r="N33" s="82"/>
      <c r="O33" s="82">
        <f>F33*(1-G33)*O17</f>
        <v>0</v>
      </c>
      <c r="P33" s="82"/>
      <c r="Q33" s="82"/>
      <c r="R33" s="82">
        <f t="shared" si="1"/>
        <v>0</v>
      </c>
    </row>
    <row r="34" spans="1:18" x14ac:dyDescent="0.25">
      <c r="A34" s="1"/>
      <c r="B34" s="5"/>
      <c r="C34" s="73"/>
      <c r="D34" s="85"/>
      <c r="E34" s="50" t="s">
        <v>36</v>
      </c>
      <c r="F34" s="80"/>
      <c r="G34" s="81"/>
      <c r="H34" s="82">
        <f>+F34*(1-G34)*E17</f>
        <v>0</v>
      </c>
      <c r="I34" s="82">
        <f>+F34*(1-G34)*E17</f>
        <v>0</v>
      </c>
      <c r="J34" s="83">
        <f>+F34*(1-G34)*E17</f>
        <v>0</v>
      </c>
      <c r="K34" s="84">
        <f>+F34*(1-G34)*E17</f>
        <v>0</v>
      </c>
      <c r="L34" s="82">
        <f>+F34*(1-G34)*E17</f>
        <v>0</v>
      </c>
      <c r="M34" s="82">
        <f>+F34*(1-G34)*E17</f>
        <v>0</v>
      </c>
      <c r="N34" s="82">
        <f>+F34*(1-G34)*E17</f>
        <v>0</v>
      </c>
      <c r="O34" s="82">
        <f>+F34*(1-G34)*E17</f>
        <v>0</v>
      </c>
      <c r="P34" s="82">
        <f>+F34*(1-G34)*E17</f>
        <v>0</v>
      </c>
      <c r="Q34" s="82">
        <f>+F34*(1-G34)*E17</f>
        <v>0</v>
      </c>
      <c r="R34" s="82">
        <f t="shared" si="1"/>
        <v>0</v>
      </c>
    </row>
    <row r="35" spans="1:18" ht="15.75" thickBot="1" x14ac:dyDescent="0.3">
      <c r="A35" s="1"/>
      <c r="B35" s="5"/>
      <c r="C35" s="5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8">
        <f>SUM(R27:R34)</f>
        <v>0</v>
      </c>
    </row>
    <row r="36" spans="1:18" ht="15.75" thickTop="1" x14ac:dyDescent="0.25">
      <c r="A36" s="1"/>
      <c r="B36" s="5"/>
      <c r="C36" s="5"/>
      <c r="F36" s="5"/>
      <c r="G36" s="5"/>
      <c r="H36" s="5"/>
      <c r="I36" s="5"/>
      <c r="J36" s="5"/>
      <c r="K36" s="5"/>
      <c r="L36" s="5"/>
    </row>
    <row r="37" spans="1:18" ht="45" x14ac:dyDescent="0.25">
      <c r="A37" s="1"/>
      <c r="B37" s="37" t="s">
        <v>6</v>
      </c>
      <c r="C37" s="77" t="s">
        <v>41</v>
      </c>
      <c r="D37" s="39" t="s">
        <v>8</v>
      </c>
      <c r="E37" s="78" t="s">
        <v>32</v>
      </c>
      <c r="F37" s="78" t="s">
        <v>38</v>
      </c>
      <c r="G37" s="79" t="s">
        <v>34</v>
      </c>
      <c r="H37" s="40">
        <v>2024</v>
      </c>
      <c r="I37" s="40">
        <v>2025</v>
      </c>
      <c r="J37" s="43">
        <v>2026</v>
      </c>
      <c r="K37" s="44">
        <v>2027</v>
      </c>
      <c r="L37" s="40">
        <v>2028</v>
      </c>
      <c r="M37" s="40">
        <v>2029</v>
      </c>
      <c r="N37" s="40">
        <v>2030</v>
      </c>
      <c r="O37" s="40">
        <v>2031</v>
      </c>
      <c r="P37" s="40">
        <v>2032</v>
      </c>
      <c r="Q37" s="40">
        <v>2033</v>
      </c>
      <c r="R37" s="40" t="s">
        <v>35</v>
      </c>
    </row>
    <row r="38" spans="1:18" x14ac:dyDescent="0.25">
      <c r="A38" s="1"/>
      <c r="B38" s="45" t="s">
        <v>20</v>
      </c>
      <c r="C38" s="89" t="s">
        <v>12</v>
      </c>
      <c r="D38" s="47" t="str">
        <f>D18</f>
        <v>ESA-MFE-LIC</v>
      </c>
      <c r="E38" s="90" t="s">
        <v>39</v>
      </c>
      <c r="F38" s="91"/>
      <c r="G38" s="92"/>
      <c r="H38" s="93">
        <f>+F38*(1-G38)</f>
        <v>0</v>
      </c>
      <c r="I38" s="93">
        <f>+H38</f>
        <v>0</v>
      </c>
      <c r="J38" s="94">
        <f t="shared" ref="J38:Q38" si="2">+I38</f>
        <v>0</v>
      </c>
      <c r="K38" s="95">
        <f t="shared" si="2"/>
        <v>0</v>
      </c>
      <c r="L38" s="93">
        <f t="shared" si="2"/>
        <v>0</v>
      </c>
      <c r="M38" s="93">
        <f t="shared" si="2"/>
        <v>0</v>
      </c>
      <c r="N38" s="93">
        <f t="shared" si="2"/>
        <v>0</v>
      </c>
      <c r="O38" s="93">
        <f t="shared" si="2"/>
        <v>0</v>
      </c>
      <c r="P38" s="93">
        <f t="shared" si="2"/>
        <v>0</v>
      </c>
      <c r="Q38" s="93">
        <f t="shared" si="2"/>
        <v>0</v>
      </c>
      <c r="R38" s="82">
        <f t="shared" ref="R38:R42" si="3">SUM(H38:Q38)</f>
        <v>0</v>
      </c>
    </row>
    <row r="39" spans="1:18" x14ac:dyDescent="0.25">
      <c r="A39" s="1"/>
      <c r="B39" s="45" t="s">
        <v>23</v>
      </c>
      <c r="C39" s="89" t="s">
        <v>12</v>
      </c>
      <c r="D39" s="47" t="str">
        <f t="shared" ref="D39:D42" si="4">D19</f>
        <v>ESA-ESI-LIC</v>
      </c>
      <c r="E39" s="90" t="s">
        <v>39</v>
      </c>
      <c r="F39" s="91"/>
      <c r="G39" s="92"/>
      <c r="H39" s="93">
        <f t="shared" ref="H39:H42" si="5">+F39*(1-G39)</f>
        <v>0</v>
      </c>
      <c r="I39" s="93">
        <f t="shared" ref="I39:I42" si="6">+H39</f>
        <v>0</v>
      </c>
      <c r="J39" s="94">
        <f t="shared" ref="J39:J42" si="7">+I39</f>
        <v>0</v>
      </c>
      <c r="K39" s="95">
        <f t="shared" ref="K39:K42" si="8">+J39</f>
        <v>0</v>
      </c>
      <c r="L39" s="93">
        <f t="shared" ref="L39:L42" si="9">+K39</f>
        <v>0</v>
      </c>
      <c r="M39" s="93">
        <f t="shared" ref="M39:M42" si="10">+L39</f>
        <v>0</v>
      </c>
      <c r="N39" s="93">
        <f t="shared" ref="N39:N42" si="11">+M39</f>
        <v>0</v>
      </c>
      <c r="O39" s="93">
        <f t="shared" ref="O39:O42" si="12">+N39</f>
        <v>0</v>
      </c>
      <c r="P39" s="93">
        <f t="shared" ref="P39:P42" si="13">+O39</f>
        <v>0</v>
      </c>
      <c r="Q39" s="93">
        <f t="shared" ref="Q39:Q42" si="14">+P39</f>
        <v>0</v>
      </c>
      <c r="R39" s="82">
        <f t="shared" si="3"/>
        <v>0</v>
      </c>
    </row>
    <row r="40" spans="1:18" x14ac:dyDescent="0.25">
      <c r="A40" s="1"/>
      <c r="B40" s="45" t="s">
        <v>25</v>
      </c>
      <c r="C40" s="89" t="s">
        <v>12</v>
      </c>
      <c r="D40" s="47" t="str">
        <f t="shared" si="4"/>
        <v>ESA-AMP-LIC</v>
      </c>
      <c r="E40" s="90" t="s">
        <v>39</v>
      </c>
      <c r="F40" s="91"/>
      <c r="G40" s="92"/>
      <c r="H40" s="93">
        <f t="shared" si="5"/>
        <v>0</v>
      </c>
      <c r="I40" s="93">
        <f t="shared" si="6"/>
        <v>0</v>
      </c>
      <c r="J40" s="94">
        <f t="shared" si="7"/>
        <v>0</v>
      </c>
      <c r="K40" s="95">
        <f t="shared" si="8"/>
        <v>0</v>
      </c>
      <c r="L40" s="93">
        <f t="shared" si="9"/>
        <v>0</v>
      </c>
      <c r="M40" s="93">
        <f t="shared" si="10"/>
        <v>0</v>
      </c>
      <c r="N40" s="93">
        <f t="shared" si="11"/>
        <v>0</v>
      </c>
      <c r="O40" s="93">
        <f t="shared" si="12"/>
        <v>0</v>
      </c>
      <c r="P40" s="93">
        <f t="shared" si="13"/>
        <v>0</v>
      </c>
      <c r="Q40" s="93">
        <f t="shared" si="14"/>
        <v>0</v>
      </c>
      <c r="R40" s="82">
        <f t="shared" si="3"/>
        <v>0</v>
      </c>
    </row>
    <row r="41" spans="1:18" x14ac:dyDescent="0.25">
      <c r="A41" s="1"/>
      <c r="B41" s="45" t="s">
        <v>27</v>
      </c>
      <c r="C41" s="89" t="s">
        <v>12</v>
      </c>
      <c r="D41" s="47" t="str">
        <f t="shared" si="4"/>
        <v>SMA-EMGT-LIC</v>
      </c>
      <c r="E41" s="90" t="s">
        <v>39</v>
      </c>
      <c r="F41" s="91"/>
      <c r="G41" s="92"/>
      <c r="H41" s="93">
        <f t="shared" si="5"/>
        <v>0</v>
      </c>
      <c r="I41" s="93">
        <f t="shared" si="6"/>
        <v>0</v>
      </c>
      <c r="J41" s="94">
        <f t="shared" si="7"/>
        <v>0</v>
      </c>
      <c r="K41" s="95">
        <f t="shared" si="8"/>
        <v>0</v>
      </c>
      <c r="L41" s="93">
        <f t="shared" si="9"/>
        <v>0</v>
      </c>
      <c r="M41" s="93">
        <f t="shared" si="10"/>
        <v>0</v>
      </c>
      <c r="N41" s="93">
        <f t="shared" si="11"/>
        <v>0</v>
      </c>
      <c r="O41" s="93">
        <f t="shared" si="12"/>
        <v>0</v>
      </c>
      <c r="P41" s="93">
        <f t="shared" si="13"/>
        <v>0</v>
      </c>
      <c r="Q41" s="93">
        <f t="shared" si="14"/>
        <v>0</v>
      </c>
      <c r="R41" s="82">
        <f t="shared" si="3"/>
        <v>0</v>
      </c>
    </row>
    <row r="42" spans="1:18" x14ac:dyDescent="0.25">
      <c r="A42" s="1"/>
      <c r="B42" s="45" t="s">
        <v>29</v>
      </c>
      <c r="C42" s="89" t="s">
        <v>12</v>
      </c>
      <c r="D42" s="47" t="str">
        <f t="shared" si="4"/>
        <v>ESA-ESS-LIC</v>
      </c>
      <c r="E42" s="90" t="s">
        <v>39</v>
      </c>
      <c r="F42" s="91"/>
      <c r="G42" s="92"/>
      <c r="H42" s="93">
        <f t="shared" si="5"/>
        <v>0</v>
      </c>
      <c r="I42" s="93">
        <f t="shared" si="6"/>
        <v>0</v>
      </c>
      <c r="J42" s="94">
        <f t="shared" si="7"/>
        <v>0</v>
      </c>
      <c r="K42" s="95">
        <f t="shared" si="8"/>
        <v>0</v>
      </c>
      <c r="L42" s="93">
        <f t="shared" si="9"/>
        <v>0</v>
      </c>
      <c r="M42" s="93">
        <f t="shared" si="10"/>
        <v>0</v>
      </c>
      <c r="N42" s="93">
        <f t="shared" si="11"/>
        <v>0</v>
      </c>
      <c r="O42" s="93">
        <f t="shared" si="12"/>
        <v>0</v>
      </c>
      <c r="P42" s="93">
        <f t="shared" si="13"/>
        <v>0</v>
      </c>
      <c r="Q42" s="93">
        <f t="shared" si="14"/>
        <v>0</v>
      </c>
      <c r="R42" s="82">
        <f t="shared" si="3"/>
        <v>0</v>
      </c>
    </row>
    <row r="43" spans="1:18" ht="30.75" customHeight="1" thickBot="1" x14ac:dyDescent="0.3">
      <c r="A43" s="1"/>
      <c r="B43" s="207"/>
      <c r="C43" s="208"/>
      <c r="D43" s="209"/>
      <c r="E43" s="210"/>
      <c r="F43" s="210"/>
      <c r="G43" s="210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96">
        <f>SUM(R38:R42)</f>
        <v>0</v>
      </c>
    </row>
    <row r="44" spans="1:18" ht="16.5" thickTop="1" thickBot="1" x14ac:dyDescent="0.3">
      <c r="A44" s="1"/>
      <c r="B44" s="74"/>
      <c r="C44" s="74"/>
      <c r="D44" s="25"/>
      <c r="E44" s="25"/>
      <c r="F44" s="26"/>
      <c r="G44" s="27"/>
      <c r="H44" s="28"/>
      <c r="I44" s="27"/>
      <c r="J44" s="27"/>
      <c r="K44" s="27"/>
      <c r="L44" s="29"/>
      <c r="M44" s="29"/>
      <c r="N44" s="29"/>
      <c r="O44" s="29"/>
      <c r="P44" s="29"/>
      <c r="Q44" s="29"/>
      <c r="R44" s="29"/>
    </row>
    <row r="45" spans="1:18" x14ac:dyDescent="0.25">
      <c r="A45" s="1"/>
      <c r="C45" s="75"/>
      <c r="D45" s="32"/>
      <c r="E45" s="32"/>
      <c r="F45" s="33"/>
      <c r="G45" s="34"/>
      <c r="H45" s="34"/>
      <c r="I45" s="34"/>
      <c r="J45" s="34"/>
      <c r="K45" s="34"/>
      <c r="L45" s="5"/>
    </row>
    <row r="46" spans="1:18" ht="21" x14ac:dyDescent="0.35">
      <c r="A46" s="1"/>
      <c r="B46" s="76">
        <v>2</v>
      </c>
      <c r="C46" s="38" t="s">
        <v>40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6"/>
    </row>
    <row r="47" spans="1:18" ht="45" x14ac:dyDescent="0.25">
      <c r="A47" s="1"/>
      <c r="C47" s="97" t="s">
        <v>41</v>
      </c>
      <c r="D47" s="98" t="s">
        <v>42</v>
      </c>
      <c r="E47" s="99"/>
      <c r="F47" s="100" t="s">
        <v>43</v>
      </c>
      <c r="G47" s="101" t="s">
        <v>44</v>
      </c>
      <c r="H47" s="40">
        <v>2024</v>
      </c>
      <c r="I47" s="40">
        <v>2025</v>
      </c>
      <c r="J47" s="43">
        <v>2026</v>
      </c>
      <c r="K47" s="44">
        <v>2027</v>
      </c>
      <c r="L47" s="40">
        <v>2028</v>
      </c>
      <c r="M47" s="40">
        <v>2029</v>
      </c>
      <c r="N47" s="40">
        <v>2030</v>
      </c>
      <c r="O47" s="40">
        <v>2031</v>
      </c>
      <c r="P47" s="40">
        <v>2032</v>
      </c>
      <c r="Q47" s="40">
        <v>2033</v>
      </c>
      <c r="R47" s="40" t="s">
        <v>35</v>
      </c>
    </row>
    <row r="48" spans="1:18" ht="15.75" thickBot="1" x14ac:dyDescent="0.3">
      <c r="A48" s="1"/>
      <c r="C48" s="102" t="s">
        <v>12</v>
      </c>
      <c r="D48" s="103" t="s">
        <v>45</v>
      </c>
      <c r="E48" s="103"/>
      <c r="F48" s="104"/>
      <c r="G48" s="105">
        <f>20*8</f>
        <v>160</v>
      </c>
      <c r="H48" s="82">
        <f>+F48*G48</f>
        <v>0</v>
      </c>
      <c r="I48" s="82">
        <f>+H48</f>
        <v>0</v>
      </c>
      <c r="J48" s="83">
        <f t="shared" ref="J48:Q48" si="15">+I48</f>
        <v>0</v>
      </c>
      <c r="K48" s="84">
        <f t="shared" si="15"/>
        <v>0</v>
      </c>
      <c r="L48" s="82">
        <f t="shared" si="15"/>
        <v>0</v>
      </c>
      <c r="M48" s="82">
        <f t="shared" si="15"/>
        <v>0</v>
      </c>
      <c r="N48" s="82">
        <f t="shared" si="15"/>
        <v>0</v>
      </c>
      <c r="O48" s="82">
        <f t="shared" si="15"/>
        <v>0</v>
      </c>
      <c r="P48" s="82">
        <f t="shared" si="15"/>
        <v>0</v>
      </c>
      <c r="Q48" s="82">
        <f t="shared" si="15"/>
        <v>0</v>
      </c>
      <c r="R48" s="88">
        <f>SUM(H48:Q48)</f>
        <v>0</v>
      </c>
    </row>
    <row r="49" spans="1:18" ht="16.5" thickTop="1" thickBot="1" x14ac:dyDescent="0.3">
      <c r="A49" s="1"/>
      <c r="B49" s="74"/>
      <c r="C49" s="74"/>
      <c r="D49" s="25"/>
      <c r="E49" s="25"/>
      <c r="F49" s="26"/>
      <c r="G49" s="27"/>
      <c r="H49" s="28"/>
      <c r="I49" s="27"/>
      <c r="J49" s="27"/>
      <c r="K49" s="27"/>
      <c r="L49" s="29"/>
      <c r="M49" s="29"/>
      <c r="N49" s="29"/>
      <c r="O49" s="29"/>
      <c r="P49" s="29"/>
      <c r="Q49" s="29"/>
      <c r="R49" s="29"/>
    </row>
    <row r="50" spans="1:18" x14ac:dyDescent="0.25">
      <c r="A50" s="1"/>
      <c r="C50" s="75"/>
      <c r="D50" s="32"/>
      <c r="E50" s="32"/>
      <c r="F50" s="33"/>
      <c r="G50" s="34"/>
      <c r="H50" s="34"/>
      <c r="I50" s="34"/>
      <c r="J50" s="34"/>
      <c r="K50" s="34"/>
      <c r="L50" s="5"/>
    </row>
    <row r="51" spans="1:18" ht="21.75" thickBot="1" x14ac:dyDescent="0.4">
      <c r="A51" s="1"/>
      <c r="C51" s="106" t="s">
        <v>46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07">
        <f>+R48+R43+R35</f>
        <v>0</v>
      </c>
    </row>
    <row r="52" spans="1:18" ht="16.5" thickTop="1" thickBot="1" x14ac:dyDescent="0.3">
      <c r="A52" s="1"/>
      <c r="B52" s="74"/>
      <c r="C52" s="74"/>
      <c r="D52" s="25"/>
      <c r="E52" s="25"/>
      <c r="F52" s="26"/>
      <c r="G52" s="27"/>
      <c r="H52" s="27"/>
      <c r="I52" s="27"/>
      <c r="J52" s="27"/>
      <c r="K52" s="27"/>
      <c r="L52" s="29"/>
      <c r="M52" s="29"/>
      <c r="N52" s="29"/>
      <c r="O52" s="29"/>
      <c r="P52" s="29"/>
      <c r="Q52" s="29"/>
      <c r="R52" s="29"/>
    </row>
    <row r="53" spans="1:18" x14ac:dyDescent="0.25">
      <c r="C53" s="75"/>
      <c r="D53" s="32"/>
      <c r="E53" s="32"/>
      <c r="F53" s="33"/>
      <c r="G53" s="34"/>
      <c r="H53" s="34"/>
      <c r="I53" s="34"/>
      <c r="J53" s="34"/>
      <c r="K53" s="34"/>
      <c r="L53" s="5"/>
    </row>
    <row r="54" spans="1:18" x14ac:dyDescent="0.25">
      <c r="A54" s="1"/>
      <c r="C54" s="30"/>
      <c r="D54" s="31"/>
      <c r="E54" s="32"/>
      <c r="F54" s="32"/>
      <c r="G54" s="33"/>
      <c r="H54" s="34"/>
      <c r="I54" s="35"/>
      <c r="J54" s="34"/>
      <c r="K54" s="34"/>
      <c r="L54" s="34"/>
      <c r="M54" s="36"/>
      <c r="N54" s="36"/>
      <c r="O54" s="36"/>
      <c r="P54" s="36"/>
      <c r="Q54" s="36"/>
      <c r="R54" s="36"/>
    </row>
  </sheetData>
  <sheetProtection algorithmName="SHA-512" hashValue="/tkV3GxgQyO0yQKcYCTqNGcMxBDHZ+9qRMLG78ix77wn9iQkBZyVMmmXvWx2+kixQWfW10UuV7jSmpj6du49QQ==" saltValue="9l2rc52pHxlTEgU1bIdACg==" spinCount="100000" sheet="1" objects="1" scenarios="1"/>
  <mergeCells count="1">
    <mergeCell ref="E5:H5"/>
  </mergeCells>
  <phoneticPr fontId="39" type="noConversion"/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5EBA-7F5A-4741-8557-7971EFD8AD1B}">
  <sheetPr>
    <tabColor theme="0" tint="-0.499984740745262"/>
    <pageSetUpPr fitToPage="1"/>
  </sheetPr>
  <dimension ref="A1:P95"/>
  <sheetViews>
    <sheetView showGridLines="0" zoomScaleNormal="100" workbookViewId="0">
      <selection activeCell="F10" sqref="F10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112" customFormat="1" ht="21" customHeight="1" x14ac:dyDescent="0.2">
      <c r="A1" s="111"/>
      <c r="B1" s="111"/>
      <c r="C1" s="111"/>
      <c r="D1" s="111"/>
      <c r="E1" s="111"/>
      <c r="F1" s="111"/>
      <c r="G1" s="111"/>
      <c r="H1" s="111"/>
    </row>
    <row r="2" spans="1:10" s="112" customFormat="1" ht="21" customHeight="1" x14ac:dyDescent="0.3">
      <c r="A2" s="111"/>
      <c r="B2" s="113" t="s">
        <v>0</v>
      </c>
      <c r="C2" s="114"/>
      <c r="D2" s="114"/>
      <c r="E2" s="114"/>
      <c r="F2" s="114"/>
      <c r="G2" s="115"/>
      <c r="H2" s="115"/>
    </row>
    <row r="3" spans="1:10" s="112" customFormat="1" ht="21" customHeight="1" x14ac:dyDescent="0.25">
      <c r="A3" s="111"/>
      <c r="B3" s="116" t="s">
        <v>47</v>
      </c>
      <c r="C3" s="114"/>
      <c r="D3" s="114"/>
      <c r="E3" s="114"/>
      <c r="F3" s="114"/>
      <c r="G3" s="115"/>
      <c r="H3" s="115"/>
    </row>
    <row r="4" spans="1:10" s="112" customFormat="1" ht="24.75" x14ac:dyDescent="0.3">
      <c r="A4" s="111"/>
      <c r="B4" s="117" t="s">
        <v>48</v>
      </c>
      <c r="C4" s="114"/>
      <c r="D4" s="114"/>
      <c r="E4" s="114"/>
      <c r="F4" s="114"/>
      <c r="G4" s="115"/>
      <c r="H4" s="115"/>
    </row>
    <row r="5" spans="1:10" s="112" customFormat="1" ht="21" customHeight="1" x14ac:dyDescent="0.2">
      <c r="A5" s="111"/>
      <c r="B5" s="118" t="s">
        <v>49</v>
      </c>
      <c r="C5" s="114"/>
      <c r="D5" s="114"/>
      <c r="E5" s="114"/>
      <c r="F5" s="114"/>
      <c r="G5" s="115"/>
      <c r="H5" s="115"/>
    </row>
    <row r="6" spans="1:10" s="112" customFormat="1" ht="21" customHeight="1" x14ac:dyDescent="0.2">
      <c r="A6" s="111"/>
      <c r="B6" s="119" t="s">
        <v>50</v>
      </c>
      <c r="C6" s="114"/>
      <c r="D6" s="114"/>
      <c r="E6" s="114"/>
      <c r="F6" s="114"/>
      <c r="G6" s="115"/>
      <c r="H6" s="115"/>
    </row>
    <row r="7" spans="1:10" s="111" customFormat="1" ht="15" customHeight="1" thickBot="1" x14ac:dyDescent="0.25">
      <c r="B7" s="120"/>
      <c r="C7" s="121"/>
      <c r="D7" s="121"/>
      <c r="E7" s="121"/>
      <c r="F7" s="122"/>
      <c r="G7" s="123"/>
      <c r="H7" s="123"/>
      <c r="J7" s="124"/>
    </row>
    <row r="8" spans="1:10" s="112" customFormat="1" ht="15" customHeight="1" x14ac:dyDescent="0.2">
      <c r="A8" s="111"/>
    </row>
    <row r="9" spans="1:10" s="112" customFormat="1" ht="27.95" customHeight="1" x14ac:dyDescent="0.2">
      <c r="A9" s="125"/>
      <c r="B9" s="125"/>
      <c r="D9" s="196" t="s">
        <v>51</v>
      </c>
      <c r="E9" s="196"/>
      <c r="F9" s="190">
        <f>'Perceel 3'!R51</f>
        <v>0</v>
      </c>
    </row>
    <row r="10" spans="1:10" s="112" customFormat="1" ht="12.75" customHeight="1" x14ac:dyDescent="0.2">
      <c r="B10" s="125"/>
      <c r="C10" s="125"/>
    </row>
    <row r="11" spans="1:10" s="112" customFormat="1" ht="27.95" customHeight="1" x14ac:dyDescent="0.2">
      <c r="A11" s="126"/>
      <c r="B11" s="127"/>
      <c r="C11" s="127"/>
      <c r="D11" s="197" t="s">
        <v>52</v>
      </c>
      <c r="E11" s="198"/>
      <c r="F11" s="128" t="s">
        <v>53</v>
      </c>
      <c r="G11" s="199" t="s">
        <v>54</v>
      </c>
      <c r="H11" s="200"/>
    </row>
    <row r="12" spans="1:10" s="112" customFormat="1" ht="27.95" customHeight="1" x14ac:dyDescent="0.2">
      <c r="A12" s="126"/>
      <c r="B12" s="127"/>
      <c r="C12" s="127"/>
      <c r="D12" s="201" t="s">
        <v>55</v>
      </c>
      <c r="E12" s="202"/>
      <c r="F12" s="129">
        <f>+DATA!G41</f>
        <v>150</v>
      </c>
      <c r="G12" s="130">
        <f>+F12/DATA!$G$40*100</f>
        <v>75</v>
      </c>
      <c r="H12" s="131" t="s">
        <v>56</v>
      </c>
    </row>
    <row r="13" spans="1:10" s="112" customFormat="1" ht="27.95" customHeight="1" x14ac:dyDescent="0.2">
      <c r="A13" s="126"/>
      <c r="B13" s="127"/>
      <c r="C13" s="127"/>
      <c r="D13" s="201" t="s">
        <v>57</v>
      </c>
      <c r="E13" s="202"/>
      <c r="F13" s="132"/>
      <c r="G13" s="130">
        <f>+F13/DATA!$G$40*100</f>
        <v>0</v>
      </c>
      <c r="H13" s="131" t="s">
        <v>56</v>
      </c>
    </row>
    <row r="14" spans="1:10" s="112" customFormat="1" ht="27.95" customHeight="1" x14ac:dyDescent="0.2">
      <c r="A14" s="126"/>
      <c r="B14" s="126"/>
      <c r="C14" s="127"/>
      <c r="D14" s="133"/>
      <c r="E14" s="134" t="s">
        <v>58</v>
      </c>
      <c r="F14" s="135">
        <f>SUM(F12:F13)</f>
        <v>150</v>
      </c>
      <c r="G14" s="130">
        <f>SUM(G12:G13)</f>
        <v>75</v>
      </c>
      <c r="H14" s="131" t="s">
        <v>56</v>
      </c>
    </row>
    <row r="15" spans="1:10" s="112" customFormat="1" ht="27.95" customHeight="1" x14ac:dyDescent="0.2">
      <c r="A15" s="126"/>
      <c r="B15" s="126"/>
      <c r="C15" s="127"/>
      <c r="D15" s="203" t="s">
        <v>59</v>
      </c>
      <c r="E15" s="204"/>
      <c r="F15" s="136">
        <f>+DATA!E7</f>
        <v>0.55089820359281438</v>
      </c>
    </row>
    <row r="16" spans="1:10" s="112" customFormat="1" ht="27.95" customHeight="1" x14ac:dyDescent="0.2">
      <c r="A16" s="126"/>
      <c r="B16" s="127"/>
      <c r="C16" s="127"/>
      <c r="D16" s="137" t="s">
        <v>60</v>
      </c>
      <c r="E16" s="138" t="str">
        <f>"Eigen inschatting door Inschrijver. Waarde tussen 0 en "&amp;F20&amp;" punten."</f>
        <v>Eigen inschatting door Inschrijver. Waarde tussen 0 en 50 punten.</v>
      </c>
      <c r="F16" s="139"/>
      <c r="G16" s="140"/>
      <c r="H16" s="141"/>
    </row>
    <row r="17" spans="1:12" s="112" customFormat="1" ht="27.95" customHeight="1" x14ac:dyDescent="0.2">
      <c r="A17" s="126"/>
      <c r="B17" s="126"/>
      <c r="C17" s="127"/>
      <c r="D17" s="142"/>
      <c r="E17" s="141"/>
      <c r="F17" s="141"/>
      <c r="G17" s="141"/>
    </row>
    <row r="18" spans="1:12" s="112" customFormat="1" ht="27.95" customHeight="1" x14ac:dyDescent="0.2">
      <c r="A18" s="126"/>
      <c r="B18" s="126"/>
      <c r="C18" s="127"/>
      <c r="D18" s="197" t="s">
        <v>61</v>
      </c>
      <c r="E18" s="198"/>
      <c r="F18" s="143" t="s">
        <v>62</v>
      </c>
      <c r="G18" s="199" t="s">
        <v>54</v>
      </c>
      <c r="H18" s="200"/>
    </row>
    <row r="19" spans="1:12" s="112" customFormat="1" ht="27.95" customHeight="1" x14ac:dyDescent="0.2">
      <c r="A19" s="126"/>
      <c r="B19" s="126"/>
      <c r="C19" s="127"/>
      <c r="D19" s="196" t="s">
        <v>63</v>
      </c>
      <c r="E19" s="196"/>
      <c r="F19" s="135">
        <f>DATA!G41</f>
        <v>150</v>
      </c>
      <c r="G19" s="130">
        <f>+F19/DATA!$G$40*100</f>
        <v>75</v>
      </c>
      <c r="H19" s="131" t="s">
        <v>56</v>
      </c>
    </row>
    <row r="20" spans="1:12" s="112" customFormat="1" ht="27.95" customHeight="1" x14ac:dyDescent="0.2">
      <c r="A20" s="126"/>
      <c r="B20" s="126"/>
      <c r="C20" s="127"/>
      <c r="D20" s="196" t="s">
        <v>64</v>
      </c>
      <c r="E20" s="196"/>
      <c r="F20" s="135">
        <f>DATA!G42</f>
        <v>50</v>
      </c>
      <c r="G20" s="130">
        <f>+F20/DATA!$G$40*100</f>
        <v>25</v>
      </c>
      <c r="H20" s="131" t="s">
        <v>56</v>
      </c>
      <c r="J20" s="144"/>
      <c r="K20" s="144"/>
      <c r="L20" s="144"/>
    </row>
    <row r="21" spans="1:12" s="112" customFormat="1" ht="27.95" customHeight="1" x14ac:dyDescent="0.2">
      <c r="A21" s="126"/>
      <c r="B21" s="127"/>
      <c r="C21" s="127"/>
      <c r="D21" s="196" t="s">
        <v>35</v>
      </c>
      <c r="E21" s="196"/>
      <c r="F21" s="135">
        <f>SUM(F19:F20)</f>
        <v>200</v>
      </c>
      <c r="G21" s="130">
        <f>+F21/DATA!$G$40*100</f>
        <v>100</v>
      </c>
      <c r="H21" s="131" t="s">
        <v>56</v>
      </c>
    </row>
    <row r="22" spans="1:12" s="112" customFormat="1" ht="27.95" customHeight="1" x14ac:dyDescent="0.2">
      <c r="A22" s="126"/>
      <c r="B22" s="127"/>
      <c r="C22" s="127"/>
      <c r="D22" s="195"/>
      <c r="E22" s="195"/>
      <c r="F22" s="145"/>
      <c r="G22" s="146"/>
      <c r="H22" s="147"/>
    </row>
    <row r="23" spans="1:12" s="112" customFormat="1" ht="27.95" customHeight="1" x14ac:dyDescent="0.2">
      <c r="A23" s="126"/>
      <c r="B23" s="127"/>
      <c r="C23" s="127"/>
      <c r="D23" s="125"/>
      <c r="E23" s="125"/>
      <c r="F23" s="125"/>
      <c r="G23" s="125"/>
      <c r="H23" s="125"/>
    </row>
    <row r="24" spans="1:12" s="112" customFormat="1" ht="27.95" customHeight="1" x14ac:dyDescent="0.2">
      <c r="A24" s="126"/>
      <c r="B24" s="127"/>
      <c r="C24" s="127"/>
      <c r="D24" s="125"/>
      <c r="E24" s="125"/>
      <c r="F24" s="125"/>
      <c r="G24" s="125"/>
      <c r="H24" s="125"/>
    </row>
    <row r="25" spans="1:12" s="112" customFormat="1" ht="27.95" customHeight="1" x14ac:dyDescent="0.2">
      <c r="A25" s="126"/>
      <c r="B25" s="127"/>
      <c r="C25" s="127"/>
      <c r="D25" s="125"/>
      <c r="E25" s="125"/>
      <c r="F25" s="125"/>
      <c r="G25" s="125"/>
      <c r="H25" s="125"/>
    </row>
    <row r="26" spans="1:12" s="112" customFormat="1" ht="27.95" customHeight="1" x14ac:dyDescent="0.2">
      <c r="A26" s="126"/>
      <c r="B26" s="127"/>
      <c r="C26" s="127"/>
      <c r="D26" s="125"/>
      <c r="E26" s="125"/>
      <c r="F26" s="125"/>
      <c r="G26" s="125"/>
      <c r="H26" s="125"/>
    </row>
    <row r="27" spans="1:12" s="112" customFormat="1" ht="27.75" customHeight="1" x14ac:dyDescent="0.2">
      <c r="A27" s="111"/>
      <c r="B27" s="127"/>
      <c r="C27" s="127"/>
      <c r="D27" s="125"/>
      <c r="E27" s="125"/>
      <c r="F27" s="125"/>
      <c r="G27" s="125"/>
      <c r="H27" s="125"/>
    </row>
    <row r="28" spans="1:12" s="112" customFormat="1" ht="15" customHeight="1" thickBot="1" x14ac:dyDescent="0.25">
      <c r="A28" s="111"/>
      <c r="B28" s="120"/>
      <c r="C28" s="121"/>
      <c r="D28" s="121"/>
      <c r="E28" s="121"/>
      <c r="F28" s="122"/>
      <c r="G28" s="123"/>
      <c r="H28" s="123"/>
    </row>
    <row r="29" spans="1:12" s="112" customFormat="1" ht="15" customHeight="1" x14ac:dyDescent="0.2"/>
    <row r="30" spans="1:12" s="112" customFormat="1" ht="27.95" hidden="1" customHeight="1" x14ac:dyDescent="0.2">
      <c r="B30" s="125"/>
    </row>
    <row r="31" spans="1:12" s="112" customFormat="1" ht="27.95" hidden="1" customHeight="1" x14ac:dyDescent="0.2">
      <c r="B31" s="125"/>
    </row>
    <row r="32" spans="1:12" s="112" customFormat="1" ht="27.95" hidden="1" customHeight="1" x14ac:dyDescent="0.2">
      <c r="B32" s="125"/>
    </row>
    <row r="33" spans="2:16" s="112" customFormat="1" ht="27.95" hidden="1" customHeight="1" x14ac:dyDescent="0.2">
      <c r="B33" s="125"/>
    </row>
    <row r="34" spans="2:16" s="112" customFormat="1" ht="27.95" hidden="1" customHeight="1" x14ac:dyDescent="0.2">
      <c r="B34" s="125"/>
    </row>
    <row r="35" spans="2:16" s="112" customFormat="1" ht="27.95" hidden="1" customHeight="1" x14ac:dyDescent="0.2">
      <c r="B35" s="125"/>
      <c r="P35" s="112" t="s">
        <v>65</v>
      </c>
    </row>
    <row r="36" spans="2:16" s="112" customFormat="1" ht="27.95" hidden="1" customHeight="1" x14ac:dyDescent="0.2">
      <c r="B36" s="125"/>
    </row>
    <row r="37" spans="2:16" s="112" customFormat="1" ht="27.95" hidden="1" customHeight="1" x14ac:dyDescent="0.25">
      <c r="B37" s="125"/>
      <c r="G37" s="5"/>
    </row>
    <row r="38" spans="2:16" s="112" customFormat="1" ht="27.95" hidden="1" customHeight="1" x14ac:dyDescent="0.25">
      <c r="B38" s="125"/>
      <c r="G38" s="5"/>
    </row>
    <row r="39" spans="2:16" s="112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48" t="s">
        <v>58</v>
      </c>
      <c r="D83" s="149"/>
      <c r="E83" s="150">
        <v>1650</v>
      </c>
      <c r="F83" s="151" t="e">
        <f>+E83/Qmax*100</f>
        <v>#NAME?</v>
      </c>
      <c r="G83" s="131" t="s">
        <v>56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80031-6D5F-4DDF-B840-956372A3DA5F}">
  <dimension ref="A1:AE80"/>
  <sheetViews>
    <sheetView showGridLines="0" zoomScaleNormal="100" workbookViewId="0"/>
  </sheetViews>
  <sheetFormatPr defaultColWidth="0" defaultRowHeight="15" zeroHeight="1" x14ac:dyDescent="0.25"/>
  <cols>
    <col min="1" max="1" width="3.7109375" style="152" customWidth="1"/>
    <col min="2" max="27" width="21.7109375" style="152" customWidth="1"/>
    <col min="28" max="28" width="3.7109375" style="152" customWidth="1"/>
    <col min="29" max="31" width="21.7109375" style="152" hidden="1" customWidth="1"/>
    <col min="32" max="16384" width="9.140625" style="152" hidden="1"/>
  </cols>
  <sheetData>
    <row r="1" spans="2:28" ht="21" customHeight="1" x14ac:dyDescent="0.25">
      <c r="AB1" s="153"/>
    </row>
    <row r="2" spans="2:28" s="153" customFormat="1" ht="21" customHeight="1" x14ac:dyDescent="0.2">
      <c r="B2" s="205" t="s">
        <v>66</v>
      </c>
      <c r="C2" s="205"/>
      <c r="D2" s="205"/>
      <c r="E2" s="205"/>
    </row>
    <row r="3" spans="2:28" s="153" customFormat="1" ht="21" customHeight="1" x14ac:dyDescent="0.2">
      <c r="B3" s="205"/>
      <c r="C3" s="205"/>
      <c r="D3" s="205"/>
      <c r="E3" s="205"/>
    </row>
    <row r="4" spans="2:28" s="153" customFormat="1" ht="21" customHeight="1" x14ac:dyDescent="0.2">
      <c r="B4" s="205"/>
      <c r="C4" s="205"/>
      <c r="D4" s="205"/>
      <c r="E4" s="205"/>
    </row>
    <row r="5" spans="2:28" s="153" customFormat="1" ht="21" customHeight="1" x14ac:dyDescent="0.2">
      <c r="B5" s="154"/>
    </row>
    <row r="6" spans="2:28" s="153" customFormat="1" ht="27.95" customHeight="1" x14ac:dyDescent="0.2">
      <c r="B6" s="155" t="s">
        <v>67</v>
      </c>
    </row>
    <row r="7" spans="2:28" s="153" customFormat="1" ht="27.95" customHeight="1" x14ac:dyDescent="0.2">
      <c r="B7" s="156" t="s">
        <v>68</v>
      </c>
      <c r="C7" s="157">
        <f>+'BPK-Grafiek'!$F$9</f>
        <v>0</v>
      </c>
      <c r="D7" s="158">
        <f>+'BPK-Grafiek'!$F$14</f>
        <v>150</v>
      </c>
      <c r="E7" s="159">
        <f>IFERROR((0.5*($C$7/$G$38)^$F$38+0.5*(2-$D$7/$H$38)^$F$38)^(1/$F$38),0)</f>
        <v>0.55089820359281438</v>
      </c>
      <c r="F7" s="160">
        <f>+D7/G40*100</f>
        <v>75</v>
      </c>
    </row>
    <row r="8" spans="2:28" s="153" customFormat="1" ht="27.95" customHeight="1" x14ac:dyDescent="0.2"/>
    <row r="9" spans="2:28" s="163" customFormat="1" ht="27.95" customHeight="1" x14ac:dyDescent="0.25">
      <c r="B9" s="161" t="s">
        <v>69</v>
      </c>
      <c r="C9" s="206" t="s">
        <v>111</v>
      </c>
      <c r="D9" s="206"/>
      <c r="E9" s="206"/>
      <c r="F9" s="206"/>
      <c r="G9" s="206"/>
      <c r="H9" s="206"/>
      <c r="I9" s="206"/>
      <c r="J9" s="206"/>
      <c r="K9" s="162"/>
      <c r="L9" s="162"/>
    </row>
    <row r="10" spans="2:28" s="163" customFormat="1" ht="27.95" customHeight="1" x14ac:dyDescent="0.25">
      <c r="C10" s="206"/>
      <c r="D10" s="206"/>
      <c r="E10" s="206"/>
      <c r="F10" s="206"/>
      <c r="G10" s="206"/>
      <c r="H10" s="206"/>
      <c r="I10" s="206"/>
      <c r="J10" s="206"/>
    </row>
    <row r="11" spans="2:28" s="153" customFormat="1" ht="27.95" customHeight="1" x14ac:dyDescent="0.2">
      <c r="B11" s="164" t="s">
        <v>70</v>
      </c>
      <c r="C11" s="165" t="s">
        <v>71</v>
      </c>
      <c r="D11" s="165" t="s">
        <v>72</v>
      </c>
      <c r="E11" s="165" t="s">
        <v>73</v>
      </c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</row>
    <row r="12" spans="2:28" s="153" customFormat="1" ht="27.95" customHeight="1" x14ac:dyDescent="0.2">
      <c r="B12" s="167" t="s">
        <v>74</v>
      </c>
      <c r="C12" s="168">
        <v>5460000</v>
      </c>
      <c r="D12" s="169">
        <v>167</v>
      </c>
      <c r="E12" s="170">
        <v>1</v>
      </c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</row>
    <row r="13" spans="2:28" s="153" customFormat="1" ht="27.95" customHeight="1" x14ac:dyDescent="0.2">
      <c r="B13" s="167" t="s">
        <v>75</v>
      </c>
      <c r="C13" s="168">
        <v>6538922.155688622</v>
      </c>
      <c r="D13" s="169">
        <v>200</v>
      </c>
      <c r="E13" s="170">
        <v>1</v>
      </c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</row>
    <row r="14" spans="2:28" s="153" customFormat="1" ht="27.95" customHeight="1" x14ac:dyDescent="0.2">
      <c r="B14" s="167" t="s">
        <v>76</v>
      </c>
      <c r="C14" s="168">
        <v>0</v>
      </c>
      <c r="D14" s="169">
        <v>0</v>
      </c>
      <c r="E14" s="170">
        <v>1</v>
      </c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</row>
    <row r="15" spans="2:28" s="153" customFormat="1" ht="27.95" customHeight="1" x14ac:dyDescent="0.2"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</row>
    <row r="16" spans="2:28" s="153" customFormat="1" ht="27.95" customHeight="1" x14ac:dyDescent="0.2">
      <c r="B16" s="171" t="s">
        <v>77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</row>
    <row r="17" spans="2:27" s="153" customFormat="1" ht="27.95" customHeight="1" x14ac:dyDescent="0.2">
      <c r="B17" s="166"/>
      <c r="C17" s="165" t="s">
        <v>78</v>
      </c>
      <c r="D17" s="172">
        <v>0</v>
      </c>
      <c r="E17" s="172">
        <v>1.2500000000000001E-2</v>
      </c>
      <c r="F17" s="172">
        <v>2.5000000000000001E-2</v>
      </c>
      <c r="G17" s="172">
        <v>0.05</v>
      </c>
      <c r="H17" s="172">
        <v>0.1</v>
      </c>
      <c r="I17" s="172">
        <v>0.15</v>
      </c>
      <c r="J17" s="172">
        <v>0.2</v>
      </c>
      <c r="K17" s="172">
        <v>0.25</v>
      </c>
      <c r="L17" s="172">
        <v>0.3</v>
      </c>
      <c r="M17" s="172">
        <v>0.35</v>
      </c>
      <c r="N17" s="172">
        <v>0.4</v>
      </c>
      <c r="O17" s="172">
        <v>0.45</v>
      </c>
      <c r="P17" s="172">
        <v>0.5</v>
      </c>
      <c r="Q17" s="172">
        <v>0.55000000000000004</v>
      </c>
      <c r="R17" s="172">
        <v>0.6</v>
      </c>
      <c r="S17" s="172">
        <v>0.65</v>
      </c>
      <c r="T17" s="172">
        <v>0.7</v>
      </c>
      <c r="U17" s="172">
        <v>0.75</v>
      </c>
      <c r="V17" s="172">
        <v>0.8</v>
      </c>
      <c r="W17" s="172">
        <v>0.85</v>
      </c>
      <c r="X17" s="172">
        <v>0.9</v>
      </c>
      <c r="Y17" s="172">
        <v>0.95</v>
      </c>
      <c r="Z17" s="172">
        <v>1</v>
      </c>
      <c r="AA17" s="173">
        <v>0</v>
      </c>
    </row>
    <row r="18" spans="2:27" s="153" customFormat="1" ht="27.95" customHeight="1" x14ac:dyDescent="0.2">
      <c r="B18" s="174" t="s">
        <v>79</v>
      </c>
      <c r="C18" s="172">
        <v>0</v>
      </c>
      <c r="D18" s="172">
        <v>0</v>
      </c>
      <c r="E18" s="172">
        <v>2.5</v>
      </c>
      <c r="F18" s="172">
        <v>5</v>
      </c>
      <c r="G18" s="172">
        <v>10</v>
      </c>
      <c r="H18" s="172">
        <v>20</v>
      </c>
      <c r="I18" s="172">
        <v>30</v>
      </c>
      <c r="J18" s="172">
        <v>40</v>
      </c>
      <c r="K18" s="172">
        <v>50</v>
      </c>
      <c r="L18" s="172">
        <v>60</v>
      </c>
      <c r="M18" s="172">
        <v>70</v>
      </c>
      <c r="N18" s="172">
        <v>80</v>
      </c>
      <c r="O18" s="172">
        <v>90</v>
      </c>
      <c r="P18" s="172">
        <v>100</v>
      </c>
      <c r="Q18" s="172">
        <v>110.00000000000001</v>
      </c>
      <c r="R18" s="172">
        <v>120</v>
      </c>
      <c r="S18" s="172">
        <v>130</v>
      </c>
      <c r="T18" s="172">
        <v>140</v>
      </c>
      <c r="U18" s="172">
        <v>150</v>
      </c>
      <c r="V18" s="172">
        <v>160</v>
      </c>
      <c r="W18" s="172">
        <v>170</v>
      </c>
      <c r="X18" s="172">
        <v>180</v>
      </c>
      <c r="Y18" s="172">
        <v>190</v>
      </c>
      <c r="Z18" s="172">
        <v>200</v>
      </c>
      <c r="AA18" s="172" t="s">
        <v>73</v>
      </c>
    </row>
    <row r="19" spans="2:27" s="153" customFormat="1" ht="27.95" customHeight="1" x14ac:dyDescent="0.2">
      <c r="B19" s="174" t="s">
        <v>80</v>
      </c>
      <c r="C19" s="172"/>
      <c r="D19" s="172">
        <v>0</v>
      </c>
      <c r="E19" s="172">
        <v>81736.526946108119</v>
      </c>
      <c r="F19" s="172">
        <v>163473.05389221504</v>
      </c>
      <c r="G19" s="172">
        <v>326946.10778443131</v>
      </c>
      <c r="H19" s="172">
        <v>653892.21556886262</v>
      </c>
      <c r="I19" s="172">
        <v>980838.32335329382</v>
      </c>
      <c r="J19" s="172">
        <v>1307784.4311377252</v>
      </c>
      <c r="K19" s="172">
        <v>1634730.5389221553</v>
      </c>
      <c r="L19" s="172">
        <v>1961676.6467065865</v>
      </c>
      <c r="M19" s="172">
        <v>2288622.7544910177</v>
      </c>
      <c r="N19" s="172">
        <v>2615568.8622754491</v>
      </c>
      <c r="O19" s="172">
        <v>2942514.9700598805</v>
      </c>
      <c r="P19" s="172">
        <v>3269461.0778443106</v>
      </c>
      <c r="Q19" s="172">
        <v>3596407.1856287429</v>
      </c>
      <c r="R19" s="172">
        <v>3923353.2934131729</v>
      </c>
      <c r="S19" s="172">
        <v>4250299.4011976058</v>
      </c>
      <c r="T19" s="172">
        <v>4577245.5089820353</v>
      </c>
      <c r="U19" s="172">
        <v>4904191.6167664668</v>
      </c>
      <c r="V19" s="172">
        <v>5231137.7245508982</v>
      </c>
      <c r="W19" s="172">
        <v>5558083.8323353296</v>
      </c>
      <c r="X19" s="172">
        <v>5885029.940119761</v>
      </c>
      <c r="Y19" s="172">
        <v>6211976.0479041925</v>
      </c>
      <c r="Z19" s="172">
        <v>6538922.155688622</v>
      </c>
      <c r="AA19" s="172">
        <v>1</v>
      </c>
    </row>
    <row r="20" spans="2:27" s="153" customFormat="1" ht="27.95" customHeight="1" x14ac:dyDescent="0.2">
      <c r="B20" s="175"/>
      <c r="C20" s="172"/>
      <c r="D20" s="172">
        <v>0</v>
      </c>
      <c r="E20" s="172">
        <v>1.25</v>
      </c>
      <c r="F20" s="172">
        <v>2.5</v>
      </c>
      <c r="G20" s="172">
        <v>5</v>
      </c>
      <c r="H20" s="172">
        <v>10</v>
      </c>
      <c r="I20" s="172">
        <v>15</v>
      </c>
      <c r="J20" s="172">
        <v>20</v>
      </c>
      <c r="K20" s="172">
        <v>25</v>
      </c>
      <c r="L20" s="172">
        <v>30</v>
      </c>
      <c r="M20" s="172">
        <v>35</v>
      </c>
      <c r="N20" s="172">
        <v>40</v>
      </c>
      <c r="O20" s="172">
        <v>45</v>
      </c>
      <c r="P20" s="172">
        <v>50</v>
      </c>
      <c r="Q20" s="172">
        <v>55.000000000000007</v>
      </c>
      <c r="R20" s="172">
        <v>60</v>
      </c>
      <c r="S20" s="172">
        <v>65</v>
      </c>
      <c r="T20" s="172">
        <v>70</v>
      </c>
      <c r="U20" s="172">
        <v>75</v>
      </c>
      <c r="V20" s="172">
        <v>80</v>
      </c>
      <c r="W20" s="172">
        <v>85</v>
      </c>
      <c r="X20" s="172">
        <v>90</v>
      </c>
      <c r="Y20" s="172">
        <v>95</v>
      </c>
      <c r="Z20" s="172">
        <v>100</v>
      </c>
      <c r="AA20" s="172">
        <v>0</v>
      </c>
    </row>
    <row r="21" spans="2:27" s="153" customFormat="1" ht="27.95" customHeight="1" x14ac:dyDescent="0.2">
      <c r="B21" s="174" t="s">
        <v>81</v>
      </c>
      <c r="C21" s="172">
        <v>33.399999999999991</v>
      </c>
      <c r="D21" s="172">
        <v>33.399999999999991</v>
      </c>
      <c r="E21" s="172">
        <v>35.482499999999995</v>
      </c>
      <c r="F21" s="172">
        <v>37.564999999999991</v>
      </c>
      <c r="G21" s="172">
        <v>41.72999999999999</v>
      </c>
      <c r="H21" s="172">
        <v>50.059999999999995</v>
      </c>
      <c r="I21" s="172">
        <v>58.389999999999993</v>
      </c>
      <c r="J21" s="172">
        <v>66.72</v>
      </c>
      <c r="K21" s="172">
        <v>75.05</v>
      </c>
      <c r="L21" s="172">
        <v>83.38</v>
      </c>
      <c r="M21" s="172">
        <v>91.71</v>
      </c>
      <c r="N21" s="172">
        <v>100.04</v>
      </c>
      <c r="O21" s="172">
        <v>108.37</v>
      </c>
      <c r="P21" s="172">
        <v>116.7</v>
      </c>
      <c r="Q21" s="172">
        <v>125.03000000000002</v>
      </c>
      <c r="R21" s="172">
        <v>133.36000000000001</v>
      </c>
      <c r="S21" s="172">
        <v>141.69</v>
      </c>
      <c r="T21" s="172">
        <v>150.01999999999998</v>
      </c>
      <c r="U21" s="172">
        <v>158.35000000000002</v>
      </c>
      <c r="V21" s="172">
        <v>166.68</v>
      </c>
      <c r="W21" s="172">
        <v>175.01</v>
      </c>
      <c r="X21" s="172">
        <v>183.34000000000003</v>
      </c>
      <c r="Y21" s="172">
        <v>191.67000000000002</v>
      </c>
      <c r="Z21" s="172">
        <v>200</v>
      </c>
      <c r="AA21" s="172" t="s">
        <v>73</v>
      </c>
    </row>
    <row r="22" spans="2:27" s="153" customFormat="1" ht="27.95" customHeight="1" x14ac:dyDescent="0.2">
      <c r="B22" s="174" t="s">
        <v>82</v>
      </c>
      <c r="C22" s="172"/>
      <c r="D22" s="172">
        <v>0</v>
      </c>
      <c r="E22" s="172">
        <v>68086.52694610841</v>
      </c>
      <c r="F22" s="172">
        <v>136173.05389221563</v>
      </c>
      <c r="G22" s="172">
        <v>272346.10778443125</v>
      </c>
      <c r="H22" s="172">
        <v>544692.21556886251</v>
      </c>
      <c r="I22" s="172">
        <v>817038.3233532937</v>
      </c>
      <c r="J22" s="172">
        <v>1089384.431137725</v>
      </c>
      <c r="K22" s="172">
        <v>1361730.5389221562</v>
      </c>
      <c r="L22" s="172">
        <v>1634076.6467065862</v>
      </c>
      <c r="M22" s="172">
        <v>1906422.7544910174</v>
      </c>
      <c r="N22" s="172">
        <v>2178768.8622754486</v>
      </c>
      <c r="O22" s="172">
        <v>2451114.9700598801</v>
      </c>
      <c r="P22" s="172">
        <v>2723461.077844311</v>
      </c>
      <c r="Q22" s="172">
        <v>2995807.1856287424</v>
      </c>
      <c r="R22" s="172">
        <v>3268153.2934131739</v>
      </c>
      <c r="S22" s="172">
        <v>3540499.4011976048</v>
      </c>
      <c r="T22" s="172">
        <v>3812845.5089820363</v>
      </c>
      <c r="U22" s="172">
        <v>4085191.6167664672</v>
      </c>
      <c r="V22" s="172">
        <v>4357537.7245508991</v>
      </c>
      <c r="W22" s="172">
        <v>4629883.8323353287</v>
      </c>
      <c r="X22" s="172">
        <v>4902229.940119762</v>
      </c>
      <c r="Y22" s="172">
        <v>5174576.0479041925</v>
      </c>
      <c r="Z22" s="172">
        <v>5446922.155688622</v>
      </c>
      <c r="AA22" s="172">
        <v>0.9</v>
      </c>
    </row>
    <row r="23" spans="2:27" s="153" customFormat="1" ht="27.95" customHeight="1" x14ac:dyDescent="0.2">
      <c r="B23" s="175"/>
      <c r="C23" s="172"/>
      <c r="D23" s="172">
        <v>16.699999999999996</v>
      </c>
      <c r="E23" s="172">
        <v>17.741249999999997</v>
      </c>
      <c r="F23" s="172">
        <v>18.782499999999995</v>
      </c>
      <c r="G23" s="172">
        <v>20.864999999999995</v>
      </c>
      <c r="H23" s="172">
        <v>25.029999999999998</v>
      </c>
      <c r="I23" s="172">
        <v>29.195</v>
      </c>
      <c r="J23" s="172">
        <v>33.36</v>
      </c>
      <c r="K23" s="172">
        <v>37.524999999999999</v>
      </c>
      <c r="L23" s="172">
        <v>41.69</v>
      </c>
      <c r="M23" s="172">
        <v>45.854999999999997</v>
      </c>
      <c r="N23" s="172">
        <v>50.019999999999996</v>
      </c>
      <c r="O23" s="172">
        <v>54.185000000000002</v>
      </c>
      <c r="P23" s="172">
        <v>58.35</v>
      </c>
      <c r="Q23" s="172">
        <v>62.515000000000008</v>
      </c>
      <c r="R23" s="172">
        <v>66.680000000000007</v>
      </c>
      <c r="S23" s="172">
        <v>70.844999999999999</v>
      </c>
      <c r="T23" s="172">
        <v>75.009999999999991</v>
      </c>
      <c r="U23" s="172">
        <v>79.175000000000011</v>
      </c>
      <c r="V23" s="172">
        <v>83.34</v>
      </c>
      <c r="W23" s="172">
        <v>87.504999999999995</v>
      </c>
      <c r="X23" s="172">
        <v>91.670000000000016</v>
      </c>
      <c r="Y23" s="172">
        <v>95.835000000000008</v>
      </c>
      <c r="Z23" s="172">
        <v>100</v>
      </c>
      <c r="AA23" s="172">
        <v>0</v>
      </c>
    </row>
    <row r="24" spans="2:27" s="153" customFormat="1" ht="27.95" customHeight="1" x14ac:dyDescent="0.2">
      <c r="B24" s="174" t="s">
        <v>83</v>
      </c>
      <c r="C24" s="172">
        <v>66.799999999999983</v>
      </c>
      <c r="D24" s="172">
        <v>66.799999999999983</v>
      </c>
      <c r="E24" s="172">
        <v>68.464999999999989</v>
      </c>
      <c r="F24" s="172">
        <v>70.129999999999981</v>
      </c>
      <c r="G24" s="172">
        <v>73.45999999999998</v>
      </c>
      <c r="H24" s="172">
        <v>80.11999999999999</v>
      </c>
      <c r="I24" s="172">
        <v>86.779999999999987</v>
      </c>
      <c r="J24" s="172">
        <v>93.439999999999984</v>
      </c>
      <c r="K24" s="172">
        <v>100.1</v>
      </c>
      <c r="L24" s="172">
        <v>106.75999999999999</v>
      </c>
      <c r="M24" s="172">
        <v>113.41999999999999</v>
      </c>
      <c r="N24" s="172">
        <v>120.07999999999998</v>
      </c>
      <c r="O24" s="172">
        <v>126.74</v>
      </c>
      <c r="P24" s="172">
        <v>133.39999999999998</v>
      </c>
      <c r="Q24" s="172">
        <v>140.06</v>
      </c>
      <c r="R24" s="172">
        <v>146.71999999999997</v>
      </c>
      <c r="S24" s="172">
        <v>153.38</v>
      </c>
      <c r="T24" s="172">
        <v>160.04</v>
      </c>
      <c r="U24" s="172">
        <v>166.7</v>
      </c>
      <c r="V24" s="172">
        <v>173.36</v>
      </c>
      <c r="W24" s="172">
        <v>180.01999999999998</v>
      </c>
      <c r="X24" s="172">
        <v>186.68</v>
      </c>
      <c r="Y24" s="172">
        <v>193.33999999999997</v>
      </c>
      <c r="Z24" s="172">
        <v>200</v>
      </c>
      <c r="AA24" s="172" t="s">
        <v>73</v>
      </c>
    </row>
    <row r="25" spans="2:27" s="153" customFormat="1" ht="27.95" customHeight="1" x14ac:dyDescent="0.2">
      <c r="B25" s="174" t="s">
        <v>84</v>
      </c>
      <c r="C25" s="172"/>
      <c r="D25" s="172">
        <v>0</v>
      </c>
      <c r="E25" s="172">
        <v>54436.526946107493</v>
      </c>
      <c r="F25" s="172">
        <v>108873.05389221499</v>
      </c>
      <c r="G25" s="172">
        <v>217746.10778443119</v>
      </c>
      <c r="H25" s="172">
        <v>435492.21556886239</v>
      </c>
      <c r="I25" s="172">
        <v>653238.32335329358</v>
      </c>
      <c r="J25" s="172">
        <v>870984.43113772478</v>
      </c>
      <c r="K25" s="172">
        <v>1088730.538922156</v>
      </c>
      <c r="L25" s="172">
        <v>1306476.6467065872</v>
      </c>
      <c r="M25" s="172">
        <v>1524222.7544910172</v>
      </c>
      <c r="N25" s="172">
        <v>1741968.8622754496</v>
      </c>
      <c r="O25" s="172">
        <v>1959714.9700598808</v>
      </c>
      <c r="P25" s="172">
        <v>2177461.0778443119</v>
      </c>
      <c r="Q25" s="172">
        <v>2395207.1856287429</v>
      </c>
      <c r="R25" s="172">
        <v>2612953.2934131729</v>
      </c>
      <c r="S25" s="172">
        <v>2830699.4011976044</v>
      </c>
      <c r="T25" s="172">
        <v>3048445.5089820367</v>
      </c>
      <c r="U25" s="172">
        <v>3266191.6167664668</v>
      </c>
      <c r="V25" s="172">
        <v>3483937.7245508991</v>
      </c>
      <c r="W25" s="172">
        <v>3701683.8323353291</v>
      </c>
      <c r="X25" s="172">
        <v>3919429.9401197615</v>
      </c>
      <c r="Y25" s="172">
        <v>4137176.0479041915</v>
      </c>
      <c r="Z25" s="172">
        <v>4354922.155688623</v>
      </c>
      <c r="AA25" s="172">
        <v>0.8</v>
      </c>
    </row>
    <row r="26" spans="2:27" s="153" customFormat="1" ht="27.95" customHeight="1" x14ac:dyDescent="0.2">
      <c r="B26" s="175"/>
      <c r="C26" s="172"/>
      <c r="D26" s="172">
        <v>33.399999999999991</v>
      </c>
      <c r="E26" s="172">
        <v>34.232499999999995</v>
      </c>
      <c r="F26" s="172">
        <v>35.064999999999991</v>
      </c>
      <c r="G26" s="172">
        <v>36.72999999999999</v>
      </c>
      <c r="H26" s="172">
        <v>40.059999999999995</v>
      </c>
      <c r="I26" s="172">
        <v>43.389999999999993</v>
      </c>
      <c r="J26" s="172">
        <v>46.719999999999992</v>
      </c>
      <c r="K26" s="172">
        <v>50.05</v>
      </c>
      <c r="L26" s="172">
        <v>53.379999999999995</v>
      </c>
      <c r="M26" s="172">
        <v>56.709999999999994</v>
      </c>
      <c r="N26" s="172">
        <v>60.039999999999992</v>
      </c>
      <c r="O26" s="172">
        <v>63.36999999999999</v>
      </c>
      <c r="P26" s="172">
        <v>66.699999999999989</v>
      </c>
      <c r="Q26" s="172">
        <v>70.03</v>
      </c>
      <c r="R26" s="172">
        <v>73.359999999999985</v>
      </c>
      <c r="S26" s="172">
        <v>76.69</v>
      </c>
      <c r="T26" s="172">
        <v>80.02</v>
      </c>
      <c r="U26" s="172">
        <v>83.35</v>
      </c>
      <c r="V26" s="172">
        <v>86.68</v>
      </c>
      <c r="W26" s="172">
        <v>90.009999999999991</v>
      </c>
      <c r="X26" s="172">
        <v>93.34</v>
      </c>
      <c r="Y26" s="172">
        <v>96.669999999999987</v>
      </c>
      <c r="Z26" s="172">
        <v>100</v>
      </c>
      <c r="AA26" s="172" t="s">
        <v>65</v>
      </c>
    </row>
    <row r="27" spans="2:27" s="153" customFormat="1" ht="27.95" customHeight="1" x14ac:dyDescent="0.2">
      <c r="B27" s="174" t="s">
        <v>85</v>
      </c>
      <c r="C27" s="172">
        <v>100.20000000000002</v>
      </c>
      <c r="D27" s="172">
        <v>100.20000000000002</v>
      </c>
      <c r="E27" s="172">
        <v>101.44750000000002</v>
      </c>
      <c r="F27" s="172">
        <v>102.69500000000002</v>
      </c>
      <c r="G27" s="172">
        <v>105.19000000000001</v>
      </c>
      <c r="H27" s="172">
        <v>110.18000000000002</v>
      </c>
      <c r="I27" s="172">
        <v>115.17000000000002</v>
      </c>
      <c r="J27" s="172">
        <v>120.16000000000001</v>
      </c>
      <c r="K27" s="172">
        <v>125.15</v>
      </c>
      <c r="L27" s="172">
        <v>130.14000000000001</v>
      </c>
      <c r="M27" s="172">
        <v>135.13</v>
      </c>
      <c r="N27" s="172">
        <v>140.12</v>
      </c>
      <c r="O27" s="172">
        <v>145.11000000000001</v>
      </c>
      <c r="P27" s="172">
        <v>150.10000000000002</v>
      </c>
      <c r="Q27" s="172">
        <v>155.09</v>
      </c>
      <c r="R27" s="172">
        <v>160.08000000000001</v>
      </c>
      <c r="S27" s="172">
        <v>165.07</v>
      </c>
      <c r="T27" s="172">
        <v>170.06</v>
      </c>
      <c r="U27" s="172">
        <v>175.05</v>
      </c>
      <c r="V27" s="172">
        <v>180.04000000000002</v>
      </c>
      <c r="W27" s="172">
        <v>185.03</v>
      </c>
      <c r="X27" s="172">
        <v>190.02</v>
      </c>
      <c r="Y27" s="172">
        <v>195.01</v>
      </c>
      <c r="Z27" s="172">
        <v>200</v>
      </c>
      <c r="AA27" s="172" t="s">
        <v>73</v>
      </c>
    </row>
    <row r="28" spans="2:27" s="153" customFormat="1" ht="27.95" customHeight="1" x14ac:dyDescent="0.2">
      <c r="B28" s="174" t="s">
        <v>86</v>
      </c>
      <c r="C28" s="172"/>
      <c r="D28" s="172">
        <v>0</v>
      </c>
      <c r="E28" s="172">
        <v>40786.526946107784</v>
      </c>
      <c r="F28" s="172">
        <v>81573.053892215568</v>
      </c>
      <c r="G28" s="172">
        <v>163146.10778443114</v>
      </c>
      <c r="H28" s="172">
        <v>326292.21556886227</v>
      </c>
      <c r="I28" s="172">
        <v>489438.32335329341</v>
      </c>
      <c r="J28" s="172">
        <v>652584.43113772455</v>
      </c>
      <c r="K28" s="172">
        <v>815730.53892215574</v>
      </c>
      <c r="L28" s="172">
        <v>978876.64670658682</v>
      </c>
      <c r="M28" s="172">
        <v>1142022.7544910179</v>
      </c>
      <c r="N28" s="172">
        <v>1305168.8622754491</v>
      </c>
      <c r="O28" s="172">
        <v>1468314.9700598803</v>
      </c>
      <c r="P28" s="172">
        <v>1631461.0778443115</v>
      </c>
      <c r="Q28" s="172">
        <v>1794607.1856287427</v>
      </c>
      <c r="R28" s="172">
        <v>1957753.2934131736</v>
      </c>
      <c r="S28" s="172">
        <v>2120899.4011976048</v>
      </c>
      <c r="T28" s="172">
        <v>2284045.5089820358</v>
      </c>
      <c r="U28" s="172">
        <v>2447191.6167664672</v>
      </c>
      <c r="V28" s="172">
        <v>2610337.7245508982</v>
      </c>
      <c r="W28" s="172">
        <v>2773483.8323353296</v>
      </c>
      <c r="X28" s="172">
        <v>2936629.9401197606</v>
      </c>
      <c r="Y28" s="172">
        <v>3099776.0479041906</v>
      </c>
      <c r="Z28" s="172">
        <v>3262922.1556886216</v>
      </c>
      <c r="AA28" s="172">
        <v>0.7</v>
      </c>
    </row>
    <row r="29" spans="2:27" s="153" customFormat="1" ht="27.95" customHeight="1" x14ac:dyDescent="0.2">
      <c r="B29" s="176"/>
      <c r="C29" s="166"/>
      <c r="D29" s="172">
        <v>50.100000000000009</v>
      </c>
      <c r="E29" s="172">
        <v>50.72375000000001</v>
      </c>
      <c r="F29" s="172">
        <v>51.347500000000011</v>
      </c>
      <c r="G29" s="172">
        <v>52.595000000000006</v>
      </c>
      <c r="H29" s="172">
        <v>55.09</v>
      </c>
      <c r="I29" s="172">
        <v>57.585000000000008</v>
      </c>
      <c r="J29" s="172">
        <v>60.08</v>
      </c>
      <c r="K29" s="172">
        <v>62.575000000000003</v>
      </c>
      <c r="L29" s="172">
        <v>65.070000000000007</v>
      </c>
      <c r="M29" s="172">
        <v>67.564999999999998</v>
      </c>
      <c r="N29" s="172">
        <v>70.06</v>
      </c>
      <c r="O29" s="172">
        <v>72.555000000000007</v>
      </c>
      <c r="P29" s="172">
        <v>75.050000000000011</v>
      </c>
      <c r="Q29" s="172">
        <v>77.545000000000002</v>
      </c>
      <c r="R29" s="172">
        <v>80.040000000000006</v>
      </c>
      <c r="S29" s="172">
        <v>82.534999999999997</v>
      </c>
      <c r="T29" s="172">
        <v>85.03</v>
      </c>
      <c r="U29" s="172">
        <v>87.525000000000006</v>
      </c>
      <c r="V29" s="172">
        <v>90.02000000000001</v>
      </c>
      <c r="W29" s="172">
        <v>92.515000000000001</v>
      </c>
      <c r="X29" s="172">
        <v>95.01</v>
      </c>
      <c r="Y29" s="172">
        <v>97.504999999999995</v>
      </c>
      <c r="Z29" s="172">
        <v>100</v>
      </c>
      <c r="AA29" s="172">
        <v>0</v>
      </c>
    </row>
    <row r="30" spans="2:27" s="153" customFormat="1" ht="27.95" customHeight="1" x14ac:dyDescent="0.2">
      <c r="B30" s="174" t="s">
        <v>87</v>
      </c>
      <c r="C30" s="172">
        <v>133.6</v>
      </c>
      <c r="D30" s="172">
        <v>133.6</v>
      </c>
      <c r="E30" s="172">
        <v>134.43</v>
      </c>
      <c r="F30" s="172">
        <v>135.26</v>
      </c>
      <c r="G30" s="172">
        <v>136.91999999999999</v>
      </c>
      <c r="H30" s="172">
        <v>140.24</v>
      </c>
      <c r="I30" s="172">
        <v>143.56</v>
      </c>
      <c r="J30" s="172">
        <v>146.88</v>
      </c>
      <c r="K30" s="172">
        <v>150.19999999999999</v>
      </c>
      <c r="L30" s="172">
        <v>153.51999999999998</v>
      </c>
      <c r="M30" s="172">
        <v>156.84</v>
      </c>
      <c r="N30" s="172">
        <v>160.16</v>
      </c>
      <c r="O30" s="172">
        <v>163.47999999999999</v>
      </c>
      <c r="P30" s="172">
        <v>166.8</v>
      </c>
      <c r="Q30" s="172">
        <v>170.12</v>
      </c>
      <c r="R30" s="172">
        <v>173.44</v>
      </c>
      <c r="S30" s="172">
        <v>176.76</v>
      </c>
      <c r="T30" s="172">
        <v>180.07999999999998</v>
      </c>
      <c r="U30" s="172">
        <v>183.4</v>
      </c>
      <c r="V30" s="172">
        <v>186.72</v>
      </c>
      <c r="W30" s="172">
        <v>190.04</v>
      </c>
      <c r="X30" s="172">
        <v>193.36</v>
      </c>
      <c r="Y30" s="172">
        <v>196.68</v>
      </c>
      <c r="Z30" s="172">
        <v>200</v>
      </c>
      <c r="AA30" s="172" t="s">
        <v>73</v>
      </c>
    </row>
    <row r="31" spans="2:27" s="153" customFormat="1" ht="27.75" customHeight="1" x14ac:dyDescent="0.2">
      <c r="B31" s="174" t="s">
        <v>88</v>
      </c>
      <c r="C31" s="172"/>
      <c r="D31" s="172">
        <v>0</v>
      </c>
      <c r="E31" s="172">
        <v>27136.526946106864</v>
      </c>
      <c r="F31" s="172">
        <v>54273.053892214943</v>
      </c>
      <c r="G31" s="172">
        <v>108546.10778443109</v>
      </c>
      <c r="H31" s="172">
        <v>217092.21556886219</v>
      </c>
      <c r="I31" s="172">
        <v>325638.32335329329</v>
      </c>
      <c r="J31" s="172">
        <v>434184.43113772437</v>
      </c>
      <c r="K31" s="172">
        <v>542730.53892215551</v>
      </c>
      <c r="L31" s="172">
        <v>651276.64670658531</v>
      </c>
      <c r="M31" s="172">
        <v>759822.75449101767</v>
      </c>
      <c r="N31" s="172">
        <v>868368.86227544874</v>
      </c>
      <c r="O31" s="172">
        <v>976914.97005987982</v>
      </c>
      <c r="P31" s="172">
        <v>1085461.0778443122</v>
      </c>
      <c r="Q31" s="172">
        <v>1194007.185628742</v>
      </c>
      <c r="R31" s="172">
        <v>1302553.2934131732</v>
      </c>
      <c r="S31" s="172">
        <v>1411099.4011976041</v>
      </c>
      <c r="T31" s="172">
        <v>1519645.5089820353</v>
      </c>
      <c r="U31" s="172">
        <v>1628191.6167664665</v>
      </c>
      <c r="V31" s="172">
        <v>1736737.7245508975</v>
      </c>
      <c r="W31" s="172">
        <v>1845283.8323353287</v>
      </c>
      <c r="X31" s="172">
        <v>1953829.940119761</v>
      </c>
      <c r="Y31" s="172">
        <v>2062376.047904192</v>
      </c>
      <c r="Z31" s="172">
        <v>2170922.155688622</v>
      </c>
      <c r="AA31" s="172">
        <v>0.6</v>
      </c>
    </row>
    <row r="32" spans="2:27" s="153" customFormat="1" ht="27.95" customHeight="1" x14ac:dyDescent="0.2">
      <c r="B32" s="175"/>
      <c r="C32" s="172"/>
      <c r="D32" s="172">
        <v>66.8</v>
      </c>
      <c r="E32" s="172">
        <v>67.215000000000003</v>
      </c>
      <c r="F32" s="172">
        <v>67.63</v>
      </c>
      <c r="G32" s="172">
        <v>68.459999999999994</v>
      </c>
      <c r="H32" s="172">
        <v>70.12</v>
      </c>
      <c r="I32" s="172">
        <v>71.78</v>
      </c>
      <c r="J32" s="172">
        <v>73.44</v>
      </c>
      <c r="K32" s="172">
        <v>75.099999999999994</v>
      </c>
      <c r="L32" s="172">
        <v>76.759999999999991</v>
      </c>
      <c r="M32" s="172">
        <v>78.42</v>
      </c>
      <c r="N32" s="172">
        <v>80.08</v>
      </c>
      <c r="O32" s="172">
        <v>81.739999999999995</v>
      </c>
      <c r="P32" s="172">
        <v>83.4</v>
      </c>
      <c r="Q32" s="172">
        <v>85.06</v>
      </c>
      <c r="R32" s="172">
        <v>86.72</v>
      </c>
      <c r="S32" s="172">
        <v>88.38</v>
      </c>
      <c r="T32" s="172">
        <v>90.039999999999992</v>
      </c>
      <c r="U32" s="172">
        <v>91.7</v>
      </c>
      <c r="V32" s="172">
        <v>93.36</v>
      </c>
      <c r="W32" s="172">
        <v>95.02</v>
      </c>
      <c r="X32" s="172">
        <v>96.68</v>
      </c>
      <c r="Y32" s="172">
        <v>98.34</v>
      </c>
      <c r="Z32" s="172">
        <v>100</v>
      </c>
      <c r="AA32" s="172" t="s">
        <v>65</v>
      </c>
    </row>
    <row r="33" spans="2:27" s="153" customFormat="1" ht="27.95" customHeight="1" x14ac:dyDescent="0.2">
      <c r="B33" s="174" t="s">
        <v>89</v>
      </c>
      <c r="C33" s="172">
        <v>-33.400000000000027</v>
      </c>
      <c r="D33" s="172">
        <v>-33.400000000000027</v>
      </c>
      <c r="E33" s="172">
        <v>-30.482500000000027</v>
      </c>
      <c r="F33" s="172">
        <v>-27.565000000000026</v>
      </c>
      <c r="G33" s="172">
        <v>-21.730000000000025</v>
      </c>
      <c r="H33" s="172">
        <v>-10.060000000000024</v>
      </c>
      <c r="I33" s="172">
        <v>1.6099999999999781</v>
      </c>
      <c r="J33" s="172">
        <v>13.27999999999998</v>
      </c>
      <c r="K33" s="172">
        <v>24.949999999999982</v>
      </c>
      <c r="L33" s="172">
        <v>36.619999999999983</v>
      </c>
      <c r="M33" s="172">
        <v>48.289999999999985</v>
      </c>
      <c r="N33" s="172">
        <v>59.959999999999987</v>
      </c>
      <c r="O33" s="172">
        <v>71.63</v>
      </c>
      <c r="P33" s="172">
        <v>83.299999999999983</v>
      </c>
      <c r="Q33" s="172">
        <v>94.97</v>
      </c>
      <c r="R33" s="172">
        <v>106.63999999999999</v>
      </c>
      <c r="S33" s="172">
        <v>118.31</v>
      </c>
      <c r="T33" s="172">
        <v>129.97999999999999</v>
      </c>
      <c r="U33" s="172">
        <v>141.64999999999998</v>
      </c>
      <c r="V33" s="172">
        <v>153.32</v>
      </c>
      <c r="W33" s="172">
        <v>164.98999999999998</v>
      </c>
      <c r="X33" s="172">
        <v>176.66</v>
      </c>
      <c r="Y33" s="172">
        <v>188.32999999999998</v>
      </c>
      <c r="Z33" s="172">
        <v>200</v>
      </c>
      <c r="AA33" s="172" t="s">
        <v>73</v>
      </c>
    </row>
    <row r="34" spans="2:27" s="153" customFormat="1" ht="27.95" customHeight="1" x14ac:dyDescent="0.2">
      <c r="B34" s="174" t="s">
        <v>90</v>
      </c>
      <c r="C34" s="172"/>
      <c r="D34" s="172">
        <v>0</v>
      </c>
      <c r="E34" s="172">
        <v>95386.52694610905</v>
      </c>
      <c r="F34" s="172">
        <v>190773.05389221566</v>
      </c>
      <c r="G34" s="172">
        <v>381546.10778443131</v>
      </c>
      <c r="H34" s="172">
        <v>763092.21556886262</v>
      </c>
      <c r="I34" s="172">
        <v>1144638.3233532941</v>
      </c>
      <c r="J34" s="172">
        <v>1526184.4311377252</v>
      </c>
      <c r="K34" s="172">
        <v>1907730.5389221567</v>
      </c>
      <c r="L34" s="172">
        <v>2289276.6467065867</v>
      </c>
      <c r="M34" s="172">
        <v>2670822.7544910181</v>
      </c>
      <c r="N34" s="172">
        <v>3052368.8622754496</v>
      </c>
      <c r="O34" s="172">
        <v>3433914.970059881</v>
      </c>
      <c r="P34" s="172">
        <v>3815461.0778443119</v>
      </c>
      <c r="Q34" s="172">
        <v>4197007.1856287438</v>
      </c>
      <c r="R34" s="172">
        <v>4578553.2934131734</v>
      </c>
      <c r="S34" s="172">
        <v>4960099.4011976048</v>
      </c>
      <c r="T34" s="172">
        <v>5341645.5089820363</v>
      </c>
      <c r="U34" s="172">
        <v>5723191.6167664677</v>
      </c>
      <c r="V34" s="172">
        <v>6104737.7245508991</v>
      </c>
      <c r="W34" s="172">
        <v>6486283.8323353305</v>
      </c>
      <c r="X34" s="172">
        <v>6867829.940119762</v>
      </c>
      <c r="Y34" s="172">
        <v>7249376.0479041915</v>
      </c>
      <c r="Z34" s="172">
        <v>7630922.155688623</v>
      </c>
      <c r="AA34" s="172">
        <v>1.1000000000000001</v>
      </c>
    </row>
    <row r="35" spans="2:27" s="153" customFormat="1" ht="27.95" customHeight="1" x14ac:dyDescent="0.2">
      <c r="B35" s="176"/>
      <c r="C35" s="166"/>
      <c r="D35" s="172">
        <v>-16.700000000000014</v>
      </c>
      <c r="E35" s="172">
        <v>-15.241250000000015</v>
      </c>
      <c r="F35" s="172">
        <v>-13.782500000000015</v>
      </c>
      <c r="G35" s="172">
        <v>-10.865000000000013</v>
      </c>
      <c r="H35" s="172">
        <v>-5.0300000000000118</v>
      </c>
      <c r="I35" s="172">
        <v>0.80499999999998906</v>
      </c>
      <c r="J35" s="172">
        <v>6.6399999999999899</v>
      </c>
      <c r="K35" s="172">
        <v>12.474999999999991</v>
      </c>
      <c r="L35" s="172">
        <v>18.309999999999992</v>
      </c>
      <c r="M35" s="172">
        <v>24.144999999999992</v>
      </c>
      <c r="N35" s="172">
        <v>29.979999999999997</v>
      </c>
      <c r="O35" s="172">
        <v>35.814999999999998</v>
      </c>
      <c r="P35" s="172">
        <v>41.649999999999991</v>
      </c>
      <c r="Q35" s="172">
        <v>47.484999999999999</v>
      </c>
      <c r="R35" s="172">
        <v>53.319999999999993</v>
      </c>
      <c r="S35" s="172">
        <v>59.155000000000001</v>
      </c>
      <c r="T35" s="172">
        <v>64.989999999999995</v>
      </c>
      <c r="U35" s="172">
        <v>70.824999999999989</v>
      </c>
      <c r="V35" s="172">
        <v>76.66</v>
      </c>
      <c r="W35" s="172">
        <v>82.49499999999999</v>
      </c>
      <c r="X35" s="172">
        <v>88.33</v>
      </c>
      <c r="Y35" s="172">
        <v>94.164999999999992</v>
      </c>
      <c r="Z35" s="172">
        <v>100</v>
      </c>
      <c r="AA35" s="172">
        <v>0</v>
      </c>
    </row>
    <row r="36" spans="2:27" s="153" customFormat="1" ht="27.95" customHeight="1" x14ac:dyDescent="0.2">
      <c r="B36" s="176"/>
      <c r="C36" s="166"/>
      <c r="D36" s="176"/>
      <c r="E36" s="177"/>
      <c r="F36" s="166"/>
      <c r="G36" s="178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</row>
    <row r="37" spans="2:27" ht="27.95" customHeight="1" x14ac:dyDescent="0.25">
      <c r="B37" s="164" t="s">
        <v>91</v>
      </c>
      <c r="C37" s="166"/>
      <c r="D37" s="166"/>
      <c r="E37" s="179"/>
      <c r="F37" s="164" t="s">
        <v>92</v>
      </c>
      <c r="G37" s="164" t="s">
        <v>93</v>
      </c>
      <c r="H37" s="164" t="s">
        <v>94</v>
      </c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</row>
    <row r="38" spans="2:27" ht="27.95" customHeight="1" x14ac:dyDescent="0.25">
      <c r="B38" s="180" t="s">
        <v>95</v>
      </c>
      <c r="C38" s="181">
        <v>5460000</v>
      </c>
      <c r="D38" s="182">
        <v>83.5</v>
      </c>
      <c r="E38" s="179"/>
      <c r="F38" s="180">
        <v>1</v>
      </c>
      <c r="G38" s="183">
        <v>5460000</v>
      </c>
      <c r="H38" s="180">
        <v>167</v>
      </c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</row>
    <row r="39" spans="2:27" ht="27.95" customHeight="1" x14ac:dyDescent="0.25">
      <c r="B39" s="180" t="s">
        <v>96</v>
      </c>
      <c r="C39" s="181">
        <v>6538922.155688622</v>
      </c>
      <c r="D39" s="182">
        <v>100</v>
      </c>
      <c r="E39" s="179"/>
      <c r="F39" s="164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</row>
    <row r="40" spans="2:27" ht="27.95" customHeight="1" x14ac:dyDescent="0.25">
      <c r="B40" s="180" t="s">
        <v>97</v>
      </c>
      <c r="C40" s="184">
        <v>100</v>
      </c>
      <c r="D40" s="184">
        <v>100</v>
      </c>
      <c r="E40" s="179"/>
      <c r="F40" s="180" t="s">
        <v>97</v>
      </c>
      <c r="G40" s="185">
        <v>200</v>
      </c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</row>
    <row r="41" spans="2:27" ht="27.95" customHeight="1" x14ac:dyDescent="0.25">
      <c r="B41" s="180" t="s">
        <v>98</v>
      </c>
      <c r="C41" s="184">
        <v>75</v>
      </c>
      <c r="D41" s="184">
        <v>75</v>
      </c>
      <c r="E41" s="179"/>
      <c r="F41" s="180" t="s">
        <v>98</v>
      </c>
      <c r="G41" s="180">
        <v>150</v>
      </c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</row>
    <row r="42" spans="2:27" ht="27.95" customHeight="1" x14ac:dyDescent="0.25">
      <c r="B42" s="180" t="s">
        <v>94</v>
      </c>
      <c r="C42" s="184">
        <v>83.5</v>
      </c>
      <c r="D42" s="184">
        <v>83.5</v>
      </c>
      <c r="E42" s="179"/>
      <c r="F42" s="180" t="s">
        <v>99</v>
      </c>
      <c r="G42" s="186">
        <v>50</v>
      </c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</row>
    <row r="43" spans="2:27" ht="27.95" customHeight="1" x14ac:dyDescent="0.25">
      <c r="B43" s="180" t="s">
        <v>100</v>
      </c>
      <c r="C43" s="187">
        <v>0</v>
      </c>
      <c r="D43" s="181">
        <v>10920000.000000002</v>
      </c>
      <c r="E43" s="179"/>
      <c r="F43" s="180" t="s">
        <v>101</v>
      </c>
      <c r="G43" s="186">
        <v>-10</v>
      </c>
      <c r="H43" s="186">
        <v>-10</v>
      </c>
      <c r="I43" s="188" t="s">
        <v>102</v>
      </c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</row>
    <row r="44" spans="2:27" ht="27.95" customHeight="1" x14ac:dyDescent="0.25">
      <c r="B44" s="180" t="s">
        <v>103</v>
      </c>
      <c r="C44" s="184">
        <v>175</v>
      </c>
      <c r="D44" s="182">
        <v>175</v>
      </c>
      <c r="E44" s="179"/>
      <c r="F44" s="180" t="s">
        <v>104</v>
      </c>
      <c r="G44" s="186">
        <v>-5</v>
      </c>
      <c r="H44" s="186">
        <v>-5</v>
      </c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</row>
    <row r="45" spans="2:27" ht="27.95" customHeight="1" x14ac:dyDescent="0.25">
      <c r="B45" s="180" t="s">
        <v>105</v>
      </c>
      <c r="C45" s="184">
        <v>37.5</v>
      </c>
      <c r="D45" s="187">
        <v>546000</v>
      </c>
      <c r="E45" s="179"/>
      <c r="F45" s="180" t="s">
        <v>106</v>
      </c>
      <c r="G45" s="186">
        <v>75</v>
      </c>
      <c r="H45" s="183">
        <v>0</v>
      </c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</row>
    <row r="46" spans="2:27" ht="27.95" customHeight="1" x14ac:dyDescent="0.25">
      <c r="B46" s="180" t="s">
        <v>99</v>
      </c>
      <c r="C46" s="184">
        <v>87.5</v>
      </c>
      <c r="D46" s="187">
        <v>546000</v>
      </c>
      <c r="E46" s="179"/>
      <c r="F46" s="180" t="s">
        <v>107</v>
      </c>
      <c r="G46" s="175" t="s">
        <v>108</v>
      </c>
      <c r="H46" s="175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</row>
    <row r="47" spans="2:27" ht="27.95" customHeight="1" x14ac:dyDescent="0.25">
      <c r="B47" s="180" t="s">
        <v>109</v>
      </c>
      <c r="C47" s="184">
        <v>137.5</v>
      </c>
      <c r="D47" s="187">
        <v>546000</v>
      </c>
      <c r="E47" s="179"/>
      <c r="F47" s="180" t="s">
        <v>110</v>
      </c>
      <c r="G47" s="189" t="s">
        <v>47</v>
      </c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</row>
    <row r="48" spans="2:27" ht="27.95" customHeight="1" x14ac:dyDescent="0.25"/>
    <row r="49" s="152" customFormat="1" ht="15" hidden="1" customHeight="1" x14ac:dyDescent="0.25"/>
    <row r="50" s="152" customFormat="1" ht="15" hidden="1" customHeight="1" x14ac:dyDescent="0.25"/>
    <row r="51" s="152" customFormat="1" ht="15" hidden="1" customHeight="1" x14ac:dyDescent="0.25"/>
    <row r="52" s="152" customFormat="1" ht="15" hidden="1" customHeight="1" x14ac:dyDescent="0.25"/>
    <row r="53" s="152" customFormat="1" ht="15" hidden="1" customHeight="1" x14ac:dyDescent="0.25"/>
    <row r="54" s="152" customFormat="1" ht="15" hidden="1" customHeight="1" x14ac:dyDescent="0.25"/>
    <row r="55" s="152" customFormat="1" ht="15" hidden="1" customHeight="1" x14ac:dyDescent="0.25"/>
    <row r="56" s="152" customFormat="1" ht="15" hidden="1" customHeight="1" x14ac:dyDescent="0.25"/>
    <row r="57" s="152" customFormat="1" ht="15" hidden="1" customHeight="1" x14ac:dyDescent="0.25"/>
    <row r="58" s="152" customFormat="1" ht="15" hidden="1" customHeight="1" x14ac:dyDescent="0.25"/>
    <row r="59" s="152" customFormat="1" ht="15" hidden="1" customHeight="1" x14ac:dyDescent="0.25"/>
    <row r="60" s="152" customFormat="1" ht="15" hidden="1" customHeight="1" x14ac:dyDescent="0.25"/>
    <row r="61" s="152" customFormat="1" ht="15" hidden="1" customHeight="1" x14ac:dyDescent="0.25"/>
    <row r="62" s="152" customFormat="1" ht="15" hidden="1" customHeight="1" x14ac:dyDescent="0.25"/>
    <row r="63" s="152" customFormat="1" ht="15" hidden="1" customHeight="1" x14ac:dyDescent="0.25"/>
    <row r="64" s="152" customFormat="1" ht="15" hidden="1" customHeight="1" x14ac:dyDescent="0.25"/>
    <row r="65" s="152" customFormat="1" ht="15" hidden="1" customHeight="1" x14ac:dyDescent="0.25"/>
    <row r="66" s="152" customFormat="1" ht="15" hidden="1" customHeight="1" x14ac:dyDescent="0.25"/>
    <row r="67" s="152" customFormat="1" ht="15" hidden="1" customHeight="1" x14ac:dyDescent="0.25"/>
    <row r="68" s="152" customFormat="1" ht="15" hidden="1" customHeight="1" x14ac:dyDescent="0.25"/>
    <row r="69" s="152" customFormat="1" ht="15" hidden="1" customHeight="1" x14ac:dyDescent="0.25"/>
    <row r="70" s="152" customFormat="1" ht="15" hidden="1" customHeight="1" x14ac:dyDescent="0.25"/>
    <row r="71" s="152" customFormat="1" ht="15" hidden="1" customHeight="1" x14ac:dyDescent="0.25"/>
    <row r="72" s="152" customFormat="1" ht="15" hidden="1" customHeight="1" x14ac:dyDescent="0.25"/>
    <row r="73" s="152" customFormat="1" ht="15" hidden="1" customHeight="1" x14ac:dyDescent="0.25"/>
    <row r="74" s="152" customFormat="1" ht="15" hidden="1" customHeight="1" x14ac:dyDescent="0.25"/>
    <row r="75" s="152" customFormat="1" ht="15" hidden="1" customHeight="1" x14ac:dyDescent="0.25"/>
    <row r="76" s="152" customFormat="1" ht="15" hidden="1" customHeight="1" x14ac:dyDescent="0.25"/>
    <row r="77" s="152" customFormat="1" ht="15" hidden="1" customHeight="1" x14ac:dyDescent="0.25"/>
    <row r="78" s="152" customFormat="1" ht="15" hidden="1" customHeight="1" x14ac:dyDescent="0.25"/>
    <row r="79" s="152" customFormat="1" ht="15" hidden="1" customHeight="1" x14ac:dyDescent="0.25"/>
    <row r="80" s="152" customFormat="1" ht="15" hidden="1" customHeight="1" x14ac:dyDescent="0.25"/>
  </sheetData>
  <sheetProtection algorithmName="SHA-512" hashValue="QHIP8ScrFSV3xdlKGUnIwOVY+2+5DJ304LH4LpZdHD0KIiiaDVlVeTsz383VYof5N2nc4w5AXufD5D55O66oCQ==" saltValue="DEQf6/E5HYf2SFTH3gXEeA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3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2023-10-10T10:11:15Z</dcterms:created>
  <dcterms:modified xsi:type="dcterms:W3CDTF">2023-11-08T08:57:33Z</dcterms:modified>
</cp:coreProperties>
</file>