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SO-CFD\UG_HKT_Inkoop-UNIT\80-INKOOPDOSSIERS-ICT\IUC23-026 IBP&amp;D 2023\04 - BESCHRIJVENDE DOCUMENTEN\Bijlage V - Prijzenformulier\"/>
    </mc:Choice>
  </mc:AlternateContent>
  <xr:revisionPtr revIDLastSave="0" documentId="13_ncr:1_{1A825F2E-D2BA-4CBF-81C9-463B677701AF}" xr6:coauthVersionLast="47" xr6:coauthVersionMax="47" xr10:uidLastSave="{00000000-0000-0000-0000-000000000000}"/>
  <bookViews>
    <workbookView xWindow="-28920" yWindow="-1875" windowWidth="29040" windowHeight="17640" xr2:uid="{6EC990DD-73E4-485F-AE04-5D24E7FBB8C8}"/>
  </bookViews>
  <sheets>
    <sheet name="Perceel 9" sheetId="1" r:id="rId1"/>
    <sheet name="BPK-Grafiek" sheetId="2" r:id="rId2"/>
    <sheet name="DATA" sheetId="3" state="hidden" r:id="rId3"/>
  </sheets>
  <externalReferences>
    <externalReference r:id="rId4"/>
  </externalReferences>
  <definedNames>
    <definedName name="LAQ">[1]Superformule!$K$22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3" i="2" l="1"/>
  <c r="F21" i="2"/>
  <c r="G21" i="2" s="1"/>
  <c r="G20" i="2"/>
  <c r="F20" i="2"/>
  <c r="F19" i="2"/>
  <c r="G19" i="2" s="1"/>
  <c r="E16" i="2"/>
  <c r="F14" i="2"/>
  <c r="D7" i="3" s="1"/>
  <c r="F7" i="3" s="1"/>
  <c r="G13" i="2"/>
  <c r="G12" i="2"/>
  <c r="G14" i="2" s="1"/>
  <c r="F12" i="2"/>
  <c r="G25" i="1" l="1"/>
  <c r="H25" i="1" s="1"/>
  <c r="H14" i="1"/>
  <c r="H15" i="1" s="1"/>
  <c r="I13" i="1"/>
  <c r="J13" i="1" s="1"/>
  <c r="K13" i="1" s="1"/>
  <c r="L13" i="1" s="1"/>
  <c r="I15" i="1" l="1"/>
  <c r="H19" i="1"/>
  <c r="I25" i="1"/>
  <c r="J25" i="1" s="1"/>
  <c r="K25" i="1" s="1"/>
  <c r="L25" i="1" s="1"/>
  <c r="M25" i="1" l="1"/>
  <c r="J15" i="1"/>
  <c r="I19" i="1"/>
  <c r="K15" i="1" l="1"/>
  <c r="J19" i="1"/>
  <c r="L15" i="1" l="1"/>
  <c r="L19" i="1" s="1"/>
  <c r="K19" i="1"/>
  <c r="M19" i="1" s="1"/>
  <c r="M20" i="1" s="1"/>
  <c r="M28" i="1" s="1"/>
  <c r="F9" i="2" s="1"/>
  <c r="C7" i="3" s="1"/>
  <c r="E7" i="3" s="1"/>
  <c r="F15" i="2" s="1"/>
</calcChain>
</file>

<file path=xl/sharedStrings.xml><?xml version="1.0" encoding="utf-8"?>
<sst xmlns="http://schemas.openxmlformats.org/spreadsheetml/2006/main" count="129" uniqueCount="97">
  <si>
    <t>Europese Aanbesteding</t>
  </si>
  <si>
    <t xml:space="preserve">InformatieBeveiliging Producten &amp; Diensten </t>
  </si>
  <si>
    <t>Perceel 9</t>
  </si>
  <si>
    <t>IUC23-026</t>
  </si>
  <si>
    <t>Prijzen exclusief BTW</t>
  </si>
  <si>
    <t>Omschrijving*</t>
  </si>
  <si>
    <t>No</t>
  </si>
  <si>
    <t>Dimensionering</t>
  </si>
  <si>
    <t>Hardware/Appliance
Software</t>
  </si>
  <si>
    <t>Huidig 
aantal</t>
  </si>
  <si>
    <t>Aard / grondslag</t>
  </si>
  <si>
    <t>9.1</t>
  </si>
  <si>
    <t>Acunetix</t>
  </si>
  <si>
    <t>Uitbreiding</t>
  </si>
  <si>
    <t xml:space="preserve"> </t>
  </si>
  <si>
    <t>Totaal Subscription</t>
  </si>
  <si>
    <t>Life Cycle Management / Uitbreiding / Onderhoud &amp; Support</t>
  </si>
  <si>
    <t>Aard /
grondslag</t>
  </si>
  <si>
    <t>Prijs per eenheid</t>
  </si>
  <si>
    <t>Kortings-
percentage</t>
  </si>
  <si>
    <t>Totaal</t>
  </si>
  <si>
    <t>Subscription</t>
  </si>
  <si>
    <t>Productspecifieke vendor consultancy</t>
  </si>
  <si>
    <t>Fabrikant</t>
  </si>
  <si>
    <t>Functie</t>
  </si>
  <si>
    <t>Prijs
per uur</t>
  </si>
  <si>
    <t>Indicatief aantal uren per jaar</t>
  </si>
  <si>
    <t>Consultancy</t>
  </si>
  <si>
    <t>Ten behoeve van vergelijkingswaarde Perceel 9</t>
  </si>
  <si>
    <t>IBP&amp;D - Acunetix</t>
  </si>
  <si>
    <t>BPK-Grafiek</t>
  </si>
  <si>
    <t>Kenmerk: IUC23-026 Perceel 9</t>
  </si>
  <si>
    <t>(Prijzen exclusief BTW)</t>
  </si>
  <si>
    <t>Vergelijkingswaarde</t>
  </si>
  <si>
    <t xml:space="preserve">      Indicatie eigen score</t>
  </si>
  <si>
    <t>Score Kwaliteit</t>
  </si>
  <si>
    <t>Procenten</t>
  </si>
  <si>
    <t xml:space="preserve">Kwaliteit in eisen </t>
  </si>
  <si>
    <t>%</t>
  </si>
  <si>
    <r>
      <t xml:space="preserve">Eigen inschatting score kwaliteit </t>
    </r>
    <r>
      <rPr>
        <vertAlign val="superscript"/>
        <sz val="11"/>
        <color theme="1"/>
        <rFont val="Verdana"/>
        <family val="2"/>
      </rPr>
      <t>*1</t>
    </r>
  </si>
  <si>
    <t>Totaal kwaliteit</t>
  </si>
  <si>
    <t>Indicatie BPK-score</t>
  </si>
  <si>
    <t>*1</t>
  </si>
  <si>
    <t>Opbouw Score voor kwaliteit</t>
  </si>
  <si>
    <t>Punten</t>
  </si>
  <si>
    <t xml:space="preserve">Eisen </t>
  </si>
  <si>
    <t>Wensen</t>
  </si>
  <si>
    <t>Hulpdata Grafiek Superformule</t>
  </si>
  <si>
    <t>Hulpvelden</t>
  </si>
  <si>
    <t>Uw inschrijving</t>
  </si>
  <si>
    <t>LET OP  !!!</t>
  </si>
  <si>
    <t>EVMI-punten</t>
  </si>
  <si>
    <t xml:space="preserve">P </t>
  </si>
  <si>
    <t>Q</t>
  </si>
  <si>
    <t>EMVI</t>
  </si>
  <si>
    <t>Ref</t>
  </si>
  <si>
    <t>Ref (boven)</t>
  </si>
  <si>
    <t>Ref (onder)</t>
  </si>
  <si>
    <t>EMVI-lijnen</t>
  </si>
  <si>
    <t>hulp=Q bij P=0</t>
  </si>
  <si>
    <t>Q berekend bij P=0 en EMVI=1</t>
  </si>
  <si>
    <t>P berekend uit Q en EMVI=1</t>
  </si>
  <si>
    <t>Q berekend bij P=0 en EMVI=0,9</t>
  </si>
  <si>
    <t>P berekend uit Q en EMVI=0,9</t>
  </si>
  <si>
    <t>Q berekend bij P=0 en EMVI=0,8</t>
  </si>
  <si>
    <t>P berekend uit Q en EMVI=0,8</t>
  </si>
  <si>
    <t>Q berekend bij P=0 en EMVI=0,7</t>
  </si>
  <si>
    <t>P berekend uit Q en EMVI=0,7</t>
  </si>
  <si>
    <t>Q berekend bij P=0 en EMVI=0,6</t>
  </si>
  <si>
    <t>P berekend uit Q en EMVI=0,6</t>
  </si>
  <si>
    <t>Q berekend bij P=0 en EMVI=1,1</t>
  </si>
  <si>
    <t>P berekend uit Q en EMVI=1,1</t>
  </si>
  <si>
    <t>Hulpvelden t.b.v grafiek</t>
  </si>
  <si>
    <t>Exponent</t>
  </si>
  <si>
    <t>Pref</t>
  </si>
  <si>
    <t>Qref</t>
  </si>
  <si>
    <t>Referentie</t>
  </si>
  <si>
    <t>Referentie (Qmax)</t>
  </si>
  <si>
    <t>Qmax</t>
  </si>
  <si>
    <t>Qmin</t>
  </si>
  <si>
    <t>Qwensen</t>
  </si>
  <si>
    <t>P</t>
  </si>
  <si>
    <t>LAQ</t>
  </si>
  <si>
    <t>genormaliseerd</t>
  </si>
  <si>
    <t>Bonus (extra)</t>
  </si>
  <si>
    <t>LAQ (norm)</t>
  </si>
  <si>
    <t>Qeisen</t>
  </si>
  <si>
    <t>Uw Inschrijving</t>
  </si>
  <si>
    <t>Kenmerk</t>
  </si>
  <si>
    <t>IUC23-026 Perceel 9</t>
  </si>
  <si>
    <t>Qbonus</t>
  </si>
  <si>
    <t>Naam</t>
  </si>
  <si>
    <r>
      <t xml:space="preserve">Voordat de TAB-bladen </t>
    </r>
    <r>
      <rPr>
        <i/>
        <sz val="12"/>
        <color theme="0"/>
        <rFont val="Verdana"/>
        <family val="2"/>
      </rPr>
      <t>"TBV PRIJSMODEL (1)"</t>
    </r>
    <r>
      <rPr>
        <sz val="12"/>
        <color theme="0"/>
        <rFont val="Verdana"/>
        <family val="2"/>
      </rPr>
      <t xml:space="preserve"> EN </t>
    </r>
    <r>
      <rPr>
        <i/>
        <sz val="12"/>
        <color theme="0"/>
        <rFont val="Verdana"/>
        <family val="2"/>
      </rPr>
      <t>"TBV PRIJSMODEL (2)"</t>
    </r>
    <r>
      <rPr>
        <sz val="12"/>
        <color theme="0"/>
        <rFont val="Verdana"/>
        <family val="2"/>
      </rPr>
      <t xml:space="preserve"> gekopieerd worden kan naar het Prijsmodel, moeten eerst onderstaande waarden ( oranje velden ) worden geselecteerd en worden gekopieerd en geplakt worden als WAARDEN (ctrl-C, plakken speciaal "waarden")</t>
    </r>
  </si>
  <si>
    <t>Onderhoud &amp; Support Acunetix</t>
  </si>
  <si>
    <t>* voor de volledige omschrijving van de Installed Base wordt verwezen naar "Bijlage 6 - Installed Base"</t>
  </si>
  <si>
    <t xml:space="preserve">Naam Inschrijver: </t>
  </si>
  <si>
    <t>Acunetix on premises premium 275 Targets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</si>
</sst>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_ ;\-#,##0\ "/>
    <numFmt numFmtId="165" formatCode="d/mm/yy;@"/>
    <numFmt numFmtId="166" formatCode="_ * #,##0_ ;_ * \-#,##0_ ;_ * &quot;-&quot;??_ ;_ @_ "/>
    <numFmt numFmtId="167" formatCode="_(&quot;€&quot;* #,##0.00_);_(&quot;€&quot;* \(#,##0.00\);_(&quot;€&quot;* &quot;-&quot;??_);_(@_)"/>
    <numFmt numFmtId="168" formatCode="&quot;€&quot;#,##0.00_);\(&quot;€&quot;#,##0.00\)"/>
    <numFmt numFmtId="169" formatCode="0.0"/>
    <numFmt numFmtId="170" formatCode="_(* #,##0.00_);_(* \(#,##0.00\);_(* &quot;-&quot;??_);_(@_)"/>
    <numFmt numFmtId="171" formatCode="#,##0.0"/>
    <numFmt numFmtId="172" formatCode="0.000"/>
    <numFmt numFmtId="173" formatCode="_ &quot;€&quot;\ * #,##0_ ;_ &quot;€&quot;\ * \-#,##0_ ;_ &quot;€&quot;\ * &quot;-&quot;??_ ;_ @_ 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0"/>
      <name val="Verdana"/>
      <family val="2"/>
    </font>
    <font>
      <b/>
      <sz val="16"/>
      <color theme="0"/>
      <name val="Calibri"/>
      <family val="2"/>
      <scheme val="minor"/>
    </font>
    <font>
      <b/>
      <sz val="10"/>
      <name val="Verdana"/>
      <family val="2"/>
    </font>
    <font>
      <i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sz val="11"/>
      <color theme="1"/>
      <name val="Verdana"/>
      <family val="2"/>
    </font>
    <font>
      <b/>
      <sz val="18"/>
      <color theme="1"/>
      <name val="Verdana"/>
      <family val="2"/>
    </font>
    <font>
      <sz val="10"/>
      <color theme="1"/>
      <name val="Verdana"/>
      <family val="2"/>
    </font>
    <font>
      <b/>
      <sz val="14"/>
      <color theme="1"/>
      <name val="Verdana"/>
      <family val="2"/>
    </font>
    <font>
      <b/>
      <sz val="20"/>
      <color theme="0"/>
      <name val="Verdana"/>
      <family val="2"/>
    </font>
    <font>
      <b/>
      <sz val="11"/>
      <color theme="1"/>
      <name val="Verdana"/>
      <family val="2"/>
    </font>
    <font>
      <i/>
      <sz val="10"/>
      <color theme="1"/>
      <name val="Verdana"/>
      <family val="2"/>
    </font>
    <font>
      <sz val="10"/>
      <name val="Verdana"/>
      <family val="2"/>
    </font>
    <font>
      <sz val="11"/>
      <color theme="1"/>
      <name val="Arial"/>
      <family val="2"/>
    </font>
    <font>
      <i/>
      <sz val="11"/>
      <color theme="1"/>
      <name val="Verdana"/>
      <family val="2"/>
    </font>
    <font>
      <vertAlign val="superscript"/>
      <sz val="11"/>
      <color theme="1"/>
      <name val="Verdana"/>
      <family val="2"/>
    </font>
    <font>
      <b/>
      <i/>
      <sz val="11"/>
      <color theme="1"/>
      <name val="Verdana"/>
      <family val="2"/>
    </font>
    <font>
      <sz val="11"/>
      <color theme="0"/>
      <name val="Verdana"/>
      <family val="2"/>
    </font>
    <font>
      <sz val="24"/>
      <color theme="0"/>
      <name val="Verdana"/>
      <family val="2"/>
    </font>
    <font>
      <b/>
      <sz val="11"/>
      <color theme="0"/>
      <name val="Verdana"/>
      <family val="2"/>
    </font>
    <font>
      <i/>
      <sz val="11"/>
      <color theme="0"/>
      <name val="Verdana"/>
      <family val="2"/>
    </font>
    <font>
      <b/>
      <sz val="12"/>
      <color theme="0"/>
      <name val="Verdana"/>
      <family val="2"/>
    </font>
    <font>
      <sz val="12"/>
      <color theme="0"/>
      <name val="Verdana"/>
      <family val="2"/>
    </font>
    <font>
      <i/>
      <sz val="12"/>
      <color theme="0"/>
      <name val="Verdana"/>
      <family val="2"/>
    </font>
    <font>
      <b/>
      <sz val="11"/>
      <color theme="1"/>
      <name val="RijksoverheidSansText"/>
      <family val="2"/>
    </font>
    <font>
      <sz val="10"/>
      <name val="Arial"/>
      <family val="2"/>
    </font>
    <font>
      <sz val="11"/>
      <color theme="1"/>
      <name val="RijksoverheidSansText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167" fontId="38" fillId="0" borderId="0" applyFont="0" applyFill="0" applyBorder="0" applyAlignment="0" applyProtection="0"/>
  </cellStyleXfs>
  <cellXfs count="189">
    <xf numFmtId="0" fontId="0" fillId="0" borderId="0" xfId="0"/>
    <xf numFmtId="0" fontId="0" fillId="2" borderId="0" xfId="0" applyFill="1" applyAlignment="1" applyProtection="1">
      <alignment horizontal="left"/>
      <protection hidden="1"/>
    </xf>
    <xf numFmtId="0" fontId="0" fillId="2" borderId="0" xfId="0" applyFill="1" applyAlignment="1" applyProtection="1">
      <alignment horizontal="center"/>
      <protection hidden="1"/>
    </xf>
    <xf numFmtId="0" fontId="4" fillId="3" borderId="0" xfId="0" applyFont="1" applyFill="1" applyAlignment="1" applyProtection="1">
      <alignment horizontal="left"/>
      <protection hidden="1"/>
    </xf>
    <xf numFmtId="0" fontId="5" fillId="3" borderId="0" xfId="0" applyFont="1" applyFill="1" applyProtection="1">
      <protection hidden="1"/>
    </xf>
    <xf numFmtId="0" fontId="0" fillId="0" borderId="0" xfId="0" applyProtection="1">
      <protection hidden="1"/>
    </xf>
    <xf numFmtId="0" fontId="6" fillId="3" borderId="0" xfId="0" applyFont="1" applyFill="1" applyAlignment="1" applyProtection="1">
      <alignment horizontal="left"/>
      <protection hidden="1"/>
    </xf>
    <xf numFmtId="0" fontId="7" fillId="3" borderId="0" xfId="0" applyFont="1" applyFill="1" applyProtection="1">
      <protection hidden="1"/>
    </xf>
    <xf numFmtId="0" fontId="8" fillId="3" borderId="0" xfId="0" applyFont="1" applyFill="1" applyAlignment="1" applyProtection="1">
      <alignment horizontal="left"/>
      <protection hidden="1"/>
    </xf>
    <xf numFmtId="0" fontId="9" fillId="3" borderId="0" xfId="0" applyFont="1" applyFill="1" applyProtection="1">
      <protection hidden="1"/>
    </xf>
    <xf numFmtId="0" fontId="10" fillId="3" borderId="0" xfId="0" applyFont="1" applyFill="1" applyAlignment="1" applyProtection="1">
      <alignment horizontal="left"/>
      <protection hidden="1"/>
    </xf>
    <xf numFmtId="0" fontId="11" fillId="3" borderId="0" xfId="0" applyFont="1" applyFill="1" applyProtection="1">
      <protection hidden="1"/>
    </xf>
    <xf numFmtId="164" fontId="0" fillId="2" borderId="0" xfId="1" applyNumberFormat="1" applyFont="1" applyFill="1" applyAlignment="1" applyProtection="1">
      <alignment horizontal="center"/>
      <protection hidden="1"/>
    </xf>
    <xf numFmtId="165" fontId="0" fillId="2" borderId="0" xfId="0" applyNumberFormat="1" applyFill="1" applyAlignment="1" applyProtection="1">
      <alignment horizontal="center"/>
      <protection hidden="1"/>
    </xf>
    <xf numFmtId="0" fontId="12" fillId="3" borderId="1" xfId="0" applyFont="1" applyFill="1" applyBorder="1" applyAlignment="1" applyProtection="1">
      <alignment horizontal="left" vertical="top"/>
      <protection hidden="1"/>
    </xf>
    <xf numFmtId="0" fontId="9" fillId="3" borderId="2" xfId="0" applyFont="1" applyFill="1" applyBorder="1" applyProtection="1">
      <protection hidden="1"/>
    </xf>
    <xf numFmtId="0" fontId="9" fillId="3" borderId="3" xfId="0" applyFont="1" applyFill="1" applyBorder="1" applyProtection="1">
      <protection hidden="1"/>
    </xf>
    <xf numFmtId="0" fontId="0" fillId="0" borderId="4" xfId="0" applyBorder="1" applyAlignment="1" applyProtection="1">
      <alignment vertical="top"/>
      <protection hidden="1"/>
    </xf>
    <xf numFmtId="0" fontId="0" fillId="0" borderId="2" xfId="0" applyBorder="1" applyAlignment="1" applyProtection="1">
      <alignment vertical="top" wrapText="1"/>
      <protection hidden="1"/>
    </xf>
    <xf numFmtId="164" fontId="0" fillId="2" borderId="2" xfId="1" applyNumberFormat="1" applyFont="1" applyFill="1" applyBorder="1" applyAlignment="1" applyProtection="1">
      <alignment horizontal="center"/>
      <protection hidden="1"/>
    </xf>
    <xf numFmtId="165" fontId="0" fillId="2" borderId="2" xfId="0" applyNumberFormat="1" applyFill="1" applyBorder="1" applyAlignment="1" applyProtection="1">
      <alignment horizontal="center"/>
      <protection hidden="1"/>
    </xf>
    <xf numFmtId="165" fontId="0" fillId="2" borderId="3" xfId="0" applyNumberFormat="1" applyFill="1" applyBorder="1" applyAlignment="1" applyProtection="1">
      <alignment horizontal="center"/>
      <protection hidden="1"/>
    </xf>
    <xf numFmtId="0" fontId="13" fillId="0" borderId="4" xfId="0" applyFont="1" applyBorder="1" applyAlignment="1" applyProtection="1">
      <alignment vertical="top"/>
      <protection hidden="1"/>
    </xf>
    <xf numFmtId="0" fontId="14" fillId="2" borderId="5" xfId="0" applyFont="1" applyFill="1" applyBorder="1" applyAlignment="1" applyProtection="1">
      <alignment horizontal="center" vertical="top"/>
      <protection hidden="1"/>
    </xf>
    <xf numFmtId="0" fontId="0" fillId="2" borderId="5" xfId="0" applyFill="1" applyBorder="1" applyAlignment="1" applyProtection="1">
      <alignment horizontal="right" vertical="top"/>
      <protection hidden="1"/>
    </xf>
    <xf numFmtId="0" fontId="0" fillId="2" borderId="5" xfId="0" applyFill="1" applyBorder="1" applyAlignment="1" applyProtection="1">
      <alignment horizontal="left" vertical="top"/>
      <protection hidden="1"/>
    </xf>
    <xf numFmtId="164" fontId="0" fillId="2" borderId="5" xfId="1" applyNumberFormat="1" applyFont="1" applyFill="1" applyBorder="1" applyAlignment="1" applyProtection="1">
      <alignment horizontal="right" vertical="top"/>
      <protection hidden="1"/>
    </xf>
    <xf numFmtId="165" fontId="0" fillId="2" borderId="5" xfId="0" applyNumberFormat="1" applyFill="1" applyBorder="1" applyAlignment="1" applyProtection="1">
      <alignment horizontal="right" vertical="top"/>
      <protection hidden="1"/>
    </xf>
    <xf numFmtId="0" fontId="15" fillId="2" borderId="5" xfId="0" applyFont="1" applyFill="1" applyBorder="1" applyAlignment="1" applyProtection="1">
      <alignment horizontal="left" vertical="top"/>
      <protection hidden="1"/>
    </xf>
    <xf numFmtId="9" fontId="0" fillId="2" borderId="5" xfId="0" quotePrefix="1" applyNumberFormat="1" applyFill="1" applyBorder="1" applyAlignment="1" applyProtection="1">
      <alignment horizontal="right" vertical="top"/>
      <protection locked="0"/>
    </xf>
    <xf numFmtId="0" fontId="14" fillId="2" borderId="0" xfId="0" applyFont="1" applyFill="1" applyAlignment="1" applyProtection="1">
      <alignment horizontal="center" vertical="top"/>
      <protection hidden="1"/>
    </xf>
    <xf numFmtId="0" fontId="0" fillId="2" borderId="0" xfId="0" applyFill="1" applyAlignment="1" applyProtection="1">
      <alignment horizontal="right" vertical="top"/>
      <protection hidden="1"/>
    </xf>
    <xf numFmtId="0" fontId="0" fillId="2" borderId="0" xfId="0" applyFill="1" applyAlignment="1" applyProtection="1">
      <alignment horizontal="left" vertical="top"/>
      <protection hidden="1"/>
    </xf>
    <xf numFmtId="164" fontId="0" fillId="2" borderId="0" xfId="1" applyNumberFormat="1" applyFont="1" applyFill="1" applyBorder="1" applyAlignment="1" applyProtection="1">
      <alignment horizontal="right" vertical="top"/>
      <protection hidden="1"/>
    </xf>
    <xf numFmtId="165" fontId="0" fillId="2" borderId="0" xfId="0" applyNumberFormat="1" applyFill="1" applyAlignment="1" applyProtection="1">
      <alignment horizontal="right" vertical="top"/>
      <protection hidden="1"/>
    </xf>
    <xf numFmtId="0" fontId="15" fillId="2" borderId="0" xfId="0" applyFont="1" applyFill="1" applyAlignment="1" applyProtection="1">
      <alignment horizontal="left" vertical="top"/>
      <protection hidden="1"/>
    </xf>
    <xf numFmtId="9" fontId="0" fillId="2" borderId="0" xfId="0" quotePrefix="1" applyNumberFormat="1" applyFill="1" applyAlignment="1" applyProtection="1">
      <alignment horizontal="right" vertical="top"/>
      <protection locked="0"/>
    </xf>
    <xf numFmtId="0" fontId="3" fillId="3" borderId="6" xfId="0" applyFont="1" applyFill="1" applyBorder="1" applyAlignment="1" applyProtection="1">
      <alignment horizontal="left"/>
      <protection hidden="1"/>
    </xf>
    <xf numFmtId="0" fontId="12" fillId="3" borderId="4" xfId="0" applyFont="1" applyFill="1" applyBorder="1" applyAlignment="1" applyProtection="1">
      <alignment horizontal="left" vertical="top"/>
      <protection hidden="1"/>
    </xf>
    <xf numFmtId="0" fontId="3" fillId="3" borderId="6" xfId="0" applyFont="1" applyFill="1" applyBorder="1" applyAlignment="1" applyProtection="1">
      <alignment horizontal="left" wrapText="1"/>
      <protection hidden="1"/>
    </xf>
    <xf numFmtId="0" fontId="3" fillId="3" borderId="6" xfId="0" applyFont="1" applyFill="1" applyBorder="1" applyAlignment="1" applyProtection="1">
      <alignment horizontal="right" wrapText="1"/>
      <protection hidden="1"/>
    </xf>
    <xf numFmtId="0" fontId="3" fillId="3" borderId="7" xfId="0" applyFont="1" applyFill="1" applyBorder="1" applyAlignment="1" applyProtection="1">
      <alignment horizontal="right" wrapText="1"/>
      <protection hidden="1"/>
    </xf>
    <xf numFmtId="0" fontId="3" fillId="3" borderId="3" xfId="0" applyFont="1" applyFill="1" applyBorder="1" applyAlignment="1" applyProtection="1">
      <alignment horizontal="right" wrapText="1"/>
      <protection hidden="1"/>
    </xf>
    <xf numFmtId="0" fontId="0" fillId="2" borderId="4" xfId="0" applyFill="1" applyBorder="1" applyAlignment="1" applyProtection="1">
      <alignment horizontal="left" vertical="top"/>
      <protection hidden="1"/>
    </xf>
    <xf numFmtId="0" fontId="0" fillId="2" borderId="8" xfId="0" applyFill="1" applyBorder="1" applyAlignment="1" applyProtection="1">
      <alignment horizontal="left" vertical="top"/>
      <protection hidden="1"/>
    </xf>
    <xf numFmtId="166" fontId="0" fillId="0" borderId="8" xfId="1" applyNumberFormat="1" applyFont="1" applyFill="1" applyBorder="1" applyAlignment="1" applyProtection="1">
      <alignment horizontal="right" vertical="center"/>
      <protection hidden="1"/>
    </xf>
    <xf numFmtId="165" fontId="0" fillId="2" borderId="4" xfId="0" applyNumberFormat="1" applyFill="1" applyBorder="1" applyAlignment="1" applyProtection="1">
      <alignment horizontal="center"/>
      <protection hidden="1"/>
    </xf>
    <xf numFmtId="166" fontId="0" fillId="0" borderId="7" xfId="1" applyNumberFormat="1" applyFont="1" applyFill="1" applyBorder="1" applyAlignment="1" applyProtection="1">
      <alignment horizontal="center"/>
      <protection hidden="1"/>
    </xf>
    <xf numFmtId="166" fontId="0" fillId="0" borderId="3" xfId="1" applyNumberFormat="1" applyFont="1" applyFill="1" applyBorder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0" fillId="0" borderId="9" xfId="0" applyBorder="1" applyProtection="1">
      <protection hidden="1"/>
    </xf>
    <xf numFmtId="164" fontId="0" fillId="0" borderId="9" xfId="1" applyNumberFormat="1" applyFont="1" applyFill="1" applyBorder="1" applyAlignment="1" applyProtection="1">
      <alignment horizontal="right"/>
      <protection hidden="1"/>
    </xf>
    <xf numFmtId="165" fontId="0" fillId="2" borderId="10" xfId="0" applyNumberFormat="1" applyFill="1" applyBorder="1" applyAlignment="1" applyProtection="1">
      <alignment horizontal="center"/>
      <protection hidden="1"/>
    </xf>
    <xf numFmtId="165" fontId="0" fillId="2" borderId="11" xfId="0" applyNumberFormat="1" applyFill="1" applyBorder="1" applyAlignment="1" applyProtection="1">
      <alignment horizontal="right"/>
      <protection hidden="1"/>
    </xf>
    <xf numFmtId="166" fontId="0" fillId="0" borderId="12" xfId="1" applyNumberFormat="1" applyFont="1" applyFill="1" applyBorder="1" applyAlignment="1" applyProtection="1">
      <alignment horizontal="center"/>
      <protection hidden="1"/>
    </xf>
    <xf numFmtId="166" fontId="0" fillId="0" borderId="11" xfId="1" applyNumberFormat="1" applyFont="1" applyFill="1" applyBorder="1" applyAlignment="1" applyProtection="1">
      <alignment horizontal="center"/>
      <protection hidden="1"/>
    </xf>
    <xf numFmtId="166" fontId="0" fillId="2" borderId="0" xfId="1" applyNumberFormat="1" applyFont="1" applyFill="1" applyAlignment="1" applyProtection="1">
      <alignment horizontal="center"/>
      <protection hidden="1"/>
    </xf>
    <xf numFmtId="166" fontId="0" fillId="0" borderId="0" xfId="1" applyNumberFormat="1" applyFont="1" applyProtection="1">
      <protection hidden="1"/>
    </xf>
    <xf numFmtId="0" fontId="0" fillId="2" borderId="0" xfId="0" applyFill="1" applyProtection="1">
      <protection hidden="1"/>
    </xf>
    <xf numFmtId="0" fontId="12" fillId="3" borderId="4" xfId="0" applyFont="1" applyFill="1" applyBorder="1" applyAlignment="1" applyProtection="1">
      <alignment horizontal="center" vertical="top"/>
      <protection hidden="1"/>
    </xf>
    <xf numFmtId="0" fontId="0" fillId="2" borderId="0" xfId="0" applyFill="1" applyAlignment="1" applyProtection="1">
      <alignment vertical="top"/>
      <protection hidden="1"/>
    </xf>
    <xf numFmtId="164" fontId="3" fillId="3" borderId="6" xfId="1" applyNumberFormat="1" applyFont="1" applyFill="1" applyBorder="1" applyAlignment="1" applyProtection="1">
      <alignment horizontal="left"/>
      <protection hidden="1"/>
    </xf>
    <xf numFmtId="165" fontId="3" fillId="3" borderId="6" xfId="0" applyNumberFormat="1" applyFont="1" applyFill="1" applyBorder="1" applyAlignment="1" applyProtection="1">
      <alignment horizontal="right" wrapText="1"/>
      <protection hidden="1"/>
    </xf>
    <xf numFmtId="166" fontId="3" fillId="3" borderId="6" xfId="1" applyNumberFormat="1" applyFont="1" applyFill="1" applyBorder="1" applyAlignment="1" applyProtection="1">
      <alignment horizontal="right" wrapText="1"/>
      <protection hidden="1"/>
    </xf>
    <xf numFmtId="0" fontId="0" fillId="0" borderId="0" xfId="0" applyAlignment="1" applyProtection="1">
      <alignment vertical="top"/>
      <protection hidden="1"/>
    </xf>
    <xf numFmtId="0" fontId="0" fillId="2" borderId="6" xfId="0" applyFill="1" applyBorder="1" applyAlignment="1" applyProtection="1">
      <alignment horizontal="left" vertical="top"/>
      <protection hidden="1"/>
    </xf>
    <xf numFmtId="0" fontId="0" fillId="0" borderId="6" xfId="0" applyBorder="1" applyAlignment="1" applyProtection="1">
      <alignment vertical="top" wrapText="1"/>
      <protection hidden="1"/>
    </xf>
    <xf numFmtId="165" fontId="0" fillId="2" borderId="3" xfId="0" applyNumberFormat="1" applyFill="1" applyBorder="1" applyAlignment="1" applyProtection="1">
      <alignment horizontal="right"/>
      <protection hidden="1"/>
    </xf>
    <xf numFmtId="44" fontId="0" fillId="4" borderId="6" xfId="0" quotePrefix="1" applyNumberFormat="1" applyFill="1" applyBorder="1" applyAlignment="1" applyProtection="1">
      <alignment horizontal="right" vertical="top"/>
      <protection locked="0"/>
    </xf>
    <xf numFmtId="9" fontId="0" fillId="4" borderId="6" xfId="0" quotePrefix="1" applyNumberFormat="1" applyFill="1" applyBorder="1" applyAlignment="1" applyProtection="1">
      <alignment horizontal="right" vertical="top"/>
      <protection locked="0"/>
    </xf>
    <xf numFmtId="44" fontId="0" fillId="0" borderId="7" xfId="2" applyFont="1" applyFill="1" applyBorder="1" applyAlignment="1" applyProtection="1">
      <alignment horizontal="right" vertical="top" wrapText="1"/>
      <protection hidden="1"/>
    </xf>
    <xf numFmtId="44" fontId="0" fillId="0" borderId="4" xfId="2" applyFont="1" applyFill="1" applyBorder="1" applyAlignment="1" applyProtection="1">
      <alignment horizontal="right" vertical="top" wrapText="1"/>
      <protection hidden="1"/>
    </xf>
    <xf numFmtId="44" fontId="0" fillId="0" borderId="6" xfId="2" applyFont="1" applyFill="1" applyBorder="1" applyAlignment="1" applyProtection="1">
      <alignment horizontal="right" vertical="top" wrapText="1"/>
      <protection hidden="1"/>
    </xf>
    <xf numFmtId="44" fontId="0" fillId="2" borderId="0" xfId="0" quotePrefix="1" applyNumberFormat="1" applyFill="1" applyAlignment="1" applyProtection="1">
      <alignment horizontal="right" vertical="top"/>
      <protection locked="0"/>
    </xf>
    <xf numFmtId="44" fontId="0" fillId="0" borderId="0" xfId="2" applyFont="1" applyFill="1" applyBorder="1" applyAlignment="1" applyProtection="1">
      <alignment horizontal="right" vertical="top" wrapText="1"/>
      <protection hidden="1"/>
    </xf>
    <xf numFmtId="44" fontId="3" fillId="5" borderId="13" xfId="2" applyFont="1" applyFill="1" applyBorder="1" applyAlignment="1" applyProtection="1">
      <alignment horizontal="right" vertical="top" wrapText="1"/>
      <protection hidden="1"/>
    </xf>
    <xf numFmtId="0" fontId="14" fillId="2" borderId="5" xfId="0" applyFont="1" applyFill="1" applyBorder="1" applyAlignment="1" applyProtection="1">
      <alignment horizontal="right" vertical="top"/>
      <protection hidden="1"/>
    </xf>
    <xf numFmtId="0" fontId="14" fillId="2" borderId="0" xfId="0" applyFont="1" applyFill="1" applyAlignment="1" applyProtection="1">
      <alignment horizontal="right" vertical="top"/>
      <protection hidden="1"/>
    </xf>
    <xf numFmtId="0" fontId="3" fillId="3" borderId="14" xfId="0" applyFont="1" applyFill="1" applyBorder="1" applyProtection="1">
      <protection hidden="1"/>
    </xf>
    <xf numFmtId="0" fontId="3" fillId="3" borderId="2" xfId="0" applyFont="1" applyFill="1" applyBorder="1" applyProtection="1">
      <protection hidden="1"/>
    </xf>
    <xf numFmtId="0" fontId="3" fillId="3" borderId="15" xfId="0" applyFont="1" applyFill="1" applyBorder="1" applyAlignment="1" applyProtection="1">
      <alignment horizontal="center" wrapText="1"/>
      <protection hidden="1"/>
    </xf>
    <xf numFmtId="0" fontId="3" fillId="3" borderId="9" xfId="0" applyFont="1" applyFill="1" applyBorder="1" applyAlignment="1" applyProtection="1">
      <alignment horizontal="right" wrapText="1"/>
      <protection hidden="1"/>
    </xf>
    <xf numFmtId="0" fontId="3" fillId="3" borderId="9" xfId="0" applyFont="1" applyFill="1" applyBorder="1" applyAlignment="1" applyProtection="1">
      <alignment horizontal="center" wrapText="1"/>
      <protection hidden="1"/>
    </xf>
    <xf numFmtId="0" fontId="0" fillId="2" borderId="2" xfId="0" applyFill="1" applyBorder="1" applyProtection="1">
      <protection hidden="1"/>
    </xf>
    <xf numFmtId="0" fontId="0" fillId="0" borderId="6" xfId="3" applyNumberFormat="1" applyFont="1" applyFill="1" applyBorder="1" applyAlignment="1" applyProtection="1">
      <alignment horizontal="center" vertical="top"/>
      <protection hidden="1"/>
    </xf>
    <xf numFmtId="0" fontId="12" fillId="3" borderId="4" xfId="0" applyFont="1" applyFill="1" applyBorder="1" applyAlignment="1" applyProtection="1">
      <alignment vertical="top"/>
      <protection hidden="1"/>
    </xf>
    <xf numFmtId="44" fontId="3" fillId="6" borderId="13" xfId="2" applyFont="1" applyFill="1" applyBorder="1" applyAlignment="1" applyProtection="1">
      <alignment horizontal="right" vertical="center" wrapText="1"/>
      <protection hidden="1"/>
    </xf>
    <xf numFmtId="164" fontId="0" fillId="0" borderId="0" xfId="1" applyNumberFormat="1" applyFont="1" applyAlignment="1" applyProtection="1">
      <alignment horizontal="center"/>
      <protection hidden="1"/>
    </xf>
    <xf numFmtId="165" fontId="0" fillId="0" borderId="0" xfId="0" applyNumberFormat="1" applyAlignment="1" applyProtection="1">
      <alignment horizontal="center"/>
      <protection hidden="1"/>
    </xf>
    <xf numFmtId="0" fontId="17" fillId="0" borderId="0" xfId="0" applyFont="1" applyProtection="1">
      <protection hidden="1"/>
    </xf>
    <xf numFmtId="0" fontId="18" fillId="0" borderId="0" xfId="0" applyFont="1" applyProtection="1">
      <protection hidden="1"/>
    </xf>
    <xf numFmtId="0" fontId="19" fillId="3" borderId="0" xfId="0" applyFont="1" applyFill="1" applyProtection="1">
      <protection hidden="1"/>
    </xf>
    <xf numFmtId="0" fontId="20" fillId="3" borderId="0" xfId="0" applyFont="1" applyFill="1" applyProtection="1">
      <protection hidden="1"/>
    </xf>
    <xf numFmtId="0" fontId="18" fillId="3" borderId="0" xfId="0" applyFont="1" applyFill="1" applyProtection="1">
      <protection hidden="1"/>
    </xf>
    <xf numFmtId="0" fontId="21" fillId="3" borderId="0" xfId="0" applyFont="1" applyFill="1" applyProtection="1">
      <protection hidden="1"/>
    </xf>
    <xf numFmtId="0" fontId="22" fillId="3" borderId="0" xfId="0" applyFont="1" applyFill="1" applyProtection="1">
      <protection hidden="1"/>
    </xf>
    <xf numFmtId="0" fontId="23" fillId="3" borderId="0" xfId="0" applyFont="1" applyFill="1" applyAlignment="1" applyProtection="1">
      <alignment vertical="center"/>
      <protection hidden="1"/>
    </xf>
    <xf numFmtId="0" fontId="24" fillId="3" borderId="0" xfId="0" applyFont="1" applyFill="1" applyAlignment="1" applyProtection="1">
      <alignment vertical="center"/>
      <protection hidden="1"/>
    </xf>
    <xf numFmtId="1" fontId="25" fillId="0" borderId="5" xfId="0" applyNumberFormat="1" applyFont="1" applyBorder="1" applyProtection="1">
      <protection hidden="1"/>
    </xf>
    <xf numFmtId="1" fontId="17" fillId="0" borderId="5" xfId="0" applyNumberFormat="1" applyFont="1" applyBorder="1" applyAlignment="1" applyProtection="1">
      <alignment horizontal="right"/>
      <protection hidden="1"/>
    </xf>
    <xf numFmtId="1" fontId="17" fillId="0" borderId="5" xfId="0" applyNumberFormat="1" applyFont="1" applyBorder="1" applyProtection="1">
      <protection hidden="1"/>
    </xf>
    <xf numFmtId="1" fontId="26" fillId="0" borderId="5" xfId="0" applyNumberFormat="1" applyFont="1" applyBorder="1" applyProtection="1">
      <protection hidden="1"/>
    </xf>
    <xf numFmtId="167" fontId="17" fillId="0" borderId="0" xfId="4" applyFont="1" applyAlignment="1" applyProtection="1">
      <alignment horizontal="left"/>
      <protection hidden="1"/>
    </xf>
    <xf numFmtId="0" fontId="18" fillId="0" borderId="0" xfId="0" applyFont="1" applyAlignment="1" applyProtection="1">
      <alignment wrapText="1"/>
      <protection hidden="1"/>
    </xf>
    <xf numFmtId="0" fontId="18" fillId="0" borderId="0" xfId="0" applyFont="1" applyProtection="1">
      <protection locked="0"/>
    </xf>
    <xf numFmtId="0" fontId="18" fillId="0" borderId="0" xfId="0" applyFont="1" applyAlignment="1" applyProtection="1">
      <alignment wrapText="1"/>
      <protection locked="0"/>
    </xf>
    <xf numFmtId="0" fontId="23" fillId="3" borderId="3" xfId="0" applyFont="1" applyFill="1" applyBorder="1" applyAlignment="1" applyProtection="1">
      <alignment horizontal="right" vertical="center" wrapText="1"/>
      <protection hidden="1"/>
    </xf>
    <xf numFmtId="3" fontId="27" fillId="2" borderId="6" xfId="0" quotePrefix="1" applyNumberFormat="1" applyFont="1" applyFill="1" applyBorder="1" applyAlignment="1" applyProtection="1">
      <alignment horizontal="right" vertical="center" wrapText="1"/>
      <protection hidden="1"/>
    </xf>
    <xf numFmtId="169" fontId="27" fillId="0" borderId="4" xfId="0" applyNumberFormat="1" applyFont="1" applyBorder="1" applyAlignment="1" applyProtection="1">
      <alignment horizontal="right" vertical="center"/>
      <protection hidden="1"/>
    </xf>
    <xf numFmtId="169" fontId="27" fillId="0" borderId="3" xfId="0" applyNumberFormat="1" applyFont="1" applyBorder="1" applyAlignment="1" applyProtection="1">
      <alignment horizontal="left" vertical="center"/>
      <protection hidden="1"/>
    </xf>
    <xf numFmtId="171" fontId="18" fillId="4" borderId="6" xfId="5" applyNumberFormat="1" applyFont="1" applyFill="1" applyBorder="1" applyAlignment="1" applyProtection="1">
      <alignment horizontal="right" vertical="center" wrapText="1"/>
      <protection locked="0"/>
    </xf>
    <xf numFmtId="0" fontId="18" fillId="0" borderId="4" xfId="0" applyFont="1" applyBorder="1" applyAlignment="1" applyProtection="1">
      <alignment horizontal="center" vertical="center"/>
      <protection hidden="1"/>
    </xf>
    <xf numFmtId="0" fontId="18" fillId="0" borderId="3" xfId="0" applyFont="1" applyBorder="1" applyAlignment="1" applyProtection="1">
      <alignment horizontal="right" vertical="center"/>
      <protection hidden="1"/>
    </xf>
    <xf numFmtId="3" fontId="18" fillId="0" borderId="6" xfId="0" applyNumberFormat="1" applyFont="1" applyBorder="1" applyAlignment="1" applyProtection="1">
      <alignment horizontal="right" vertical="center"/>
      <protection hidden="1"/>
    </xf>
    <xf numFmtId="172" fontId="29" fillId="0" borderId="6" xfId="0" applyNumberFormat="1" applyFont="1" applyBorder="1" applyAlignment="1" applyProtection="1">
      <alignment horizontal="right" vertical="center"/>
      <protection hidden="1"/>
    </xf>
    <xf numFmtId="0" fontId="28" fillId="0" borderId="4" xfId="0" applyFont="1" applyBorder="1" applyAlignment="1" applyProtection="1">
      <alignment horizontal="right" vertical="center"/>
      <protection hidden="1"/>
    </xf>
    <xf numFmtId="0" fontId="24" fillId="0" borderId="2" xfId="6" applyFont="1" applyBorder="1" applyAlignment="1" applyProtection="1">
      <alignment vertical="center"/>
      <protection hidden="1"/>
    </xf>
    <xf numFmtId="0" fontId="27" fillId="0" borderId="3" xfId="6" applyFont="1" applyBorder="1" applyAlignment="1" applyProtection="1">
      <alignment vertical="center"/>
      <protection hidden="1"/>
    </xf>
    <xf numFmtId="0" fontId="27" fillId="0" borderId="16" xfId="6" applyFont="1" applyBorder="1" applyAlignment="1" applyProtection="1">
      <alignment vertical="center"/>
      <protection hidden="1"/>
    </xf>
    <xf numFmtId="0" fontId="27" fillId="0" borderId="0" xfId="6" applyFont="1" applyAlignment="1" applyProtection="1">
      <alignment horizontal="left" vertical="center"/>
      <protection hidden="1"/>
    </xf>
    <xf numFmtId="0" fontId="28" fillId="0" borderId="0" xfId="0" applyFont="1" applyAlignment="1" applyProtection="1">
      <alignment horizontal="right" vertical="center"/>
      <protection hidden="1"/>
    </xf>
    <xf numFmtId="0" fontId="23" fillId="3" borderId="17" xfId="0" applyFont="1" applyFill="1" applyBorder="1" applyAlignment="1" applyProtection="1">
      <alignment horizontal="right" vertical="center" wrapText="1"/>
      <protection hidden="1"/>
    </xf>
    <xf numFmtId="0" fontId="27" fillId="0" borderId="0" xfId="0" applyFont="1" applyProtection="1">
      <protection hidden="1"/>
    </xf>
    <xf numFmtId="3" fontId="18" fillId="0" borderId="17" xfId="0" applyNumberFormat="1" applyFont="1" applyBorder="1" applyAlignment="1" applyProtection="1">
      <alignment horizontal="right" vertical="center"/>
      <protection hidden="1"/>
    </xf>
    <xf numFmtId="169" fontId="27" fillId="0" borderId="17" xfId="0" applyNumberFormat="1" applyFont="1" applyBorder="1" applyAlignment="1" applyProtection="1">
      <alignment horizontal="right" vertical="center"/>
      <protection hidden="1"/>
    </xf>
    <xf numFmtId="169" fontId="27" fillId="0" borderId="17" xfId="0" applyNumberFormat="1" applyFont="1" applyBorder="1" applyAlignment="1" applyProtection="1">
      <alignment horizontal="left" vertical="center"/>
      <protection hidden="1"/>
    </xf>
    <xf numFmtId="0" fontId="23" fillId="3" borderId="16" xfId="0" applyFont="1" applyFill="1" applyBorder="1" applyAlignment="1" applyProtection="1">
      <alignment horizontal="center" vertical="center"/>
      <protection hidden="1"/>
    </xf>
    <xf numFmtId="0" fontId="23" fillId="3" borderId="0" xfId="0" applyFont="1" applyFill="1" applyAlignment="1" applyProtection="1">
      <alignment horizontal="center" vertical="center"/>
      <protection hidden="1"/>
    </xf>
    <xf numFmtId="0" fontId="18" fillId="0" borderId="6" xfId="0" applyFont="1" applyBorder="1" applyAlignment="1" applyProtection="1">
      <alignment horizontal="right" vertical="center"/>
      <protection hidden="1"/>
    </xf>
    <xf numFmtId="0" fontId="27" fillId="0" borderId="4" xfId="3" applyNumberFormat="1" applyFont="1" applyBorder="1" applyAlignment="1" applyProtection="1">
      <alignment vertical="center"/>
      <protection hidden="1"/>
    </xf>
    <xf numFmtId="0" fontId="16" fillId="2" borderId="0" xfId="0" applyFont="1" applyFill="1" applyProtection="1">
      <protection hidden="1"/>
    </xf>
    <xf numFmtId="0" fontId="30" fillId="2" borderId="0" xfId="0" applyFont="1" applyFill="1" applyProtection="1">
      <protection hidden="1"/>
    </xf>
    <xf numFmtId="0" fontId="30" fillId="2" borderId="0" xfId="0" applyFont="1" applyFill="1" applyAlignment="1" applyProtection="1">
      <alignment wrapText="1"/>
      <protection hidden="1"/>
    </xf>
    <xf numFmtId="0" fontId="32" fillId="2" borderId="0" xfId="0" applyFont="1" applyFill="1" applyAlignment="1" applyProtection="1">
      <alignment horizontal="left" vertical="center"/>
      <protection hidden="1"/>
    </xf>
    <xf numFmtId="0" fontId="30" fillId="2" borderId="0" xfId="0" applyFont="1" applyFill="1" applyAlignment="1" applyProtection="1">
      <alignment horizontal="center" vertical="center"/>
      <protection hidden="1"/>
    </xf>
    <xf numFmtId="167" fontId="30" fillId="2" borderId="0" xfId="4" applyFont="1" applyFill="1" applyBorder="1" applyAlignment="1" applyProtection="1">
      <alignment horizontal="right" vertical="center" wrapText="1"/>
      <protection hidden="1"/>
    </xf>
    <xf numFmtId="169" fontId="30" fillId="2" borderId="0" xfId="0" applyNumberFormat="1" applyFont="1" applyFill="1" applyAlignment="1" applyProtection="1">
      <alignment horizontal="right" vertical="center" wrapText="1"/>
      <protection hidden="1"/>
    </xf>
    <xf numFmtId="172" fontId="33" fillId="2" borderId="0" xfId="0" applyNumberFormat="1" applyFont="1" applyFill="1" applyAlignment="1" applyProtection="1">
      <alignment horizontal="right" vertical="center"/>
      <protection hidden="1"/>
    </xf>
    <xf numFmtId="1" fontId="33" fillId="2" borderId="0" xfId="0" applyNumberFormat="1" applyFont="1" applyFill="1" applyAlignment="1" applyProtection="1">
      <alignment horizontal="right" vertical="center"/>
      <protection hidden="1"/>
    </xf>
    <xf numFmtId="0" fontId="34" fillId="2" borderId="0" xfId="0" applyFont="1" applyFill="1" applyAlignment="1" applyProtection="1">
      <alignment vertical="center"/>
      <protection hidden="1"/>
    </xf>
    <xf numFmtId="0" fontId="35" fillId="2" borderId="0" xfId="0" applyFont="1" applyFill="1" applyAlignment="1" applyProtection="1">
      <alignment vertical="center"/>
      <protection hidden="1"/>
    </xf>
    <xf numFmtId="0" fontId="30" fillId="2" borderId="0" xfId="0" applyFont="1" applyFill="1" applyAlignment="1" applyProtection="1">
      <alignment vertical="center"/>
      <protection hidden="1"/>
    </xf>
    <xf numFmtId="0" fontId="32" fillId="2" borderId="0" xfId="0" applyFont="1" applyFill="1" applyAlignment="1" applyProtection="1">
      <alignment horizontal="left" vertical="center"/>
      <protection locked="0"/>
    </xf>
    <xf numFmtId="0" fontId="32" fillId="2" borderId="0" xfId="0" applyFont="1" applyFill="1" applyAlignment="1" applyProtection="1">
      <alignment horizontal="right" vertical="center"/>
      <protection locked="0"/>
    </xf>
    <xf numFmtId="0" fontId="30" fillId="2" borderId="0" xfId="0" applyFont="1" applyFill="1" applyProtection="1">
      <protection locked="0"/>
    </xf>
    <xf numFmtId="0" fontId="33" fillId="2" borderId="0" xfId="0" applyFont="1" applyFill="1" applyAlignment="1" applyProtection="1">
      <alignment horizontal="center" vertical="center"/>
      <protection locked="0"/>
    </xf>
    <xf numFmtId="168" fontId="33" fillId="2" borderId="0" xfId="4" applyNumberFormat="1" applyFont="1" applyFill="1" applyBorder="1" applyAlignment="1" applyProtection="1">
      <alignment horizontal="right" vertical="center"/>
      <protection locked="0"/>
    </xf>
    <xf numFmtId="169" fontId="33" fillId="2" borderId="0" xfId="0" applyNumberFormat="1" applyFont="1" applyFill="1" applyAlignment="1" applyProtection="1">
      <alignment horizontal="right" vertical="center"/>
      <protection locked="0"/>
    </xf>
    <xf numFmtId="172" fontId="33" fillId="2" borderId="0" xfId="0" applyNumberFormat="1" applyFont="1" applyFill="1" applyAlignment="1" applyProtection="1">
      <alignment horizontal="right" vertical="center"/>
      <protection locked="0"/>
    </xf>
    <xf numFmtId="0" fontId="32" fillId="2" borderId="0" xfId="0" applyFont="1" applyFill="1" applyAlignment="1" applyProtection="1">
      <alignment vertical="center"/>
      <protection locked="0"/>
    </xf>
    <xf numFmtId="170" fontId="30" fillId="2" borderId="0" xfId="5" applyFont="1" applyFill="1" applyBorder="1" applyAlignment="1" applyProtection="1">
      <alignment vertical="center"/>
      <protection locked="0"/>
    </xf>
    <xf numFmtId="170" fontId="32" fillId="2" borderId="0" xfId="5" applyFont="1" applyFill="1" applyBorder="1" applyAlignment="1" applyProtection="1">
      <alignment vertical="center"/>
      <protection locked="0"/>
    </xf>
    <xf numFmtId="0" fontId="30" fillId="2" borderId="0" xfId="0" applyFont="1" applyFill="1" applyAlignment="1" applyProtection="1">
      <alignment vertical="center" wrapText="1"/>
      <protection locked="0"/>
    </xf>
    <xf numFmtId="0" fontId="30" fillId="2" borderId="0" xfId="0" applyFont="1" applyFill="1" applyAlignment="1" applyProtection="1">
      <alignment vertical="center"/>
      <protection locked="0"/>
    </xf>
    <xf numFmtId="0" fontId="30" fillId="2" borderId="0" xfId="0" applyFont="1" applyFill="1" applyAlignment="1" applyProtection="1">
      <alignment wrapText="1"/>
      <protection locked="0"/>
    </xf>
    <xf numFmtId="2" fontId="30" fillId="2" borderId="0" xfId="0" applyNumberFormat="1" applyFont="1" applyFill="1" applyProtection="1">
      <protection locked="0"/>
    </xf>
    <xf numFmtId="170" fontId="30" fillId="2" borderId="0" xfId="5" applyFont="1" applyFill="1" applyBorder="1" applyAlignment="1" applyProtection="1">
      <alignment horizontal="right"/>
      <protection locked="0"/>
    </xf>
    <xf numFmtId="0" fontId="16" fillId="2" borderId="0" xfId="0" applyFont="1" applyFill="1" applyProtection="1">
      <protection locked="0"/>
    </xf>
    <xf numFmtId="0" fontId="30" fillId="2" borderId="0" xfId="0" applyFont="1" applyFill="1" applyAlignment="1" applyProtection="1">
      <alignment horizontal="center" vertical="center"/>
      <protection locked="0"/>
    </xf>
    <xf numFmtId="173" fontId="30" fillId="2" borderId="0" xfId="4" applyNumberFormat="1" applyFont="1" applyFill="1" applyBorder="1" applyAlignment="1" applyProtection="1">
      <alignment horizontal="right" vertical="center"/>
      <protection locked="0"/>
    </xf>
    <xf numFmtId="1" fontId="30" fillId="2" borderId="0" xfId="0" applyNumberFormat="1" applyFont="1" applyFill="1" applyAlignment="1" applyProtection="1">
      <alignment horizontal="right" vertical="center"/>
      <protection locked="0"/>
    </xf>
    <xf numFmtId="167" fontId="30" fillId="2" borderId="0" xfId="4" applyFont="1" applyFill="1" applyBorder="1" applyAlignment="1" applyProtection="1">
      <alignment horizontal="center" vertical="center"/>
      <protection locked="0"/>
    </xf>
    <xf numFmtId="0" fontId="30" fillId="2" borderId="0" xfId="0" applyFont="1" applyFill="1" applyAlignment="1" applyProtection="1">
      <alignment horizontal="right" vertical="center"/>
      <protection locked="0"/>
    </xf>
    <xf numFmtId="1" fontId="30" fillId="2" borderId="0" xfId="5" applyNumberFormat="1" applyFont="1" applyFill="1" applyBorder="1" applyAlignment="1" applyProtection="1">
      <alignment horizontal="center" vertical="center"/>
      <protection locked="0"/>
    </xf>
    <xf numFmtId="1" fontId="30" fillId="2" borderId="0" xfId="0" applyNumberFormat="1" applyFont="1" applyFill="1" applyAlignment="1" applyProtection="1">
      <alignment horizontal="center" vertical="center"/>
      <protection locked="0"/>
    </xf>
    <xf numFmtId="167" fontId="30" fillId="2" borderId="0" xfId="4" applyFont="1" applyFill="1" applyBorder="1" applyAlignment="1" applyProtection="1">
      <alignment horizontal="right" vertical="center"/>
      <protection locked="0"/>
    </xf>
    <xf numFmtId="0" fontId="16" fillId="2" borderId="0" xfId="0" applyFont="1" applyFill="1" applyAlignment="1" applyProtection="1">
      <alignment horizontal="center" vertical="center"/>
      <protection locked="0"/>
    </xf>
    <xf numFmtId="0" fontId="30" fillId="2" borderId="0" xfId="0" quotePrefix="1" applyFont="1" applyFill="1" applyAlignment="1" applyProtection="1">
      <alignment vertical="center"/>
      <protection locked="0"/>
    </xf>
    <xf numFmtId="168" fontId="27" fillId="7" borderId="6" xfId="4" quotePrefix="1" applyNumberFormat="1" applyFont="1" applyFill="1" applyBorder="1" applyAlignment="1" applyProtection="1">
      <alignment horizontal="right" vertical="center" wrapText="1"/>
    </xf>
    <xf numFmtId="0" fontId="37" fillId="3" borderId="0" xfId="0" applyFont="1" applyFill="1" applyAlignment="1">
      <alignment horizontal="right"/>
    </xf>
    <xf numFmtId="0" fontId="3" fillId="3" borderId="4" xfId="0" applyFont="1" applyFill="1" applyBorder="1" applyAlignment="1" applyProtection="1">
      <alignment horizontal="right" wrapText="1"/>
      <protection hidden="1"/>
    </xf>
    <xf numFmtId="0" fontId="3" fillId="3" borderId="3" xfId="0" applyFont="1" applyFill="1" applyBorder="1" applyAlignment="1" applyProtection="1">
      <alignment horizontal="right" wrapText="1"/>
      <protection hidden="1"/>
    </xf>
    <xf numFmtId="0" fontId="0" fillId="0" borderId="8" xfId="0" applyBorder="1" applyAlignment="1" applyProtection="1">
      <alignment horizontal="left" vertical="top" wrapText="1"/>
      <protection hidden="1"/>
    </xf>
    <xf numFmtId="0" fontId="0" fillId="0" borderId="9" xfId="0" applyBorder="1" applyAlignment="1" applyProtection="1">
      <alignment horizontal="left" vertical="top" wrapText="1"/>
      <protection hidden="1"/>
    </xf>
    <xf numFmtId="167" fontId="39" fillId="8" borderId="4" xfId="7" applyFont="1" applyFill="1" applyBorder="1" applyAlignment="1" applyProtection="1">
      <alignment horizontal="left" vertical="center"/>
      <protection locked="0"/>
    </xf>
    <xf numFmtId="167" fontId="39" fillId="8" borderId="2" xfId="7" applyFont="1" applyFill="1" applyBorder="1" applyAlignment="1" applyProtection="1">
      <alignment horizontal="left" vertical="center"/>
      <protection locked="0"/>
    </xf>
    <xf numFmtId="167" fontId="39" fillId="8" borderId="3" xfId="7" applyFont="1" applyFill="1" applyBorder="1" applyAlignment="1" applyProtection="1">
      <alignment horizontal="left" vertical="center"/>
      <protection locked="0"/>
    </xf>
    <xf numFmtId="0" fontId="23" fillId="0" borderId="17" xfId="0" applyFont="1" applyBorder="1" applyAlignment="1" applyProtection="1">
      <alignment horizontal="right" vertical="center"/>
      <protection hidden="1"/>
    </xf>
    <xf numFmtId="0" fontId="23" fillId="0" borderId="6" xfId="0" applyFont="1" applyBorder="1" applyAlignment="1" applyProtection="1">
      <alignment horizontal="right" vertical="center"/>
      <protection hidden="1"/>
    </xf>
    <xf numFmtId="0" fontId="23" fillId="3" borderId="4" xfId="0" applyFont="1" applyFill="1" applyBorder="1" applyAlignment="1" applyProtection="1">
      <alignment horizontal="left" vertical="center" wrapText="1"/>
      <protection hidden="1"/>
    </xf>
    <xf numFmtId="0" fontId="23" fillId="3" borderId="3" xfId="0" applyFont="1" applyFill="1" applyBorder="1" applyAlignment="1" applyProtection="1">
      <alignment horizontal="left" vertical="center" wrapText="1"/>
      <protection hidden="1"/>
    </xf>
    <xf numFmtId="0" fontId="23" fillId="3" borderId="4" xfId="0" applyFont="1" applyFill="1" applyBorder="1" applyAlignment="1" applyProtection="1">
      <alignment horizontal="right" vertical="center" wrapText="1"/>
      <protection hidden="1"/>
    </xf>
    <xf numFmtId="0" fontId="23" fillId="3" borderId="3" xfId="0" applyFont="1" applyFill="1" applyBorder="1" applyAlignment="1" applyProtection="1">
      <alignment horizontal="right" vertical="center" wrapText="1"/>
      <protection hidden="1"/>
    </xf>
    <xf numFmtId="0" fontId="18" fillId="0" borderId="4" xfId="0" applyFont="1" applyBorder="1" applyAlignment="1" applyProtection="1">
      <alignment horizontal="right" vertical="center"/>
      <protection hidden="1"/>
    </xf>
    <xf numFmtId="0" fontId="18" fillId="0" borderId="3" xfId="0" applyFont="1" applyBorder="1" applyAlignment="1" applyProtection="1">
      <alignment horizontal="right" vertical="center"/>
      <protection hidden="1"/>
    </xf>
    <xf numFmtId="0" fontId="23" fillId="0" borderId="4" xfId="0" applyFont="1" applyBorder="1" applyAlignment="1" applyProtection="1">
      <alignment horizontal="right" vertical="center"/>
      <protection hidden="1"/>
    </xf>
    <xf numFmtId="0" fontId="23" fillId="0" borderId="3" xfId="0" applyFont="1" applyBorder="1" applyAlignment="1" applyProtection="1">
      <alignment horizontal="right" vertical="center"/>
      <protection hidden="1"/>
    </xf>
    <xf numFmtId="0" fontId="31" fillId="2" borderId="0" xfId="0" applyFont="1" applyFill="1" applyAlignment="1" applyProtection="1">
      <alignment vertical="center"/>
      <protection hidden="1"/>
    </xf>
    <xf numFmtId="0" fontId="35" fillId="2" borderId="0" xfId="0" applyFont="1" applyFill="1" applyAlignment="1" applyProtection="1">
      <alignment horizontal="left" vertical="top" wrapText="1"/>
      <protection hidden="1"/>
    </xf>
  </cellXfs>
  <cellStyles count="8">
    <cellStyle name="Komma" xfId="1" builtinId="3"/>
    <cellStyle name="Komma 2" xfId="5" xr:uid="{70BC4C51-9642-419D-8AA8-BC8E7310E8EC}"/>
    <cellStyle name="Procent" xfId="3" builtinId="5"/>
    <cellStyle name="Standaard" xfId="0" builtinId="0"/>
    <cellStyle name="Standaard 3" xfId="6" xr:uid="{E8603318-3FDC-4C49-9F06-B017F7F1FFF9}"/>
    <cellStyle name="Valuta" xfId="2" builtinId="4"/>
    <cellStyle name="Valuta 2" xfId="4" xr:uid="{8DCFAAA2-13A7-45E3-8C7B-842222AE554F}"/>
    <cellStyle name="Valuta 4" xfId="7" xr:uid="{75BA5CDC-D292-4772-97A9-C0C5C85C2D18}"/>
  </cellStyles>
  <dxfs count="33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2.8000000000000001E-2"/>
          <c:y val="2.8406040868911714E-2"/>
          <c:w val="0.96"/>
          <c:h val="0.94"/>
        </c:manualLayout>
      </c:layout>
      <c:scatterChart>
        <c:scatterStyle val="lineMarker"/>
        <c:varyColors val="0"/>
        <c:ser>
          <c:idx val="26"/>
          <c:order val="0"/>
          <c:tx>
            <c:v>BPK = 1</c:v>
          </c:tx>
          <c:spPr>
            <a:ln w="44450" cap="rnd" cmpd="sng" algn="ctr">
              <a:solidFill>
                <a:srgbClr val="DCA848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DATA!$D$20:$Z$20</c:f>
              <c:numCache>
                <c:formatCode>_(* #,##0.00_);_(* \(#,##0.00\);_(* "-"??_);_(@_)</c:formatCode>
                <c:ptCount val="23"/>
                <c:pt idx="0">
                  <c:v>72.578683079640669</c:v>
                </c:pt>
                <c:pt idx="1">
                  <c:v>72.921449541145165</c:v>
                </c:pt>
                <c:pt idx="2">
                  <c:v>73.264216002649647</c:v>
                </c:pt>
                <c:pt idx="3">
                  <c:v>73.949748925658639</c:v>
                </c:pt>
                <c:pt idx="4">
                  <c:v>75.320814771676595</c:v>
                </c:pt>
                <c:pt idx="5">
                  <c:v>76.691880617694565</c:v>
                </c:pt>
                <c:pt idx="6">
                  <c:v>78.062946463712535</c:v>
                </c:pt>
                <c:pt idx="7">
                  <c:v>79.434012309730505</c:v>
                </c:pt>
                <c:pt idx="8">
                  <c:v>80.805078155748475</c:v>
                </c:pt>
                <c:pt idx="9">
                  <c:v>82.176144001766431</c:v>
                </c:pt>
                <c:pt idx="10">
                  <c:v>83.547209847784401</c:v>
                </c:pt>
                <c:pt idx="11">
                  <c:v>84.918275693802372</c:v>
                </c:pt>
                <c:pt idx="12">
                  <c:v>86.289341539820327</c:v>
                </c:pt>
                <c:pt idx="13">
                  <c:v>87.660407385838298</c:v>
                </c:pt>
                <c:pt idx="14">
                  <c:v>89.031473231856268</c:v>
                </c:pt>
                <c:pt idx="15">
                  <c:v>90.402539077874238</c:v>
                </c:pt>
                <c:pt idx="16">
                  <c:v>91.773604923892208</c:v>
                </c:pt>
                <c:pt idx="17">
                  <c:v>93.144670769910164</c:v>
                </c:pt>
                <c:pt idx="18">
                  <c:v>94.515736615928134</c:v>
                </c:pt>
                <c:pt idx="19">
                  <c:v>95.886802461946104</c:v>
                </c:pt>
                <c:pt idx="20">
                  <c:v>97.25786830796406</c:v>
                </c:pt>
                <c:pt idx="21">
                  <c:v>98.62893415398203</c:v>
                </c:pt>
                <c:pt idx="22">
                  <c:v>100</c:v>
                </c:pt>
              </c:numCache>
            </c:numRef>
          </c:xVal>
          <c:yVal>
            <c:numRef>
              <c:f>DATA!$D$19:$Z$19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263445.07980643195</c:v>
                </c:pt>
                <c:pt idx="2">
                  <c:v>297457.94053243578</c:v>
                </c:pt>
                <c:pt idx="3">
                  <c:v>335361.93765815406</c:v>
                </c:pt>
                <c:pt idx="4">
                  <c:v>376973.00395373051</c:v>
                </c:pt>
                <c:pt idx="5">
                  <c:v>402676.27242463524</c:v>
                </c:pt>
                <c:pt idx="6">
                  <c:v>421247.06735128793</c:v>
                </c:pt>
                <c:pt idx="7">
                  <c:v>435666.61536607158</c:v>
                </c:pt>
                <c:pt idx="8">
                  <c:v>447337.77742635406</c:v>
                </c:pt>
                <c:pt idx="9">
                  <c:v>457041.81306909741</c:v>
                </c:pt>
                <c:pt idx="10">
                  <c:v>465262.21738748002</c:v>
                </c:pt>
                <c:pt idx="11">
                  <c:v>472320.85374512203</c:v>
                </c:pt>
                <c:pt idx="12">
                  <c:v>478443.81018078461</c:v>
                </c:pt>
                <c:pt idx="13">
                  <c:v>483796.59771723143</c:v>
                </c:pt>
                <c:pt idx="14">
                  <c:v>488504.42515613703</c:v>
                </c:pt>
                <c:pt idx="15">
                  <c:v>492664.58099979366</c:v>
                </c:pt>
                <c:pt idx="16">
                  <c:v>496354.35930247506</c:v>
                </c:pt>
                <c:pt idx="17">
                  <c:v>499636.33326306869</c:v>
                </c:pt>
                <c:pt idx="18">
                  <c:v>502561.97965533473</c:v>
                </c:pt>
                <c:pt idx="19">
                  <c:v>505174.23937471007</c:v>
                </c:pt>
                <c:pt idx="20">
                  <c:v>507509.36975173763</c:v>
                </c:pt>
                <c:pt idx="21">
                  <c:v>509598.3124037474</c:v>
                </c:pt>
                <c:pt idx="22">
                  <c:v>511467.72173755692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11-4CC9-B395-A7D3AB320D4B}"/>
            </c:ext>
          </c:extLst>
        </c:ser>
        <c:ser>
          <c:idx val="27"/>
          <c:order val="1"/>
          <c:tx>
            <c:v>BPK = 0,9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DATA!$D$23:$Z$23</c:f>
              <c:numCache>
                <c:formatCode>_(* #,##0.00_);_(* \(#,##0.00\);_(* "-"??_);_(@_)</c:formatCode>
                <c:ptCount val="23"/>
                <c:pt idx="0">
                  <c:v>82.020814771676598</c:v>
                </c:pt>
                <c:pt idx="1">
                  <c:v>82.245554587030639</c:v>
                </c:pt>
                <c:pt idx="2">
                  <c:v>82.470294402384681</c:v>
                </c:pt>
                <c:pt idx="3">
                  <c:v>82.919774033092764</c:v>
                </c:pt>
                <c:pt idx="4">
                  <c:v>83.818733294508945</c:v>
                </c:pt>
                <c:pt idx="5">
                  <c:v>84.717692555925112</c:v>
                </c:pt>
                <c:pt idx="6">
                  <c:v>85.616651817341278</c:v>
                </c:pt>
                <c:pt idx="7">
                  <c:v>86.515611078757445</c:v>
                </c:pt>
                <c:pt idx="8">
                  <c:v>87.414570340173611</c:v>
                </c:pt>
                <c:pt idx="9">
                  <c:v>88.313529601589792</c:v>
                </c:pt>
                <c:pt idx="10">
                  <c:v>89.212488863005959</c:v>
                </c:pt>
                <c:pt idx="11">
                  <c:v>90.111448124422125</c:v>
                </c:pt>
                <c:pt idx="12">
                  <c:v>91.010407385838306</c:v>
                </c:pt>
                <c:pt idx="13">
                  <c:v>91.909366647254473</c:v>
                </c:pt>
                <c:pt idx="14">
                  <c:v>92.808325908670639</c:v>
                </c:pt>
                <c:pt idx="15">
                  <c:v>93.707285170086806</c:v>
                </c:pt>
                <c:pt idx="16">
                  <c:v>94.606244431502972</c:v>
                </c:pt>
                <c:pt idx="17">
                  <c:v>95.505203692919153</c:v>
                </c:pt>
                <c:pt idx="18">
                  <c:v>96.40416295433532</c:v>
                </c:pt>
                <c:pt idx="19">
                  <c:v>97.303122215751486</c:v>
                </c:pt>
                <c:pt idx="20">
                  <c:v>98.202081477167667</c:v>
                </c:pt>
                <c:pt idx="21">
                  <c:v>99.101040738583833</c:v>
                </c:pt>
                <c:pt idx="22">
                  <c:v>100</c:v>
                </c:pt>
              </c:numCache>
            </c:numRef>
          </c:xVal>
          <c:yVal>
            <c:numRef>
              <c:f>DATA!$D$22:$Z$22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224240.50181459915</c:v>
                </c:pt>
                <c:pt idx="2">
                  <c:v>253294.291416397</c:v>
                </c:pt>
                <c:pt idx="3">
                  <c:v>285801.79027961299</c:v>
                </c:pt>
                <c:pt idx="4">
                  <c:v>321782.40758277295</c:v>
                </c:pt>
                <c:pt idx="5">
                  <c:v>344275.53409531561</c:v>
                </c:pt>
                <c:pt idx="6">
                  <c:v>360729.62615489156</c:v>
                </c:pt>
                <c:pt idx="7">
                  <c:v>373671.72700870683</c:v>
                </c:pt>
                <c:pt idx="8">
                  <c:v>384289.31009242235</c:v>
                </c:pt>
                <c:pt idx="9">
                  <c:v>393242.68656877003</c:v>
                </c:pt>
                <c:pt idx="10">
                  <c:v>400939.82736757217</c:v>
                </c:pt>
                <c:pt idx="11">
                  <c:v>407651.82893084531</c:v>
                </c:pt>
                <c:pt idx="12">
                  <c:v>413568.74239427189</c:v>
                </c:pt>
                <c:pt idx="13">
                  <c:v>418829.39753825468</c:v>
                </c:pt>
                <c:pt idx="14">
                  <c:v>423538.57355381048</c:v>
                </c:pt>
                <c:pt idx="15">
                  <c:v>427777.48055978317</c:v>
                </c:pt>
                <c:pt idx="16">
                  <c:v>431610.46620542207</c:v>
                </c:pt>
                <c:pt idx="17">
                  <c:v>435089.47641211346</c:v>
                </c:pt>
                <c:pt idx="18">
                  <c:v>438257.12025734485</c:v>
                </c:pt>
                <c:pt idx="19">
                  <c:v>441148.83477662364</c:v>
                </c:pt>
                <c:pt idx="20">
                  <c:v>443794.45083587355</c:v>
                </c:pt>
                <c:pt idx="21">
                  <c:v>446219.34948495997</c:v>
                </c:pt>
                <c:pt idx="22">
                  <c:v>448445.33157368161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011-4CC9-B395-A7D3AB320D4B}"/>
            </c:ext>
          </c:extLst>
        </c:ser>
        <c:ser>
          <c:idx val="28"/>
          <c:order val="2"/>
          <c:tx>
            <c:v>BPK = 0,8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DATA!$D$26:$Z$26</c:f>
              <c:numCache>
                <c:formatCode>_(* #,##0.00_);_(* \(#,##0.00\);_(* "-"??_);_(@_)</c:formatCode>
                <c:ptCount val="23"/>
                <c:pt idx="0">
                  <c:v>91.462946463712541</c:v>
                </c:pt>
                <c:pt idx="1">
                  <c:v>91.569659632916128</c:v>
                </c:pt>
                <c:pt idx="2">
                  <c:v>91.676372802119729</c:v>
                </c:pt>
                <c:pt idx="3">
                  <c:v>91.889799140526918</c:v>
                </c:pt>
                <c:pt idx="4">
                  <c:v>92.316651817341281</c:v>
                </c:pt>
                <c:pt idx="5">
                  <c:v>92.743504494155658</c:v>
                </c:pt>
                <c:pt idx="6">
                  <c:v>93.170357170970036</c:v>
                </c:pt>
                <c:pt idx="7">
                  <c:v>93.597209847784399</c:v>
                </c:pt>
                <c:pt idx="8">
                  <c:v>94.024062524598776</c:v>
                </c:pt>
                <c:pt idx="9">
                  <c:v>94.450915201413153</c:v>
                </c:pt>
                <c:pt idx="10">
                  <c:v>94.87776787822753</c:v>
                </c:pt>
                <c:pt idx="11">
                  <c:v>95.304620555041893</c:v>
                </c:pt>
                <c:pt idx="12">
                  <c:v>95.73147323185627</c:v>
                </c:pt>
                <c:pt idx="13">
                  <c:v>96.158325908670648</c:v>
                </c:pt>
                <c:pt idx="14">
                  <c:v>96.585178585485011</c:v>
                </c:pt>
                <c:pt idx="15">
                  <c:v>97.012031262299388</c:v>
                </c:pt>
                <c:pt idx="16">
                  <c:v>97.438883939113765</c:v>
                </c:pt>
                <c:pt idx="17">
                  <c:v>97.865736615928142</c:v>
                </c:pt>
                <c:pt idx="18">
                  <c:v>98.292589292742505</c:v>
                </c:pt>
                <c:pt idx="19">
                  <c:v>98.719441969556883</c:v>
                </c:pt>
                <c:pt idx="20">
                  <c:v>99.14629464637126</c:v>
                </c:pt>
                <c:pt idx="21">
                  <c:v>99.573147323185623</c:v>
                </c:pt>
                <c:pt idx="22">
                  <c:v>100</c:v>
                </c:pt>
              </c:numCache>
            </c:numRef>
          </c:xVal>
          <c:yVal>
            <c:numRef>
              <c:f>DATA!$D$25:$Z$25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178439.57094426182</c:v>
                </c:pt>
                <c:pt idx="2">
                  <c:v>201661.24206865468</c:v>
                </c:pt>
                <c:pt idx="3">
                  <c:v>227772.61788526649</c:v>
                </c:pt>
                <c:pt idx="4">
                  <c:v>256966.54170897283</c:v>
                </c:pt>
                <c:pt idx="5">
                  <c:v>275483.85587187239</c:v>
                </c:pt>
                <c:pt idx="6">
                  <c:v>289231.27963913855</c:v>
                </c:pt>
                <c:pt idx="7">
                  <c:v>300209.63963880099</c:v>
                </c:pt>
                <c:pt idx="8">
                  <c:v>309357.66240713472</c:v>
                </c:pt>
                <c:pt idx="9">
                  <c:v>317196.49373102986</c:v>
                </c:pt>
                <c:pt idx="10">
                  <c:v>324047.57463207771</c:v>
                </c:pt>
                <c:pt idx="11">
                  <c:v>330124.11937949056</c:v>
                </c:pt>
                <c:pt idx="12">
                  <c:v>335575.31688616704</c:v>
                </c:pt>
                <c:pt idx="13">
                  <c:v>340509.92760182585</c:v>
                </c:pt>
                <c:pt idx="14">
                  <c:v>345009.8603172322</c:v>
                </c:pt>
                <c:pt idx="15">
                  <c:v>349138.45451926475</c:v>
                </c:pt>
                <c:pt idx="16">
                  <c:v>352945.7765175738</c:v>
                </c:pt>
                <c:pt idx="17">
                  <c:v>356472.13986393454</c:v>
                </c:pt>
                <c:pt idx="18">
                  <c:v>359750.52270393481</c:v>
                </c:pt>
                <c:pt idx="19">
                  <c:v>362808.27421802207</c:v>
                </c:pt>
                <c:pt idx="20">
                  <c:v>365668.34826002148</c:v>
                </c:pt>
                <c:pt idx="21">
                  <c:v>368350.21388730861</c:v>
                </c:pt>
                <c:pt idx="22">
                  <c:v>370870.53977672296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011-4CC9-B395-A7D3AB320D4B}"/>
            </c:ext>
          </c:extLst>
        </c:ser>
        <c:ser>
          <c:idx val="29"/>
          <c:order val="3"/>
          <c:tx>
            <c:v>BPK = 0,7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DATA!$D$29:$Z$29</c:f>
              <c:numCache>
                <c:formatCode>_(* #,##0.00_);_(* \(#,##0.00\);_(* "-"??_);_(@_)</c:formatCode>
                <c:ptCount val="23"/>
                <c:pt idx="0">
                  <c:v>100.90507815574847</c:v>
                </c:pt>
                <c:pt idx="1">
                  <c:v>100.89376467880162</c:v>
                </c:pt>
                <c:pt idx="2">
                  <c:v>100.88245120185478</c:v>
                </c:pt>
                <c:pt idx="3">
                  <c:v>100.85982424796104</c:v>
                </c:pt>
                <c:pt idx="4">
                  <c:v>100.81457034017363</c:v>
                </c:pt>
                <c:pt idx="5">
                  <c:v>100.7693164323862</c:v>
                </c:pt>
                <c:pt idx="6">
                  <c:v>100.72406252459881</c:v>
                </c:pt>
                <c:pt idx="7">
                  <c:v>100.67880861681138</c:v>
                </c:pt>
                <c:pt idx="8">
                  <c:v>100.63355470902393</c:v>
                </c:pt>
                <c:pt idx="9">
                  <c:v>100.58830080123651</c:v>
                </c:pt>
                <c:pt idx="10">
                  <c:v>100.54304689344909</c:v>
                </c:pt>
                <c:pt idx="11">
                  <c:v>100.49779298566166</c:v>
                </c:pt>
                <c:pt idx="12">
                  <c:v>100.45253907787423</c:v>
                </c:pt>
                <c:pt idx="13">
                  <c:v>100.40728517008681</c:v>
                </c:pt>
                <c:pt idx="14">
                  <c:v>100.36203126229938</c:v>
                </c:pt>
                <c:pt idx="15">
                  <c:v>100.31677735451197</c:v>
                </c:pt>
                <c:pt idx="16">
                  <c:v>100.27152344672454</c:v>
                </c:pt>
                <c:pt idx="17">
                  <c:v>100.22626953893712</c:v>
                </c:pt>
                <c:pt idx="18">
                  <c:v>100.18101563114969</c:v>
                </c:pt>
                <c:pt idx="19">
                  <c:v>100.13576172336226</c:v>
                </c:pt>
                <c:pt idx="20">
                  <c:v>100.09050781557485</c:v>
                </c:pt>
                <c:pt idx="21">
                  <c:v>100.04525390778743</c:v>
                </c:pt>
                <c:pt idx="22">
                  <c:v>100</c:v>
                </c:pt>
              </c:numCache>
            </c:numRef>
          </c:xVal>
          <c:yVal>
            <c:numRef>
              <c:f>DATA!$D$28:$Z$28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011-4CC9-B395-A7D3AB320D4B}"/>
            </c:ext>
          </c:extLst>
        </c:ser>
        <c:ser>
          <c:idx val="13"/>
          <c:order val="4"/>
          <c:tx>
            <c:v>min</c:v>
          </c:tx>
          <c:spPr>
            <a:ln w="44450" cap="rnd" cmpd="sng" algn="ctr">
              <a:solidFill>
                <a:srgbClr val="4F81B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DATA!$C$41:$D$41</c:f>
              <c:numCache>
                <c:formatCode>General</c:formatCode>
                <c:ptCount val="2"/>
                <c:pt idx="0">
                  <c:v>75</c:v>
                </c:pt>
                <c:pt idx="1">
                  <c:v>75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930000.00000000023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011-4CC9-B395-A7D3AB320D4B}"/>
            </c:ext>
          </c:extLst>
        </c:ser>
        <c:ser>
          <c:idx val="14"/>
          <c:order val="5"/>
          <c:tx>
            <c:v>max</c:v>
          </c:tx>
          <c:spPr>
            <a:ln w="44450" cap="rnd" cmpd="sng" algn="ctr">
              <a:solidFill>
                <a:srgbClr val="1F497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DATA!$C$40:$D$40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930000.00000000023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D011-4CC9-B395-A7D3AB320D4B}"/>
            </c:ext>
          </c:extLst>
        </c:ser>
        <c:ser>
          <c:idx val="15"/>
          <c:order val="6"/>
          <c:tx>
            <c:strRef>
              <c:f>DATA!$B$38</c:f>
              <c:strCache>
                <c:ptCount val="1"/>
                <c:pt idx="0">
                  <c:v>Referentie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0183826159556043"/>
                  <c:y val="-3.4827755226200276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011-4CC9-B395-A7D3AB320D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DATA!$D$38</c:f>
              <c:numCache>
                <c:formatCode>0</c:formatCode>
                <c:ptCount val="1"/>
                <c:pt idx="0">
                  <c:v>83.5</c:v>
                </c:pt>
              </c:numCache>
            </c:numRef>
          </c:xVal>
          <c:yVal>
            <c:numRef>
              <c:f>DATA!$C$38</c:f>
              <c:numCache>
                <c:formatCode>_ "€"\ * #,##0_ ;_ "€"\ * \-#,##0_ ;_ "€"\ * "-"??_ ;_ @_ </c:formatCode>
                <c:ptCount val="1"/>
                <c:pt idx="0">
                  <c:v>465000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D011-4CC9-B395-A7D3AB320D4B}"/>
            </c:ext>
          </c:extLst>
        </c:ser>
        <c:ser>
          <c:idx val="16"/>
          <c:order val="7"/>
          <c:tx>
            <c:strRef>
              <c:f>DATA!$B$39</c:f>
              <c:strCache>
                <c:ptCount val="1"/>
                <c:pt idx="0">
                  <c:v>Referentie (Qmax)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1.53887880429271E-2"/>
                  <c:y val="-1.520729699745911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b="1" i="1"/>
                  </a:pPr>
                  <a:endParaRPr lang="nl-NL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246139006003851"/>
                      <c:h val="8.360514516796949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D011-4CC9-B395-A7D3AB320D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DATA!$D$39</c:f>
              <c:numCache>
                <c:formatCode>0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DATA!$C$39</c:f>
              <c:numCache>
                <c:formatCode>_ "€"\ * #,##0_ ;_ "€"\ * \-#,##0_ ;_ "€"\ * "-"??_ ;_ @_ </c:formatCode>
                <c:ptCount val="1"/>
                <c:pt idx="0">
                  <c:v>511473.90505826933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D011-4CC9-B395-A7D3AB320D4B}"/>
            </c:ext>
          </c:extLst>
        </c:ser>
        <c:ser>
          <c:idx val="1"/>
          <c:order val="8"/>
          <c:tx>
            <c:strRef>
              <c:f>DATA!$B$7</c:f>
              <c:strCache>
                <c:ptCount val="1"/>
                <c:pt idx="0">
                  <c:v>Uw inschrijving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76E176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7"/>
                  <c:y val="-0.0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011-4CC9-B395-A7D3AB320D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DATA!$F$7</c:f>
              <c:numCache>
                <c:formatCode>0</c:formatCode>
                <c:ptCount val="1"/>
                <c:pt idx="0">
                  <c:v>75</c:v>
                </c:pt>
              </c:numCache>
            </c:numRef>
          </c:xVal>
          <c:yVal>
            <c:numRef>
              <c:f>DATA!$C$7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D011-4CC9-B395-A7D3AB320D4B}"/>
            </c:ext>
          </c:extLst>
        </c:ser>
        <c:ser>
          <c:idx val="3"/>
          <c:order val="9"/>
          <c:tx>
            <c:strRef>
              <c:f>DATA!$G$41</c:f>
              <c:strCache>
                <c:ptCount val="1"/>
                <c:pt idx="0">
                  <c:v>150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5936535433070869E-2"/>
                  <c:y val="5.533795275590536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011-4CC9-B395-A7D3AB320D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DATA!$C$41</c:f>
              <c:numCache>
                <c:formatCode>General</c:formatCode>
                <c:ptCount val="1"/>
                <c:pt idx="0">
                  <c:v>75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D011-4CC9-B395-A7D3AB320D4B}"/>
            </c:ext>
          </c:extLst>
        </c:ser>
        <c:ser>
          <c:idx val="5"/>
          <c:order val="10"/>
          <c:tx>
            <c:strRef>
              <c:f>DATA!$G$40</c:f>
              <c:strCache>
                <c:ptCount val="1"/>
                <c:pt idx="0">
                  <c:v>200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4000000000000002E-2"/>
                  <c:y val="5.27540758994074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011-4CC9-B395-A7D3AB320D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DATA!$C$40</c:f>
              <c:numCache>
                <c:formatCode>General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D011-4CC9-B395-A7D3AB320D4B}"/>
            </c:ext>
          </c:extLst>
        </c:ser>
        <c:ser>
          <c:idx val="4"/>
          <c:order val="11"/>
          <c:tx>
            <c:v>Vergelijkingswaarde x1000</c:v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l">
                  <a:defRPr sz="1100"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Ref>
              <c:f>DATA!$D$43</c:f>
              <c:numCache>
                <c:formatCode>_ "€"\ * #,##0_ ;_ "€"\ * \-#,##0_ ;_ "€"\ * "-"??_ ;_ @_ </c:formatCode>
                <c:ptCount val="1"/>
                <c:pt idx="0">
                  <c:v>930000.00000000023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D011-4CC9-B395-A7D3AB320D4B}"/>
            </c:ext>
          </c:extLst>
        </c:ser>
        <c:ser>
          <c:idx val="0"/>
          <c:order val="12"/>
          <c:tx>
            <c:v>QKnockOut</c:v>
          </c:tx>
          <c:spPr>
            <a:ln w="44450" cap="rnd" cmpd="sng" algn="ctr">
              <a:solidFill>
                <a:srgbClr val="C0504D"/>
              </a:solidFill>
              <a:prstDash val="sysDash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DATA!$G$44:$H$44</c:f>
              <c:numCache>
                <c:formatCode>0</c:formatCode>
                <c:ptCount val="2"/>
                <c:pt idx="0">
                  <c:v>-5</c:v>
                </c:pt>
                <c:pt idx="1">
                  <c:v>-5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930000.00000000023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D011-4CC9-B395-A7D3AB320D4B}"/>
            </c:ext>
          </c:extLst>
        </c:ser>
        <c:ser>
          <c:idx val="2"/>
          <c:order val="13"/>
          <c:tx>
            <c:v>Alternatieve propositie</c:v>
          </c:tx>
          <c:spPr>
            <a:ln w="9525" cap="flat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12"/>
            <c:spPr>
              <a:gradFill rotWithShape="1">
                <a:gsLst>
                  <a:gs pos="0">
                    <a:schemeClr val="accent3">
                      <a:tint val="50000"/>
                      <a:satMod val="300000"/>
                    </a:schemeClr>
                  </a:gs>
                  <a:gs pos="35000">
                    <a:schemeClr val="accent3">
                      <a:tint val="37000"/>
                      <a:satMod val="300000"/>
                    </a:schemeClr>
                  </a:gs>
                  <a:gs pos="100000">
                    <a:schemeClr val="accent3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dPt>
            <c:idx val="0"/>
            <c:marker>
              <c:spPr>
                <a:gradFill rotWithShape="1">
                  <a:gsLst>
                    <a:gs pos="0">
                      <a:schemeClr val="accent5">
                        <a:shade val="51000"/>
                        <a:satMod val="130000"/>
                      </a:schemeClr>
                    </a:gs>
                    <a:gs pos="80000">
                      <a:schemeClr val="accent5">
                        <a:shade val="93000"/>
                        <a:satMod val="130000"/>
                      </a:schemeClr>
                    </a:gs>
                    <a:gs pos="100000">
                      <a:schemeClr val="accent5">
                        <a:shade val="94000"/>
                        <a:satMod val="135000"/>
                      </a:schemeClr>
                    </a:gs>
                  </a:gsLst>
                  <a:lin ang="16200000" scaled="0"/>
                </a:gradFill>
                <a:ln>
                  <a:noFill/>
                </a:ln>
                <a:effectLst>
                  <a:outerShdw blurRad="40000" dist="23000" dir="5400000" rotWithShape="0">
                    <a:srgbClr val="000000">
                      <a:alpha val="35000"/>
                    </a:srgbClr>
                  </a:outerShdw>
                </a:effectLst>
                <a:scene3d>
                  <a:camera prst="orthographicFront">
                    <a:rot lat="0" lon="0" rev="0"/>
                  </a:camera>
                  <a:lightRig rig="threePt" dir="t">
                    <a:rot lat="0" lon="0" rev="1200000"/>
                  </a:lightRig>
                </a:scene3d>
                <a:sp3d>
                  <a:bevelT w="63500" h="25400"/>
                </a:sp3d>
              </c:spPr>
            </c:marker>
            <c:bubble3D val="0"/>
            <c:spPr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D011-4CC9-B395-A7D3AB320D4B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66C4F72-F922-4A02-B3FD-71A8C051CCCC}" type="CELLRANGE">
                      <a:rPr lang="en-US"/>
                      <a:pPr/>
                      <a:t>[CELLRANGE]</a:t>
                    </a:fld>
                    <a:endParaRPr lang="nl-N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D011-4CC9-B395-A7D3AB320D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DATA!$F$8</c:f>
              <c:numCache>
                <c:formatCode>General</c:formatCode>
                <c:ptCount val="1"/>
              </c:numCache>
            </c:numRef>
          </c:xVal>
          <c:yVal>
            <c:numRef>
              <c:f>DATA!$C$8</c:f>
              <c:numCache>
                <c:formatCode>General</c:formatCode>
                <c:ptCount val="1"/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DATA!$B$8</c15:f>
                <c15:dlblRangeCache>
                  <c:ptCount val="1"/>
                </c15:dlblRangeCache>
              </c15:datalabelsRange>
            </c:ext>
            <c:ext xmlns:c16="http://schemas.microsoft.com/office/drawing/2014/chart" uri="{C3380CC4-5D6E-409C-BE32-E72D297353CC}">
              <c16:uniqueId val="{00000014-D011-4CC9-B395-A7D3AB320D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3016416"/>
        <c:axId val="543016808"/>
        <c:extLst/>
      </c:scatterChart>
      <c:valAx>
        <c:axId val="543016416"/>
        <c:scaling>
          <c:orientation val="minMax"/>
          <c:max val="120"/>
          <c:min val="0"/>
        </c:scaling>
        <c:delete val="0"/>
        <c:axPos val="b"/>
        <c:numFmt formatCode="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543016808"/>
        <c:crosses val="autoZero"/>
        <c:crossBetween val="midCat"/>
        <c:majorUnit val="10"/>
      </c:valAx>
      <c:valAx>
        <c:axId val="543016808"/>
        <c:scaling>
          <c:orientation val="minMax"/>
          <c:max val="930000.00000000023"/>
          <c:min val="0"/>
        </c:scaling>
        <c:delete val="0"/>
        <c:axPos val="l"/>
        <c:numFmt formatCode="&quot;€&quot;\ 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543016416"/>
        <c:crosses val="autoZero"/>
        <c:crossBetween val="midCat"/>
        <c:majorUnit val="46500"/>
        <c:dispUnits>
          <c:builtInUnit val="thousands"/>
          <c:dispUnitsLbl/>
        </c:dispUnits>
      </c:valAx>
      <c:spPr>
        <a:solidFill>
          <a:srgbClr val="8FCAE7"/>
        </a:solidFill>
        <a:ln w="9525">
          <a:noFill/>
        </a:ln>
      </c:spPr>
    </c:plotArea>
    <c:plotVisOnly val="1"/>
    <c:dispBlanksAs val="gap"/>
    <c:showDLblsOverMax val="0"/>
  </c:chart>
  <c:spPr>
    <a:solidFill>
      <a:srgbClr val="8FCAE7"/>
    </a:solidFill>
    <a:ln>
      <a:solidFill>
        <a:schemeClr val="tx1"/>
      </a:solidFill>
    </a:ln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3</xdr:row>
      <xdr:rowOff>238125</xdr:rowOff>
    </xdr:from>
    <xdr:ext cx="0" cy="609527"/>
    <xdr:pic>
      <xdr:nvPicPr>
        <xdr:cNvPr id="2" name="Afbeelding 1">
          <a:extLst>
            <a:ext uri="{FF2B5EF4-FFF2-40B4-BE49-F238E27FC236}">
              <a16:creationId xmlns:a16="http://schemas.microsoft.com/office/drawing/2014/main" id="{EBB631EC-262E-4173-9910-BA951CF0F1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7124700" y="1019175"/>
          <a:ext cx="0" cy="609527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238125</xdr:rowOff>
    </xdr:from>
    <xdr:ext cx="0" cy="609527"/>
    <xdr:pic>
      <xdr:nvPicPr>
        <xdr:cNvPr id="3" name="Afbeelding 2">
          <a:extLst>
            <a:ext uri="{FF2B5EF4-FFF2-40B4-BE49-F238E27FC236}">
              <a16:creationId xmlns:a16="http://schemas.microsoft.com/office/drawing/2014/main" id="{DDE57564-DC8B-4505-8F6B-BC1C1DF0E2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7124700" y="1019175"/>
          <a:ext cx="0" cy="609527"/>
        </a:xfrm>
        <a:prstGeom prst="rect">
          <a:avLst/>
        </a:prstGeom>
      </xdr:spPr>
    </xdr:pic>
    <xdr:clientData/>
  </xdr:oneCellAnchor>
  <xdr:twoCellAnchor editAs="oneCell">
    <xdr:from>
      <xdr:col>8</xdr:col>
      <xdr:colOff>276225</xdr:colOff>
      <xdr:row>2</xdr:row>
      <xdr:rowOff>47625</xdr:rowOff>
    </xdr:from>
    <xdr:to>
      <xdr:col>9</xdr:col>
      <xdr:colOff>1040805</xdr:colOff>
      <xdr:row>4</xdr:row>
      <xdr:rowOff>71271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8CC9A8CA-8C71-4A1C-AC23-C09C8911A7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11449050" y="533400"/>
          <a:ext cx="1964730" cy="585621"/>
        </a:xfrm>
        <a:prstGeom prst="rect">
          <a:avLst/>
        </a:prstGeom>
      </xdr:spPr>
    </xdr:pic>
    <xdr:clientData/>
  </xdr:twoCellAnchor>
  <xdr:twoCellAnchor editAs="oneCell">
    <xdr:from>
      <xdr:col>11</xdr:col>
      <xdr:colOff>600075</xdr:colOff>
      <xdr:row>1</xdr:row>
      <xdr:rowOff>123825</xdr:rowOff>
    </xdr:from>
    <xdr:to>
      <xdr:col>12</xdr:col>
      <xdr:colOff>478052</xdr:colOff>
      <xdr:row>4</xdr:row>
      <xdr:rowOff>81017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510073D8-DF10-430C-872A-599BBB8BF1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14516100" y="314325"/>
          <a:ext cx="1078127" cy="8144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7471</xdr:colOff>
      <xdr:row>6</xdr:row>
      <xdr:rowOff>59204</xdr:rowOff>
    </xdr:from>
    <xdr:to>
      <xdr:col>1</xdr:col>
      <xdr:colOff>6357471</xdr:colOff>
      <xdr:row>25</xdr:row>
      <xdr:rowOff>313204</xdr:rowOff>
    </xdr:to>
    <xdr:graphicFrame macro="">
      <xdr:nvGraphicFramePr>
        <xdr:cNvPr id="2" name="Grafiek1">
          <a:extLst>
            <a:ext uri="{FF2B5EF4-FFF2-40B4-BE49-F238E27FC236}">
              <a16:creationId xmlns:a16="http://schemas.microsoft.com/office/drawing/2014/main" id="{548FD534-5CC7-48EB-AD4D-029A7474A6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862853</xdr:colOff>
      <xdr:row>10</xdr:row>
      <xdr:rowOff>11206</xdr:rowOff>
    </xdr:from>
    <xdr:to>
      <xdr:col>1</xdr:col>
      <xdr:colOff>2364442</xdr:colOff>
      <xdr:row>15</xdr:row>
      <xdr:rowOff>123264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F6A0C6A-50B0-4DE3-8E40-0A1740A6D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8FCAE7"/>
            </a:clrFrom>
            <a:clrTo>
              <a:srgbClr val="8FCAE7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503" y="2554381"/>
          <a:ext cx="1501589" cy="1874183"/>
        </a:xfrm>
        <a:prstGeom prst="rect">
          <a:avLst/>
        </a:prstGeom>
      </xdr:spPr>
    </xdr:pic>
    <xdr:clientData/>
  </xdr:twoCellAnchor>
  <xdr:oneCellAnchor>
    <xdr:from>
      <xdr:col>4</xdr:col>
      <xdr:colOff>3384610</xdr:colOff>
      <xdr:row>4</xdr:row>
      <xdr:rowOff>134471</xdr:rowOff>
    </xdr:from>
    <xdr:ext cx="2529854" cy="365934"/>
    <xdr:pic>
      <xdr:nvPicPr>
        <xdr:cNvPr id="4" name="Afbeelding 3">
          <a:extLst>
            <a:ext uri="{FF2B5EF4-FFF2-40B4-BE49-F238E27FC236}">
              <a16:creationId xmlns:a16="http://schemas.microsoft.com/office/drawing/2014/main" id="{C7EFCB9E-710E-4AA5-89E0-4696D4DD55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9675" b="22940"/>
        <a:stretch/>
      </xdr:blipFill>
      <xdr:spPr>
        <a:xfrm>
          <a:off x="10395010" y="1248896"/>
          <a:ext cx="2529854" cy="365934"/>
        </a:xfrm>
        <a:prstGeom prst="rect">
          <a:avLst/>
        </a:prstGeom>
      </xdr:spPr>
    </xdr:pic>
    <xdr:clientData/>
  </xdr:one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0.8518</cdr:x>
      <cdr:y>0.90326</cdr:y>
    </cdr:from>
    <cdr:to>
      <cdr:x>0.99625</cdr:x>
      <cdr:y>0.98466</cdr:y>
    </cdr:to>
    <cdr:sp macro="" textlink="">
      <cdr:nvSpPr>
        <cdr:cNvPr id="4" name="Rechthoek 3"/>
        <cdr:cNvSpPr/>
      </cdr:nvSpPr>
      <cdr:spPr>
        <a:xfrm xmlns:a="http://schemas.openxmlformats.org/drawingml/2006/main">
          <a:off x="5408915" y="5690152"/>
          <a:ext cx="917258" cy="512786"/>
        </a:xfrm>
        <a:prstGeom xmlns:a="http://schemas.openxmlformats.org/drawingml/2006/main" prst="rect">
          <a:avLst/>
        </a:prstGeom>
        <a:solidFill xmlns:a="http://schemas.openxmlformats.org/drawingml/2006/main">
          <a:srgbClr val="8FCAE7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nl-NL" sz="1100" b="1">
              <a:solidFill>
                <a:schemeClr val="tx1"/>
              </a:solidFill>
            </a:rPr>
            <a:t>Kwaliteit </a:t>
          </a:r>
          <a:r>
            <a:rPr lang="nl-NL" sz="1100" b="1" baseline="0">
              <a:solidFill>
                <a:schemeClr val="tx1"/>
              </a:solidFill>
            </a:rPr>
            <a:t>in procenten en punten</a:t>
          </a:r>
          <a:endParaRPr lang="nl-NL" sz="1100" b="1">
            <a:solidFill>
              <a:schemeClr val="tx1"/>
            </a:solidFill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SO-CFD/UG_HKT_Inkoop-UNIT/80-INKOOPDOSSIERS-ICT/IUC23-026%20IBP&amp;D%202023/01%20-%20VOORBEREIDING/10%20-%20Econoom/gunningsmodellen/UITGANGSPUNTEN%20-%20IUC23-026%20Perceel%209%20-%20IBP&amp;D%20-%20Acunetix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aimer"/>
      <sheetName val="Superformule"/>
      <sheetName val="Info BD"/>
      <sheetName val="Evaluatie"/>
      <sheetName val="TBV Onderzoek"/>
      <sheetName val="BPK-Grafiek"/>
      <sheetName val="HULP-velden"/>
      <sheetName val="DATA"/>
      <sheetName val="HULP-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Uw inschrijving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DC418-2D4B-4C54-A483-EAC57814996E}">
  <sheetPr>
    <pageSetUpPr fitToPage="1"/>
  </sheetPr>
  <dimension ref="A2:M29"/>
  <sheetViews>
    <sheetView showGridLines="0" tabSelected="1" topLeftCell="A3" zoomScaleNormal="100" workbookViewId="0">
      <selection activeCell="D20" sqref="D20"/>
    </sheetView>
  </sheetViews>
  <sheetFormatPr defaultColWidth="9.140625" defaultRowHeight="15" customHeight="1" x14ac:dyDescent="0.25"/>
  <cols>
    <col min="1" max="1" width="3.7109375" style="58" customWidth="1"/>
    <col min="2" max="2" width="3.7109375" style="2" customWidth="1"/>
    <col min="3" max="3" width="28.5703125" style="58" customWidth="1"/>
    <col min="4" max="4" width="70.85546875" style="5" customWidth="1"/>
    <col min="5" max="5" width="21.7109375" style="5" bestFit="1" customWidth="1"/>
    <col min="6" max="6" width="17.140625" style="87" customWidth="1"/>
    <col min="7" max="7" width="11" style="88" bestFit="1" customWidth="1"/>
    <col min="8" max="12" width="18" style="88" customWidth="1"/>
    <col min="13" max="13" width="18" style="5" customWidth="1"/>
    <col min="14" max="15" width="13.7109375" style="5" customWidth="1"/>
    <col min="16" max="16384" width="9.140625" style="5"/>
  </cols>
  <sheetData>
    <row r="2" spans="1:13" ht="23.25" x14ac:dyDescent="0.35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23.25" x14ac:dyDescent="0.35">
      <c r="A3" s="1"/>
      <c r="C3" s="6" t="s">
        <v>1</v>
      </c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21" x14ac:dyDescent="0.35">
      <c r="A4" s="1"/>
      <c r="C4" s="8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15" customHeight="1" x14ac:dyDescent="0.25">
      <c r="A5" s="1"/>
      <c r="C5" s="10" t="s">
        <v>3</v>
      </c>
      <c r="D5" s="169" t="s">
        <v>95</v>
      </c>
      <c r="E5" s="174"/>
      <c r="F5" s="175"/>
      <c r="G5" s="175"/>
      <c r="H5" s="176"/>
      <c r="I5" s="4"/>
      <c r="J5" s="4"/>
      <c r="K5" s="4"/>
      <c r="L5" s="4"/>
      <c r="M5" s="4"/>
    </row>
    <row r="6" spans="1:13" ht="15" customHeight="1" x14ac:dyDescent="0.25">
      <c r="A6" s="1"/>
      <c r="C6" s="11" t="s">
        <v>4</v>
      </c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5" customHeight="1" x14ac:dyDescent="0.25">
      <c r="A7" s="1"/>
      <c r="C7" s="5"/>
      <c r="D7" s="2"/>
      <c r="E7" s="12"/>
      <c r="F7" s="13"/>
      <c r="G7" s="13"/>
      <c r="H7" s="13"/>
      <c r="I7" s="13"/>
      <c r="J7" s="13"/>
      <c r="K7" s="13"/>
      <c r="L7" s="13"/>
    </row>
    <row r="8" spans="1:13" ht="21" x14ac:dyDescent="0.35">
      <c r="A8" s="1"/>
      <c r="C8" s="14" t="s">
        <v>5</v>
      </c>
      <c r="D8" s="15"/>
      <c r="E8" s="15"/>
      <c r="F8" s="15"/>
      <c r="G8" s="15"/>
      <c r="H8" s="16"/>
      <c r="I8" s="13"/>
      <c r="J8" s="13"/>
      <c r="K8" s="13"/>
      <c r="L8" s="13"/>
    </row>
    <row r="9" spans="1:13" ht="15" customHeight="1" x14ac:dyDescent="0.25">
      <c r="A9" s="1"/>
      <c r="C9" s="17" t="s">
        <v>93</v>
      </c>
      <c r="D9" s="18"/>
      <c r="E9" s="19"/>
      <c r="F9" s="20"/>
      <c r="G9" s="20"/>
      <c r="H9" s="21"/>
      <c r="I9" s="13"/>
      <c r="J9" s="13"/>
      <c r="K9" s="13"/>
      <c r="L9" s="13"/>
    </row>
    <row r="10" spans="1:13" ht="15" customHeight="1" x14ac:dyDescent="0.25">
      <c r="A10" s="1"/>
      <c r="C10" s="22" t="s">
        <v>94</v>
      </c>
      <c r="D10" s="18"/>
      <c r="E10" s="19"/>
      <c r="F10" s="20"/>
      <c r="G10" s="20"/>
      <c r="H10" s="21"/>
      <c r="I10" s="13"/>
      <c r="J10" s="13"/>
      <c r="K10" s="13"/>
      <c r="L10" s="13"/>
    </row>
    <row r="11" spans="1:13" ht="15.75" thickBot="1" x14ac:dyDescent="0.3">
      <c r="A11" s="1"/>
      <c r="C11" s="23"/>
      <c r="D11" s="24"/>
      <c r="E11" s="25"/>
      <c r="F11" s="25"/>
      <c r="G11" s="26"/>
      <c r="H11" s="27"/>
      <c r="I11" s="28"/>
      <c r="J11" s="27"/>
      <c r="K11" s="27"/>
      <c r="L11" s="27"/>
      <c r="M11" s="29"/>
    </row>
    <row r="12" spans="1:13" x14ac:dyDescent="0.25">
      <c r="A12" s="1"/>
      <c r="C12" s="30"/>
      <c r="D12" s="31"/>
      <c r="E12" s="32"/>
      <c r="F12" s="32"/>
      <c r="G12" s="33"/>
      <c r="H12" s="34"/>
      <c r="I12" s="35"/>
      <c r="J12" s="34"/>
      <c r="K12" s="34"/>
      <c r="L12" s="34"/>
      <c r="M12" s="36"/>
    </row>
    <row r="13" spans="1:13" ht="31.5" customHeight="1" x14ac:dyDescent="0.25">
      <c r="A13" s="1"/>
      <c r="B13" s="37" t="s">
        <v>6</v>
      </c>
      <c r="C13" s="38" t="s">
        <v>7</v>
      </c>
      <c r="D13" s="39" t="s">
        <v>8</v>
      </c>
      <c r="E13" s="40" t="s">
        <v>9</v>
      </c>
      <c r="F13" s="170" t="s">
        <v>10</v>
      </c>
      <c r="G13" s="171"/>
      <c r="H13" s="41">
        <v>2024</v>
      </c>
      <c r="I13" s="42">
        <f t="shared" ref="I13:L13" si="0">+H13+1</f>
        <v>2025</v>
      </c>
      <c r="J13" s="40">
        <f t="shared" si="0"/>
        <v>2026</v>
      </c>
      <c r="K13" s="40">
        <f t="shared" si="0"/>
        <v>2027</v>
      </c>
      <c r="L13" s="40">
        <f t="shared" si="0"/>
        <v>2028</v>
      </c>
    </row>
    <row r="14" spans="1:13" ht="15" customHeight="1" x14ac:dyDescent="0.25">
      <c r="A14" s="1"/>
      <c r="B14" s="43" t="s">
        <v>11</v>
      </c>
      <c r="C14" s="44" t="s">
        <v>12</v>
      </c>
      <c r="D14" s="172" t="s">
        <v>96</v>
      </c>
      <c r="E14" s="45">
        <v>275</v>
      </c>
      <c r="F14" s="46"/>
      <c r="G14" s="21" t="s">
        <v>13</v>
      </c>
      <c r="H14" s="47">
        <f>E14*0.05</f>
        <v>13.75</v>
      </c>
      <c r="I14" s="48">
        <v>15</v>
      </c>
      <c r="J14" s="48">
        <v>16</v>
      </c>
      <c r="K14" s="48">
        <v>17</v>
      </c>
      <c r="L14" s="48">
        <v>18</v>
      </c>
      <c r="M14" s="49"/>
    </row>
    <row r="15" spans="1:13" ht="15" customHeight="1" thickBot="1" x14ac:dyDescent="0.3">
      <c r="A15" s="1"/>
      <c r="C15" s="50"/>
      <c r="D15" s="173"/>
      <c r="E15" s="51" t="s">
        <v>14</v>
      </c>
      <c r="F15" s="52"/>
      <c r="G15" s="53" t="s">
        <v>15</v>
      </c>
      <c r="H15" s="54">
        <f>+E14+H14</f>
        <v>288.75</v>
      </c>
      <c r="I15" s="55">
        <f>+H15+I14</f>
        <v>303.75</v>
      </c>
      <c r="J15" s="55">
        <f>+I15+J14</f>
        <v>319.75</v>
      </c>
      <c r="K15" s="55">
        <f>+J15+K14</f>
        <v>336.75</v>
      </c>
      <c r="L15" s="55">
        <f>+K15+L14</f>
        <v>354.75</v>
      </c>
      <c r="M15" s="49"/>
    </row>
    <row r="16" spans="1:13" ht="15" customHeight="1" x14ac:dyDescent="0.25">
      <c r="A16" s="1"/>
      <c r="C16" s="5"/>
      <c r="D16" s="2"/>
      <c r="E16" s="12"/>
      <c r="F16" s="13"/>
      <c r="G16" s="13"/>
      <c r="H16" s="13"/>
      <c r="I16" s="56"/>
      <c r="J16" s="56"/>
      <c r="K16" s="56"/>
      <c r="L16" s="56"/>
      <c r="M16" s="57"/>
    </row>
    <row r="17" spans="1:13" ht="21" x14ac:dyDescent="0.35">
      <c r="B17" s="59">
        <v>1</v>
      </c>
      <c r="C17" s="38" t="s">
        <v>16</v>
      </c>
      <c r="D17" s="15"/>
      <c r="E17" s="15"/>
      <c r="F17" s="15"/>
      <c r="G17" s="15"/>
      <c r="H17" s="15"/>
      <c r="I17" s="15"/>
      <c r="J17" s="15"/>
      <c r="K17" s="15"/>
      <c r="L17" s="15"/>
      <c r="M17" s="16"/>
    </row>
    <row r="18" spans="1:13" s="64" customFormat="1" ht="42.95" customHeight="1" x14ac:dyDescent="0.25">
      <c r="A18" s="60"/>
      <c r="B18" s="37" t="s">
        <v>6</v>
      </c>
      <c r="C18" s="61" t="s">
        <v>23</v>
      </c>
      <c r="D18" s="39" t="s">
        <v>8</v>
      </c>
      <c r="E18" s="62" t="s">
        <v>17</v>
      </c>
      <c r="F18" s="62" t="s">
        <v>18</v>
      </c>
      <c r="G18" s="63" t="s">
        <v>19</v>
      </c>
      <c r="H18" s="41">
        <v>2024</v>
      </c>
      <c r="I18" s="42">
        <v>2025</v>
      </c>
      <c r="J18" s="40">
        <v>2026</v>
      </c>
      <c r="K18" s="40">
        <v>2027</v>
      </c>
      <c r="L18" s="40">
        <v>2028</v>
      </c>
      <c r="M18" s="40" t="s">
        <v>20</v>
      </c>
    </row>
    <row r="19" spans="1:13" ht="15" customHeight="1" x14ac:dyDescent="0.25">
      <c r="B19" s="43" t="s">
        <v>11</v>
      </c>
      <c r="C19" s="65" t="s">
        <v>12</v>
      </c>
      <c r="D19" s="66" t="s">
        <v>96</v>
      </c>
      <c r="E19" s="67" t="s">
        <v>21</v>
      </c>
      <c r="F19" s="68"/>
      <c r="G19" s="69"/>
      <c r="H19" s="70">
        <f>+$F$19*(1-$G$19)*H15</f>
        <v>0</v>
      </c>
      <c r="I19" s="71">
        <f t="shared" ref="I19:L19" si="1">+$F$19*(1-$G$19)*I15</f>
        <v>0</v>
      </c>
      <c r="J19" s="72">
        <f t="shared" si="1"/>
        <v>0</v>
      </c>
      <c r="K19" s="72">
        <f t="shared" si="1"/>
        <v>0</v>
      </c>
      <c r="L19" s="72">
        <f t="shared" si="1"/>
        <v>0</v>
      </c>
      <c r="M19" s="72">
        <f>SUM(H19:L19)</f>
        <v>0</v>
      </c>
    </row>
    <row r="20" spans="1:13" ht="15" customHeight="1" thickBot="1" x14ac:dyDescent="0.3">
      <c r="B20" s="5"/>
      <c r="C20" s="5"/>
      <c r="E20" s="73"/>
      <c r="F20" s="73"/>
      <c r="G20" s="73"/>
      <c r="H20" s="74"/>
      <c r="I20" s="74"/>
      <c r="J20" s="74"/>
      <c r="K20" s="74"/>
      <c r="L20" s="74"/>
      <c r="M20" s="75">
        <f>SUM(M19:M19)</f>
        <v>0</v>
      </c>
    </row>
    <row r="21" spans="1:13" ht="15" customHeight="1" thickTop="1" thickBot="1" x14ac:dyDescent="0.3">
      <c r="B21" s="23"/>
      <c r="C21" s="76"/>
      <c r="D21" s="25"/>
      <c r="E21" s="25"/>
      <c r="F21" s="26"/>
      <c r="G21" s="27"/>
      <c r="H21" s="28"/>
      <c r="I21" s="27"/>
      <c r="J21" s="27"/>
      <c r="K21" s="27"/>
      <c r="L21" s="29"/>
      <c r="M21" s="29"/>
    </row>
    <row r="22" spans="1:13" ht="15" customHeight="1" x14ac:dyDescent="0.25">
      <c r="B22" s="30"/>
      <c r="C22" s="77"/>
      <c r="D22" s="32"/>
      <c r="E22" s="32"/>
      <c r="F22" s="33"/>
      <c r="G22" s="34"/>
      <c r="H22" s="35"/>
      <c r="I22" s="34"/>
      <c r="J22" s="34"/>
      <c r="K22" s="34"/>
      <c r="L22" s="36"/>
      <c r="M22" s="36"/>
    </row>
    <row r="23" spans="1:13" ht="21" x14ac:dyDescent="0.35">
      <c r="B23" s="59">
        <v>2</v>
      </c>
      <c r="C23" s="38" t="s">
        <v>22</v>
      </c>
      <c r="D23" s="15"/>
      <c r="E23" s="15"/>
      <c r="F23" s="15"/>
      <c r="G23" s="15"/>
      <c r="H23" s="15"/>
      <c r="I23" s="15"/>
      <c r="J23" s="15"/>
      <c r="K23" s="15"/>
      <c r="L23" s="15"/>
      <c r="M23" s="16"/>
    </row>
    <row r="24" spans="1:13" ht="45" x14ac:dyDescent="0.25">
      <c r="C24" s="78" t="s">
        <v>23</v>
      </c>
      <c r="D24" s="79" t="s">
        <v>24</v>
      </c>
      <c r="E24" s="80"/>
      <c r="F24" s="81" t="s">
        <v>25</v>
      </c>
      <c r="G24" s="82" t="s">
        <v>26</v>
      </c>
      <c r="H24" s="40">
        <v>2024</v>
      </c>
      <c r="I24" s="40">
        <v>2025</v>
      </c>
      <c r="J24" s="40">
        <v>2026</v>
      </c>
      <c r="K24" s="40">
        <v>2027</v>
      </c>
      <c r="L24" s="40">
        <v>2028</v>
      </c>
      <c r="M24" s="40" t="s">
        <v>20</v>
      </c>
    </row>
    <row r="25" spans="1:13" ht="15" customHeight="1" thickBot="1" x14ac:dyDescent="0.3">
      <c r="C25" s="65" t="s">
        <v>12</v>
      </c>
      <c r="D25" s="83" t="s">
        <v>27</v>
      </c>
      <c r="E25" s="83"/>
      <c r="F25" s="68"/>
      <c r="G25" s="84">
        <f>20*8</f>
        <v>160</v>
      </c>
      <c r="H25" s="72">
        <f>+F25*G25</f>
        <v>0</v>
      </c>
      <c r="I25" s="72">
        <f>+H25</f>
        <v>0</v>
      </c>
      <c r="J25" s="72">
        <f t="shared" ref="J25:L25" si="2">+I25</f>
        <v>0</v>
      </c>
      <c r="K25" s="72">
        <f t="shared" si="2"/>
        <v>0</v>
      </c>
      <c r="L25" s="72">
        <f t="shared" si="2"/>
        <v>0</v>
      </c>
      <c r="M25" s="75">
        <f>SUM(H25:L25)</f>
        <v>0</v>
      </c>
    </row>
    <row r="26" spans="1:13" ht="15" customHeight="1" thickTop="1" thickBot="1" x14ac:dyDescent="0.3">
      <c r="B26" s="76"/>
      <c r="C26" s="76"/>
      <c r="D26" s="25"/>
      <c r="E26" s="25"/>
      <c r="F26" s="26"/>
      <c r="G26" s="27"/>
      <c r="H26" s="28"/>
      <c r="I26" s="27"/>
      <c r="J26" s="27"/>
      <c r="K26" s="27"/>
      <c r="L26" s="29"/>
      <c r="M26" s="29"/>
    </row>
    <row r="27" spans="1:13" ht="15" customHeight="1" x14ac:dyDescent="0.25">
      <c r="C27" s="77"/>
      <c r="D27" s="32"/>
      <c r="E27" s="32"/>
      <c r="F27" s="33"/>
      <c r="G27" s="34"/>
      <c r="H27" s="34"/>
      <c r="I27" s="34"/>
      <c r="J27" s="34"/>
      <c r="K27" s="34"/>
      <c r="L27" s="5"/>
    </row>
    <row r="28" spans="1:13" ht="21.75" thickBot="1" x14ac:dyDescent="0.4">
      <c r="C28" s="85" t="s">
        <v>28</v>
      </c>
      <c r="D28" s="15"/>
      <c r="E28" s="15"/>
      <c r="F28" s="15"/>
      <c r="G28" s="15"/>
      <c r="H28" s="15"/>
      <c r="I28" s="15"/>
      <c r="J28" s="15"/>
      <c r="K28" s="15"/>
      <c r="L28" s="15"/>
      <c r="M28" s="86">
        <f>M25+M20</f>
        <v>0</v>
      </c>
    </row>
    <row r="29" spans="1:13" ht="15" customHeight="1" thickTop="1" thickBot="1" x14ac:dyDescent="0.3">
      <c r="B29" s="76"/>
      <c r="C29" s="76"/>
      <c r="D29" s="25"/>
      <c r="E29" s="25"/>
      <c r="F29" s="26"/>
      <c r="G29" s="27"/>
      <c r="H29" s="27"/>
      <c r="I29" s="27"/>
      <c r="J29" s="27"/>
      <c r="K29" s="27"/>
      <c r="L29" s="29"/>
      <c r="M29" s="29"/>
    </row>
  </sheetData>
  <sheetProtection algorithmName="SHA-512" hashValue="WliZKD+7KvfYQ9HnVDwsGQ3HaBNWTrkPc0lsq4gXxbF0nS9gFi4deduMyrkrtjLCjMAw1bmAltmxTSw7qF4LQg==" saltValue="2YlIKLK5lDQzshLjaS2i1A==" spinCount="100000" sheet="1" objects="1" scenarios="1"/>
  <mergeCells count="3">
    <mergeCell ref="F13:G13"/>
    <mergeCell ref="D14:D15"/>
    <mergeCell ref="E5:H5"/>
  </mergeCells>
  <pageMargins left="0.70866141732283472" right="0.70866141732283472" top="0.74803149606299213" bottom="0.74803149606299213" header="0.31496062992125984" footer="0.31496062992125984"/>
  <pageSetup paperSize="9" scale="81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33B48-78A6-4CC6-AC5F-E10AED46C139}">
  <sheetPr>
    <tabColor theme="0" tint="-0.499984740745262"/>
    <pageSetUpPr fitToPage="1"/>
  </sheetPr>
  <dimension ref="A1:P95"/>
  <sheetViews>
    <sheetView showGridLines="0" zoomScaleNormal="100" workbookViewId="0">
      <selection activeCell="F9" sqref="F9"/>
    </sheetView>
  </sheetViews>
  <sheetFormatPr defaultColWidth="0" defaultRowHeight="0" customHeight="1" zeroHeight="1" x14ac:dyDescent="0.25"/>
  <cols>
    <col min="1" max="1" width="3.7109375" style="5" customWidth="1"/>
    <col min="2" max="2" width="95.7109375" style="5" customWidth="1"/>
    <col min="3" max="3" width="1.7109375" style="5" customWidth="1"/>
    <col min="4" max="4" width="4" style="5" customWidth="1"/>
    <col min="5" max="5" width="54.5703125" style="5" customWidth="1"/>
    <col min="6" max="6" width="20.7109375" style="5" customWidth="1"/>
    <col min="7" max="7" width="11.28515625" style="5" customWidth="1"/>
    <col min="8" max="8" width="4.140625" style="5" customWidth="1"/>
    <col min="9" max="9" width="3.7109375" style="5" customWidth="1"/>
    <col min="10" max="16384" width="9.140625" style="5" hidden="1"/>
  </cols>
  <sheetData>
    <row r="1" spans="1:10" s="90" customFormat="1" ht="21" customHeight="1" x14ac:dyDescent="0.2">
      <c r="A1" s="89"/>
      <c r="B1" s="89"/>
      <c r="C1" s="89"/>
      <c r="D1" s="89"/>
      <c r="E1" s="89"/>
      <c r="F1" s="89"/>
      <c r="G1" s="89"/>
      <c r="H1" s="89"/>
    </row>
    <row r="2" spans="1:10" s="90" customFormat="1" ht="21" customHeight="1" x14ac:dyDescent="0.3">
      <c r="A2" s="89"/>
      <c r="B2" s="91" t="s">
        <v>0</v>
      </c>
      <c r="C2" s="92"/>
      <c r="D2" s="92"/>
      <c r="E2" s="92"/>
      <c r="F2" s="92"/>
      <c r="G2" s="93"/>
      <c r="H2" s="93"/>
    </row>
    <row r="3" spans="1:10" s="90" customFormat="1" ht="21" customHeight="1" x14ac:dyDescent="0.25">
      <c r="A3" s="89"/>
      <c r="B3" s="94" t="s">
        <v>29</v>
      </c>
      <c r="C3" s="92"/>
      <c r="D3" s="92"/>
      <c r="E3" s="92"/>
      <c r="F3" s="92"/>
      <c r="G3" s="93"/>
      <c r="H3" s="93"/>
    </row>
    <row r="4" spans="1:10" s="90" customFormat="1" ht="24.75" x14ac:dyDescent="0.3">
      <c r="A4" s="89"/>
      <c r="B4" s="95" t="s">
        <v>30</v>
      </c>
      <c r="C4" s="92"/>
      <c r="D4" s="92"/>
      <c r="E4" s="92"/>
      <c r="F4" s="92"/>
      <c r="G4" s="93"/>
      <c r="H4" s="93"/>
    </row>
    <row r="5" spans="1:10" s="90" customFormat="1" ht="21" customHeight="1" x14ac:dyDescent="0.2">
      <c r="A5" s="89"/>
      <c r="B5" s="96" t="s">
        <v>31</v>
      </c>
      <c r="C5" s="92"/>
      <c r="D5" s="92"/>
      <c r="E5" s="92"/>
      <c r="F5" s="92"/>
      <c r="G5" s="93"/>
      <c r="H5" s="93"/>
    </row>
    <row r="6" spans="1:10" s="90" customFormat="1" ht="21" customHeight="1" x14ac:dyDescent="0.2">
      <c r="A6" s="89"/>
      <c r="B6" s="97" t="s">
        <v>32</v>
      </c>
      <c r="C6" s="92"/>
      <c r="D6" s="92"/>
      <c r="E6" s="92"/>
      <c r="F6" s="92"/>
      <c r="G6" s="93"/>
      <c r="H6" s="93"/>
    </row>
    <row r="7" spans="1:10" s="89" customFormat="1" ht="15" customHeight="1" thickBot="1" x14ac:dyDescent="0.25">
      <c r="B7" s="98"/>
      <c r="C7" s="99"/>
      <c r="D7" s="99"/>
      <c r="E7" s="99"/>
      <c r="F7" s="100"/>
      <c r="G7" s="101"/>
      <c r="H7" s="101"/>
      <c r="J7" s="102"/>
    </row>
    <row r="8" spans="1:10" s="90" customFormat="1" ht="15" customHeight="1" x14ac:dyDescent="0.2">
      <c r="A8" s="89"/>
    </row>
    <row r="9" spans="1:10" s="90" customFormat="1" ht="27.95" customHeight="1" x14ac:dyDescent="0.2">
      <c r="A9" s="103"/>
      <c r="B9" s="103"/>
      <c r="D9" s="178" t="s">
        <v>33</v>
      </c>
      <c r="E9" s="178"/>
      <c r="F9" s="168">
        <f>'Perceel 9'!M28</f>
        <v>0</v>
      </c>
    </row>
    <row r="10" spans="1:10" s="90" customFormat="1" ht="12.75" customHeight="1" x14ac:dyDescent="0.2">
      <c r="B10" s="103"/>
      <c r="C10" s="103"/>
    </row>
    <row r="11" spans="1:10" s="90" customFormat="1" ht="27.95" customHeight="1" x14ac:dyDescent="0.2">
      <c r="A11" s="104"/>
      <c r="B11" s="105"/>
      <c r="C11" s="105"/>
      <c r="D11" s="179" t="s">
        <v>34</v>
      </c>
      <c r="E11" s="180"/>
      <c r="F11" s="106" t="s">
        <v>35</v>
      </c>
      <c r="G11" s="181" t="s">
        <v>36</v>
      </c>
      <c r="H11" s="182"/>
    </row>
    <row r="12" spans="1:10" s="90" customFormat="1" ht="27.95" customHeight="1" x14ac:dyDescent="0.2">
      <c r="A12" s="104"/>
      <c r="B12" s="105"/>
      <c r="C12" s="105"/>
      <c r="D12" s="183" t="s">
        <v>37</v>
      </c>
      <c r="E12" s="184"/>
      <c r="F12" s="107">
        <f>+DATA!G41</f>
        <v>150</v>
      </c>
      <c r="G12" s="108">
        <f>+F12/DATA!$G$40*100</f>
        <v>75</v>
      </c>
      <c r="H12" s="109" t="s">
        <v>38</v>
      </c>
    </row>
    <row r="13" spans="1:10" s="90" customFormat="1" ht="27.95" customHeight="1" x14ac:dyDescent="0.2">
      <c r="A13" s="104"/>
      <c r="B13" s="105"/>
      <c r="C13" s="105"/>
      <c r="D13" s="183" t="s">
        <v>39</v>
      </c>
      <c r="E13" s="184"/>
      <c r="F13" s="110"/>
      <c r="G13" s="108">
        <f>+F13/DATA!$G$40*100</f>
        <v>0</v>
      </c>
      <c r="H13" s="109" t="s">
        <v>38</v>
      </c>
    </row>
    <row r="14" spans="1:10" s="90" customFormat="1" ht="27.95" customHeight="1" x14ac:dyDescent="0.2">
      <c r="A14" s="104"/>
      <c r="B14" s="104"/>
      <c r="C14" s="105"/>
      <c r="D14" s="111"/>
      <c r="E14" s="112" t="s">
        <v>40</v>
      </c>
      <c r="F14" s="113">
        <f>SUM(F12:F13)</f>
        <v>150</v>
      </c>
      <c r="G14" s="108">
        <f>SUM(G12:G13)</f>
        <v>75</v>
      </c>
      <c r="H14" s="109" t="s">
        <v>38</v>
      </c>
    </row>
    <row r="15" spans="1:10" s="90" customFormat="1" ht="27.95" customHeight="1" x14ac:dyDescent="0.2">
      <c r="A15" s="104"/>
      <c r="B15" s="104"/>
      <c r="C15" s="105"/>
      <c r="D15" s="185" t="s">
        <v>41</v>
      </c>
      <c r="E15" s="186"/>
      <c r="F15" s="114">
        <f>+DATA!E7</f>
        <v>0.97435624709194002</v>
      </c>
    </row>
    <row r="16" spans="1:10" s="90" customFormat="1" ht="27.95" customHeight="1" x14ac:dyDescent="0.2">
      <c r="A16" s="104"/>
      <c r="B16" s="105"/>
      <c r="C16" s="105"/>
      <c r="D16" s="115" t="s">
        <v>42</v>
      </c>
      <c r="E16" s="116" t="str">
        <f>"Eigen inschatting door Inschrijver. Waarde tussen 0 en "&amp;F20&amp;" punten."</f>
        <v>Eigen inschatting door Inschrijver. Waarde tussen 0 en 50 punten.</v>
      </c>
      <c r="F16" s="117"/>
      <c r="G16" s="118"/>
      <c r="H16" s="119"/>
    </row>
    <row r="17" spans="1:12" s="90" customFormat="1" ht="27.95" customHeight="1" x14ac:dyDescent="0.2">
      <c r="A17" s="104"/>
      <c r="B17" s="104"/>
      <c r="C17" s="105"/>
      <c r="D17" s="120"/>
      <c r="E17" s="119"/>
      <c r="F17" s="119"/>
      <c r="G17" s="119"/>
    </row>
    <row r="18" spans="1:12" s="90" customFormat="1" ht="27.95" customHeight="1" x14ac:dyDescent="0.2">
      <c r="A18" s="104"/>
      <c r="B18" s="104"/>
      <c r="C18" s="105"/>
      <c r="D18" s="179" t="s">
        <v>43</v>
      </c>
      <c r="E18" s="180"/>
      <c r="F18" s="121" t="s">
        <v>44</v>
      </c>
      <c r="G18" s="181" t="s">
        <v>36</v>
      </c>
      <c r="H18" s="182"/>
    </row>
    <row r="19" spans="1:12" s="90" customFormat="1" ht="27.95" customHeight="1" x14ac:dyDescent="0.2">
      <c r="A19" s="104"/>
      <c r="B19" s="104"/>
      <c r="C19" s="105"/>
      <c r="D19" s="178" t="s">
        <v>45</v>
      </c>
      <c r="E19" s="178"/>
      <c r="F19" s="113">
        <f>DATA!G41</f>
        <v>150</v>
      </c>
      <c r="G19" s="108">
        <f>+F19/DATA!$G$40*100</f>
        <v>75</v>
      </c>
      <c r="H19" s="109" t="s">
        <v>38</v>
      </c>
    </row>
    <row r="20" spans="1:12" s="90" customFormat="1" ht="27.95" customHeight="1" x14ac:dyDescent="0.2">
      <c r="A20" s="104"/>
      <c r="B20" s="104"/>
      <c r="C20" s="105"/>
      <c r="D20" s="178" t="s">
        <v>46</v>
      </c>
      <c r="E20" s="178"/>
      <c r="F20" s="113">
        <f>DATA!G42</f>
        <v>50</v>
      </c>
      <c r="G20" s="108">
        <f>+F20/DATA!$G$40*100</f>
        <v>25</v>
      </c>
      <c r="H20" s="109" t="s">
        <v>38</v>
      </c>
      <c r="J20" s="122"/>
      <c r="K20" s="122"/>
      <c r="L20" s="122"/>
    </row>
    <row r="21" spans="1:12" s="90" customFormat="1" ht="27.95" customHeight="1" x14ac:dyDescent="0.2">
      <c r="A21" s="104"/>
      <c r="B21" s="105"/>
      <c r="C21" s="105"/>
      <c r="D21" s="178" t="s">
        <v>20</v>
      </c>
      <c r="E21" s="178"/>
      <c r="F21" s="113">
        <f>SUM(F19:F20)</f>
        <v>200</v>
      </c>
      <c r="G21" s="108">
        <f>+F21/DATA!$G$40*100</f>
        <v>100</v>
      </c>
      <c r="H21" s="109" t="s">
        <v>38</v>
      </c>
    </row>
    <row r="22" spans="1:12" s="90" customFormat="1" ht="27.95" customHeight="1" x14ac:dyDescent="0.2">
      <c r="A22" s="104"/>
      <c r="B22" s="105"/>
      <c r="C22" s="105"/>
      <c r="D22" s="177"/>
      <c r="E22" s="177"/>
      <c r="F22" s="123"/>
      <c r="G22" s="124"/>
      <c r="H22" s="125"/>
    </row>
    <row r="23" spans="1:12" s="90" customFormat="1" ht="27.95" customHeight="1" x14ac:dyDescent="0.2">
      <c r="A23" s="104"/>
      <c r="B23" s="105"/>
      <c r="C23" s="105"/>
      <c r="D23" s="103"/>
      <c r="E23" s="103"/>
      <c r="F23" s="103"/>
      <c r="G23" s="103"/>
      <c r="H23" s="103"/>
    </row>
    <row r="24" spans="1:12" s="90" customFormat="1" ht="27.95" customHeight="1" x14ac:dyDescent="0.2">
      <c r="A24" s="104"/>
      <c r="B24" s="105"/>
      <c r="C24" s="105"/>
      <c r="D24" s="103"/>
      <c r="E24" s="103"/>
      <c r="F24" s="103"/>
      <c r="G24" s="103"/>
      <c r="H24" s="103"/>
    </row>
    <row r="25" spans="1:12" s="90" customFormat="1" ht="27.95" customHeight="1" x14ac:dyDescent="0.2">
      <c r="A25" s="104"/>
      <c r="B25" s="105"/>
      <c r="C25" s="105"/>
      <c r="D25" s="103"/>
      <c r="E25" s="103"/>
      <c r="F25" s="103"/>
      <c r="G25" s="103"/>
      <c r="H25" s="103"/>
    </row>
    <row r="26" spans="1:12" s="90" customFormat="1" ht="27.95" customHeight="1" x14ac:dyDescent="0.2">
      <c r="A26" s="104"/>
      <c r="B26" s="105"/>
      <c r="C26" s="105"/>
      <c r="D26" s="103"/>
      <c r="E26" s="103"/>
      <c r="F26" s="103"/>
      <c r="G26" s="103"/>
      <c r="H26" s="103"/>
    </row>
    <row r="27" spans="1:12" s="90" customFormat="1" ht="27.75" customHeight="1" x14ac:dyDescent="0.2">
      <c r="A27" s="89"/>
      <c r="B27" s="105"/>
      <c r="C27" s="105"/>
      <c r="D27" s="103"/>
      <c r="E27" s="103"/>
      <c r="F27" s="103"/>
      <c r="G27" s="103"/>
      <c r="H27" s="103"/>
    </row>
    <row r="28" spans="1:12" s="90" customFormat="1" ht="15" customHeight="1" thickBot="1" x14ac:dyDescent="0.25">
      <c r="A28" s="89"/>
      <c r="B28" s="98"/>
      <c r="C28" s="99"/>
      <c r="D28" s="99"/>
      <c r="E28" s="99"/>
      <c r="F28" s="100"/>
      <c r="G28" s="101"/>
      <c r="H28" s="101"/>
    </row>
    <row r="29" spans="1:12" s="90" customFormat="1" ht="15" customHeight="1" x14ac:dyDescent="0.2"/>
    <row r="30" spans="1:12" s="90" customFormat="1" ht="27.95" hidden="1" customHeight="1" x14ac:dyDescent="0.2">
      <c r="B30" s="103"/>
    </row>
    <row r="31" spans="1:12" s="90" customFormat="1" ht="27.95" hidden="1" customHeight="1" x14ac:dyDescent="0.2">
      <c r="B31" s="103"/>
    </row>
    <row r="32" spans="1:12" s="90" customFormat="1" ht="27.95" hidden="1" customHeight="1" x14ac:dyDescent="0.2">
      <c r="B32" s="103"/>
    </row>
    <row r="33" spans="2:16" s="90" customFormat="1" ht="27.95" hidden="1" customHeight="1" x14ac:dyDescent="0.2">
      <c r="B33" s="103"/>
    </row>
    <row r="34" spans="2:16" s="90" customFormat="1" ht="27.95" hidden="1" customHeight="1" x14ac:dyDescent="0.2">
      <c r="B34" s="103"/>
    </row>
    <row r="35" spans="2:16" s="90" customFormat="1" ht="27.95" hidden="1" customHeight="1" x14ac:dyDescent="0.2">
      <c r="B35" s="103"/>
      <c r="P35" s="90" t="s">
        <v>14</v>
      </c>
    </row>
    <row r="36" spans="2:16" s="90" customFormat="1" ht="27.95" hidden="1" customHeight="1" x14ac:dyDescent="0.2">
      <c r="B36" s="103"/>
    </row>
    <row r="37" spans="2:16" s="90" customFormat="1" ht="27.95" hidden="1" customHeight="1" x14ac:dyDescent="0.25">
      <c r="B37" s="103"/>
      <c r="G37" s="5"/>
    </row>
    <row r="38" spans="2:16" s="90" customFormat="1" ht="27.95" hidden="1" customHeight="1" x14ac:dyDescent="0.25">
      <c r="B38" s="103"/>
      <c r="G38" s="5"/>
    </row>
    <row r="39" spans="2:16" s="90" customFormat="1" ht="27.95" hidden="1" customHeight="1" x14ac:dyDescent="0.25">
      <c r="D39" s="5"/>
      <c r="E39" s="5"/>
      <c r="F39" s="5"/>
      <c r="G39" s="5"/>
    </row>
    <row r="40" spans="2:16" ht="15" hidden="1" customHeight="1" x14ac:dyDescent="0.25"/>
    <row r="41" spans="2:16" ht="15" hidden="1" customHeight="1" x14ac:dyDescent="0.25"/>
    <row r="42" spans="2:16" ht="15" hidden="1" customHeight="1" x14ac:dyDescent="0.25"/>
    <row r="43" spans="2:16" ht="15" hidden="1" customHeight="1" x14ac:dyDescent="0.25"/>
    <row r="44" spans="2:16" ht="15" hidden="1" customHeight="1" x14ac:dyDescent="0.25"/>
    <row r="45" spans="2:16" ht="15" hidden="1" customHeight="1" x14ac:dyDescent="0.25"/>
    <row r="46" spans="2:16" ht="15" hidden="1" customHeight="1" x14ac:dyDescent="0.25"/>
    <row r="47" spans="2:16" ht="15" hidden="1" customHeight="1" x14ac:dyDescent="0.25"/>
    <row r="48" spans="2:16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spans="3:7" ht="15" hidden="1" customHeight="1" x14ac:dyDescent="0.25"/>
    <row r="82" spans="3:7" ht="15" hidden="1" customHeight="1" x14ac:dyDescent="0.25"/>
    <row r="83" spans="3:7" ht="15" hidden="1" customHeight="1" x14ac:dyDescent="0.25">
      <c r="C83" s="126" t="s">
        <v>40</v>
      </c>
      <c r="D83" s="127"/>
      <c r="E83" s="128">
        <v>1650</v>
      </c>
      <c r="F83" s="129" t="e">
        <f>+E83/Qmax*100</f>
        <v>#NAME?</v>
      </c>
      <c r="G83" s="109" t="s">
        <v>38</v>
      </c>
    </row>
    <row r="84" spans="3:7" ht="15" hidden="1" customHeight="1" x14ac:dyDescent="0.25"/>
    <row r="85" spans="3:7" ht="15" hidden="1" customHeight="1" x14ac:dyDescent="0.25"/>
    <row r="86" spans="3:7" ht="15" hidden="1" customHeight="1" x14ac:dyDescent="0.25"/>
    <row r="87" spans="3:7" ht="15" hidden="1" customHeight="1" x14ac:dyDescent="0.25"/>
    <row r="88" spans="3:7" ht="15" hidden="1" customHeight="1" x14ac:dyDescent="0.25"/>
    <row r="89" spans="3:7" ht="15" hidden="1" customHeight="1" x14ac:dyDescent="0.25"/>
    <row r="90" spans="3:7" ht="15" hidden="1" customHeight="1" x14ac:dyDescent="0.25"/>
    <row r="91" spans="3:7" ht="15" hidden="1" customHeight="1" x14ac:dyDescent="0.25"/>
    <row r="92" spans="3:7" ht="15" hidden="1" customHeight="1" x14ac:dyDescent="0.25"/>
    <row r="93" spans="3:7" ht="15" hidden="1" customHeight="1" x14ac:dyDescent="0.25"/>
    <row r="94" spans="3:7" ht="15" hidden="1" customHeight="1" x14ac:dyDescent="0.25"/>
    <row r="95" spans="3:7" ht="15" hidden="1" customHeight="1" x14ac:dyDescent="0.25"/>
  </sheetData>
  <sheetProtection algorithmName="SHA-512" hashValue="PMRLqwsWNg1JHr0hLKHNiZb9//JbGsrQVBZJft+vpxorbQI+IayoggVZfdEbdfa0cIx+K+VskyTFAiwW0H/juQ==" saltValue="zcrLzdOXWNM9ldx5ieXEMw==" spinCount="100000" sheet="1" objects="1" scenarios="1"/>
  <mergeCells count="12">
    <mergeCell ref="D22:E22"/>
    <mergeCell ref="D9:E9"/>
    <mergeCell ref="D11:E11"/>
    <mergeCell ref="G11:H11"/>
    <mergeCell ref="D12:E12"/>
    <mergeCell ref="D13:E13"/>
    <mergeCell ref="D15:E15"/>
    <mergeCell ref="D18:E18"/>
    <mergeCell ref="G18:H18"/>
    <mergeCell ref="D19:E19"/>
    <mergeCell ref="D20:E20"/>
    <mergeCell ref="D21:E21"/>
  </mergeCells>
  <pageMargins left="0.7" right="0.7" top="0.75" bottom="0.75" header="0.3" footer="0.3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1E885-BABF-4372-89F2-60788DF5A171}">
  <dimension ref="A1:AE80"/>
  <sheetViews>
    <sheetView showGridLines="0" zoomScaleNormal="100" workbookViewId="0">
      <selection activeCell="F13" sqref="A1:XFD1048576"/>
    </sheetView>
  </sheetViews>
  <sheetFormatPr defaultColWidth="0" defaultRowHeight="15" zeroHeight="1" x14ac:dyDescent="0.25"/>
  <cols>
    <col min="1" max="1" width="3.7109375" style="130" customWidth="1"/>
    <col min="2" max="27" width="21.7109375" style="130" customWidth="1"/>
    <col min="28" max="28" width="3.7109375" style="130" customWidth="1"/>
    <col min="29" max="31" width="21.7109375" style="130" hidden="1" customWidth="1"/>
    <col min="32" max="16384" width="9.140625" style="130" hidden="1"/>
  </cols>
  <sheetData>
    <row r="1" spans="2:28" ht="21" customHeight="1" x14ac:dyDescent="0.25">
      <c r="AB1" s="131"/>
    </row>
    <row r="2" spans="2:28" s="131" customFormat="1" ht="21" customHeight="1" x14ac:dyDescent="0.2">
      <c r="B2" s="187" t="s">
        <v>47</v>
      </c>
      <c r="C2" s="187"/>
      <c r="D2" s="187"/>
      <c r="E2" s="187"/>
    </row>
    <row r="3" spans="2:28" s="131" customFormat="1" ht="21" customHeight="1" x14ac:dyDescent="0.2">
      <c r="B3" s="187"/>
      <c r="C3" s="187"/>
      <c r="D3" s="187"/>
      <c r="E3" s="187"/>
    </row>
    <row r="4" spans="2:28" s="131" customFormat="1" ht="21" customHeight="1" x14ac:dyDescent="0.2">
      <c r="B4" s="187"/>
      <c r="C4" s="187"/>
      <c r="D4" s="187"/>
      <c r="E4" s="187"/>
    </row>
    <row r="5" spans="2:28" s="131" customFormat="1" ht="21" customHeight="1" x14ac:dyDescent="0.2">
      <c r="B5" s="132"/>
    </row>
    <row r="6" spans="2:28" s="131" customFormat="1" ht="27.95" customHeight="1" x14ac:dyDescent="0.2">
      <c r="B6" s="133" t="s">
        <v>48</v>
      </c>
    </row>
    <row r="7" spans="2:28" s="131" customFormat="1" ht="27.95" customHeight="1" x14ac:dyDescent="0.2">
      <c r="B7" s="134" t="s">
        <v>49</v>
      </c>
      <c r="C7" s="135">
        <f>+'BPK-Grafiek'!$F$9</f>
        <v>0</v>
      </c>
      <c r="D7" s="136">
        <f>+'BPK-Grafiek'!$F$14</f>
        <v>150</v>
      </c>
      <c r="E7" s="137">
        <f>IFERROR((0.5*($C$7/$G$38)^$F$38+0.5*(2-$D$7/$H$38)^$F$38)^(1/$F$38),0)</f>
        <v>0.97435624709194002</v>
      </c>
      <c r="F7" s="138">
        <f>+D7/G40*100</f>
        <v>75</v>
      </c>
    </row>
    <row r="8" spans="2:28" s="131" customFormat="1" ht="27.95" customHeight="1" x14ac:dyDescent="0.2"/>
    <row r="9" spans="2:28" s="141" customFormat="1" ht="27.95" customHeight="1" x14ac:dyDescent="0.25">
      <c r="B9" s="139" t="s">
        <v>50</v>
      </c>
      <c r="C9" s="188" t="s">
        <v>92</v>
      </c>
      <c r="D9" s="188"/>
      <c r="E9" s="188"/>
      <c r="F9" s="188"/>
      <c r="G9" s="188"/>
      <c r="H9" s="188"/>
      <c r="I9" s="188"/>
      <c r="J9" s="188"/>
      <c r="K9" s="140"/>
      <c r="L9" s="140"/>
    </row>
    <row r="10" spans="2:28" s="141" customFormat="1" ht="27.95" customHeight="1" x14ac:dyDescent="0.25">
      <c r="C10" s="188"/>
      <c r="D10" s="188"/>
      <c r="E10" s="188"/>
      <c r="F10" s="188"/>
      <c r="G10" s="188"/>
      <c r="H10" s="188"/>
      <c r="I10" s="188"/>
      <c r="J10" s="188"/>
    </row>
    <row r="11" spans="2:28" s="131" customFormat="1" ht="27.95" customHeight="1" x14ac:dyDescent="0.2">
      <c r="B11" s="142" t="s">
        <v>51</v>
      </c>
      <c r="C11" s="143" t="s">
        <v>52</v>
      </c>
      <c r="D11" s="143" t="s">
        <v>53</v>
      </c>
      <c r="E11" s="143" t="s">
        <v>54</v>
      </c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</row>
    <row r="12" spans="2:28" s="131" customFormat="1" ht="27.95" customHeight="1" x14ac:dyDescent="0.2">
      <c r="B12" s="145" t="s">
        <v>55</v>
      </c>
      <c r="C12" s="146">
        <v>465000</v>
      </c>
      <c r="D12" s="147">
        <v>167</v>
      </c>
      <c r="E12" s="148">
        <v>1</v>
      </c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</row>
    <row r="13" spans="2:28" s="131" customFormat="1" ht="27.95" customHeight="1" x14ac:dyDescent="0.2">
      <c r="B13" s="145" t="s">
        <v>56</v>
      </c>
      <c r="C13" s="146">
        <v>511473.90505826933</v>
      </c>
      <c r="D13" s="147">
        <v>200</v>
      </c>
      <c r="E13" s="148">
        <v>1.0000103427043121</v>
      </c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</row>
    <row r="14" spans="2:28" s="131" customFormat="1" ht="27.95" customHeight="1" x14ac:dyDescent="0.2">
      <c r="B14" s="145" t="s">
        <v>57</v>
      </c>
      <c r="C14" s="146">
        <v>0</v>
      </c>
      <c r="D14" s="147">
        <v>145.15736615928134</v>
      </c>
      <c r="E14" s="148">
        <v>1</v>
      </c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</row>
    <row r="15" spans="2:28" s="131" customFormat="1" ht="27.95" customHeight="1" x14ac:dyDescent="0.2"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A15" s="144"/>
    </row>
    <row r="16" spans="2:28" s="131" customFormat="1" ht="27.95" customHeight="1" x14ac:dyDescent="0.2">
      <c r="B16" s="149" t="s">
        <v>58</v>
      </c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</row>
    <row r="17" spans="2:27" s="131" customFormat="1" ht="27.95" customHeight="1" x14ac:dyDescent="0.2">
      <c r="B17" s="144"/>
      <c r="C17" s="143" t="s">
        <v>59</v>
      </c>
      <c r="D17" s="150">
        <v>0</v>
      </c>
      <c r="E17" s="150">
        <v>1.2500000000000001E-2</v>
      </c>
      <c r="F17" s="150">
        <v>2.5000000000000001E-2</v>
      </c>
      <c r="G17" s="150">
        <v>0.05</v>
      </c>
      <c r="H17" s="150">
        <v>0.1</v>
      </c>
      <c r="I17" s="150">
        <v>0.15</v>
      </c>
      <c r="J17" s="150">
        <v>0.2</v>
      </c>
      <c r="K17" s="150">
        <v>0.25</v>
      </c>
      <c r="L17" s="150">
        <v>0.3</v>
      </c>
      <c r="M17" s="150">
        <v>0.35</v>
      </c>
      <c r="N17" s="150">
        <v>0.4</v>
      </c>
      <c r="O17" s="150">
        <v>0.45</v>
      </c>
      <c r="P17" s="150">
        <v>0.5</v>
      </c>
      <c r="Q17" s="150">
        <v>0.55000000000000004</v>
      </c>
      <c r="R17" s="150">
        <v>0.6</v>
      </c>
      <c r="S17" s="150">
        <v>0.65</v>
      </c>
      <c r="T17" s="150">
        <v>0.7</v>
      </c>
      <c r="U17" s="150">
        <v>0.75</v>
      </c>
      <c r="V17" s="150">
        <v>0.8</v>
      </c>
      <c r="W17" s="150">
        <v>0.85</v>
      </c>
      <c r="X17" s="150">
        <v>0.9</v>
      </c>
      <c r="Y17" s="150">
        <v>0.95</v>
      </c>
      <c r="Z17" s="150">
        <v>1</v>
      </c>
      <c r="AA17" s="151">
        <v>0</v>
      </c>
    </row>
    <row r="18" spans="2:27" s="131" customFormat="1" ht="27.95" customHeight="1" x14ac:dyDescent="0.2">
      <c r="B18" s="152" t="s">
        <v>60</v>
      </c>
      <c r="C18" s="150">
        <v>145.15736615928134</v>
      </c>
      <c r="D18" s="150">
        <v>145.15736615928134</v>
      </c>
      <c r="E18" s="150">
        <v>145.84289908229033</v>
      </c>
      <c r="F18" s="150">
        <v>146.52843200529929</v>
      </c>
      <c r="G18" s="150">
        <v>147.89949785131728</v>
      </c>
      <c r="H18" s="150">
        <v>150.64162954335319</v>
      </c>
      <c r="I18" s="150">
        <v>153.38376123538913</v>
      </c>
      <c r="J18" s="150">
        <v>156.12589292742507</v>
      </c>
      <c r="K18" s="150">
        <v>158.86802461946101</v>
      </c>
      <c r="L18" s="150">
        <v>161.61015631149695</v>
      </c>
      <c r="M18" s="150">
        <v>164.35228800353286</v>
      </c>
      <c r="N18" s="150">
        <v>167.0944196955688</v>
      </c>
      <c r="O18" s="150">
        <v>169.83655138760474</v>
      </c>
      <c r="P18" s="150">
        <v>172.57868307964065</v>
      </c>
      <c r="Q18" s="150">
        <v>175.3208147716766</v>
      </c>
      <c r="R18" s="150">
        <v>178.06294646371254</v>
      </c>
      <c r="S18" s="150">
        <v>180.80507815574848</v>
      </c>
      <c r="T18" s="150">
        <v>183.54720984778442</v>
      </c>
      <c r="U18" s="150">
        <v>186.28934153982033</v>
      </c>
      <c r="V18" s="150">
        <v>189.03147323185627</v>
      </c>
      <c r="W18" s="150">
        <v>191.77360492389221</v>
      </c>
      <c r="X18" s="150">
        <v>194.51573661592812</v>
      </c>
      <c r="Y18" s="150">
        <v>197.25786830796406</v>
      </c>
      <c r="Z18" s="150">
        <v>200</v>
      </c>
      <c r="AA18" s="150" t="s">
        <v>54</v>
      </c>
    </row>
    <row r="19" spans="2:27" s="131" customFormat="1" ht="27.95" customHeight="1" x14ac:dyDescent="0.2">
      <c r="B19" s="152" t="s">
        <v>61</v>
      </c>
      <c r="C19" s="150"/>
      <c r="D19" s="150">
        <v>0</v>
      </c>
      <c r="E19" s="150">
        <v>263445.07980643195</v>
      </c>
      <c r="F19" s="150">
        <v>297457.94053243578</v>
      </c>
      <c r="G19" s="150">
        <v>335361.93765815406</v>
      </c>
      <c r="H19" s="150">
        <v>376973.00395373051</v>
      </c>
      <c r="I19" s="150">
        <v>402676.27242463524</v>
      </c>
      <c r="J19" s="150">
        <v>421247.06735128793</v>
      </c>
      <c r="K19" s="150">
        <v>435666.61536607158</v>
      </c>
      <c r="L19" s="150">
        <v>447337.77742635406</v>
      </c>
      <c r="M19" s="150">
        <v>457041.81306909741</v>
      </c>
      <c r="N19" s="150">
        <v>465262.21738748002</v>
      </c>
      <c r="O19" s="150">
        <v>472320.85374512203</v>
      </c>
      <c r="P19" s="150">
        <v>478443.81018078461</v>
      </c>
      <c r="Q19" s="150">
        <v>483796.59771723143</v>
      </c>
      <c r="R19" s="150">
        <v>488504.42515613703</v>
      </c>
      <c r="S19" s="150">
        <v>492664.58099979366</v>
      </c>
      <c r="T19" s="150">
        <v>496354.35930247506</v>
      </c>
      <c r="U19" s="150">
        <v>499636.33326306869</v>
      </c>
      <c r="V19" s="150">
        <v>502561.97965533473</v>
      </c>
      <c r="W19" s="150">
        <v>505174.23937471007</v>
      </c>
      <c r="X19" s="150">
        <v>507509.36975173763</v>
      </c>
      <c r="Y19" s="150">
        <v>509598.3124037474</v>
      </c>
      <c r="Z19" s="150">
        <v>511467.72173755692</v>
      </c>
      <c r="AA19" s="150">
        <v>1</v>
      </c>
    </row>
    <row r="20" spans="2:27" s="131" customFormat="1" ht="27.95" customHeight="1" x14ac:dyDescent="0.2">
      <c r="B20" s="153"/>
      <c r="C20" s="150"/>
      <c r="D20" s="150">
        <v>72.578683079640669</v>
      </c>
      <c r="E20" s="150">
        <v>72.921449541145165</v>
      </c>
      <c r="F20" s="150">
        <v>73.264216002649647</v>
      </c>
      <c r="G20" s="150">
        <v>73.949748925658639</v>
      </c>
      <c r="H20" s="150">
        <v>75.320814771676595</v>
      </c>
      <c r="I20" s="150">
        <v>76.691880617694565</v>
      </c>
      <c r="J20" s="150">
        <v>78.062946463712535</v>
      </c>
      <c r="K20" s="150">
        <v>79.434012309730505</v>
      </c>
      <c r="L20" s="150">
        <v>80.805078155748475</v>
      </c>
      <c r="M20" s="150">
        <v>82.176144001766431</v>
      </c>
      <c r="N20" s="150">
        <v>83.547209847784401</v>
      </c>
      <c r="O20" s="150">
        <v>84.918275693802372</v>
      </c>
      <c r="P20" s="150">
        <v>86.289341539820327</v>
      </c>
      <c r="Q20" s="150">
        <v>87.660407385838298</v>
      </c>
      <c r="R20" s="150">
        <v>89.031473231856268</v>
      </c>
      <c r="S20" s="150">
        <v>90.402539077874238</v>
      </c>
      <c r="T20" s="150">
        <v>91.773604923892208</v>
      </c>
      <c r="U20" s="150">
        <v>93.144670769910164</v>
      </c>
      <c r="V20" s="150">
        <v>94.515736615928134</v>
      </c>
      <c r="W20" s="150">
        <v>95.886802461946104</v>
      </c>
      <c r="X20" s="150">
        <v>97.25786830796406</v>
      </c>
      <c r="Y20" s="150">
        <v>98.62893415398203</v>
      </c>
      <c r="Z20" s="150">
        <v>100</v>
      </c>
      <c r="AA20" s="150">
        <v>0</v>
      </c>
    </row>
    <row r="21" spans="2:27" s="131" customFormat="1" ht="27.95" customHeight="1" x14ac:dyDescent="0.2">
      <c r="B21" s="152" t="s">
        <v>62</v>
      </c>
      <c r="C21" s="150">
        <v>164.0416295433532</v>
      </c>
      <c r="D21" s="150">
        <v>164.0416295433532</v>
      </c>
      <c r="E21" s="150">
        <v>164.49110917406128</v>
      </c>
      <c r="F21" s="150">
        <v>164.94058880476936</v>
      </c>
      <c r="G21" s="150">
        <v>165.83954806618553</v>
      </c>
      <c r="H21" s="150">
        <v>167.63746658901789</v>
      </c>
      <c r="I21" s="150">
        <v>169.43538511185022</v>
      </c>
      <c r="J21" s="150">
        <v>171.23330363468256</v>
      </c>
      <c r="K21" s="150">
        <v>173.03122215751489</v>
      </c>
      <c r="L21" s="150">
        <v>174.82914068034722</v>
      </c>
      <c r="M21" s="150">
        <v>176.62705920317958</v>
      </c>
      <c r="N21" s="150">
        <v>178.42497772601192</v>
      </c>
      <c r="O21" s="150">
        <v>180.22289624884425</v>
      </c>
      <c r="P21" s="150">
        <v>182.02081477167661</v>
      </c>
      <c r="Q21" s="150">
        <v>183.81873329450895</v>
      </c>
      <c r="R21" s="150">
        <v>185.61665181734128</v>
      </c>
      <c r="S21" s="150">
        <v>187.41457034017361</v>
      </c>
      <c r="T21" s="150">
        <v>189.21248886300594</v>
      </c>
      <c r="U21" s="150">
        <v>191.01040738583831</v>
      </c>
      <c r="V21" s="150">
        <v>192.80832590867064</v>
      </c>
      <c r="W21" s="150">
        <v>194.60624443150297</v>
      </c>
      <c r="X21" s="150">
        <v>196.40416295433533</v>
      </c>
      <c r="Y21" s="150">
        <v>198.20208147716767</v>
      </c>
      <c r="Z21" s="150">
        <v>200</v>
      </c>
      <c r="AA21" s="150" t="s">
        <v>54</v>
      </c>
    </row>
    <row r="22" spans="2:27" s="131" customFormat="1" ht="27.95" customHeight="1" x14ac:dyDescent="0.2">
      <c r="B22" s="152" t="s">
        <v>63</v>
      </c>
      <c r="C22" s="150"/>
      <c r="D22" s="150">
        <v>0</v>
      </c>
      <c r="E22" s="150">
        <v>224240.50181459915</v>
      </c>
      <c r="F22" s="150">
        <v>253294.291416397</v>
      </c>
      <c r="G22" s="150">
        <v>285801.79027961299</v>
      </c>
      <c r="H22" s="150">
        <v>321782.40758277295</v>
      </c>
      <c r="I22" s="150">
        <v>344275.53409531561</v>
      </c>
      <c r="J22" s="150">
        <v>360729.62615489156</v>
      </c>
      <c r="K22" s="150">
        <v>373671.72700870683</v>
      </c>
      <c r="L22" s="150">
        <v>384289.31009242235</v>
      </c>
      <c r="M22" s="150">
        <v>393242.68656877003</v>
      </c>
      <c r="N22" s="150">
        <v>400939.82736757217</v>
      </c>
      <c r="O22" s="150">
        <v>407651.82893084531</v>
      </c>
      <c r="P22" s="150">
        <v>413568.74239427189</v>
      </c>
      <c r="Q22" s="150">
        <v>418829.39753825468</v>
      </c>
      <c r="R22" s="150">
        <v>423538.57355381048</v>
      </c>
      <c r="S22" s="150">
        <v>427777.48055978317</v>
      </c>
      <c r="T22" s="150">
        <v>431610.46620542207</v>
      </c>
      <c r="U22" s="150">
        <v>435089.47641211346</v>
      </c>
      <c r="V22" s="150">
        <v>438257.12025734485</v>
      </c>
      <c r="W22" s="150">
        <v>441148.83477662364</v>
      </c>
      <c r="X22" s="150">
        <v>443794.45083587355</v>
      </c>
      <c r="Y22" s="150">
        <v>446219.34948495997</v>
      </c>
      <c r="Z22" s="150">
        <v>448445.33157368161</v>
      </c>
      <c r="AA22" s="150">
        <v>0.9</v>
      </c>
    </row>
    <row r="23" spans="2:27" s="131" customFormat="1" ht="27.95" customHeight="1" x14ac:dyDescent="0.2">
      <c r="B23" s="153"/>
      <c r="C23" s="150"/>
      <c r="D23" s="150">
        <v>82.020814771676598</v>
      </c>
      <c r="E23" s="150">
        <v>82.245554587030639</v>
      </c>
      <c r="F23" s="150">
        <v>82.470294402384681</v>
      </c>
      <c r="G23" s="150">
        <v>82.919774033092764</v>
      </c>
      <c r="H23" s="150">
        <v>83.818733294508945</v>
      </c>
      <c r="I23" s="150">
        <v>84.717692555925112</v>
      </c>
      <c r="J23" s="150">
        <v>85.616651817341278</v>
      </c>
      <c r="K23" s="150">
        <v>86.515611078757445</v>
      </c>
      <c r="L23" s="150">
        <v>87.414570340173611</v>
      </c>
      <c r="M23" s="150">
        <v>88.313529601589792</v>
      </c>
      <c r="N23" s="150">
        <v>89.212488863005959</v>
      </c>
      <c r="O23" s="150">
        <v>90.111448124422125</v>
      </c>
      <c r="P23" s="150">
        <v>91.010407385838306</v>
      </c>
      <c r="Q23" s="150">
        <v>91.909366647254473</v>
      </c>
      <c r="R23" s="150">
        <v>92.808325908670639</v>
      </c>
      <c r="S23" s="150">
        <v>93.707285170086806</v>
      </c>
      <c r="T23" s="150">
        <v>94.606244431502972</v>
      </c>
      <c r="U23" s="150">
        <v>95.505203692919153</v>
      </c>
      <c r="V23" s="150">
        <v>96.40416295433532</v>
      </c>
      <c r="W23" s="150">
        <v>97.303122215751486</v>
      </c>
      <c r="X23" s="150">
        <v>98.202081477167667</v>
      </c>
      <c r="Y23" s="150">
        <v>99.101040738583833</v>
      </c>
      <c r="Z23" s="150">
        <v>100</v>
      </c>
      <c r="AA23" s="150">
        <v>0</v>
      </c>
    </row>
    <row r="24" spans="2:27" s="131" customFormat="1" ht="27.95" customHeight="1" x14ac:dyDescent="0.2">
      <c r="B24" s="152" t="s">
        <v>64</v>
      </c>
      <c r="C24" s="150">
        <v>182.92589292742508</v>
      </c>
      <c r="D24" s="150">
        <v>182.92589292742508</v>
      </c>
      <c r="E24" s="150">
        <v>183.13931926583226</v>
      </c>
      <c r="F24" s="150">
        <v>183.35274560423946</v>
      </c>
      <c r="G24" s="150">
        <v>183.77959828105384</v>
      </c>
      <c r="H24" s="150">
        <v>184.63330363468256</v>
      </c>
      <c r="I24" s="150">
        <v>185.48700898831132</v>
      </c>
      <c r="J24" s="150">
        <v>186.34071434194007</v>
      </c>
      <c r="K24" s="150">
        <v>187.1944196955688</v>
      </c>
      <c r="L24" s="150">
        <v>188.04812504919755</v>
      </c>
      <c r="M24" s="150">
        <v>188.90183040282631</v>
      </c>
      <c r="N24" s="150">
        <v>189.75553575645506</v>
      </c>
      <c r="O24" s="150">
        <v>190.60924111008379</v>
      </c>
      <c r="P24" s="150">
        <v>191.46294646371254</v>
      </c>
      <c r="Q24" s="150">
        <v>192.3166518173413</v>
      </c>
      <c r="R24" s="150">
        <v>193.17035717097002</v>
      </c>
      <c r="S24" s="150">
        <v>194.02406252459878</v>
      </c>
      <c r="T24" s="150">
        <v>194.87776787822753</v>
      </c>
      <c r="U24" s="150">
        <v>195.73147323185628</v>
      </c>
      <c r="V24" s="150">
        <v>196.58517858548501</v>
      </c>
      <c r="W24" s="150">
        <v>197.43888393911377</v>
      </c>
      <c r="X24" s="150">
        <v>198.29258929274252</v>
      </c>
      <c r="Y24" s="150">
        <v>199.14629464637125</v>
      </c>
      <c r="Z24" s="150">
        <v>200</v>
      </c>
      <c r="AA24" s="150" t="s">
        <v>54</v>
      </c>
    </row>
    <row r="25" spans="2:27" s="131" customFormat="1" ht="27.95" customHeight="1" x14ac:dyDescent="0.2">
      <c r="B25" s="152" t="s">
        <v>65</v>
      </c>
      <c r="C25" s="150"/>
      <c r="D25" s="150">
        <v>0</v>
      </c>
      <c r="E25" s="150">
        <v>178439.57094426182</v>
      </c>
      <c r="F25" s="150">
        <v>201661.24206865468</v>
      </c>
      <c r="G25" s="150">
        <v>227772.61788526649</v>
      </c>
      <c r="H25" s="150">
        <v>256966.54170897283</v>
      </c>
      <c r="I25" s="150">
        <v>275483.85587187239</v>
      </c>
      <c r="J25" s="150">
        <v>289231.27963913855</v>
      </c>
      <c r="K25" s="150">
        <v>300209.63963880099</v>
      </c>
      <c r="L25" s="150">
        <v>309357.66240713472</v>
      </c>
      <c r="M25" s="150">
        <v>317196.49373102986</v>
      </c>
      <c r="N25" s="150">
        <v>324047.57463207771</v>
      </c>
      <c r="O25" s="150">
        <v>330124.11937949056</v>
      </c>
      <c r="P25" s="150">
        <v>335575.31688616704</v>
      </c>
      <c r="Q25" s="150">
        <v>340509.92760182585</v>
      </c>
      <c r="R25" s="150">
        <v>345009.8603172322</v>
      </c>
      <c r="S25" s="150">
        <v>349138.45451926475</v>
      </c>
      <c r="T25" s="150">
        <v>352945.7765175738</v>
      </c>
      <c r="U25" s="150">
        <v>356472.13986393454</v>
      </c>
      <c r="V25" s="150">
        <v>359750.52270393481</v>
      </c>
      <c r="W25" s="150">
        <v>362808.27421802207</v>
      </c>
      <c r="X25" s="150">
        <v>365668.34826002148</v>
      </c>
      <c r="Y25" s="150">
        <v>368350.21388730861</v>
      </c>
      <c r="Z25" s="150">
        <v>370870.53977672296</v>
      </c>
      <c r="AA25" s="150">
        <v>0.8</v>
      </c>
    </row>
    <row r="26" spans="2:27" s="131" customFormat="1" ht="27.95" customHeight="1" x14ac:dyDescent="0.2">
      <c r="B26" s="153"/>
      <c r="C26" s="150"/>
      <c r="D26" s="150">
        <v>91.462946463712541</v>
      </c>
      <c r="E26" s="150">
        <v>91.569659632916128</v>
      </c>
      <c r="F26" s="150">
        <v>91.676372802119729</v>
      </c>
      <c r="G26" s="150">
        <v>91.889799140526918</v>
      </c>
      <c r="H26" s="150">
        <v>92.316651817341281</v>
      </c>
      <c r="I26" s="150">
        <v>92.743504494155658</v>
      </c>
      <c r="J26" s="150">
        <v>93.170357170970036</v>
      </c>
      <c r="K26" s="150">
        <v>93.597209847784399</v>
      </c>
      <c r="L26" s="150">
        <v>94.024062524598776</v>
      </c>
      <c r="M26" s="150">
        <v>94.450915201413153</v>
      </c>
      <c r="N26" s="150">
        <v>94.87776787822753</v>
      </c>
      <c r="O26" s="150">
        <v>95.304620555041893</v>
      </c>
      <c r="P26" s="150">
        <v>95.73147323185627</v>
      </c>
      <c r="Q26" s="150">
        <v>96.158325908670648</v>
      </c>
      <c r="R26" s="150">
        <v>96.585178585485011</v>
      </c>
      <c r="S26" s="150">
        <v>97.012031262299388</v>
      </c>
      <c r="T26" s="150">
        <v>97.438883939113765</v>
      </c>
      <c r="U26" s="150">
        <v>97.865736615928142</v>
      </c>
      <c r="V26" s="150">
        <v>98.292589292742505</v>
      </c>
      <c r="W26" s="150">
        <v>98.719441969556883</v>
      </c>
      <c r="X26" s="150">
        <v>99.14629464637126</v>
      </c>
      <c r="Y26" s="150">
        <v>99.573147323185623</v>
      </c>
      <c r="Z26" s="150">
        <v>100</v>
      </c>
      <c r="AA26" s="150" t="s">
        <v>14</v>
      </c>
    </row>
    <row r="27" spans="2:27" s="131" customFormat="1" ht="27.95" customHeight="1" x14ac:dyDescent="0.2">
      <c r="B27" s="152" t="s">
        <v>66</v>
      </c>
      <c r="C27" s="150">
        <v>201.81015631149697</v>
      </c>
      <c r="D27" s="150">
        <v>201.81015631149697</v>
      </c>
      <c r="E27" s="150">
        <v>201.78752935760326</v>
      </c>
      <c r="F27" s="150">
        <v>201.76490240370956</v>
      </c>
      <c r="G27" s="150">
        <v>201.71964849592212</v>
      </c>
      <c r="H27" s="150">
        <v>201.62914068034726</v>
      </c>
      <c r="I27" s="150">
        <v>201.53863286477241</v>
      </c>
      <c r="J27" s="150">
        <v>201.44812504919759</v>
      </c>
      <c r="K27" s="150">
        <v>201.35761723362273</v>
      </c>
      <c r="L27" s="150">
        <v>201.26710941804788</v>
      </c>
      <c r="M27" s="150">
        <v>201.17660160247303</v>
      </c>
      <c r="N27" s="150">
        <v>201.08609378689818</v>
      </c>
      <c r="O27" s="150">
        <v>200.99558597132332</v>
      </c>
      <c r="P27" s="150">
        <v>200.90507815574847</v>
      </c>
      <c r="Q27" s="150">
        <v>200.81457034017365</v>
      </c>
      <c r="R27" s="150">
        <v>200.72406252459879</v>
      </c>
      <c r="S27" s="150">
        <v>200.63355470902394</v>
      </c>
      <c r="T27" s="150">
        <v>200.54304689344909</v>
      </c>
      <c r="U27" s="150">
        <v>200.45253907787423</v>
      </c>
      <c r="V27" s="150">
        <v>200.36203126229938</v>
      </c>
      <c r="W27" s="150">
        <v>200.27152344672456</v>
      </c>
      <c r="X27" s="150">
        <v>200.18101563114971</v>
      </c>
      <c r="Y27" s="150">
        <v>200.09050781557485</v>
      </c>
      <c r="Z27" s="150">
        <v>200</v>
      </c>
      <c r="AA27" s="150" t="s">
        <v>54</v>
      </c>
    </row>
    <row r="28" spans="2:27" s="131" customFormat="1" ht="27.95" customHeight="1" x14ac:dyDescent="0.2">
      <c r="B28" s="152" t="s">
        <v>67</v>
      </c>
      <c r="C28" s="150"/>
      <c r="D28" s="150">
        <v>0</v>
      </c>
      <c r="E28" s="150">
        <v>0</v>
      </c>
      <c r="F28" s="150">
        <v>0</v>
      </c>
      <c r="G28" s="150">
        <v>0</v>
      </c>
      <c r="H28" s="150">
        <v>0</v>
      </c>
      <c r="I28" s="150">
        <v>0</v>
      </c>
      <c r="J28" s="150">
        <v>0</v>
      </c>
      <c r="K28" s="150">
        <v>0</v>
      </c>
      <c r="L28" s="150">
        <v>0</v>
      </c>
      <c r="M28" s="150">
        <v>0</v>
      </c>
      <c r="N28" s="150">
        <v>0</v>
      </c>
      <c r="O28" s="150">
        <v>0</v>
      </c>
      <c r="P28" s="150">
        <v>0</v>
      </c>
      <c r="Q28" s="150">
        <v>0</v>
      </c>
      <c r="R28" s="150">
        <v>0</v>
      </c>
      <c r="S28" s="150">
        <v>0</v>
      </c>
      <c r="T28" s="150">
        <v>0</v>
      </c>
      <c r="U28" s="150">
        <v>0</v>
      </c>
      <c r="V28" s="150">
        <v>0</v>
      </c>
      <c r="W28" s="150">
        <v>0</v>
      </c>
      <c r="X28" s="150">
        <v>0</v>
      </c>
      <c r="Y28" s="150">
        <v>0</v>
      </c>
      <c r="Z28" s="150">
        <v>0</v>
      </c>
      <c r="AA28" s="150">
        <v>0.7</v>
      </c>
    </row>
    <row r="29" spans="2:27" s="131" customFormat="1" ht="27.95" customHeight="1" x14ac:dyDescent="0.2">
      <c r="B29" s="154"/>
      <c r="C29" s="144"/>
      <c r="D29" s="150">
        <v>100.90507815574847</v>
      </c>
      <c r="E29" s="150">
        <v>100.89376467880162</v>
      </c>
      <c r="F29" s="150">
        <v>100.88245120185478</v>
      </c>
      <c r="G29" s="150">
        <v>100.85982424796104</v>
      </c>
      <c r="H29" s="150">
        <v>100.81457034017363</v>
      </c>
      <c r="I29" s="150">
        <v>100.7693164323862</v>
      </c>
      <c r="J29" s="150">
        <v>100.72406252459881</v>
      </c>
      <c r="K29" s="150">
        <v>100.67880861681138</v>
      </c>
      <c r="L29" s="150">
        <v>100.63355470902393</v>
      </c>
      <c r="M29" s="150">
        <v>100.58830080123651</v>
      </c>
      <c r="N29" s="150">
        <v>100.54304689344909</v>
      </c>
      <c r="O29" s="150">
        <v>100.49779298566166</v>
      </c>
      <c r="P29" s="150">
        <v>100.45253907787423</v>
      </c>
      <c r="Q29" s="150">
        <v>100.40728517008681</v>
      </c>
      <c r="R29" s="150">
        <v>100.36203126229938</v>
      </c>
      <c r="S29" s="150">
        <v>100.31677735451197</v>
      </c>
      <c r="T29" s="150">
        <v>100.27152344672454</v>
      </c>
      <c r="U29" s="150">
        <v>100.22626953893712</v>
      </c>
      <c r="V29" s="150">
        <v>100.18101563114969</v>
      </c>
      <c r="W29" s="150">
        <v>100.13576172336226</v>
      </c>
      <c r="X29" s="150">
        <v>100.09050781557485</v>
      </c>
      <c r="Y29" s="150">
        <v>100.04525390778743</v>
      </c>
      <c r="Z29" s="150">
        <v>100</v>
      </c>
      <c r="AA29" s="150">
        <v>0</v>
      </c>
    </row>
    <row r="30" spans="2:27" s="131" customFormat="1" ht="27.95" customHeight="1" x14ac:dyDescent="0.2">
      <c r="B30" s="152" t="s">
        <v>68</v>
      </c>
      <c r="C30" s="150">
        <v>220.6944196955688</v>
      </c>
      <c r="D30" s="150">
        <v>220.6944196955688</v>
      </c>
      <c r="E30" s="150">
        <v>220.43573944937418</v>
      </c>
      <c r="F30" s="150">
        <v>220.17705920317957</v>
      </c>
      <c r="G30" s="150">
        <v>219.65969871079037</v>
      </c>
      <c r="H30" s="150">
        <v>218.62497772601191</v>
      </c>
      <c r="I30" s="150">
        <v>217.59025674123347</v>
      </c>
      <c r="J30" s="150">
        <v>216.55553575645504</v>
      </c>
      <c r="K30" s="150">
        <v>215.52081477167661</v>
      </c>
      <c r="L30" s="150">
        <v>214.48609378689815</v>
      </c>
      <c r="M30" s="150">
        <v>213.45137280211972</v>
      </c>
      <c r="N30" s="150">
        <v>212.41665181734129</v>
      </c>
      <c r="O30" s="150">
        <v>211.38193083256283</v>
      </c>
      <c r="P30" s="150">
        <v>210.3472098477844</v>
      </c>
      <c r="Q30" s="150">
        <v>209.31248886300597</v>
      </c>
      <c r="R30" s="150">
        <v>208.27776787822751</v>
      </c>
      <c r="S30" s="150">
        <v>207.24304689344908</v>
      </c>
      <c r="T30" s="150">
        <v>206.20832590867064</v>
      </c>
      <c r="U30" s="150">
        <v>205.17360492389219</v>
      </c>
      <c r="V30" s="150">
        <v>204.13888393911375</v>
      </c>
      <c r="W30" s="150">
        <v>203.10416295433532</v>
      </c>
      <c r="X30" s="150">
        <v>202.06944196955689</v>
      </c>
      <c r="Y30" s="150">
        <v>201.03472098477843</v>
      </c>
      <c r="Z30" s="150">
        <v>200</v>
      </c>
      <c r="AA30" s="150" t="s">
        <v>54</v>
      </c>
    </row>
    <row r="31" spans="2:27" s="131" customFormat="1" ht="27.75" customHeight="1" x14ac:dyDescent="0.2">
      <c r="B31" s="152" t="s">
        <v>69</v>
      </c>
      <c r="C31" s="150"/>
      <c r="D31" s="150">
        <v>0</v>
      </c>
      <c r="E31" s="150">
        <v>0</v>
      </c>
      <c r="F31" s="150">
        <v>0</v>
      </c>
      <c r="G31" s="150">
        <v>0</v>
      </c>
      <c r="H31" s="150">
        <v>0</v>
      </c>
      <c r="I31" s="150">
        <v>0</v>
      </c>
      <c r="J31" s="150">
        <v>0</v>
      </c>
      <c r="K31" s="150">
        <v>0</v>
      </c>
      <c r="L31" s="150">
        <v>0</v>
      </c>
      <c r="M31" s="150">
        <v>0</v>
      </c>
      <c r="N31" s="150">
        <v>0</v>
      </c>
      <c r="O31" s="150">
        <v>0</v>
      </c>
      <c r="P31" s="150">
        <v>0</v>
      </c>
      <c r="Q31" s="150">
        <v>0</v>
      </c>
      <c r="R31" s="150">
        <v>0</v>
      </c>
      <c r="S31" s="150">
        <v>0</v>
      </c>
      <c r="T31" s="150">
        <v>0</v>
      </c>
      <c r="U31" s="150">
        <v>0</v>
      </c>
      <c r="V31" s="150">
        <v>0</v>
      </c>
      <c r="W31" s="150">
        <v>0</v>
      </c>
      <c r="X31" s="150">
        <v>0</v>
      </c>
      <c r="Y31" s="150">
        <v>0</v>
      </c>
      <c r="Z31" s="150">
        <v>0</v>
      </c>
      <c r="AA31" s="150">
        <v>0.6</v>
      </c>
    </row>
    <row r="32" spans="2:27" s="131" customFormat="1" ht="27.95" customHeight="1" x14ac:dyDescent="0.2">
      <c r="B32" s="153"/>
      <c r="C32" s="150"/>
      <c r="D32" s="150">
        <v>110.34720984778438</v>
      </c>
      <c r="E32" s="150">
        <v>110.21786972468711</v>
      </c>
      <c r="F32" s="150">
        <v>110.08852960158978</v>
      </c>
      <c r="G32" s="150">
        <v>109.8298493553952</v>
      </c>
      <c r="H32" s="150">
        <v>109.31248886300595</v>
      </c>
      <c r="I32" s="150">
        <v>108.79512837061674</v>
      </c>
      <c r="J32" s="150">
        <v>108.27776787822752</v>
      </c>
      <c r="K32" s="150">
        <v>107.76040738583829</v>
      </c>
      <c r="L32" s="150">
        <v>107.24304689344908</v>
      </c>
      <c r="M32" s="150">
        <v>106.72568640105986</v>
      </c>
      <c r="N32" s="150">
        <v>106.20832590867064</v>
      </c>
      <c r="O32" s="150">
        <v>105.69096541628143</v>
      </c>
      <c r="P32" s="150">
        <v>105.1736049238922</v>
      </c>
      <c r="Q32" s="150">
        <v>104.65624443150298</v>
      </c>
      <c r="R32" s="150">
        <v>104.13888393911375</v>
      </c>
      <c r="S32" s="150">
        <v>103.62152344672452</v>
      </c>
      <c r="T32" s="150">
        <v>103.10416295433534</v>
      </c>
      <c r="U32" s="150">
        <v>102.58680246194609</v>
      </c>
      <c r="V32" s="150">
        <v>102.06944196955688</v>
      </c>
      <c r="W32" s="150">
        <v>101.55208147716766</v>
      </c>
      <c r="X32" s="150">
        <v>101.03472098477843</v>
      </c>
      <c r="Y32" s="150">
        <v>100.51736049238922</v>
      </c>
      <c r="Z32" s="150">
        <v>100</v>
      </c>
      <c r="AA32" s="150" t="s">
        <v>14</v>
      </c>
    </row>
    <row r="33" spans="2:27" s="131" customFormat="1" ht="27.95" customHeight="1" x14ac:dyDescent="0.2">
      <c r="B33" s="152" t="s">
        <v>70</v>
      </c>
      <c r="C33" s="150">
        <v>126.27310277520945</v>
      </c>
      <c r="D33" s="150">
        <v>126.27310277520945</v>
      </c>
      <c r="E33" s="150">
        <v>127.19468899051934</v>
      </c>
      <c r="F33" s="150">
        <v>128.11627520582923</v>
      </c>
      <c r="G33" s="150">
        <v>129.95944763644897</v>
      </c>
      <c r="H33" s="150">
        <v>133.64579249768852</v>
      </c>
      <c r="I33" s="150">
        <v>137.33213735892804</v>
      </c>
      <c r="J33" s="150">
        <v>141.01848222016756</v>
      </c>
      <c r="K33" s="150">
        <v>144.70482708140707</v>
      </c>
      <c r="L33" s="150">
        <v>148.39117194264662</v>
      </c>
      <c r="M33" s="150">
        <v>152.07751680388614</v>
      </c>
      <c r="N33" s="150">
        <v>155.76386166512566</v>
      </c>
      <c r="O33" s="150">
        <v>159.45020652636521</v>
      </c>
      <c r="P33" s="150">
        <v>163.13655138760473</v>
      </c>
      <c r="Q33" s="150">
        <v>166.82289624884424</v>
      </c>
      <c r="R33" s="150">
        <v>170.50924111008379</v>
      </c>
      <c r="S33" s="150">
        <v>174.19558597132331</v>
      </c>
      <c r="T33" s="150">
        <v>177.88193083256283</v>
      </c>
      <c r="U33" s="150">
        <v>181.56827569380238</v>
      </c>
      <c r="V33" s="150">
        <v>185.2546205550419</v>
      </c>
      <c r="W33" s="150">
        <v>188.94096541628141</v>
      </c>
      <c r="X33" s="150">
        <v>192.62731027752096</v>
      </c>
      <c r="Y33" s="150">
        <v>196.31365513876045</v>
      </c>
      <c r="Z33" s="150">
        <v>200</v>
      </c>
      <c r="AA33" s="150" t="s">
        <v>54</v>
      </c>
    </row>
    <row r="34" spans="2:27" s="131" customFormat="1" ht="27.95" customHeight="1" x14ac:dyDescent="0.2">
      <c r="B34" s="152" t="s">
        <v>71</v>
      </c>
      <c r="C34" s="150"/>
      <c r="D34" s="150">
        <v>0</v>
      </c>
      <c r="E34" s="150">
        <v>300183.9381325859</v>
      </c>
      <c r="F34" s="150">
        <v>338827.832063685</v>
      </c>
      <c r="G34" s="150">
        <v>381750.85686348233</v>
      </c>
      <c r="H34" s="150">
        <v>428552.46762895567</v>
      </c>
      <c r="I34" s="150">
        <v>457172.93337613234</v>
      </c>
      <c r="J34" s="150">
        <v>477634.79500140814</v>
      </c>
      <c r="K34" s="150">
        <v>493347.00212004612</v>
      </c>
      <c r="L34" s="150">
        <v>505915.72045144625</v>
      </c>
      <c r="M34" s="150">
        <v>516236.69362393662</v>
      </c>
      <c r="N34" s="150">
        <v>524865.14479197015</v>
      </c>
      <c r="O34" s="150">
        <v>532171.34091415908</v>
      </c>
      <c r="P34" s="150">
        <v>538415.88008811825</v>
      </c>
      <c r="Q34" s="150">
        <v>543789.94540601072</v>
      </c>
      <c r="R34" s="150">
        <v>548438.49935422314</v>
      </c>
      <c r="S34" s="150">
        <v>552474.45241081994</v>
      </c>
      <c r="T34" s="150">
        <v>555987.73411208694</v>
      </c>
      <c r="U34" s="150">
        <v>559051.32897088397</v>
      </c>
      <c r="V34" s="150">
        <v>561725.42449515453</v>
      </c>
      <c r="W34" s="150">
        <v>564060.34091987915</v>
      </c>
      <c r="X34" s="150">
        <v>566098.64970091998</v>
      </c>
      <c r="Y34" s="150">
        <v>567876.73699114553</v>
      </c>
      <c r="Z34" s="150">
        <v>569425.97833787173</v>
      </c>
      <c r="AA34" s="150">
        <v>1.1000000000000001</v>
      </c>
    </row>
    <row r="35" spans="2:27" s="131" customFormat="1" ht="27.95" customHeight="1" x14ac:dyDescent="0.2">
      <c r="B35" s="154"/>
      <c r="C35" s="144"/>
      <c r="D35" s="150">
        <v>63.136551387604726</v>
      </c>
      <c r="E35" s="150">
        <v>63.597344495259669</v>
      </c>
      <c r="F35" s="150">
        <v>64.058137602914613</v>
      </c>
      <c r="G35" s="150">
        <v>64.979723818224485</v>
      </c>
      <c r="H35" s="150">
        <v>66.822896248844259</v>
      </c>
      <c r="I35" s="150">
        <v>68.666068679464018</v>
      </c>
      <c r="J35" s="150">
        <v>70.509241110083778</v>
      </c>
      <c r="K35" s="150">
        <v>72.352413540703537</v>
      </c>
      <c r="L35" s="150">
        <v>74.195585971323311</v>
      </c>
      <c r="M35" s="150">
        <v>76.03875840194307</v>
      </c>
      <c r="N35" s="150">
        <v>77.88193083256283</v>
      </c>
      <c r="O35" s="150">
        <v>79.725103263182604</v>
      </c>
      <c r="P35" s="150">
        <v>81.568275693802363</v>
      </c>
      <c r="Q35" s="150">
        <v>83.411448124422122</v>
      </c>
      <c r="R35" s="150">
        <v>85.254620555041896</v>
      </c>
      <c r="S35" s="150">
        <v>87.097792985661656</v>
      </c>
      <c r="T35" s="150">
        <v>88.940965416281415</v>
      </c>
      <c r="U35" s="150">
        <v>90.784137846901189</v>
      </c>
      <c r="V35" s="150">
        <v>92.627310277520948</v>
      </c>
      <c r="W35" s="150">
        <v>94.470482708140707</v>
      </c>
      <c r="X35" s="150">
        <v>96.313655138760481</v>
      </c>
      <c r="Y35" s="150">
        <v>98.156827569380226</v>
      </c>
      <c r="Z35" s="150">
        <v>100</v>
      </c>
      <c r="AA35" s="150">
        <v>0</v>
      </c>
    </row>
    <row r="36" spans="2:27" s="131" customFormat="1" ht="27.95" customHeight="1" x14ac:dyDescent="0.2">
      <c r="B36" s="154"/>
      <c r="C36" s="144"/>
      <c r="D36" s="154"/>
      <c r="E36" s="155"/>
      <c r="F36" s="144"/>
      <c r="G36" s="156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</row>
    <row r="37" spans="2:27" ht="27.95" customHeight="1" x14ac:dyDescent="0.25">
      <c r="B37" s="142" t="s">
        <v>72</v>
      </c>
      <c r="C37" s="144"/>
      <c r="D37" s="144"/>
      <c r="E37" s="157"/>
      <c r="F37" s="142" t="s">
        <v>73</v>
      </c>
      <c r="G37" s="142" t="s">
        <v>74</v>
      </c>
      <c r="H37" s="142" t="s">
        <v>75</v>
      </c>
      <c r="I37" s="157"/>
      <c r="J37" s="157"/>
      <c r="K37" s="157"/>
      <c r="L37" s="157"/>
      <c r="M37" s="157"/>
      <c r="N37" s="157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157"/>
      <c r="Z37" s="157"/>
      <c r="AA37" s="157"/>
    </row>
    <row r="38" spans="2:27" ht="27.95" customHeight="1" x14ac:dyDescent="0.25">
      <c r="B38" s="158" t="s">
        <v>76</v>
      </c>
      <c r="C38" s="159">
        <v>465000</v>
      </c>
      <c r="D38" s="160">
        <v>83.5</v>
      </c>
      <c r="E38" s="157"/>
      <c r="F38" s="158">
        <v>5.6390000000000002</v>
      </c>
      <c r="G38" s="161">
        <v>465000</v>
      </c>
      <c r="H38" s="158">
        <v>167</v>
      </c>
      <c r="I38" s="157"/>
      <c r="J38" s="157"/>
      <c r="K38" s="157"/>
      <c r="L38" s="157"/>
      <c r="M38" s="157"/>
      <c r="N38" s="157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  <c r="AA38" s="157"/>
    </row>
    <row r="39" spans="2:27" ht="27.95" customHeight="1" x14ac:dyDescent="0.25">
      <c r="B39" s="158" t="s">
        <v>77</v>
      </c>
      <c r="C39" s="159">
        <v>511473.90505826933</v>
      </c>
      <c r="D39" s="160">
        <v>100</v>
      </c>
      <c r="E39" s="157"/>
      <c r="F39" s="142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</row>
    <row r="40" spans="2:27" ht="27.95" customHeight="1" x14ac:dyDescent="0.25">
      <c r="B40" s="158" t="s">
        <v>78</v>
      </c>
      <c r="C40" s="162">
        <v>100</v>
      </c>
      <c r="D40" s="162">
        <v>100</v>
      </c>
      <c r="E40" s="157"/>
      <c r="F40" s="158" t="s">
        <v>78</v>
      </c>
      <c r="G40" s="163">
        <v>200</v>
      </c>
      <c r="H40" s="157"/>
      <c r="I40" s="157"/>
      <c r="J40" s="157"/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7"/>
      <c r="Z40" s="157"/>
      <c r="AA40" s="157"/>
    </row>
    <row r="41" spans="2:27" ht="27.95" customHeight="1" x14ac:dyDescent="0.25">
      <c r="B41" s="158" t="s">
        <v>79</v>
      </c>
      <c r="C41" s="162">
        <v>75</v>
      </c>
      <c r="D41" s="162">
        <v>75</v>
      </c>
      <c r="E41" s="157"/>
      <c r="F41" s="158" t="s">
        <v>79</v>
      </c>
      <c r="G41" s="158">
        <v>150</v>
      </c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</row>
    <row r="42" spans="2:27" ht="27.95" customHeight="1" x14ac:dyDescent="0.25">
      <c r="B42" s="158" t="s">
        <v>75</v>
      </c>
      <c r="C42" s="162">
        <v>83.5</v>
      </c>
      <c r="D42" s="162">
        <v>83.5</v>
      </c>
      <c r="E42" s="157"/>
      <c r="F42" s="158" t="s">
        <v>80</v>
      </c>
      <c r="G42" s="164">
        <v>50</v>
      </c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</row>
    <row r="43" spans="2:27" ht="27.95" customHeight="1" x14ac:dyDescent="0.25">
      <c r="B43" s="158" t="s">
        <v>81</v>
      </c>
      <c r="C43" s="165">
        <v>0</v>
      </c>
      <c r="D43" s="159">
        <v>930000.00000000023</v>
      </c>
      <c r="E43" s="157"/>
      <c r="F43" s="158" t="s">
        <v>82</v>
      </c>
      <c r="G43" s="164">
        <v>-10</v>
      </c>
      <c r="H43" s="164">
        <v>-10</v>
      </c>
      <c r="I43" s="166" t="s">
        <v>83</v>
      </c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</row>
    <row r="44" spans="2:27" ht="27.95" customHeight="1" x14ac:dyDescent="0.25">
      <c r="B44" s="158" t="s">
        <v>84</v>
      </c>
      <c r="C44" s="162">
        <v>175</v>
      </c>
      <c r="D44" s="160">
        <v>175</v>
      </c>
      <c r="E44" s="157"/>
      <c r="F44" s="158" t="s">
        <v>85</v>
      </c>
      <c r="G44" s="164">
        <v>-5</v>
      </c>
      <c r="H44" s="164">
        <v>-5</v>
      </c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</row>
    <row r="45" spans="2:27" ht="27.95" customHeight="1" x14ac:dyDescent="0.25">
      <c r="B45" s="158" t="s">
        <v>86</v>
      </c>
      <c r="C45" s="162">
        <v>37.5</v>
      </c>
      <c r="D45" s="165">
        <v>46500</v>
      </c>
      <c r="E45" s="157"/>
      <c r="F45" s="158" t="s">
        <v>87</v>
      </c>
      <c r="G45" s="164">
        <v>75</v>
      </c>
      <c r="H45" s="161">
        <v>0</v>
      </c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</row>
    <row r="46" spans="2:27" ht="27.95" customHeight="1" x14ac:dyDescent="0.25">
      <c r="B46" s="158" t="s">
        <v>80</v>
      </c>
      <c r="C46" s="162">
        <v>87.5</v>
      </c>
      <c r="D46" s="165">
        <v>46500</v>
      </c>
      <c r="E46" s="157"/>
      <c r="F46" s="158" t="s">
        <v>88</v>
      </c>
      <c r="G46" s="153" t="s">
        <v>89</v>
      </c>
      <c r="H46" s="153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</row>
    <row r="47" spans="2:27" ht="27.95" customHeight="1" x14ac:dyDescent="0.25">
      <c r="B47" s="158" t="s">
        <v>90</v>
      </c>
      <c r="C47" s="162">
        <v>137.5</v>
      </c>
      <c r="D47" s="165">
        <v>46500</v>
      </c>
      <c r="E47" s="157"/>
      <c r="F47" s="158" t="s">
        <v>91</v>
      </c>
      <c r="G47" s="167" t="s">
        <v>29</v>
      </c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</row>
    <row r="48" spans="2:27" ht="27.95" customHeight="1" x14ac:dyDescent="0.25"/>
    <row r="49" s="130" customFormat="1" ht="15" hidden="1" customHeight="1" x14ac:dyDescent="0.25"/>
    <row r="50" s="130" customFormat="1" ht="15" hidden="1" customHeight="1" x14ac:dyDescent="0.25"/>
    <row r="51" s="130" customFormat="1" ht="15" hidden="1" customHeight="1" x14ac:dyDescent="0.25"/>
    <row r="52" s="130" customFormat="1" ht="15" hidden="1" customHeight="1" x14ac:dyDescent="0.25"/>
    <row r="53" s="130" customFormat="1" ht="15" hidden="1" customHeight="1" x14ac:dyDescent="0.25"/>
    <row r="54" s="130" customFormat="1" ht="15" hidden="1" customHeight="1" x14ac:dyDescent="0.25"/>
    <row r="55" s="130" customFormat="1" ht="15" hidden="1" customHeight="1" x14ac:dyDescent="0.25"/>
    <row r="56" s="130" customFormat="1" ht="15" hidden="1" customHeight="1" x14ac:dyDescent="0.25"/>
    <row r="57" s="130" customFormat="1" ht="15" hidden="1" customHeight="1" x14ac:dyDescent="0.25"/>
    <row r="58" s="130" customFormat="1" ht="15" hidden="1" customHeight="1" x14ac:dyDescent="0.25"/>
    <row r="59" s="130" customFormat="1" ht="15" hidden="1" customHeight="1" x14ac:dyDescent="0.25"/>
    <row r="60" s="130" customFormat="1" ht="15" hidden="1" customHeight="1" x14ac:dyDescent="0.25"/>
    <row r="61" s="130" customFormat="1" ht="15" hidden="1" customHeight="1" x14ac:dyDescent="0.25"/>
    <row r="62" s="130" customFormat="1" ht="15" hidden="1" customHeight="1" x14ac:dyDescent="0.25"/>
    <row r="63" s="130" customFormat="1" ht="15" hidden="1" customHeight="1" x14ac:dyDescent="0.25"/>
    <row r="64" s="130" customFormat="1" ht="15" hidden="1" customHeight="1" x14ac:dyDescent="0.25"/>
    <row r="65" s="130" customFormat="1" ht="15" hidden="1" customHeight="1" x14ac:dyDescent="0.25"/>
    <row r="66" s="130" customFormat="1" ht="15" hidden="1" customHeight="1" x14ac:dyDescent="0.25"/>
    <row r="67" s="130" customFormat="1" ht="15" hidden="1" customHeight="1" x14ac:dyDescent="0.25"/>
    <row r="68" s="130" customFormat="1" ht="15" hidden="1" customHeight="1" x14ac:dyDescent="0.25"/>
    <row r="69" s="130" customFormat="1" ht="15" hidden="1" customHeight="1" x14ac:dyDescent="0.25"/>
    <row r="70" s="130" customFormat="1" ht="15" hidden="1" customHeight="1" x14ac:dyDescent="0.25"/>
    <row r="71" s="130" customFormat="1" ht="15" hidden="1" customHeight="1" x14ac:dyDescent="0.25"/>
    <row r="72" s="130" customFormat="1" ht="15" hidden="1" customHeight="1" x14ac:dyDescent="0.25"/>
    <row r="73" s="130" customFormat="1" ht="15" hidden="1" customHeight="1" x14ac:dyDescent="0.25"/>
    <row r="74" s="130" customFormat="1" ht="15" hidden="1" customHeight="1" x14ac:dyDescent="0.25"/>
    <row r="75" s="130" customFormat="1" ht="15" hidden="1" customHeight="1" x14ac:dyDescent="0.25"/>
    <row r="76" s="130" customFormat="1" ht="15" hidden="1" customHeight="1" x14ac:dyDescent="0.25"/>
    <row r="77" s="130" customFormat="1" ht="15" hidden="1" customHeight="1" x14ac:dyDescent="0.25"/>
    <row r="78" s="130" customFormat="1" ht="15" hidden="1" customHeight="1" x14ac:dyDescent="0.25"/>
    <row r="79" s="130" customFormat="1" ht="15" hidden="1" customHeight="1" x14ac:dyDescent="0.25"/>
    <row r="80" s="130" customFormat="1" ht="15" hidden="1" customHeight="1" x14ac:dyDescent="0.25"/>
  </sheetData>
  <sheetProtection algorithmName="SHA-512" hashValue="xWZo2hCZoHReH8jIuKcZySi/dwINJuWq6Jujze5QYMJ8nIcyPmUOudcjvuTHHP1DIMMWZ1GrFAX5qO9sR0mMJw==" saltValue="Jtyf+4hF9J1AL6uYZTqe9Q==" spinCount="100000" sheet="1" objects="1" scenarios="1"/>
  <mergeCells count="2">
    <mergeCell ref="B2:E4"/>
    <mergeCell ref="C9:J10"/>
  </mergeCells>
  <conditionalFormatting sqref="D18:D35 AA17:AA35">
    <cfRule type="expression" dxfId="32" priority="33">
      <formula>ISERROR(D17)</formula>
    </cfRule>
  </conditionalFormatting>
  <conditionalFormatting sqref="D21">
    <cfRule type="expression" dxfId="31" priority="32">
      <formula>ISERROR(D21)</formula>
    </cfRule>
  </conditionalFormatting>
  <conditionalFormatting sqref="D24">
    <cfRule type="expression" dxfId="30" priority="31">
      <formula>ISERROR(D24)</formula>
    </cfRule>
  </conditionalFormatting>
  <conditionalFormatting sqref="D27">
    <cfRule type="expression" dxfId="29" priority="30">
      <formula>ISERROR(D27)</formula>
    </cfRule>
  </conditionalFormatting>
  <conditionalFormatting sqref="D30">
    <cfRule type="expression" dxfId="28" priority="29">
      <formula>ISERROR(D30)</formula>
    </cfRule>
  </conditionalFormatting>
  <conditionalFormatting sqref="D33">
    <cfRule type="expression" dxfId="27" priority="28">
      <formula>ISERROR(D33)</formula>
    </cfRule>
  </conditionalFormatting>
  <conditionalFormatting sqref="E21">
    <cfRule type="expression" dxfId="26" priority="25">
      <formula>ISERROR(E21)</formula>
    </cfRule>
  </conditionalFormatting>
  <conditionalFormatting sqref="E24">
    <cfRule type="expression" dxfId="25" priority="24">
      <formula>ISERROR(E24)</formula>
    </cfRule>
  </conditionalFormatting>
  <conditionalFormatting sqref="E27">
    <cfRule type="expression" dxfId="24" priority="23">
      <formula>ISERROR(E27)</formula>
    </cfRule>
  </conditionalFormatting>
  <conditionalFormatting sqref="D17:Z35">
    <cfRule type="expression" dxfId="23" priority="27">
      <formula>ISERROR(D17)</formula>
    </cfRule>
  </conditionalFormatting>
  <conditionalFormatting sqref="E33">
    <cfRule type="expression" dxfId="22" priority="21">
      <formula>ISERROR(E33)</formula>
    </cfRule>
  </conditionalFormatting>
  <conditionalFormatting sqref="F17:Z17">
    <cfRule type="expression" dxfId="21" priority="13">
      <formula>ISERROR(F17)</formula>
    </cfRule>
  </conditionalFormatting>
  <conditionalFormatting sqref="E17">
    <cfRule type="expression" dxfId="20" priority="20">
      <formula>ISERROR(E17)</formula>
    </cfRule>
  </conditionalFormatting>
  <conditionalFormatting sqref="E18:E35">
    <cfRule type="expression" dxfId="19" priority="26">
      <formula>ISERROR(E18)</formula>
    </cfRule>
  </conditionalFormatting>
  <conditionalFormatting sqref="E30">
    <cfRule type="expression" dxfId="18" priority="22">
      <formula>ISERROR(E30)</formula>
    </cfRule>
  </conditionalFormatting>
  <conditionalFormatting sqref="F18:Z35">
    <cfRule type="expression" dxfId="17" priority="19">
      <formula>ISERROR(F18)</formula>
    </cfRule>
  </conditionalFormatting>
  <conditionalFormatting sqref="F21:Z21">
    <cfRule type="expression" dxfId="16" priority="18">
      <formula>ISERROR(F21)</formula>
    </cfRule>
  </conditionalFormatting>
  <conditionalFormatting sqref="F24:Z24">
    <cfRule type="expression" dxfId="15" priority="17">
      <formula>ISERROR(F24)</formula>
    </cfRule>
  </conditionalFormatting>
  <conditionalFormatting sqref="F27:Z27">
    <cfRule type="expression" dxfId="14" priority="16">
      <formula>ISERROR(F27)</formula>
    </cfRule>
  </conditionalFormatting>
  <conditionalFormatting sqref="F30:Z30">
    <cfRule type="expression" dxfId="13" priority="15">
      <formula>ISERROR(F30)</formula>
    </cfRule>
  </conditionalFormatting>
  <conditionalFormatting sqref="F33:Z33">
    <cfRule type="expression" dxfId="12" priority="14">
      <formula>ISERROR(F33)</formula>
    </cfRule>
  </conditionalFormatting>
  <conditionalFormatting sqref="C18">
    <cfRule type="expression" dxfId="11" priority="12">
      <formula>ISERROR(C18)</formula>
    </cfRule>
  </conditionalFormatting>
  <conditionalFormatting sqref="C18">
    <cfRule type="expression" dxfId="10" priority="11">
      <formula>ISERROR(C18)</formula>
    </cfRule>
  </conditionalFormatting>
  <conditionalFormatting sqref="C21">
    <cfRule type="expression" dxfId="9" priority="10">
      <formula>ISERROR(C21)</formula>
    </cfRule>
  </conditionalFormatting>
  <conditionalFormatting sqref="C21">
    <cfRule type="expression" dxfId="8" priority="9">
      <formula>ISERROR(C21)</formula>
    </cfRule>
  </conditionalFormatting>
  <conditionalFormatting sqref="C24">
    <cfRule type="expression" dxfId="7" priority="8">
      <formula>ISERROR(C24)</formula>
    </cfRule>
  </conditionalFormatting>
  <conditionalFormatting sqref="C24">
    <cfRule type="expression" dxfId="6" priority="7">
      <formula>ISERROR(C24)</formula>
    </cfRule>
  </conditionalFormatting>
  <conditionalFormatting sqref="C27">
    <cfRule type="expression" dxfId="5" priority="6">
      <formula>ISERROR(C27)</formula>
    </cfRule>
  </conditionalFormatting>
  <conditionalFormatting sqref="C27">
    <cfRule type="expression" dxfId="4" priority="5">
      <formula>ISERROR(C27)</formula>
    </cfRule>
  </conditionalFormatting>
  <conditionalFormatting sqref="C30">
    <cfRule type="expression" dxfId="3" priority="4">
      <formula>ISERROR(C30)</formula>
    </cfRule>
  </conditionalFormatting>
  <conditionalFormatting sqref="C30">
    <cfRule type="expression" dxfId="2" priority="3">
      <formula>ISERROR(C30)</formula>
    </cfRule>
  </conditionalFormatting>
  <conditionalFormatting sqref="C33">
    <cfRule type="expression" dxfId="1" priority="2">
      <formula>ISERROR(C33)</formula>
    </cfRule>
  </conditionalFormatting>
  <conditionalFormatting sqref="C33">
    <cfRule type="expression" dxfId="0" priority="1">
      <formula>ISERROR(C33)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9</vt:lpstr>
      <vt:lpstr>BPK-Grafiek</vt:lpstr>
      <vt:lpstr>DATA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Gertjan G.J. Schut</dc:creator>
  <cp:lastModifiedBy>Gertjan G.J. Schut</cp:lastModifiedBy>
  <dcterms:created xsi:type="dcterms:W3CDTF">2023-10-10T10:07:13Z</dcterms:created>
  <dcterms:modified xsi:type="dcterms:W3CDTF">2023-10-13T07:11:55Z</dcterms:modified>
</cp:coreProperties>
</file>