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6 IBP&amp;D 2023\04 - BESCHRIJVENDE DOCUMENTEN\Bijlage V - Prijzenformulier\"/>
    </mc:Choice>
  </mc:AlternateContent>
  <xr:revisionPtr revIDLastSave="0" documentId="13_ncr:1_{07C7A596-0CBA-499A-9579-F5FF8DE90479}" xr6:coauthVersionLast="47" xr6:coauthVersionMax="47" xr10:uidLastSave="{00000000-0000-0000-0000-000000000000}"/>
  <bookViews>
    <workbookView xWindow="-28920" yWindow="-1875" windowWidth="29040" windowHeight="17640" xr2:uid="{B9E4716E-01DC-43AD-9735-9BC067553EA8}"/>
  </bookViews>
  <sheets>
    <sheet name="Perceel 8" sheetId="1" r:id="rId1"/>
    <sheet name="BPK-Grafiek" sheetId="2" r:id="rId2"/>
    <sheet name="DATA" sheetId="3" state="hidden" r:id="rId3"/>
  </sheets>
  <externalReferences>
    <externalReference r:id="rId4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F83" i="2"/>
  <c r="F20" i="2"/>
  <c r="E16" i="2" s="1"/>
  <c r="F19" i="2"/>
  <c r="G19" i="2" s="1"/>
  <c r="G13" i="2"/>
  <c r="F12" i="2"/>
  <c r="G12" i="2" s="1"/>
  <c r="G14" i="2" s="1"/>
  <c r="G20" i="2" l="1"/>
  <c r="F14" i="2"/>
  <c r="D7" i="3" s="1"/>
  <c r="F21" i="2"/>
  <c r="G21" i="2" s="1"/>
  <c r="F7" i="3" l="1"/>
  <c r="G31" i="1"/>
  <c r="H31" i="1" s="1"/>
  <c r="L26" i="1"/>
  <c r="K26" i="1"/>
  <c r="J26" i="1"/>
  <c r="I23" i="1"/>
  <c r="J23" i="1" s="1"/>
  <c r="K23" i="1" s="1"/>
  <c r="L23" i="1" s="1"/>
  <c r="H17" i="1"/>
  <c r="H18" i="1" s="1"/>
  <c r="I13" i="1"/>
  <c r="J13" i="1" s="1"/>
  <c r="K13" i="1" s="1"/>
  <c r="L13" i="1" s="1"/>
  <c r="I18" i="1" l="1"/>
  <c r="H26" i="1"/>
  <c r="I31" i="1"/>
  <c r="J31" i="1" s="1"/>
  <c r="K31" i="1" s="1"/>
  <c r="L31" i="1" s="1"/>
  <c r="I17" i="1"/>
  <c r="M23" i="1"/>
  <c r="M31" i="1" l="1"/>
  <c r="I26" i="1"/>
  <c r="M26" i="1" s="1"/>
  <c r="J17" i="1"/>
  <c r="M34" i="1" l="1"/>
  <c r="F9" i="2" s="1"/>
  <c r="C7" i="3" s="1"/>
  <c r="E7" i="3" s="1"/>
  <c r="F15" i="2" s="1"/>
</calcChain>
</file>

<file path=xl/sharedStrings.xml><?xml version="1.0" encoding="utf-8"?>
<sst xmlns="http://schemas.openxmlformats.org/spreadsheetml/2006/main" count="146" uniqueCount="102">
  <si>
    <t>Europese Aanbesteding</t>
  </si>
  <si>
    <t xml:space="preserve">InformatieBeveiliging Producten &amp; Diensten </t>
  </si>
  <si>
    <t>Perceel 8</t>
  </si>
  <si>
    <t>IUC23-026</t>
  </si>
  <si>
    <t>Prijzen exclusief BTW</t>
  </si>
  <si>
    <t>Omschrijving*</t>
  </si>
  <si>
    <t>No</t>
  </si>
  <si>
    <t>Dimensionering</t>
  </si>
  <si>
    <t>Hardware/Appliance
Software</t>
  </si>
  <si>
    <t>Huidig 
aantal</t>
  </si>
  <si>
    <t>Aard / grondslag</t>
  </si>
  <si>
    <t>8.1</t>
  </si>
  <si>
    <t>Ping Identity</t>
  </si>
  <si>
    <t xml:space="preserve"> </t>
  </si>
  <si>
    <t>8.2</t>
  </si>
  <si>
    <t>Groei</t>
  </si>
  <si>
    <t>Totaal Subscription</t>
  </si>
  <si>
    <t>Life Cycle Management / Uitbreiding / Onderhoud &amp; Support</t>
  </si>
  <si>
    <t>Aard /
grondslag</t>
  </si>
  <si>
    <t>Minimaal kortings-
percentage</t>
  </si>
  <si>
    <t>Totaal</t>
  </si>
  <si>
    <t>Subscription</t>
  </si>
  <si>
    <t>Prijs per eenheid</t>
  </si>
  <si>
    <t>Productspecifieke vendor consultancy</t>
  </si>
  <si>
    <t>Fabrikant</t>
  </si>
  <si>
    <t>Functie</t>
  </si>
  <si>
    <t>Prijs
per uur</t>
  </si>
  <si>
    <t>Indicatief aantal uren per jaar</t>
  </si>
  <si>
    <t>Consultancy</t>
  </si>
  <si>
    <t>Ten behoeve van vergelijkingswaarde Perceel 8</t>
  </si>
  <si>
    <t>IBP&amp;D - Ping Identity</t>
  </si>
  <si>
    <t>BPK-Grafiek</t>
  </si>
  <si>
    <t>Kenmerk: IUC23-026 Perceel 8</t>
  </si>
  <si>
    <t>(Prijzen exclusief BTW)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</si>
  <si>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</si>
  <si>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</si>
  <si>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</si>
  <si>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</si>
  <si>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</si>
  <si>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</si>
  <si>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</si>
  <si>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</si>
  <si>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</si>
  <si>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</si>
  <si>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</si>
  <si>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</si>
  <si>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</si>
  <si>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</si>
  <si>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</si>
  <si>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</si>
  <si>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</si>
  <si>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</si>
  <si>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</si>
  <si>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</si>
  <si>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</si>
  <si>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</si>
  <si>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</si>
  <si>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</si>
  <si>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</si>
  <si>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</si>
  <si>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</si>
  <si>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</si>
  <si>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</si>
  <si>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</si>
  <si>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</si>
  <si>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</si>
  <si>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</si>
  <si>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</si>
  <si>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</si>
  <si>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</si>
  <si>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</si>
  <si>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</si>
  <si>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</si>
  <si>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</si>
  <si>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</si>
  <si>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</si>
  <si>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</si>
  <si>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</si>
  <si>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</si>
  <si>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</si>
  <si>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</si>
  <si>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</si>
  <si>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</si>
  <si>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</si>
  <si>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</si>
  <si>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</si>
  <si>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</si>
  <si>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</si>
  <si>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</si>
  <si>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Kenmerk</t>
  </si>
  <si>
    <t>IUC23-026 Perceel 8</t>
  </si>
  <si>
    <t>Qbonus</t>
  </si>
  <si>
    <t>Naam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</si>
  <si>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</si>
  <si>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Onderhoud &amp; Support PingFederat</t>
  </si>
  <si>
    <t>* voor de volledige omschrijving van de Installed Base wordt verwezen naar "Bijlage 6 - Installed Base"</t>
  </si>
  <si>
    <t>Jaarprijs</t>
  </si>
  <si>
    <t>Ping Central</t>
  </si>
  <si>
    <t>Ping Federate</t>
  </si>
  <si>
    <t>Nu nog Perpetual Enterprise</t>
  </si>
  <si>
    <t>wordt Subscription</t>
  </si>
  <si>
    <t xml:space="preserve">Naam Inschrijver: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</si>
</sst>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d/mm/yy;@"/>
    <numFmt numFmtId="166" formatCode="_ * #,##0_ ;_ * \-#,##0_ ;_ * &quot;-&quot;??_ ;_ @_ "/>
    <numFmt numFmtId="167" formatCode="_(&quot;€&quot;* #,##0.00_);_(&quot;€&quot;* \(#,##0.00\);_(&quot;€&quot;* &quot;-&quot;??_);_(@_)"/>
    <numFmt numFmtId="168" formatCode="&quot;€&quot;#,##0.00_);\(&quot;€&quot;#,##0.00\)"/>
    <numFmt numFmtId="169" formatCode="0.0"/>
    <numFmt numFmtId="170" formatCode="_(* #,##0.00_);_(* \(#,##0.00\);_(* &quot;-&quot;??_);_(@_)"/>
    <numFmt numFmtId="171" formatCode="#,##0.0"/>
    <numFmt numFmtId="172" formatCode="0.000"/>
    <numFmt numFmtId="173" formatCode="_ &quot;€&quot;\ * #,##0_ ;_ &quot;€&quot;\ * \-#,##0_ ;_ &quot;€&quot;\ * &quot;-&quot;??_ ;_ @_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Verdana"/>
      <family val="2"/>
    </font>
    <font>
      <i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0"/>
      <name val="Verdana"/>
      <family val="2"/>
    </font>
    <font>
      <sz val="24"/>
      <color theme="0"/>
      <name val="Verdana"/>
      <family val="2"/>
    </font>
    <font>
      <b/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1"/>
      <color theme="1"/>
      <name val="RijksoverheidSansText"/>
      <family val="2"/>
    </font>
    <font>
      <sz val="10"/>
      <name val="Arial"/>
      <family val="2"/>
    </font>
    <font>
      <sz val="11"/>
      <color theme="1"/>
      <name val="RijksoverheidSansTex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67" fontId="37" fillId="0" borderId="0" applyFont="0" applyFill="0" applyBorder="0" applyAlignment="0" applyProtection="0"/>
  </cellStyleXfs>
  <cellXfs count="209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3" fillId="3" borderId="0" xfId="0" applyFont="1" applyFill="1" applyAlignment="1" applyProtection="1">
      <alignment horizontal="left"/>
      <protection hidden="1"/>
    </xf>
    <xf numFmtId="0" fontId="4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6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left"/>
      <protection hidden="1"/>
    </xf>
    <xf numFmtId="0" fontId="8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10" fillId="3" borderId="0" xfId="0" applyFont="1" applyFill="1" applyProtection="1">
      <protection hidden="1"/>
    </xf>
    <xf numFmtId="164" fontId="0" fillId="2" borderId="0" xfId="1" applyNumberFormat="1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center"/>
      <protection hidden="1"/>
    </xf>
    <xf numFmtId="0" fontId="11" fillId="3" borderId="1" xfId="0" applyFont="1" applyFill="1" applyBorder="1" applyAlignment="1" applyProtection="1">
      <alignment horizontal="left" vertical="top"/>
      <protection hidden="1"/>
    </xf>
    <xf numFmtId="0" fontId="8" fillId="3" borderId="2" xfId="0" applyFont="1" applyFill="1" applyBorder="1" applyProtection="1">
      <protection hidden="1"/>
    </xf>
    <xf numFmtId="0" fontId="8" fillId="3" borderId="3" xfId="0" applyFont="1" applyFill="1" applyBorder="1" applyProtection="1">
      <protection hidden="1"/>
    </xf>
    <xf numFmtId="0" fontId="0" fillId="0" borderId="4" xfId="0" applyBorder="1" applyAlignment="1" applyProtection="1">
      <alignment vertical="top"/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2" borderId="2" xfId="1" applyNumberFormat="1" applyFont="1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center"/>
      <protection hidden="1"/>
    </xf>
    <xf numFmtId="0" fontId="12" fillId="0" borderId="4" xfId="0" applyFont="1" applyBorder="1" applyAlignment="1" applyProtection="1">
      <alignment vertical="top"/>
      <protection hidden="1"/>
    </xf>
    <xf numFmtId="0" fontId="13" fillId="2" borderId="5" xfId="0" applyFont="1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164" fontId="0" fillId="2" borderId="5" xfId="1" applyNumberFormat="1" applyFont="1" applyFill="1" applyBorder="1" applyAlignment="1" applyProtection="1">
      <alignment horizontal="right" vertical="top"/>
      <protection hidden="1"/>
    </xf>
    <xf numFmtId="165" fontId="0" fillId="2" borderId="5" xfId="0" applyNumberFormat="1" applyFill="1" applyBorder="1" applyAlignment="1" applyProtection="1">
      <alignment horizontal="right" vertical="top"/>
      <protection hidden="1"/>
    </xf>
    <xf numFmtId="0" fontId="14" fillId="2" borderId="5" xfId="0" applyFont="1" applyFill="1" applyBorder="1" applyAlignment="1" applyProtection="1">
      <alignment horizontal="left" vertical="top"/>
      <protection hidden="1"/>
    </xf>
    <xf numFmtId="9" fontId="0" fillId="2" borderId="5" xfId="0" quotePrefix="1" applyNumberFormat="1" applyFill="1" applyBorder="1" applyAlignment="1" applyProtection="1">
      <alignment horizontal="right" vertical="top"/>
      <protection locked="0"/>
    </xf>
    <xf numFmtId="0" fontId="13" fillId="2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 applyProtection="1">
      <alignment horizontal="right" vertical="top"/>
      <protection hidden="1"/>
    </xf>
    <xf numFmtId="0" fontId="0" fillId="2" borderId="0" xfId="0" applyFill="1" applyAlignment="1" applyProtection="1">
      <alignment horizontal="left" vertical="top"/>
      <protection hidden="1"/>
    </xf>
    <xf numFmtId="164" fontId="0" fillId="2" borderId="0" xfId="1" applyNumberFormat="1" applyFont="1" applyFill="1" applyBorder="1" applyAlignment="1" applyProtection="1">
      <alignment horizontal="right" vertical="top"/>
      <protection hidden="1"/>
    </xf>
    <xf numFmtId="165" fontId="0" fillId="2" borderId="0" xfId="0" applyNumberFormat="1" applyFill="1" applyAlignment="1" applyProtection="1">
      <alignment horizontal="right" vertical="top"/>
      <protection hidden="1"/>
    </xf>
    <xf numFmtId="0" fontId="14" fillId="2" borderId="0" xfId="0" applyFont="1" applyFill="1" applyAlignment="1" applyProtection="1">
      <alignment horizontal="left" vertical="top"/>
      <protection hidden="1"/>
    </xf>
    <xf numFmtId="9" fontId="0" fillId="2" borderId="0" xfId="0" quotePrefix="1" applyNumberFormat="1" applyFill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horizontal="left"/>
      <protection hidden="1"/>
    </xf>
    <xf numFmtId="0" fontId="11" fillId="3" borderId="4" xfId="0" applyFont="1" applyFill="1" applyBorder="1" applyAlignment="1" applyProtection="1">
      <alignment horizontal="left" vertical="top"/>
      <protection hidden="1"/>
    </xf>
    <xf numFmtId="0" fontId="2" fillId="3" borderId="6" xfId="0" applyFont="1" applyFill="1" applyBorder="1" applyAlignment="1" applyProtection="1">
      <alignment horizontal="left" wrapText="1"/>
      <protection hidden="1"/>
    </xf>
    <xf numFmtId="0" fontId="2" fillId="3" borderId="6" xfId="0" applyFont="1" applyFill="1" applyBorder="1" applyAlignment="1" applyProtection="1">
      <alignment horizontal="right" wrapText="1"/>
      <protection hidden="1"/>
    </xf>
    <xf numFmtId="0" fontId="2" fillId="3" borderId="7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2" borderId="8" xfId="0" applyFill="1" applyBorder="1" applyAlignment="1" applyProtection="1">
      <alignment horizontal="left" vertical="top"/>
      <protection hidden="1"/>
    </xf>
    <xf numFmtId="165" fontId="0" fillId="2" borderId="4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right"/>
      <protection hidden="1"/>
    </xf>
    <xf numFmtId="166" fontId="0" fillId="2" borderId="7" xfId="1" applyNumberFormat="1" applyFont="1" applyFill="1" applyBorder="1" applyAlignment="1" applyProtection="1">
      <alignment horizontal="right"/>
      <protection hidden="1"/>
    </xf>
    <xf numFmtId="166" fontId="0" fillId="2" borderId="3" xfId="1" applyNumberFormat="1" applyFont="1" applyFill="1" applyBorder="1" applyAlignment="1" applyProtection="1">
      <alignment horizontal="right"/>
      <protection hidden="1"/>
    </xf>
    <xf numFmtId="166" fontId="0" fillId="2" borderId="6" xfId="1" applyNumberFormat="1" applyFont="1" applyFill="1" applyBorder="1" applyAlignment="1" applyProtection="1">
      <alignment horizontal="right"/>
      <protection hidden="1"/>
    </xf>
    <xf numFmtId="166" fontId="0" fillId="0" borderId="6" xfId="1" applyNumberFormat="1" applyFont="1" applyBorder="1" applyAlignment="1" applyProtection="1">
      <alignment horizontal="right"/>
      <protection hidden="1"/>
    </xf>
    <xf numFmtId="0" fontId="0" fillId="0" borderId="9" xfId="0" applyBorder="1" applyProtection="1">
      <protection hidden="1"/>
    </xf>
    <xf numFmtId="166" fontId="0" fillId="2" borderId="3" xfId="1" applyNumberFormat="1" applyFont="1" applyFill="1" applyBorder="1" applyAlignment="1" applyProtection="1">
      <alignment horizontal="center"/>
      <protection hidden="1"/>
    </xf>
    <xf numFmtId="166" fontId="0" fillId="2" borderId="6" xfId="1" applyNumberFormat="1" applyFont="1" applyFill="1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0" fillId="0" borderId="11" xfId="0" applyBorder="1" applyProtection="1">
      <protection hidden="1"/>
    </xf>
    <xf numFmtId="165" fontId="0" fillId="2" borderId="12" xfId="0" applyNumberFormat="1" applyFill="1" applyBorder="1" applyAlignment="1" applyProtection="1">
      <alignment horizontal="center"/>
      <protection hidden="1"/>
    </xf>
    <xf numFmtId="165" fontId="0" fillId="2" borderId="13" xfId="0" applyNumberFormat="1" applyFill="1" applyBorder="1" applyAlignment="1" applyProtection="1">
      <alignment horizontal="right"/>
      <protection hidden="1"/>
    </xf>
    <xf numFmtId="166" fontId="0" fillId="2" borderId="14" xfId="1" applyNumberFormat="1" applyFont="1" applyFill="1" applyBorder="1" applyAlignment="1" applyProtection="1">
      <alignment horizontal="center"/>
      <protection hidden="1"/>
    </xf>
    <xf numFmtId="166" fontId="0" fillId="2" borderId="13" xfId="1" applyNumberFormat="1" applyFont="1" applyFill="1" applyBorder="1" applyAlignment="1" applyProtection="1">
      <alignment horizontal="center"/>
      <protection hidden="1"/>
    </xf>
    <xf numFmtId="166" fontId="0" fillId="2" borderId="15" xfId="1" applyNumberFormat="1" applyFont="1" applyFill="1" applyBorder="1" applyAlignment="1" applyProtection="1">
      <alignment horizontal="center"/>
      <protection hidden="1"/>
    </xf>
    <xf numFmtId="166" fontId="0" fillId="0" borderId="0" xfId="1" applyNumberFormat="1" applyFont="1" applyProtection="1">
      <protection hidden="1"/>
    </xf>
    <xf numFmtId="0" fontId="0" fillId="2" borderId="16" xfId="0" applyFill="1" applyBorder="1" applyAlignment="1" applyProtection="1">
      <alignment horizontal="left" vertical="top"/>
      <protection hidden="1"/>
    </xf>
    <xf numFmtId="166" fontId="0" fillId="2" borderId="16" xfId="1" applyNumberFormat="1" applyFont="1" applyFill="1" applyBorder="1" applyAlignment="1" applyProtection="1">
      <alignment horizontal="left" vertical="center"/>
      <protection hidden="1"/>
    </xf>
    <xf numFmtId="166" fontId="0" fillId="2" borderId="7" xfId="1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164" fontId="0" fillId="2" borderId="17" xfId="1" applyNumberFormat="1" applyFont="1" applyFill="1" applyBorder="1" applyAlignment="1" applyProtection="1">
      <alignment horizontal="center"/>
      <protection hidden="1"/>
    </xf>
    <xf numFmtId="0" fontId="0" fillId="2" borderId="0" xfId="0" applyFill="1" applyAlignment="1" applyProtection="1">
      <alignment horizontal="left" vertical="top" wrapText="1"/>
      <protection hidden="1"/>
    </xf>
    <xf numFmtId="164" fontId="0" fillId="2" borderId="0" xfId="1" applyNumberFormat="1" applyFont="1" applyFill="1" applyBorder="1" applyAlignment="1" applyProtection="1">
      <alignment horizontal="center"/>
      <protection hidden="1"/>
    </xf>
    <xf numFmtId="166" fontId="0" fillId="2" borderId="0" xfId="1" applyNumberFormat="1" applyFont="1" applyFill="1" applyBorder="1" applyAlignment="1" applyProtection="1">
      <alignment horizontal="center"/>
      <protection hidden="1"/>
    </xf>
    <xf numFmtId="166" fontId="0" fillId="0" borderId="0" xfId="1" applyNumberFormat="1" applyFont="1" applyBorder="1" applyProtection="1">
      <protection hidden="1"/>
    </xf>
    <xf numFmtId="166" fontId="0" fillId="2" borderId="0" xfId="1" applyNumberFormat="1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11" fillId="3" borderId="4" xfId="0" applyFont="1" applyFill="1" applyBorder="1" applyAlignment="1" applyProtection="1">
      <alignment horizontal="center" vertical="top"/>
      <protection hidden="1"/>
    </xf>
    <xf numFmtId="0" fontId="0" fillId="2" borderId="0" xfId="0" applyFill="1" applyAlignment="1" applyProtection="1">
      <alignment vertical="top"/>
      <protection hidden="1"/>
    </xf>
    <xf numFmtId="164" fontId="2" fillId="3" borderId="6" xfId="1" applyNumberFormat="1" applyFont="1" applyFill="1" applyBorder="1" applyAlignment="1" applyProtection="1">
      <alignment horizontal="left"/>
      <protection hidden="1"/>
    </xf>
    <xf numFmtId="165" fontId="2" fillId="3" borderId="6" xfId="0" applyNumberFormat="1" applyFont="1" applyFill="1" applyBorder="1" applyAlignment="1" applyProtection="1">
      <alignment horizontal="right" wrapText="1"/>
      <protection hidden="1"/>
    </xf>
    <xf numFmtId="166" fontId="2" fillId="3" borderId="6" xfId="1" applyNumberFormat="1" applyFont="1" applyFill="1" applyBorder="1" applyAlignment="1" applyProtection="1">
      <alignment horizontal="right" wrapText="1"/>
      <protection hidden="1"/>
    </xf>
    <xf numFmtId="0" fontId="0" fillId="0" borderId="0" xfId="0" applyAlignment="1" applyProtection="1">
      <alignment vertical="top"/>
      <protection hidden="1"/>
    </xf>
    <xf numFmtId="0" fontId="0" fillId="2" borderId="6" xfId="0" applyFill="1" applyBorder="1" applyAlignment="1" applyProtection="1">
      <alignment horizontal="left" vertical="top"/>
      <protection hidden="1"/>
    </xf>
    <xf numFmtId="0" fontId="0" fillId="0" borderId="6" xfId="0" applyBorder="1" applyAlignment="1" applyProtection="1">
      <alignment horizontal="left" vertical="top" wrapText="1"/>
      <protection hidden="1"/>
    </xf>
    <xf numFmtId="44" fontId="0" fillId="4" borderId="6" xfId="0" quotePrefix="1" applyNumberFormat="1" applyFill="1" applyBorder="1" applyAlignment="1" applyProtection="1">
      <alignment horizontal="right" vertical="top"/>
      <protection locked="0"/>
    </xf>
    <xf numFmtId="9" fontId="0" fillId="4" borderId="6" xfId="0" quotePrefix="1" applyNumberFormat="1" applyFill="1" applyBorder="1" applyAlignment="1" applyProtection="1">
      <alignment horizontal="right" vertical="top"/>
      <protection locked="0"/>
    </xf>
    <xf numFmtId="44" fontId="0" fillId="0" borderId="7" xfId="2" applyFont="1" applyFill="1" applyBorder="1" applyAlignment="1" applyProtection="1">
      <alignment horizontal="right" vertical="top" wrapText="1"/>
      <protection hidden="1"/>
    </xf>
    <xf numFmtId="44" fontId="0" fillId="0" borderId="3" xfId="2" applyFont="1" applyFill="1" applyBorder="1" applyAlignment="1" applyProtection="1">
      <alignment horizontal="right" vertical="top" wrapText="1"/>
      <protection hidden="1"/>
    </xf>
    <xf numFmtId="44" fontId="0" fillId="0" borderId="6" xfId="2" applyFont="1" applyFill="1" applyBorder="1" applyAlignment="1" applyProtection="1">
      <alignment horizontal="right" vertical="top" wrapText="1"/>
      <protection hidden="1"/>
    </xf>
    <xf numFmtId="44" fontId="2" fillId="5" borderId="18" xfId="2" applyFont="1" applyFill="1" applyBorder="1" applyAlignment="1" applyProtection="1">
      <alignment horizontal="right" vertical="top" wrapText="1"/>
      <protection hidden="1"/>
    </xf>
    <xf numFmtId="44" fontId="0" fillId="2" borderId="0" xfId="0" quotePrefix="1" applyNumberFormat="1" applyFill="1" applyAlignment="1" applyProtection="1">
      <alignment horizontal="right" vertical="top"/>
      <protection locked="0"/>
    </xf>
    <xf numFmtId="44" fontId="0" fillId="0" borderId="0" xfId="2" applyFont="1" applyFill="1" applyBorder="1" applyAlignment="1" applyProtection="1">
      <alignment horizontal="right" vertical="top" wrapText="1"/>
      <protection hidden="1"/>
    </xf>
    <xf numFmtId="0" fontId="0" fillId="0" borderId="19" xfId="0" applyBorder="1" applyAlignment="1" applyProtection="1">
      <alignment horizontal="left" vertical="top" wrapText="1"/>
      <protection hidden="1"/>
    </xf>
    <xf numFmtId="0" fontId="13" fillId="2" borderId="5" xfId="0" applyFont="1" applyFill="1" applyBorder="1" applyAlignment="1" applyProtection="1">
      <alignment horizontal="right" vertical="top"/>
      <protection hidden="1"/>
    </xf>
    <xf numFmtId="0" fontId="13" fillId="2" borderId="0" xfId="0" applyFont="1" applyFill="1" applyAlignment="1" applyProtection="1">
      <alignment horizontal="right" vertical="top"/>
      <protection hidden="1"/>
    </xf>
    <xf numFmtId="0" fontId="2" fillId="3" borderId="20" xfId="0" applyFont="1" applyFill="1" applyBorder="1" applyProtection="1">
      <protection hidden="1"/>
    </xf>
    <xf numFmtId="0" fontId="2" fillId="3" borderId="2" xfId="0" applyFont="1" applyFill="1" applyBorder="1" applyProtection="1">
      <protection hidden="1"/>
    </xf>
    <xf numFmtId="0" fontId="2" fillId="3" borderId="10" xfId="0" applyFont="1" applyFill="1" applyBorder="1" applyAlignment="1" applyProtection="1">
      <alignment horizontal="center" wrapText="1"/>
      <protection hidden="1"/>
    </xf>
    <xf numFmtId="0" fontId="2" fillId="3" borderId="17" xfId="0" applyFont="1" applyFill="1" applyBorder="1" applyAlignment="1" applyProtection="1">
      <alignment horizontal="right" wrapText="1"/>
      <protection hidden="1"/>
    </xf>
    <xf numFmtId="0" fontId="2" fillId="3" borderId="17" xfId="0" applyFont="1" applyFill="1" applyBorder="1" applyAlignment="1" applyProtection="1">
      <alignment horizontal="center" wrapText="1"/>
      <protection hidden="1"/>
    </xf>
    <xf numFmtId="0" fontId="0" fillId="2" borderId="2" xfId="0" applyFill="1" applyBorder="1" applyProtection="1">
      <protection hidden="1"/>
    </xf>
    <xf numFmtId="0" fontId="0" fillId="0" borderId="6" xfId="3" applyNumberFormat="1" applyFont="1" applyFill="1" applyBorder="1" applyAlignment="1" applyProtection="1">
      <alignment horizontal="center" vertical="top"/>
      <protection hidden="1"/>
    </xf>
    <xf numFmtId="0" fontId="11" fillId="3" borderId="4" xfId="0" applyFont="1" applyFill="1" applyBorder="1" applyAlignment="1" applyProtection="1">
      <alignment vertical="top"/>
      <protection hidden="1"/>
    </xf>
    <xf numFmtId="44" fontId="2" fillId="6" borderId="18" xfId="2" applyFont="1" applyFill="1" applyBorder="1" applyAlignment="1" applyProtection="1">
      <alignment horizontal="right" vertical="center" wrapText="1"/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3" borderId="0" xfId="0" applyFont="1" applyFill="1" applyProtection="1">
      <protection hidden="1"/>
    </xf>
    <xf numFmtId="0" fontId="19" fillId="3" borderId="0" xfId="0" applyFont="1" applyFill="1" applyProtection="1">
      <protection hidden="1"/>
    </xf>
    <xf numFmtId="0" fontId="17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0" fontId="22" fillId="3" borderId="0" xfId="0" applyFont="1" applyFill="1" applyAlignment="1" applyProtection="1">
      <alignment vertical="center"/>
      <protection hidden="1"/>
    </xf>
    <xf numFmtId="0" fontId="23" fillId="3" borderId="0" xfId="0" applyFont="1" applyFill="1" applyAlignment="1" applyProtection="1">
      <alignment vertical="center"/>
      <protection hidden="1"/>
    </xf>
    <xf numFmtId="1" fontId="24" fillId="0" borderId="5" xfId="0" applyNumberFormat="1" applyFont="1" applyBorder="1" applyProtection="1">
      <protection hidden="1"/>
    </xf>
    <xf numFmtId="1" fontId="16" fillId="0" borderId="5" xfId="0" applyNumberFormat="1" applyFont="1" applyBorder="1" applyAlignment="1" applyProtection="1">
      <alignment horizontal="right"/>
      <protection hidden="1"/>
    </xf>
    <xf numFmtId="1" fontId="16" fillId="0" borderId="5" xfId="0" applyNumberFormat="1" applyFont="1" applyBorder="1" applyProtection="1">
      <protection hidden="1"/>
    </xf>
    <xf numFmtId="1" fontId="25" fillId="0" borderId="5" xfId="0" applyNumberFormat="1" applyFont="1" applyBorder="1" applyProtection="1">
      <protection hidden="1"/>
    </xf>
    <xf numFmtId="167" fontId="16" fillId="0" borderId="0" xfId="4" applyFont="1" applyAlignment="1" applyProtection="1">
      <alignment horizontal="left"/>
      <protection hidden="1"/>
    </xf>
    <xf numFmtId="0" fontId="17" fillId="0" borderId="0" xfId="0" applyFont="1" applyAlignment="1" applyProtection="1">
      <alignment wrapText="1"/>
      <protection hidden="1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wrapText="1"/>
      <protection locked="0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3" fontId="26" fillId="2" borderId="6" xfId="0" quotePrefix="1" applyNumberFormat="1" applyFont="1" applyFill="1" applyBorder="1" applyAlignment="1" applyProtection="1">
      <alignment horizontal="right" vertical="center" wrapText="1"/>
      <protection hidden="1"/>
    </xf>
    <xf numFmtId="169" fontId="26" fillId="0" borderId="4" xfId="0" applyNumberFormat="1" applyFont="1" applyBorder="1" applyAlignment="1" applyProtection="1">
      <alignment horizontal="right" vertical="center"/>
      <protection hidden="1"/>
    </xf>
    <xf numFmtId="169" fontId="26" fillId="0" borderId="3" xfId="0" applyNumberFormat="1" applyFont="1" applyBorder="1" applyAlignment="1" applyProtection="1">
      <alignment horizontal="left" vertical="center"/>
      <protection hidden="1"/>
    </xf>
    <xf numFmtId="171" fontId="17" fillId="4" borderId="6" xfId="5" applyNumberFormat="1" applyFont="1" applyFill="1" applyBorder="1" applyAlignment="1" applyProtection="1">
      <alignment horizontal="right" vertical="center" wrapText="1"/>
      <protection locked="0"/>
    </xf>
    <xf numFmtId="0" fontId="17" fillId="0" borderId="4" xfId="0" applyFont="1" applyBorder="1" applyAlignment="1" applyProtection="1">
      <alignment horizontal="center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3" fontId="17" fillId="0" borderId="6" xfId="0" applyNumberFormat="1" applyFont="1" applyBorder="1" applyAlignment="1" applyProtection="1">
      <alignment horizontal="right" vertical="center"/>
      <protection hidden="1"/>
    </xf>
    <xf numFmtId="172" fontId="28" fillId="0" borderId="6" xfId="0" applyNumberFormat="1" applyFont="1" applyBorder="1" applyAlignment="1" applyProtection="1">
      <alignment horizontal="right" vertical="center"/>
      <protection hidden="1"/>
    </xf>
    <xf numFmtId="0" fontId="27" fillId="0" borderId="4" xfId="0" applyFont="1" applyBorder="1" applyAlignment="1" applyProtection="1">
      <alignment horizontal="right" vertical="center"/>
      <protection hidden="1"/>
    </xf>
    <xf numFmtId="0" fontId="23" fillId="0" borderId="2" xfId="6" applyFont="1" applyBorder="1" applyAlignment="1" applyProtection="1">
      <alignment vertical="center"/>
      <protection hidden="1"/>
    </xf>
    <xf numFmtId="0" fontId="26" fillId="0" borderId="3" xfId="6" applyFont="1" applyBorder="1" applyAlignment="1" applyProtection="1">
      <alignment vertical="center"/>
      <protection hidden="1"/>
    </xf>
    <xf numFmtId="0" fontId="26" fillId="0" borderId="21" xfId="6" applyFont="1" applyBorder="1" applyAlignment="1" applyProtection="1">
      <alignment vertical="center"/>
      <protection hidden="1"/>
    </xf>
    <xf numFmtId="0" fontId="26" fillId="0" borderId="0" xfId="6" applyFont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2" fillId="3" borderId="22" xfId="0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Protection="1">
      <protection hidden="1"/>
    </xf>
    <xf numFmtId="3" fontId="17" fillId="0" borderId="22" xfId="0" applyNumberFormat="1" applyFont="1" applyBorder="1" applyAlignment="1" applyProtection="1">
      <alignment horizontal="right" vertical="center"/>
      <protection hidden="1"/>
    </xf>
    <xf numFmtId="169" fontId="26" fillId="0" borderId="22" xfId="0" applyNumberFormat="1" applyFont="1" applyBorder="1" applyAlignment="1" applyProtection="1">
      <alignment horizontal="right" vertical="center"/>
      <protection hidden="1"/>
    </xf>
    <xf numFmtId="169" fontId="26" fillId="0" borderId="22" xfId="0" applyNumberFormat="1" applyFont="1" applyBorder="1" applyAlignment="1" applyProtection="1">
      <alignment horizontal="left" vertical="center"/>
      <protection hidden="1"/>
    </xf>
    <xf numFmtId="0" fontId="22" fillId="3" borderId="21" xfId="0" applyFont="1" applyFill="1" applyBorder="1" applyAlignment="1" applyProtection="1">
      <alignment horizontal="center" vertical="center"/>
      <protection hidden="1"/>
    </xf>
    <xf numFmtId="0" fontId="22" fillId="3" borderId="0" xfId="0" applyFont="1" applyFill="1" applyAlignment="1" applyProtection="1">
      <alignment horizontal="center" vertical="center"/>
      <protection hidden="1"/>
    </xf>
    <xf numFmtId="0" fontId="17" fillId="0" borderId="6" xfId="0" applyFont="1" applyBorder="1" applyAlignment="1" applyProtection="1">
      <alignment horizontal="right" vertical="center"/>
      <protection hidden="1"/>
    </xf>
    <xf numFmtId="0" fontId="26" fillId="0" borderId="4" xfId="3" applyNumberFormat="1" applyFont="1" applyBorder="1" applyAlignment="1" applyProtection="1">
      <alignment vertical="center"/>
      <protection hidden="1"/>
    </xf>
    <xf numFmtId="0" fontId="15" fillId="2" borderId="0" xfId="0" applyFont="1" applyFill="1" applyProtection="1">
      <protection hidden="1"/>
    </xf>
    <xf numFmtId="0" fontId="29" fillId="2" borderId="0" xfId="0" applyFont="1" applyFill="1" applyProtection="1">
      <protection hidden="1"/>
    </xf>
    <xf numFmtId="0" fontId="29" fillId="2" borderId="0" xfId="0" applyFont="1" applyFill="1" applyAlignment="1" applyProtection="1">
      <alignment wrapText="1"/>
      <protection hidden="1"/>
    </xf>
    <xf numFmtId="0" fontId="31" fillId="2" borderId="0" xfId="0" applyFont="1" applyFill="1" applyAlignment="1" applyProtection="1">
      <alignment horizontal="left" vertical="center"/>
      <protection hidden="1"/>
    </xf>
    <xf numFmtId="0" fontId="29" fillId="2" borderId="0" xfId="0" applyFont="1" applyFill="1" applyAlignment="1" applyProtection="1">
      <alignment horizontal="center" vertical="center"/>
      <protection hidden="1"/>
    </xf>
    <xf numFmtId="167" fontId="29" fillId="2" borderId="0" xfId="4" applyFont="1" applyFill="1" applyBorder="1" applyAlignment="1" applyProtection="1">
      <alignment horizontal="right" vertical="center" wrapText="1"/>
      <protection hidden="1"/>
    </xf>
    <xf numFmtId="169" fontId="29" fillId="2" borderId="0" xfId="0" applyNumberFormat="1" applyFont="1" applyFill="1" applyAlignment="1" applyProtection="1">
      <alignment horizontal="right" vertical="center" wrapText="1"/>
      <protection hidden="1"/>
    </xf>
    <xf numFmtId="172" fontId="32" fillId="2" borderId="0" xfId="0" applyNumberFormat="1" applyFont="1" applyFill="1" applyAlignment="1" applyProtection="1">
      <alignment horizontal="right" vertical="center"/>
      <protection hidden="1"/>
    </xf>
    <xf numFmtId="1" fontId="32" fillId="2" borderId="0" xfId="0" applyNumberFormat="1" applyFont="1" applyFill="1" applyAlignment="1" applyProtection="1">
      <alignment horizontal="right" vertical="center"/>
      <protection hidden="1"/>
    </xf>
    <xf numFmtId="0" fontId="33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31" fillId="2" borderId="0" xfId="0" applyFont="1" applyFill="1" applyAlignment="1" applyProtection="1">
      <alignment horizontal="left" vertical="center"/>
      <protection locked="0"/>
    </xf>
    <xf numFmtId="0" fontId="31" fillId="2" borderId="0" xfId="0" applyFont="1" applyFill="1" applyAlignment="1" applyProtection="1">
      <alignment horizontal="right" vertical="center"/>
      <protection locked="0"/>
    </xf>
    <xf numFmtId="0" fontId="29" fillId="2" borderId="0" xfId="0" applyFont="1" applyFill="1" applyProtection="1">
      <protection locked="0"/>
    </xf>
    <xf numFmtId="0" fontId="32" fillId="2" borderId="0" xfId="0" applyFont="1" applyFill="1" applyAlignment="1" applyProtection="1">
      <alignment horizontal="center" vertical="center"/>
      <protection locked="0"/>
    </xf>
    <xf numFmtId="168" fontId="32" fillId="2" borderId="0" xfId="4" applyNumberFormat="1" applyFont="1" applyFill="1" applyBorder="1" applyAlignment="1" applyProtection="1">
      <alignment horizontal="right" vertical="center"/>
      <protection locked="0"/>
    </xf>
    <xf numFmtId="169" fontId="32" fillId="2" borderId="0" xfId="0" applyNumberFormat="1" applyFont="1" applyFill="1" applyAlignment="1" applyProtection="1">
      <alignment horizontal="right" vertical="center"/>
      <protection locked="0"/>
    </xf>
    <xf numFmtId="172" fontId="32" fillId="2" borderId="0" xfId="0" applyNumberFormat="1" applyFont="1" applyFill="1" applyAlignment="1" applyProtection="1">
      <alignment horizontal="right" vertical="center"/>
      <protection locked="0"/>
    </xf>
    <xf numFmtId="0" fontId="31" fillId="2" borderId="0" xfId="0" applyFont="1" applyFill="1" applyAlignment="1" applyProtection="1">
      <alignment vertical="center"/>
      <protection locked="0"/>
    </xf>
    <xf numFmtId="170" fontId="29" fillId="2" borderId="0" xfId="5" applyFont="1" applyFill="1" applyBorder="1" applyAlignment="1" applyProtection="1">
      <alignment vertical="center"/>
      <protection locked="0"/>
    </xf>
    <xf numFmtId="170" fontId="31" fillId="2" borderId="0" xfId="5" applyFont="1" applyFill="1" applyBorder="1" applyAlignment="1" applyProtection="1">
      <alignment vertical="center"/>
      <protection locked="0"/>
    </xf>
    <xf numFmtId="0" fontId="29" fillId="2" borderId="0" xfId="0" applyFont="1" applyFill="1" applyAlignment="1" applyProtection="1">
      <alignment vertical="center" wrapText="1"/>
      <protection locked="0"/>
    </xf>
    <xf numFmtId="0" fontId="29" fillId="2" borderId="0" xfId="0" applyFont="1" applyFill="1" applyAlignment="1" applyProtection="1">
      <alignment vertical="center"/>
      <protection locked="0"/>
    </xf>
    <xf numFmtId="0" fontId="29" fillId="2" borderId="0" xfId="0" applyFont="1" applyFill="1" applyAlignment="1" applyProtection="1">
      <alignment wrapText="1"/>
      <protection locked="0"/>
    </xf>
    <xf numFmtId="2" fontId="29" fillId="2" borderId="0" xfId="0" applyNumberFormat="1" applyFont="1" applyFill="1" applyProtection="1">
      <protection locked="0"/>
    </xf>
    <xf numFmtId="170" fontId="29" fillId="2" borderId="0" xfId="5" applyFont="1" applyFill="1" applyBorder="1" applyAlignment="1" applyProtection="1">
      <alignment horizontal="right"/>
      <protection locked="0"/>
    </xf>
    <xf numFmtId="0" fontId="15" fillId="2" borderId="0" xfId="0" applyFont="1" applyFill="1" applyProtection="1">
      <protection locked="0"/>
    </xf>
    <xf numFmtId="0" fontId="29" fillId="2" borderId="0" xfId="0" applyFont="1" applyFill="1" applyAlignment="1" applyProtection="1">
      <alignment horizontal="center" vertical="center"/>
      <protection locked="0"/>
    </xf>
    <xf numFmtId="173" fontId="29" fillId="2" borderId="0" xfId="4" applyNumberFormat="1" applyFont="1" applyFill="1" applyBorder="1" applyAlignment="1" applyProtection="1">
      <alignment horizontal="right" vertical="center"/>
      <protection locked="0"/>
    </xf>
    <xf numFmtId="1" fontId="29" fillId="2" borderId="0" xfId="0" applyNumberFormat="1" applyFont="1" applyFill="1" applyAlignment="1" applyProtection="1">
      <alignment horizontal="right" vertical="center"/>
      <protection locked="0"/>
    </xf>
    <xf numFmtId="167" fontId="29" fillId="2" borderId="0" xfId="4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Alignment="1" applyProtection="1">
      <alignment horizontal="right" vertical="center"/>
      <protection locked="0"/>
    </xf>
    <xf numFmtId="1" fontId="29" fillId="2" borderId="0" xfId="5" applyNumberFormat="1" applyFont="1" applyFill="1" applyBorder="1" applyAlignment="1" applyProtection="1">
      <alignment horizontal="center" vertical="center"/>
      <protection locked="0"/>
    </xf>
    <xf numFmtId="1" fontId="29" fillId="2" borderId="0" xfId="0" applyNumberFormat="1" applyFont="1" applyFill="1" applyAlignment="1" applyProtection="1">
      <alignment horizontal="center" vertical="center"/>
      <protection locked="0"/>
    </xf>
    <xf numFmtId="167" fontId="29" fillId="2" borderId="0" xfId="4" applyFont="1" applyFill="1" applyBorder="1" applyAlignment="1" applyProtection="1">
      <alignment horizontal="right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29" fillId="2" borderId="0" xfId="0" quotePrefix="1" applyFont="1" applyFill="1" applyAlignment="1" applyProtection="1">
      <alignment vertical="center"/>
      <protection locked="0"/>
    </xf>
    <xf numFmtId="168" fontId="26" fillId="7" borderId="6" xfId="4" quotePrefix="1" applyNumberFormat="1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0" borderId="8" xfId="0" applyBorder="1" applyAlignment="1" applyProtection="1">
      <alignment horizontal="left" vertical="top" wrapText="1"/>
      <protection hidden="1"/>
    </xf>
    <xf numFmtId="0" fontId="0" fillId="0" borderId="9" xfId="0" applyBorder="1" applyAlignment="1" applyProtection="1">
      <alignment horizontal="left" vertical="top" wrapText="1"/>
      <protection hidden="1"/>
    </xf>
    <xf numFmtId="0" fontId="0" fillId="0" borderId="11" xfId="0" applyBorder="1" applyAlignment="1" applyProtection="1">
      <alignment horizontal="left" vertical="top" wrapText="1"/>
      <protection hidden="1"/>
    </xf>
    <xf numFmtId="0" fontId="0" fillId="0" borderId="16" xfId="0" applyBorder="1" applyAlignment="1" applyProtection="1">
      <alignment horizontal="left" vertical="top" wrapText="1"/>
      <protection hidden="1"/>
    </xf>
    <xf numFmtId="0" fontId="0" fillId="0" borderId="17" xfId="0" applyBorder="1" applyAlignment="1" applyProtection="1">
      <alignment horizontal="left" vertical="top" wrapText="1"/>
      <protection hidden="1"/>
    </xf>
    <xf numFmtId="0" fontId="22" fillId="0" borderId="22" xfId="0" applyFont="1" applyBorder="1" applyAlignment="1" applyProtection="1">
      <alignment horizontal="right" vertical="center"/>
      <protection hidden="1"/>
    </xf>
    <xf numFmtId="0" fontId="22" fillId="0" borderId="6" xfId="0" applyFont="1" applyBorder="1" applyAlignment="1" applyProtection="1">
      <alignment horizontal="right" vertical="center"/>
      <protection hidden="1"/>
    </xf>
    <xf numFmtId="0" fontId="22" fillId="3" borderId="4" xfId="0" applyFont="1" applyFill="1" applyBorder="1" applyAlignment="1" applyProtection="1">
      <alignment horizontal="left" vertical="center" wrapText="1"/>
      <protection hidden="1"/>
    </xf>
    <xf numFmtId="0" fontId="22" fillId="3" borderId="3" xfId="0" applyFont="1" applyFill="1" applyBorder="1" applyAlignment="1" applyProtection="1">
      <alignment horizontal="left" vertical="center" wrapText="1"/>
      <protection hidden="1"/>
    </xf>
    <xf numFmtId="0" fontId="22" fillId="3" borderId="4" xfId="0" applyFont="1" applyFill="1" applyBorder="1" applyAlignment="1" applyProtection="1">
      <alignment horizontal="right" vertical="center" wrapText="1"/>
      <protection hidden="1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0" fontId="17" fillId="0" borderId="4" xfId="0" applyFont="1" applyBorder="1" applyAlignment="1" applyProtection="1">
      <alignment horizontal="right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0" fontId="22" fillId="0" borderId="4" xfId="0" applyFont="1" applyBorder="1" applyAlignment="1" applyProtection="1">
      <alignment horizontal="right" vertical="center"/>
      <protection hidden="1"/>
    </xf>
    <xf numFmtId="0" fontId="22" fillId="0" borderId="3" xfId="0" applyFont="1" applyBorder="1" applyAlignment="1" applyProtection="1">
      <alignment horizontal="right"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horizontal="left" vertical="top" wrapText="1"/>
      <protection hidden="1"/>
    </xf>
    <xf numFmtId="166" fontId="0" fillId="0" borderId="8" xfId="1" applyNumberFormat="1" applyFont="1" applyFill="1" applyBorder="1" applyAlignment="1" applyProtection="1">
      <alignment horizontal="center" vertical="center" wrapText="1"/>
      <protection hidden="1"/>
    </xf>
    <xf numFmtId="166" fontId="0" fillId="0" borderId="9" xfId="1" applyNumberFormat="1" applyFont="1" applyFill="1" applyBorder="1" applyAlignment="1" applyProtection="1">
      <alignment horizontal="center" vertical="center" wrapText="1"/>
      <protection hidden="1"/>
    </xf>
    <xf numFmtId="166" fontId="0" fillId="0" borderId="11" xfId="1" applyNumberFormat="1" applyFont="1" applyFill="1" applyBorder="1" applyAlignment="1" applyProtection="1">
      <alignment horizontal="center" vertical="center" wrapText="1"/>
      <protection hidden="1"/>
    </xf>
    <xf numFmtId="0" fontId="36" fillId="3" borderId="0" xfId="0" applyFont="1" applyFill="1" applyAlignment="1">
      <alignment horizontal="right"/>
    </xf>
    <xf numFmtId="167" fontId="38" fillId="8" borderId="4" xfId="7" applyFont="1" applyFill="1" applyBorder="1" applyAlignment="1" applyProtection="1">
      <alignment horizontal="left" vertical="center"/>
      <protection locked="0"/>
    </xf>
    <xf numFmtId="167" fontId="38" fillId="8" borderId="2" xfId="7" applyFont="1" applyFill="1" applyBorder="1" applyAlignment="1" applyProtection="1">
      <alignment horizontal="left" vertical="center"/>
      <protection locked="0"/>
    </xf>
    <xf numFmtId="167" fontId="38" fillId="8" borderId="3" xfId="7" applyFont="1" applyFill="1" applyBorder="1" applyAlignment="1" applyProtection="1">
      <alignment horizontal="left" vertical="center"/>
      <protection locked="0"/>
    </xf>
  </cellXfs>
  <cellStyles count="8">
    <cellStyle name="Komma" xfId="1" builtinId="3"/>
    <cellStyle name="Komma 2" xfId="5" xr:uid="{754A4008-0071-4D35-91EA-2AD8B0AF8167}"/>
    <cellStyle name="Procent" xfId="3" builtinId="5"/>
    <cellStyle name="Standaard" xfId="0" builtinId="0"/>
    <cellStyle name="Standaard 3" xfId="6" xr:uid="{5EA1A501-9514-4263-8CC5-A69E07C1008D}"/>
    <cellStyle name="Valuta" xfId="2" builtinId="4"/>
    <cellStyle name="Valuta 2" xfId="4" xr:uid="{27BB13ED-0ED1-4131-808C-CEAAC7782147}"/>
    <cellStyle name="Valuta 4" xfId="7" xr:uid="{C4886588-C678-4AE7-BA08-52C589D30412}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72.578683079640669</c:v>
                </c:pt>
                <c:pt idx="1">
                  <c:v>72.921449541145165</c:v>
                </c:pt>
                <c:pt idx="2">
                  <c:v>73.264216002649647</c:v>
                </c:pt>
                <c:pt idx="3">
                  <c:v>73.949748925658639</c:v>
                </c:pt>
                <c:pt idx="4">
                  <c:v>75.320814771676595</c:v>
                </c:pt>
                <c:pt idx="5">
                  <c:v>76.691880617694565</c:v>
                </c:pt>
                <c:pt idx="6">
                  <c:v>78.062946463712535</c:v>
                </c:pt>
                <c:pt idx="7">
                  <c:v>79.434012309730505</c:v>
                </c:pt>
                <c:pt idx="8">
                  <c:v>80.805078155748475</c:v>
                </c:pt>
                <c:pt idx="9">
                  <c:v>82.176144001766431</c:v>
                </c:pt>
                <c:pt idx="10">
                  <c:v>83.547209847784401</c:v>
                </c:pt>
                <c:pt idx="11">
                  <c:v>84.918275693802372</c:v>
                </c:pt>
                <c:pt idx="12">
                  <c:v>86.289341539820327</c:v>
                </c:pt>
                <c:pt idx="13">
                  <c:v>87.660407385838298</c:v>
                </c:pt>
                <c:pt idx="14">
                  <c:v>89.031473231856268</c:v>
                </c:pt>
                <c:pt idx="15">
                  <c:v>90.402539077874238</c:v>
                </c:pt>
                <c:pt idx="16">
                  <c:v>91.773604923892208</c:v>
                </c:pt>
                <c:pt idx="17">
                  <c:v>93.144670769910164</c:v>
                </c:pt>
                <c:pt idx="18">
                  <c:v>94.515736615928134</c:v>
                </c:pt>
                <c:pt idx="19">
                  <c:v>95.886802461946104</c:v>
                </c:pt>
                <c:pt idx="20">
                  <c:v>97.25786830796406</c:v>
                </c:pt>
                <c:pt idx="21">
                  <c:v>98.62893415398203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920641.4079257031</c:v>
                </c:pt>
                <c:pt idx="2">
                  <c:v>1039503.5556241035</c:v>
                </c:pt>
                <c:pt idx="3">
                  <c:v>1171963.7606333341</c:v>
                </c:pt>
                <c:pt idx="4">
                  <c:v>1317378.7772576604</c:v>
                </c:pt>
                <c:pt idx="5">
                  <c:v>1407202.027290392</c:v>
                </c:pt>
                <c:pt idx="6">
                  <c:v>1472099.9665501998</c:v>
                </c:pt>
                <c:pt idx="7">
                  <c:v>1522490.8601502501</c:v>
                </c:pt>
                <c:pt idx="8">
                  <c:v>1563277.1791781192</c:v>
                </c:pt>
                <c:pt idx="9">
                  <c:v>1597189.1316930824</c:v>
                </c:pt>
                <c:pt idx="10">
                  <c:v>1625916.3510852796</c:v>
                </c:pt>
                <c:pt idx="11">
                  <c:v>1650583.6286791898</c:v>
                </c:pt>
                <c:pt idx="12">
                  <c:v>1671981.0570833872</c:v>
                </c:pt>
                <c:pt idx="13">
                  <c:v>1690687.0350333357</c:v>
                </c:pt>
                <c:pt idx="14">
                  <c:v>1707139.1201692962</c:v>
                </c:pt>
                <c:pt idx="15">
                  <c:v>1721677.2991928274</c:v>
                </c:pt>
                <c:pt idx="16">
                  <c:v>1734571.6857344559</c:v>
                </c:pt>
                <c:pt idx="17">
                  <c:v>1746040.94957524</c:v>
                </c:pt>
                <c:pt idx="18">
                  <c:v>1756264.9826664922</c:v>
                </c:pt>
                <c:pt idx="19">
                  <c:v>1765393.8472772127</c:v>
                </c:pt>
                <c:pt idx="20">
                  <c:v>1773554.2491324164</c:v>
                </c:pt>
                <c:pt idx="21">
                  <c:v>1780854.3175399776</c:v>
                </c:pt>
                <c:pt idx="22">
                  <c:v>1787387.1996204944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365-490A-870C-224B99A9D658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82.020814771676598</c:v>
                </c:pt>
                <c:pt idx="1">
                  <c:v>82.245554587030639</c:v>
                </c:pt>
                <c:pt idx="2">
                  <c:v>82.470294402384681</c:v>
                </c:pt>
                <c:pt idx="3">
                  <c:v>82.919774033092764</c:v>
                </c:pt>
                <c:pt idx="4">
                  <c:v>83.818733294508945</c:v>
                </c:pt>
                <c:pt idx="5">
                  <c:v>84.717692555925112</c:v>
                </c:pt>
                <c:pt idx="6">
                  <c:v>85.616651817341278</c:v>
                </c:pt>
                <c:pt idx="7">
                  <c:v>86.515611078757445</c:v>
                </c:pt>
                <c:pt idx="8">
                  <c:v>87.414570340173611</c:v>
                </c:pt>
                <c:pt idx="9">
                  <c:v>88.313529601589792</c:v>
                </c:pt>
                <c:pt idx="10">
                  <c:v>89.212488863005959</c:v>
                </c:pt>
                <c:pt idx="11">
                  <c:v>90.111448124422125</c:v>
                </c:pt>
                <c:pt idx="12">
                  <c:v>91.010407385838306</c:v>
                </c:pt>
                <c:pt idx="13">
                  <c:v>91.909366647254473</c:v>
                </c:pt>
                <c:pt idx="14">
                  <c:v>92.808325908670639</c:v>
                </c:pt>
                <c:pt idx="15">
                  <c:v>93.707285170086806</c:v>
                </c:pt>
                <c:pt idx="16">
                  <c:v>94.606244431502972</c:v>
                </c:pt>
                <c:pt idx="17">
                  <c:v>95.505203692919153</c:v>
                </c:pt>
                <c:pt idx="18">
                  <c:v>96.40416295433532</c:v>
                </c:pt>
                <c:pt idx="19">
                  <c:v>97.303122215751486</c:v>
                </c:pt>
                <c:pt idx="20">
                  <c:v>98.202081477167667</c:v>
                </c:pt>
                <c:pt idx="21">
                  <c:v>99.101040738583833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783636.16225531953</c:v>
                </c:pt>
                <c:pt idx="2">
                  <c:v>885168.22269170999</c:v>
                </c:pt>
                <c:pt idx="3">
                  <c:v>998769.69721370132</c:v>
                </c:pt>
                <c:pt idx="4">
                  <c:v>1124508.413595712</c:v>
                </c:pt>
                <c:pt idx="5">
                  <c:v>1203113.4256019094</c:v>
                </c:pt>
                <c:pt idx="6">
                  <c:v>1260614.2849498899</c:v>
                </c:pt>
                <c:pt idx="7">
                  <c:v>1305842.0567508573</c:v>
                </c:pt>
                <c:pt idx="8">
                  <c:v>1342946.5137638417</c:v>
                </c:pt>
                <c:pt idx="9">
                  <c:v>1374235.1949983898</c:v>
                </c:pt>
                <c:pt idx="10">
                  <c:v>1401133.8053167844</c:v>
                </c:pt>
                <c:pt idx="11">
                  <c:v>1424589.7247583305</c:v>
                </c:pt>
                <c:pt idx="12">
                  <c:v>1445267.1105176168</c:v>
                </c:pt>
                <c:pt idx="13">
                  <c:v>1463651.1204293845</c:v>
                </c:pt>
                <c:pt idx="14">
                  <c:v>1480107.9183332087</c:v>
                </c:pt>
                <c:pt idx="15">
                  <c:v>1494921.3030315002</c:v>
                </c:pt>
                <c:pt idx="16">
                  <c:v>1508316.1453415288</c:v>
                </c:pt>
                <c:pt idx="17">
                  <c:v>1520473.9767089987</c:v>
                </c:pt>
                <c:pt idx="18">
                  <c:v>1531543.6998240545</c:v>
                </c:pt>
                <c:pt idx="19">
                  <c:v>1541649.1537892763</c:v>
                </c:pt>
                <c:pt idx="20">
                  <c:v>1550894.5862543969</c:v>
                </c:pt>
                <c:pt idx="21">
                  <c:v>1559368.694436688</c:v>
                </c:pt>
                <c:pt idx="22">
                  <c:v>1567147.6641015755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365-490A-870C-224B99A9D658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91.462946463712541</c:v>
                </c:pt>
                <c:pt idx="1">
                  <c:v>91.569659632916128</c:v>
                </c:pt>
                <c:pt idx="2">
                  <c:v>91.676372802119729</c:v>
                </c:pt>
                <c:pt idx="3">
                  <c:v>91.889799140526918</c:v>
                </c:pt>
                <c:pt idx="4">
                  <c:v>92.316651817341281</c:v>
                </c:pt>
                <c:pt idx="5">
                  <c:v>92.743504494155658</c:v>
                </c:pt>
                <c:pt idx="6">
                  <c:v>93.170357170970036</c:v>
                </c:pt>
                <c:pt idx="7">
                  <c:v>93.597209847784399</c:v>
                </c:pt>
                <c:pt idx="8">
                  <c:v>94.024062524598776</c:v>
                </c:pt>
                <c:pt idx="9">
                  <c:v>94.450915201413153</c:v>
                </c:pt>
                <c:pt idx="10">
                  <c:v>94.87776787822753</c:v>
                </c:pt>
                <c:pt idx="11">
                  <c:v>95.304620555041893</c:v>
                </c:pt>
                <c:pt idx="12">
                  <c:v>95.73147323185627</c:v>
                </c:pt>
                <c:pt idx="13">
                  <c:v>96.158325908670648</c:v>
                </c:pt>
                <c:pt idx="14">
                  <c:v>96.585178585485011</c:v>
                </c:pt>
                <c:pt idx="15">
                  <c:v>97.012031262299388</c:v>
                </c:pt>
                <c:pt idx="16">
                  <c:v>97.438883939113765</c:v>
                </c:pt>
                <c:pt idx="17">
                  <c:v>97.865736615928142</c:v>
                </c:pt>
                <c:pt idx="18">
                  <c:v>98.292589292742505</c:v>
                </c:pt>
                <c:pt idx="19">
                  <c:v>98.719441969556883</c:v>
                </c:pt>
                <c:pt idx="20">
                  <c:v>99.14629464637126</c:v>
                </c:pt>
                <c:pt idx="21">
                  <c:v>99.573147323185623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623579.14577295794</c:v>
                </c:pt>
                <c:pt idx="2">
                  <c:v>704730.14701411582</c:v>
                </c:pt>
                <c:pt idx="3">
                  <c:v>795979.5786313077</c:v>
                </c:pt>
                <c:pt idx="4">
                  <c:v>898001.35543458245</c:v>
                </c:pt>
                <c:pt idx="5">
                  <c:v>962712.39955224225</c:v>
                </c:pt>
                <c:pt idx="6">
                  <c:v>1010754.4718572047</c:v>
                </c:pt>
                <c:pt idx="7">
                  <c:v>1049119.7084151646</c:v>
                </c:pt>
                <c:pt idx="8">
                  <c:v>1081088.6051862235</c:v>
                </c:pt>
                <c:pt idx="9">
                  <c:v>1108482.3705654268</c:v>
                </c:pt>
                <c:pt idx="10">
                  <c:v>1132424.319950809</c:v>
                </c:pt>
                <c:pt idx="11">
                  <c:v>1153659.5569713379</c:v>
                </c:pt>
                <c:pt idx="12">
                  <c:v>1172709.440731229</c:v>
                </c:pt>
                <c:pt idx="13">
                  <c:v>1189954.0480708969</c:v>
                </c:pt>
                <c:pt idx="14">
                  <c:v>1205679.6193881771</c:v>
                </c:pt>
                <c:pt idx="15">
                  <c:v>1220107.5023522694</c:v>
                </c:pt>
                <c:pt idx="16">
                  <c:v>1233412.6598732418</c:v>
                </c:pt>
                <c:pt idx="17">
                  <c:v>1245735.9726427821</c:v>
                </c:pt>
                <c:pt idx="18">
                  <c:v>1257192.6868685894</c:v>
                </c:pt>
                <c:pt idx="19">
                  <c:v>1267878.3776436255</c:v>
                </c:pt>
                <c:pt idx="20">
                  <c:v>1277873.2600484621</c:v>
                </c:pt>
                <c:pt idx="21">
                  <c:v>1287245.3711115622</c:v>
                </c:pt>
                <c:pt idx="22">
                  <c:v>1296052.9615853222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365-490A-870C-224B99A9D658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100.90507815574847</c:v>
                </c:pt>
                <c:pt idx="1">
                  <c:v>100.89376467880162</c:v>
                </c:pt>
                <c:pt idx="2">
                  <c:v>100.88245120185478</c:v>
                </c:pt>
                <c:pt idx="3">
                  <c:v>100.85982424796104</c:v>
                </c:pt>
                <c:pt idx="4">
                  <c:v>100.81457034017363</c:v>
                </c:pt>
                <c:pt idx="5">
                  <c:v>100.7693164323862</c:v>
                </c:pt>
                <c:pt idx="6">
                  <c:v>100.72406252459881</c:v>
                </c:pt>
                <c:pt idx="7">
                  <c:v>100.67880861681138</c:v>
                </c:pt>
                <c:pt idx="8">
                  <c:v>100.63355470902393</c:v>
                </c:pt>
                <c:pt idx="9">
                  <c:v>100.58830080123651</c:v>
                </c:pt>
                <c:pt idx="10">
                  <c:v>100.54304689344909</c:v>
                </c:pt>
                <c:pt idx="11">
                  <c:v>100.49779298566166</c:v>
                </c:pt>
                <c:pt idx="12">
                  <c:v>100.45253907787423</c:v>
                </c:pt>
                <c:pt idx="13">
                  <c:v>100.40728517008681</c:v>
                </c:pt>
                <c:pt idx="14">
                  <c:v>100.36203126229938</c:v>
                </c:pt>
                <c:pt idx="15">
                  <c:v>100.31677735451197</c:v>
                </c:pt>
                <c:pt idx="16">
                  <c:v>100.27152344672454</c:v>
                </c:pt>
                <c:pt idx="17">
                  <c:v>100.22626953893712</c:v>
                </c:pt>
                <c:pt idx="18">
                  <c:v>100.18101563114969</c:v>
                </c:pt>
                <c:pt idx="19">
                  <c:v>100.13576172336226</c:v>
                </c:pt>
                <c:pt idx="20">
                  <c:v>100.09050781557485</c:v>
                </c:pt>
                <c:pt idx="21">
                  <c:v>100.04525390778743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365-490A-870C-224B99A9D658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75</c:v>
                </c:pt>
                <c:pt idx="1">
                  <c:v>75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3250000.0000000009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365-490A-870C-224B99A9D658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3250000.0000000009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365-490A-870C-224B99A9D658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365-490A-870C-224B99A9D6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83.5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1625000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365-490A-870C-224B99A9D658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0365-490A-870C-224B99A9D6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1787408.8079993285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365-490A-870C-224B99A9D658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365-490A-870C-224B99A9D6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0365-490A-870C-224B99A9D658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365-490A-870C-224B99A9D6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0365-490A-870C-224B99A9D658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365-490A-870C-224B99A9D6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0365-490A-870C-224B99A9D658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3250000.0000000009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0365-490A-870C-224B99A9D658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-5</c:v>
                </c:pt>
                <c:pt idx="1">
                  <c:v>-5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3250000.0000000009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0365-490A-870C-224B99A9D658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0365-490A-870C-224B99A9D65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0365-490A-870C-224B99A9D6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0365-490A-870C-224B99A9D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3250000.0000000009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1625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238125</xdr:rowOff>
    </xdr:from>
    <xdr:ext cx="0" cy="609527"/>
    <xdr:pic>
      <xdr:nvPicPr>
        <xdr:cNvPr id="2" name="Afbeelding 1">
          <a:extLst>
            <a:ext uri="{FF2B5EF4-FFF2-40B4-BE49-F238E27FC236}">
              <a16:creationId xmlns:a16="http://schemas.microsoft.com/office/drawing/2014/main" id="{9E2BBC56-1567-4C63-8569-D7E46A194A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7124700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3" name="Afbeelding 2">
          <a:extLst>
            <a:ext uri="{FF2B5EF4-FFF2-40B4-BE49-F238E27FC236}">
              <a16:creationId xmlns:a16="http://schemas.microsoft.com/office/drawing/2014/main" id="{40888339-3598-4DDE-B9D9-780422991A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7124700" y="1019175"/>
          <a:ext cx="0" cy="609527"/>
        </a:xfrm>
        <a:prstGeom prst="rect">
          <a:avLst/>
        </a:prstGeom>
      </xdr:spPr>
    </xdr:pic>
    <xdr:clientData/>
  </xdr:oneCellAnchor>
  <xdr:twoCellAnchor editAs="oneCell">
    <xdr:from>
      <xdr:col>8</xdr:col>
      <xdr:colOff>276225</xdr:colOff>
      <xdr:row>2</xdr:row>
      <xdr:rowOff>47625</xdr:rowOff>
    </xdr:from>
    <xdr:to>
      <xdr:col>9</xdr:col>
      <xdr:colOff>1078905</xdr:colOff>
      <xdr:row>4</xdr:row>
      <xdr:rowOff>71271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2107D12-AE2D-489D-BEDD-8CDA7E569E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1449050" y="533400"/>
          <a:ext cx="1964730" cy="585621"/>
        </a:xfrm>
        <a:prstGeom prst="rect">
          <a:avLst/>
        </a:prstGeom>
      </xdr:spPr>
    </xdr:pic>
    <xdr:clientData/>
  </xdr:twoCellAnchor>
  <xdr:twoCellAnchor editAs="oneCell">
    <xdr:from>
      <xdr:col>11</xdr:col>
      <xdr:colOff>600075</xdr:colOff>
      <xdr:row>1</xdr:row>
      <xdr:rowOff>123825</xdr:rowOff>
    </xdr:from>
    <xdr:to>
      <xdr:col>12</xdr:col>
      <xdr:colOff>516152</xdr:colOff>
      <xdr:row>4</xdr:row>
      <xdr:rowOff>81017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D850C6D0-DF01-4948-ADB1-BB80FF267F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4516100" y="314325"/>
          <a:ext cx="1078127" cy="81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7471</xdr:colOff>
      <xdr:row>6</xdr:row>
      <xdr:rowOff>59204</xdr:rowOff>
    </xdr:from>
    <xdr:to>
      <xdr:col>1</xdr:col>
      <xdr:colOff>6357471</xdr:colOff>
      <xdr:row>25</xdr:row>
      <xdr:rowOff>313204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D3B18F84-A5FB-44C3-8BF0-0AD64A520C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E52764A-0E96-459B-9767-B01458DAF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2554381"/>
          <a:ext cx="1501589" cy="1874183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1052A7D0-0258-428C-BAD5-63DBB4CD0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1248896"/>
          <a:ext cx="2529854" cy="36593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0-INKOOPDOSSIERS-ICT/IUC23-026%20IBP&amp;D%202023/01%20-%20VOORBEREIDING/10%20-%20Econoom/gunningsmodellen/UITGANGSPUNTEN%20-%20IUC23-026%20Perceel%208%20-%20IBP&amp;D%20-%20Ping%20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Uw inschrijving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BA41-D2AC-4441-BD7C-224258848269}">
  <sheetPr>
    <pageSetUpPr fitToPage="1"/>
  </sheetPr>
  <dimension ref="A2:M35"/>
  <sheetViews>
    <sheetView showGridLines="0" tabSelected="1" zoomScaleNormal="100" workbookViewId="0">
      <selection activeCell="E5" sqref="E5:H5"/>
    </sheetView>
  </sheetViews>
  <sheetFormatPr defaultColWidth="9.140625" defaultRowHeight="15" customHeight="1" x14ac:dyDescent="0.25"/>
  <cols>
    <col min="1" max="1" width="3.7109375" style="72" customWidth="1"/>
    <col min="2" max="2" width="3.7109375" style="2" customWidth="1"/>
    <col min="3" max="3" width="28.5703125" style="72" customWidth="1"/>
    <col min="4" max="4" width="70.85546875" style="5" customWidth="1"/>
    <col min="5" max="5" width="21.7109375" style="5" bestFit="1" customWidth="1"/>
    <col min="6" max="6" width="17.7109375" style="101" customWidth="1"/>
    <col min="7" max="7" width="11" style="102" bestFit="1" customWidth="1"/>
    <col min="8" max="12" width="17.42578125" style="102" customWidth="1"/>
    <col min="13" max="13" width="21.42578125" style="5" customWidth="1"/>
    <col min="14" max="15" width="13.7109375" style="5" customWidth="1"/>
    <col min="16" max="16384" width="9.140625" style="5"/>
  </cols>
  <sheetData>
    <row r="2" spans="1:13" ht="23.25" x14ac:dyDescent="0.3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3.25" x14ac:dyDescent="0.35">
      <c r="A3" s="1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1" x14ac:dyDescent="0.35">
      <c r="A4" s="1"/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5" customHeight="1" x14ac:dyDescent="0.25">
      <c r="A5" s="1"/>
      <c r="C5" s="10" t="s">
        <v>3</v>
      </c>
      <c r="D5" s="205" t="s">
        <v>101</v>
      </c>
      <c r="E5" s="206"/>
      <c r="F5" s="207"/>
      <c r="G5" s="207"/>
      <c r="H5" s="208"/>
      <c r="I5" s="4"/>
      <c r="J5" s="4"/>
      <c r="K5" s="4"/>
      <c r="L5" s="4"/>
      <c r="M5" s="4"/>
    </row>
    <row r="6" spans="1:13" ht="15" customHeight="1" x14ac:dyDescent="0.25">
      <c r="A6" s="1"/>
      <c r="C6" s="11" t="s">
        <v>4</v>
      </c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5" customHeight="1" x14ac:dyDescent="0.25">
      <c r="A7" s="1"/>
      <c r="C7" s="5"/>
      <c r="D7" s="2"/>
      <c r="E7" s="12"/>
      <c r="F7" s="13"/>
      <c r="G7" s="13"/>
      <c r="H7" s="13"/>
      <c r="I7" s="13"/>
      <c r="J7" s="13"/>
      <c r="K7" s="13"/>
      <c r="L7" s="13"/>
    </row>
    <row r="8" spans="1:13" ht="21" x14ac:dyDescent="0.35">
      <c r="A8" s="1"/>
      <c r="C8" s="14" t="s">
        <v>5</v>
      </c>
      <c r="D8" s="15"/>
      <c r="E8" s="15"/>
      <c r="F8" s="15"/>
      <c r="G8" s="15"/>
      <c r="H8" s="16"/>
      <c r="I8" s="13"/>
      <c r="J8" s="13"/>
      <c r="K8" s="13"/>
      <c r="L8" s="13"/>
    </row>
    <row r="9" spans="1:13" ht="15" customHeight="1" x14ac:dyDescent="0.25">
      <c r="A9" s="1"/>
      <c r="C9" s="17" t="s">
        <v>94</v>
      </c>
      <c r="D9" s="18"/>
      <c r="E9" s="19"/>
      <c r="F9" s="20"/>
      <c r="G9" s="20"/>
      <c r="H9" s="21"/>
      <c r="I9" s="13"/>
      <c r="J9" s="13"/>
      <c r="K9" s="13"/>
      <c r="L9" s="13"/>
    </row>
    <row r="10" spans="1:13" ht="15" customHeight="1" x14ac:dyDescent="0.25">
      <c r="A10" s="1"/>
      <c r="C10" s="22" t="s">
        <v>95</v>
      </c>
      <c r="D10" s="18"/>
      <c r="E10" s="19"/>
      <c r="F10" s="20"/>
      <c r="G10" s="20"/>
      <c r="H10" s="21"/>
      <c r="I10" s="13"/>
      <c r="J10" s="13"/>
      <c r="K10" s="13"/>
      <c r="L10" s="13"/>
    </row>
    <row r="11" spans="1:13" ht="15.75" thickBot="1" x14ac:dyDescent="0.3">
      <c r="A11" s="1"/>
      <c r="C11" s="23"/>
      <c r="D11" s="24"/>
      <c r="E11" s="25"/>
      <c r="F11" s="25"/>
      <c r="G11" s="26"/>
      <c r="H11" s="27"/>
      <c r="I11" s="28"/>
      <c r="J11" s="27"/>
      <c r="K11" s="27"/>
      <c r="L11" s="27"/>
      <c r="M11" s="29"/>
    </row>
    <row r="12" spans="1:13" x14ac:dyDescent="0.25">
      <c r="A12" s="1"/>
      <c r="C12" s="30"/>
      <c r="D12" s="31"/>
      <c r="E12" s="32"/>
      <c r="F12" s="32"/>
      <c r="G12" s="33"/>
      <c r="H12" s="34"/>
      <c r="I12" s="35"/>
      <c r="J12" s="34"/>
      <c r="K12" s="34"/>
      <c r="L12" s="34"/>
      <c r="M12" s="36"/>
    </row>
    <row r="13" spans="1:13" ht="31.5" customHeight="1" x14ac:dyDescent="0.25">
      <c r="A13" s="1"/>
      <c r="B13" s="37" t="s">
        <v>6</v>
      </c>
      <c r="C13" s="38" t="s">
        <v>7</v>
      </c>
      <c r="D13" s="39" t="s">
        <v>8</v>
      </c>
      <c r="E13" s="40" t="s">
        <v>9</v>
      </c>
      <c r="F13" s="183" t="s">
        <v>10</v>
      </c>
      <c r="G13" s="184"/>
      <c r="H13" s="41">
        <v>2024</v>
      </c>
      <c r="I13" s="42">
        <f t="shared" ref="I13:L13" si="0">+H13+1</f>
        <v>2025</v>
      </c>
      <c r="J13" s="40">
        <f t="shared" si="0"/>
        <v>2026</v>
      </c>
      <c r="K13" s="40">
        <f t="shared" si="0"/>
        <v>2027</v>
      </c>
      <c r="L13" s="40">
        <f t="shared" si="0"/>
        <v>2028</v>
      </c>
    </row>
    <row r="14" spans="1:13" ht="15" customHeight="1" x14ac:dyDescent="0.25">
      <c r="A14" s="1"/>
      <c r="B14" s="43" t="s">
        <v>11</v>
      </c>
      <c r="C14" s="44" t="s">
        <v>12</v>
      </c>
      <c r="D14" s="185" t="s">
        <v>98</v>
      </c>
      <c r="E14" s="202" t="s">
        <v>99</v>
      </c>
      <c r="F14" s="45"/>
      <c r="G14" s="46"/>
      <c r="H14" s="47" t="s">
        <v>13</v>
      </c>
      <c r="I14" s="48"/>
      <c r="J14" s="49"/>
      <c r="K14" s="49"/>
      <c r="L14" s="50"/>
    </row>
    <row r="15" spans="1:13" ht="15" customHeight="1" x14ac:dyDescent="0.25">
      <c r="A15" s="1"/>
      <c r="C15" s="51"/>
      <c r="D15" s="186"/>
      <c r="E15" s="203"/>
      <c r="F15" s="45"/>
      <c r="G15" s="21"/>
      <c r="H15" s="47" t="s">
        <v>13</v>
      </c>
      <c r="I15" s="52"/>
      <c r="J15" s="53"/>
      <c r="K15" s="53"/>
      <c r="L15" s="53"/>
    </row>
    <row r="16" spans="1:13" ht="15" customHeight="1" thickBot="1" x14ac:dyDescent="0.3">
      <c r="A16" s="1"/>
      <c r="B16" s="54"/>
      <c r="C16" s="55"/>
      <c r="D16" s="187"/>
      <c r="E16" s="204"/>
      <c r="F16" s="56"/>
      <c r="G16" s="57" t="s">
        <v>100</v>
      </c>
      <c r="H16" s="58"/>
      <c r="I16" s="59"/>
      <c r="J16" s="60"/>
      <c r="K16" s="60"/>
      <c r="L16" s="60"/>
      <c r="M16" s="61"/>
    </row>
    <row r="17" spans="1:13" ht="15" customHeight="1" x14ac:dyDescent="0.25">
      <c r="A17" s="1"/>
      <c r="B17" s="43" t="s">
        <v>14</v>
      </c>
      <c r="C17" s="62" t="s">
        <v>12</v>
      </c>
      <c r="D17" s="188" t="s">
        <v>97</v>
      </c>
      <c r="E17" s="63">
        <v>40000</v>
      </c>
      <c r="F17" s="45"/>
      <c r="G17" s="21" t="s">
        <v>15</v>
      </c>
      <c r="H17" s="64">
        <f>+E17*0.1</f>
        <v>4000</v>
      </c>
      <c r="I17" s="52">
        <f>SUM(H17:H18)*0.1</f>
        <v>4800</v>
      </c>
      <c r="J17" s="53">
        <f>+J18-I18</f>
        <v>1200</v>
      </c>
      <c r="K17" s="53"/>
      <c r="L17" s="53"/>
      <c r="M17" s="61"/>
    </row>
    <row r="18" spans="1:13" ht="15" customHeight="1" thickBot="1" x14ac:dyDescent="0.3">
      <c r="A18" s="1"/>
      <c r="C18" s="65"/>
      <c r="D18" s="189"/>
      <c r="E18" s="66"/>
      <c r="F18" s="45"/>
      <c r="G18" s="46" t="s">
        <v>16</v>
      </c>
      <c r="H18" s="58">
        <f>+E17+SUM(H17:H17)</f>
        <v>44000</v>
      </c>
      <c r="I18" s="59">
        <f>+H18+SUM(I17:I17)</f>
        <v>48800</v>
      </c>
      <c r="J18" s="60">
        <v>50000</v>
      </c>
      <c r="K18" s="60">
        <v>50000</v>
      </c>
      <c r="L18" s="60">
        <v>50000</v>
      </c>
      <c r="M18" s="61"/>
    </row>
    <row r="19" spans="1:13" ht="15" customHeight="1" x14ac:dyDescent="0.25">
      <c r="A19" s="1"/>
      <c r="C19" s="5"/>
      <c r="D19" s="67"/>
      <c r="E19" s="68"/>
      <c r="F19" s="13"/>
      <c r="G19" s="13"/>
      <c r="H19" s="69"/>
      <c r="I19" s="69"/>
      <c r="J19" s="69"/>
      <c r="K19" s="69"/>
      <c r="L19" s="70"/>
      <c r="M19" s="61"/>
    </row>
    <row r="20" spans="1:13" ht="15" customHeight="1" x14ac:dyDescent="0.25">
      <c r="A20" s="1"/>
      <c r="C20" s="5"/>
      <c r="D20" s="2"/>
      <c r="E20" s="12"/>
      <c r="F20" s="13"/>
      <c r="G20" s="13"/>
      <c r="H20" s="13"/>
      <c r="I20" s="71"/>
      <c r="J20" s="71"/>
      <c r="K20" s="71"/>
      <c r="L20" s="71"/>
      <c r="M20" s="61"/>
    </row>
    <row r="21" spans="1:13" ht="21" x14ac:dyDescent="0.35">
      <c r="B21" s="73">
        <v>1</v>
      </c>
      <c r="C21" s="38" t="s">
        <v>17</v>
      </c>
      <c r="D21" s="15"/>
      <c r="E21" s="15"/>
      <c r="F21" s="15"/>
      <c r="G21" s="15"/>
      <c r="H21" s="15"/>
      <c r="I21" s="15"/>
      <c r="J21" s="15"/>
      <c r="K21" s="15"/>
      <c r="L21" s="15"/>
      <c r="M21" s="16"/>
    </row>
    <row r="22" spans="1:13" s="78" customFormat="1" ht="42.95" customHeight="1" x14ac:dyDescent="0.25">
      <c r="A22" s="74"/>
      <c r="B22" s="37" t="s">
        <v>6</v>
      </c>
      <c r="C22" s="75" t="s">
        <v>24</v>
      </c>
      <c r="D22" s="39" t="s">
        <v>8</v>
      </c>
      <c r="E22" s="76" t="s">
        <v>18</v>
      </c>
      <c r="F22" s="76" t="s">
        <v>96</v>
      </c>
      <c r="G22" s="77" t="s">
        <v>19</v>
      </c>
      <c r="H22" s="41">
        <v>2024</v>
      </c>
      <c r="I22" s="42">
        <v>2025</v>
      </c>
      <c r="J22" s="40">
        <v>2026</v>
      </c>
      <c r="K22" s="40">
        <v>2027</v>
      </c>
      <c r="L22" s="40">
        <v>2028</v>
      </c>
      <c r="M22" s="40" t="s">
        <v>20</v>
      </c>
    </row>
    <row r="23" spans="1:13" ht="15" customHeight="1" thickBot="1" x14ac:dyDescent="0.3">
      <c r="B23" s="43" t="s">
        <v>11</v>
      </c>
      <c r="C23" s="79" t="s">
        <v>12</v>
      </c>
      <c r="D23" s="80" t="s">
        <v>98</v>
      </c>
      <c r="E23" s="46" t="s">
        <v>21</v>
      </c>
      <c r="F23" s="81"/>
      <c r="G23" s="82"/>
      <c r="H23" s="83">
        <f>+F23*(1-G23)</f>
        <v>0</v>
      </c>
      <c r="I23" s="84">
        <f>+H23</f>
        <v>0</v>
      </c>
      <c r="J23" s="85">
        <f>+I23</f>
        <v>0</v>
      </c>
      <c r="K23" s="85">
        <f>+J23</f>
        <v>0</v>
      </c>
      <c r="L23" s="85">
        <f>+K23</f>
        <v>0</v>
      </c>
      <c r="M23" s="86">
        <f>SUM(H23:L23)</f>
        <v>0</v>
      </c>
    </row>
    <row r="24" spans="1:13" ht="15" customHeight="1" thickTop="1" x14ac:dyDescent="0.25">
      <c r="B24" s="5"/>
      <c r="C24" s="5"/>
      <c r="E24" s="87"/>
      <c r="F24" s="87"/>
      <c r="G24" s="87"/>
      <c r="H24" s="88"/>
      <c r="I24" s="88"/>
      <c r="J24" s="88"/>
      <c r="K24" s="88"/>
      <c r="L24" s="88"/>
      <c r="M24" s="88"/>
    </row>
    <row r="25" spans="1:13" ht="45.75" thickBot="1" x14ac:dyDescent="0.3">
      <c r="B25" s="37" t="s">
        <v>6</v>
      </c>
      <c r="C25" s="75" t="s">
        <v>24</v>
      </c>
      <c r="D25" s="39" t="s">
        <v>8</v>
      </c>
      <c r="E25" s="76" t="s">
        <v>18</v>
      </c>
      <c r="F25" s="76" t="s">
        <v>22</v>
      </c>
      <c r="G25" s="77" t="s">
        <v>19</v>
      </c>
      <c r="H25" s="41">
        <v>2024</v>
      </c>
      <c r="I25" s="42">
        <v>2025</v>
      </c>
      <c r="J25" s="40">
        <v>2026</v>
      </c>
      <c r="K25" s="40">
        <v>2027</v>
      </c>
      <c r="L25" s="40">
        <v>2028</v>
      </c>
      <c r="M25" s="40" t="s">
        <v>20</v>
      </c>
    </row>
    <row r="26" spans="1:13" ht="15" customHeight="1" thickBot="1" x14ac:dyDescent="0.3">
      <c r="B26" s="43" t="s">
        <v>14</v>
      </c>
      <c r="C26" s="79" t="s">
        <v>12</v>
      </c>
      <c r="D26" s="89" t="s">
        <v>97</v>
      </c>
      <c r="E26" s="46" t="s">
        <v>21</v>
      </c>
      <c r="F26" s="81"/>
      <c r="G26" s="82"/>
      <c r="H26" s="83">
        <f>$F$26*(1-$G$26)*H18</f>
        <v>0</v>
      </c>
      <c r="I26" s="84">
        <f>$F$26*(1-$G$26)*I18</f>
        <v>0</v>
      </c>
      <c r="J26" s="85">
        <f>$F$26*(1-$G$26)*J18</f>
        <v>0</v>
      </c>
      <c r="K26" s="85">
        <f>$F$26*(1-$G$26)*K18</f>
        <v>0</v>
      </c>
      <c r="L26" s="85">
        <f>$F$26*(1-$G$26)*L18</f>
        <v>0</v>
      </c>
      <c r="M26" s="86">
        <f>SUM(H26:L26)</f>
        <v>0</v>
      </c>
    </row>
    <row r="27" spans="1:13" ht="15" customHeight="1" thickTop="1" thickBot="1" x14ac:dyDescent="0.3">
      <c r="B27" s="23"/>
      <c r="C27" s="90"/>
      <c r="D27" s="90"/>
      <c r="E27" s="25"/>
      <c r="F27" s="25"/>
      <c r="G27" s="27"/>
      <c r="H27" s="28"/>
      <c r="I27" s="27"/>
      <c r="J27" s="27"/>
      <c r="K27" s="27"/>
      <c r="L27" s="29"/>
      <c r="M27" s="29"/>
    </row>
    <row r="28" spans="1:13" ht="15" customHeight="1" x14ac:dyDescent="0.25">
      <c r="B28" s="30"/>
      <c r="C28" s="91"/>
      <c r="D28" s="91"/>
      <c r="E28" s="32"/>
      <c r="F28" s="32"/>
      <c r="G28" s="34"/>
      <c r="H28" s="35"/>
      <c r="I28" s="34"/>
      <c r="J28" s="34"/>
      <c r="K28" s="34"/>
      <c r="L28" s="36"/>
      <c r="M28" s="36"/>
    </row>
    <row r="29" spans="1:13" ht="21" x14ac:dyDescent="0.35">
      <c r="B29" s="73">
        <v>2</v>
      </c>
      <c r="C29" s="38" t="s">
        <v>23</v>
      </c>
      <c r="D29" s="15"/>
      <c r="E29" s="15"/>
      <c r="F29" s="15"/>
      <c r="G29" s="15"/>
      <c r="H29" s="15"/>
      <c r="I29" s="15"/>
      <c r="J29" s="15"/>
      <c r="K29" s="15"/>
      <c r="L29" s="15"/>
      <c r="M29" s="16"/>
    </row>
    <row r="30" spans="1:13" ht="45" x14ac:dyDescent="0.25">
      <c r="C30" s="92" t="s">
        <v>24</v>
      </c>
      <c r="D30" s="93" t="s">
        <v>25</v>
      </c>
      <c r="E30" s="94"/>
      <c r="F30" s="95" t="s">
        <v>26</v>
      </c>
      <c r="G30" s="96" t="s">
        <v>27</v>
      </c>
      <c r="H30" s="41">
        <v>2024</v>
      </c>
      <c r="I30" s="42">
        <v>2025</v>
      </c>
      <c r="J30" s="40">
        <v>2026</v>
      </c>
      <c r="K30" s="40">
        <v>2027</v>
      </c>
      <c r="L30" s="40">
        <v>2028</v>
      </c>
      <c r="M30" s="40" t="s">
        <v>20</v>
      </c>
    </row>
    <row r="31" spans="1:13" ht="15" customHeight="1" thickBot="1" x14ac:dyDescent="0.3">
      <c r="C31" s="79" t="s">
        <v>12</v>
      </c>
      <c r="D31" s="97" t="s">
        <v>28</v>
      </c>
      <c r="E31" s="97"/>
      <c r="F31" s="81"/>
      <c r="G31" s="98">
        <f>20*8</f>
        <v>160</v>
      </c>
      <c r="H31" s="83">
        <f>+F31*G31</f>
        <v>0</v>
      </c>
      <c r="I31" s="84">
        <f>+H31</f>
        <v>0</v>
      </c>
      <c r="J31" s="85">
        <f t="shared" ref="J31:L31" si="1">+I31</f>
        <v>0</v>
      </c>
      <c r="K31" s="85">
        <f t="shared" si="1"/>
        <v>0</v>
      </c>
      <c r="L31" s="85">
        <f t="shared" si="1"/>
        <v>0</v>
      </c>
      <c r="M31" s="86">
        <f>SUM(H31:L31)</f>
        <v>0</v>
      </c>
    </row>
    <row r="32" spans="1:13" ht="15" customHeight="1" thickTop="1" thickBot="1" x14ac:dyDescent="0.3">
      <c r="B32" s="90"/>
      <c r="C32" s="90"/>
      <c r="D32" s="25"/>
      <c r="E32" s="25"/>
      <c r="F32" s="26"/>
      <c r="G32" s="27"/>
      <c r="H32" s="28"/>
      <c r="I32" s="27"/>
      <c r="J32" s="27"/>
      <c r="K32" s="27"/>
      <c r="L32" s="29"/>
      <c r="M32" s="29"/>
    </row>
    <row r="33" spans="2:13" ht="15" customHeight="1" x14ac:dyDescent="0.25">
      <c r="C33" s="91"/>
      <c r="D33" s="32"/>
      <c r="E33" s="32"/>
      <c r="F33" s="33"/>
      <c r="G33" s="34"/>
      <c r="H33" s="34"/>
      <c r="I33" s="34"/>
      <c r="J33" s="34"/>
      <c r="K33" s="34"/>
      <c r="L33" s="5"/>
    </row>
    <row r="34" spans="2:13" ht="21.75" thickBot="1" x14ac:dyDescent="0.4">
      <c r="C34" s="99" t="s">
        <v>29</v>
      </c>
      <c r="D34" s="15"/>
      <c r="E34" s="15"/>
      <c r="F34" s="15"/>
      <c r="G34" s="15"/>
      <c r="H34" s="15"/>
      <c r="I34" s="15"/>
      <c r="J34" s="15"/>
      <c r="K34" s="15"/>
      <c r="L34" s="15"/>
      <c r="M34" s="100">
        <f>+M31+M26+M23</f>
        <v>0</v>
      </c>
    </row>
    <row r="35" spans="2:13" ht="15" customHeight="1" thickTop="1" thickBot="1" x14ac:dyDescent="0.3">
      <c r="B35" s="90"/>
      <c r="C35" s="90"/>
      <c r="D35" s="25"/>
      <c r="E35" s="25"/>
      <c r="F35" s="26"/>
      <c r="G35" s="27"/>
      <c r="H35" s="27"/>
      <c r="I35" s="27"/>
      <c r="J35" s="27"/>
      <c r="K35" s="27"/>
      <c r="L35" s="29"/>
      <c r="M35" s="29"/>
    </row>
  </sheetData>
  <sheetProtection algorithmName="SHA-512" hashValue="uqSY5/aSvEREBL8gYWB8ommw/cuABHJmmdLA9yBoiKycu04WHuZPJsEgLnrqGe32yGWSCdEnNP9BL4B8P0QhgQ==" saltValue="WlcKBw7AGIU8+4RMW8GrtQ==" spinCount="100000" sheet="1" objects="1" scenarios="1"/>
  <mergeCells count="5">
    <mergeCell ref="F13:G13"/>
    <mergeCell ref="D14:D16"/>
    <mergeCell ref="D17:D18"/>
    <mergeCell ref="E14:E16"/>
    <mergeCell ref="E5:H5"/>
  </mergeCells>
  <pageMargins left="0.70866141732283472" right="0.70866141732283472" top="0.74803149606299213" bottom="0.74803149606299213" header="0.31496062992125984" footer="0.31496062992125984"/>
  <pageSetup paperSize="9" scale="8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85FAD-0D83-4940-A43D-0C613404BE16}">
  <sheetPr>
    <tabColor theme="0" tint="-0.499984740745262"/>
    <pageSetUpPr fitToPage="1"/>
  </sheetPr>
  <dimension ref="A1:P95"/>
  <sheetViews>
    <sheetView showGridLines="0" zoomScaleNormal="100" workbookViewId="0">
      <selection activeCell="F9" sqref="F9"/>
    </sheetView>
  </sheetViews>
  <sheetFormatPr defaultColWidth="0" defaultRowHeight="0" customHeight="1" zeroHeight="1" x14ac:dyDescent="0.25"/>
  <cols>
    <col min="1" max="1" width="3.7109375" style="5" customWidth="1"/>
    <col min="2" max="2" width="95.7109375" style="5" customWidth="1"/>
    <col min="3" max="3" width="1.7109375" style="5" customWidth="1"/>
    <col min="4" max="4" width="4" style="5" customWidth="1"/>
    <col min="5" max="5" width="54.5703125" style="5" customWidth="1"/>
    <col min="6" max="6" width="20.7109375" style="5" customWidth="1"/>
    <col min="7" max="7" width="11.28515625" style="5" customWidth="1"/>
    <col min="8" max="8" width="4.140625" style="5" customWidth="1"/>
    <col min="9" max="9" width="3.7109375" style="5" customWidth="1"/>
    <col min="10" max="16384" width="9.140625" style="5" hidden="1"/>
  </cols>
  <sheetData>
    <row r="1" spans="1:10" s="104" customFormat="1" ht="21" customHeight="1" x14ac:dyDescent="0.2">
      <c r="A1" s="103"/>
      <c r="B1" s="103"/>
      <c r="C1" s="103"/>
      <c r="D1" s="103"/>
      <c r="E1" s="103"/>
      <c r="F1" s="103"/>
      <c r="G1" s="103"/>
      <c r="H1" s="103"/>
    </row>
    <row r="2" spans="1:10" s="104" customFormat="1" ht="21" customHeight="1" x14ac:dyDescent="0.3">
      <c r="A2" s="103"/>
      <c r="B2" s="105" t="s">
        <v>0</v>
      </c>
      <c r="C2" s="106"/>
      <c r="D2" s="106"/>
      <c r="E2" s="106"/>
      <c r="F2" s="106"/>
      <c r="G2" s="107"/>
      <c r="H2" s="107"/>
    </row>
    <row r="3" spans="1:10" s="104" customFormat="1" ht="21" customHeight="1" x14ac:dyDescent="0.25">
      <c r="A3" s="103"/>
      <c r="B3" s="108" t="s">
        <v>30</v>
      </c>
      <c r="C3" s="106"/>
      <c r="D3" s="106"/>
      <c r="E3" s="106"/>
      <c r="F3" s="106"/>
      <c r="G3" s="107"/>
      <c r="H3" s="107"/>
    </row>
    <row r="4" spans="1:10" s="104" customFormat="1" ht="24.75" x14ac:dyDescent="0.3">
      <c r="A4" s="103"/>
      <c r="B4" s="109" t="s">
        <v>31</v>
      </c>
      <c r="C4" s="106"/>
      <c r="D4" s="106"/>
      <c r="E4" s="106"/>
      <c r="F4" s="106"/>
      <c r="G4" s="107"/>
      <c r="H4" s="107"/>
    </row>
    <row r="5" spans="1:10" s="104" customFormat="1" ht="21" customHeight="1" x14ac:dyDescent="0.2">
      <c r="A5" s="103"/>
      <c r="B5" s="110" t="s">
        <v>32</v>
      </c>
      <c r="C5" s="106"/>
      <c r="D5" s="106"/>
      <c r="E5" s="106"/>
      <c r="F5" s="106"/>
      <c r="G5" s="107"/>
      <c r="H5" s="107"/>
    </row>
    <row r="6" spans="1:10" s="104" customFormat="1" ht="21" customHeight="1" x14ac:dyDescent="0.2">
      <c r="A6" s="103"/>
      <c r="B6" s="111" t="s">
        <v>33</v>
      </c>
      <c r="C6" s="106"/>
      <c r="D6" s="106"/>
      <c r="E6" s="106"/>
      <c r="F6" s="106"/>
      <c r="G6" s="107"/>
      <c r="H6" s="107"/>
    </row>
    <row r="7" spans="1:10" s="103" customFormat="1" ht="15" customHeight="1" thickBot="1" x14ac:dyDescent="0.25">
      <c r="B7" s="112"/>
      <c r="C7" s="113"/>
      <c r="D7" s="113"/>
      <c r="E7" s="113"/>
      <c r="F7" s="114"/>
      <c r="G7" s="115"/>
      <c r="H7" s="115"/>
      <c r="J7" s="116"/>
    </row>
    <row r="8" spans="1:10" s="104" customFormat="1" ht="15" customHeight="1" x14ac:dyDescent="0.2">
      <c r="A8" s="103"/>
    </row>
    <row r="9" spans="1:10" s="104" customFormat="1" ht="27.95" customHeight="1" x14ac:dyDescent="0.2">
      <c r="A9" s="117"/>
      <c r="B9" s="117"/>
      <c r="D9" s="191" t="s">
        <v>34</v>
      </c>
      <c r="E9" s="191"/>
      <c r="F9" s="182">
        <f>'Perceel 8'!M34</f>
        <v>0</v>
      </c>
    </row>
    <row r="10" spans="1:10" s="104" customFormat="1" ht="12.75" customHeight="1" x14ac:dyDescent="0.2">
      <c r="B10" s="117"/>
      <c r="C10" s="117"/>
    </row>
    <row r="11" spans="1:10" s="104" customFormat="1" ht="27.95" customHeight="1" x14ac:dyDescent="0.2">
      <c r="A11" s="118"/>
      <c r="B11" s="119"/>
      <c r="C11" s="119"/>
      <c r="D11" s="192" t="s">
        <v>35</v>
      </c>
      <c r="E11" s="193"/>
      <c r="F11" s="120" t="s">
        <v>36</v>
      </c>
      <c r="G11" s="194" t="s">
        <v>37</v>
      </c>
      <c r="H11" s="195"/>
    </row>
    <row r="12" spans="1:10" s="104" customFormat="1" ht="27.95" customHeight="1" x14ac:dyDescent="0.2">
      <c r="A12" s="118"/>
      <c r="B12" s="119"/>
      <c r="C12" s="119"/>
      <c r="D12" s="196" t="s">
        <v>38</v>
      </c>
      <c r="E12" s="197"/>
      <c r="F12" s="121">
        <f>+DATA!G41</f>
        <v>150</v>
      </c>
      <c r="G12" s="122">
        <f>+F12/DATA!$G$40*100</f>
        <v>75</v>
      </c>
      <c r="H12" s="123" t="s">
        <v>39</v>
      </c>
    </row>
    <row r="13" spans="1:10" s="104" customFormat="1" ht="27.95" customHeight="1" x14ac:dyDescent="0.2">
      <c r="A13" s="118"/>
      <c r="B13" s="119"/>
      <c r="C13" s="119"/>
      <c r="D13" s="196" t="s">
        <v>40</v>
      </c>
      <c r="E13" s="197"/>
      <c r="F13" s="124"/>
      <c r="G13" s="122">
        <f>+F13/DATA!$G$40*100</f>
        <v>0</v>
      </c>
      <c r="H13" s="123" t="s">
        <v>39</v>
      </c>
    </row>
    <row r="14" spans="1:10" s="104" customFormat="1" ht="27.95" customHeight="1" x14ac:dyDescent="0.2">
      <c r="A14" s="118"/>
      <c r="B14" s="118"/>
      <c r="C14" s="119"/>
      <c r="D14" s="125"/>
      <c r="E14" s="126" t="s">
        <v>41</v>
      </c>
      <c r="F14" s="127">
        <f>SUM(F12:F13)</f>
        <v>150</v>
      </c>
      <c r="G14" s="122">
        <f>SUM(G12:G13)</f>
        <v>75</v>
      </c>
      <c r="H14" s="123" t="s">
        <v>39</v>
      </c>
    </row>
    <row r="15" spans="1:10" s="104" customFormat="1" ht="27.95" customHeight="1" x14ac:dyDescent="0.2">
      <c r="A15" s="118"/>
      <c r="B15" s="118"/>
      <c r="C15" s="119"/>
      <c r="D15" s="198" t="s">
        <v>42</v>
      </c>
      <c r="E15" s="199"/>
      <c r="F15" s="128">
        <f>+DATA!E7</f>
        <v>0.97435624709194002</v>
      </c>
    </row>
    <row r="16" spans="1:10" s="104" customFormat="1" ht="27.95" customHeight="1" x14ac:dyDescent="0.2">
      <c r="A16" s="118"/>
      <c r="B16" s="119"/>
      <c r="C16" s="119"/>
      <c r="D16" s="129" t="s">
        <v>43</v>
      </c>
      <c r="E16" s="130" t="str">
        <f>"Eigen inschatting door Inschrijver. Waarde tussen 0 en "&amp;F20&amp;" punten."</f>
        <v>Eigen inschatting door Inschrijver. Waarde tussen 0 en 50 punten.</v>
      </c>
      <c r="F16" s="131"/>
      <c r="G16" s="132"/>
      <c r="H16" s="133"/>
    </row>
    <row r="17" spans="1:12" s="104" customFormat="1" ht="27.95" customHeight="1" x14ac:dyDescent="0.2">
      <c r="A17" s="118"/>
      <c r="B17" s="118"/>
      <c r="C17" s="119"/>
      <c r="D17" s="134"/>
      <c r="E17" s="133"/>
      <c r="F17" s="133"/>
      <c r="G17" s="133"/>
    </row>
    <row r="18" spans="1:12" s="104" customFormat="1" ht="27.95" customHeight="1" x14ac:dyDescent="0.2">
      <c r="A18" s="118"/>
      <c r="B18" s="118"/>
      <c r="C18" s="119"/>
      <c r="D18" s="192" t="s">
        <v>44</v>
      </c>
      <c r="E18" s="193"/>
      <c r="F18" s="135" t="s">
        <v>45</v>
      </c>
      <c r="G18" s="194" t="s">
        <v>37</v>
      </c>
      <c r="H18" s="195"/>
    </row>
    <row r="19" spans="1:12" s="104" customFormat="1" ht="27.95" customHeight="1" x14ac:dyDescent="0.2">
      <c r="A19" s="118"/>
      <c r="B19" s="118"/>
      <c r="C19" s="119"/>
      <c r="D19" s="191" t="s">
        <v>46</v>
      </c>
      <c r="E19" s="191"/>
      <c r="F19" s="127">
        <f>DATA!G41</f>
        <v>150</v>
      </c>
      <c r="G19" s="122">
        <f>+F19/DATA!$G$40*100</f>
        <v>75</v>
      </c>
      <c r="H19" s="123" t="s">
        <v>39</v>
      </c>
    </row>
    <row r="20" spans="1:12" s="104" customFormat="1" ht="27.95" customHeight="1" x14ac:dyDescent="0.2">
      <c r="A20" s="118"/>
      <c r="B20" s="118"/>
      <c r="C20" s="119"/>
      <c r="D20" s="191" t="s">
        <v>47</v>
      </c>
      <c r="E20" s="191"/>
      <c r="F20" s="127">
        <f>DATA!G42</f>
        <v>50</v>
      </c>
      <c r="G20" s="122">
        <f>+F20/DATA!$G$40*100</f>
        <v>25</v>
      </c>
      <c r="H20" s="123" t="s">
        <v>39</v>
      </c>
      <c r="J20" s="136"/>
      <c r="K20" s="136"/>
      <c r="L20" s="136"/>
    </row>
    <row r="21" spans="1:12" s="104" customFormat="1" ht="27.95" customHeight="1" x14ac:dyDescent="0.2">
      <c r="A21" s="118"/>
      <c r="B21" s="119"/>
      <c r="C21" s="119"/>
      <c r="D21" s="191" t="s">
        <v>20</v>
      </c>
      <c r="E21" s="191"/>
      <c r="F21" s="127">
        <f>SUM(F19:F20)</f>
        <v>200</v>
      </c>
      <c r="G21" s="122">
        <f>+F21/DATA!$G$40*100</f>
        <v>100</v>
      </c>
      <c r="H21" s="123" t="s">
        <v>39</v>
      </c>
    </row>
    <row r="22" spans="1:12" s="104" customFormat="1" ht="27.95" customHeight="1" x14ac:dyDescent="0.2">
      <c r="A22" s="118"/>
      <c r="B22" s="119"/>
      <c r="C22" s="119"/>
      <c r="D22" s="190"/>
      <c r="E22" s="190"/>
      <c r="F22" s="137"/>
      <c r="G22" s="138"/>
      <c r="H22" s="139"/>
    </row>
    <row r="23" spans="1:12" s="104" customFormat="1" ht="27.95" customHeight="1" x14ac:dyDescent="0.2">
      <c r="A23" s="118"/>
      <c r="B23" s="119"/>
      <c r="C23" s="119"/>
      <c r="D23" s="117"/>
      <c r="E23" s="117"/>
      <c r="F23" s="117"/>
      <c r="G23" s="117"/>
      <c r="H23" s="117"/>
    </row>
    <row r="24" spans="1:12" s="104" customFormat="1" ht="27.95" customHeight="1" x14ac:dyDescent="0.2">
      <c r="A24" s="118"/>
      <c r="B24" s="119"/>
      <c r="C24" s="119"/>
      <c r="D24" s="117"/>
      <c r="E24" s="117"/>
      <c r="F24" s="117"/>
      <c r="G24" s="117"/>
      <c r="H24" s="117"/>
    </row>
    <row r="25" spans="1:12" s="104" customFormat="1" ht="27.95" customHeight="1" x14ac:dyDescent="0.2">
      <c r="A25" s="118"/>
      <c r="B25" s="119"/>
      <c r="C25" s="119"/>
      <c r="D25" s="117"/>
      <c r="E25" s="117"/>
      <c r="F25" s="117"/>
      <c r="G25" s="117"/>
      <c r="H25" s="117"/>
    </row>
    <row r="26" spans="1:12" s="104" customFormat="1" ht="27.95" customHeight="1" x14ac:dyDescent="0.2">
      <c r="A26" s="118"/>
      <c r="B26" s="119"/>
      <c r="C26" s="119"/>
      <c r="D26" s="117"/>
      <c r="E26" s="117"/>
      <c r="F26" s="117"/>
      <c r="G26" s="117"/>
      <c r="H26" s="117"/>
    </row>
    <row r="27" spans="1:12" s="104" customFormat="1" ht="27.75" customHeight="1" x14ac:dyDescent="0.2">
      <c r="A27" s="103"/>
      <c r="B27" s="119"/>
      <c r="C27" s="119"/>
      <c r="D27" s="117"/>
      <c r="E27" s="117"/>
      <c r="F27" s="117"/>
      <c r="G27" s="117"/>
      <c r="H27" s="117"/>
    </row>
    <row r="28" spans="1:12" s="104" customFormat="1" ht="15" customHeight="1" thickBot="1" x14ac:dyDescent="0.25">
      <c r="A28" s="103"/>
      <c r="B28" s="112"/>
      <c r="C28" s="113"/>
      <c r="D28" s="113"/>
      <c r="E28" s="113"/>
      <c r="F28" s="114"/>
      <c r="G28" s="115"/>
      <c r="H28" s="115"/>
    </row>
    <row r="29" spans="1:12" s="104" customFormat="1" ht="15" customHeight="1" x14ac:dyDescent="0.2"/>
    <row r="30" spans="1:12" s="104" customFormat="1" ht="27.95" hidden="1" customHeight="1" x14ac:dyDescent="0.2">
      <c r="B30" s="117"/>
    </row>
    <row r="31" spans="1:12" s="104" customFormat="1" ht="27.95" hidden="1" customHeight="1" x14ac:dyDescent="0.2">
      <c r="B31" s="117"/>
    </row>
    <row r="32" spans="1:12" s="104" customFormat="1" ht="27.95" hidden="1" customHeight="1" x14ac:dyDescent="0.2">
      <c r="B32" s="117"/>
    </row>
    <row r="33" spans="2:16" s="104" customFormat="1" ht="27.95" hidden="1" customHeight="1" x14ac:dyDescent="0.2">
      <c r="B33" s="117"/>
    </row>
    <row r="34" spans="2:16" s="104" customFormat="1" ht="27.95" hidden="1" customHeight="1" x14ac:dyDescent="0.2">
      <c r="B34" s="117"/>
    </row>
    <row r="35" spans="2:16" s="104" customFormat="1" ht="27.95" hidden="1" customHeight="1" x14ac:dyDescent="0.2">
      <c r="B35" s="117"/>
      <c r="P35" s="104" t="s">
        <v>13</v>
      </c>
    </row>
    <row r="36" spans="2:16" s="104" customFormat="1" ht="27.95" hidden="1" customHeight="1" x14ac:dyDescent="0.2">
      <c r="B36" s="117"/>
    </row>
    <row r="37" spans="2:16" s="104" customFormat="1" ht="27.95" hidden="1" customHeight="1" x14ac:dyDescent="0.25">
      <c r="B37" s="117"/>
      <c r="G37" s="5"/>
    </row>
    <row r="38" spans="2:16" s="104" customFormat="1" ht="27.95" hidden="1" customHeight="1" x14ac:dyDescent="0.25">
      <c r="B38" s="117"/>
      <c r="G38" s="5"/>
    </row>
    <row r="39" spans="2:16" s="104" customFormat="1" ht="27.95" hidden="1" customHeight="1" x14ac:dyDescent="0.25">
      <c r="D39" s="5"/>
      <c r="E39" s="5"/>
      <c r="F39" s="5"/>
      <c r="G39" s="5"/>
    </row>
    <row r="40" spans="2:16" ht="15" hidden="1" customHeight="1" x14ac:dyDescent="0.25"/>
    <row r="41" spans="2:16" ht="15" hidden="1" customHeight="1" x14ac:dyDescent="0.25"/>
    <row r="42" spans="2:16" ht="15" hidden="1" customHeight="1" x14ac:dyDescent="0.25"/>
    <row r="43" spans="2:16" ht="15" hidden="1" customHeight="1" x14ac:dyDescent="0.25"/>
    <row r="44" spans="2:16" ht="15" hidden="1" customHeight="1" x14ac:dyDescent="0.25"/>
    <row r="45" spans="2:16" ht="15" hidden="1" customHeight="1" x14ac:dyDescent="0.25"/>
    <row r="46" spans="2:16" ht="15" hidden="1" customHeight="1" x14ac:dyDescent="0.25"/>
    <row r="47" spans="2:16" ht="15" hidden="1" customHeight="1" x14ac:dyDescent="0.25"/>
    <row r="48" spans="2:16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/>
    <row r="83" spans="3:7" ht="15" hidden="1" customHeight="1" x14ac:dyDescent="0.25">
      <c r="C83" s="140" t="s">
        <v>41</v>
      </c>
      <c r="D83" s="141"/>
      <c r="E83" s="142">
        <v>1650</v>
      </c>
      <c r="F83" s="143" t="e">
        <f>+E83/Qmax*100</f>
        <v>#NAME?</v>
      </c>
      <c r="G83" s="123" t="s">
        <v>39</v>
      </c>
    </row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  <row r="95" spans="3:7" ht="15" hidden="1" customHeight="1" x14ac:dyDescent="0.25"/>
  </sheetData>
  <sheetProtection algorithmName="SHA-512" hashValue="WjXNkldqfACJPM9iMayyj4pKwKaPz/+LLJ2O+kmOvwiX53cp0DOWPe1ChZ4WohPdGftSW6ydHeJHSH61RKsSog==" saltValue="doVhHcHQy7ax5wq9XLtYLA==" spinCount="100000" sheet="1" objects="1" scenarios="1"/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7E9FF-DAE1-4E95-92D7-D46FF2D374F7}">
  <dimension ref="A1:AE80"/>
  <sheetViews>
    <sheetView showGridLines="0" zoomScaleNormal="100" workbookViewId="0"/>
  </sheetViews>
  <sheetFormatPr defaultColWidth="0" defaultRowHeight="15" zeroHeight="1" x14ac:dyDescent="0.25"/>
  <cols>
    <col min="1" max="1" width="3.7109375" style="144" customWidth="1"/>
    <col min="2" max="27" width="21.7109375" style="144" customWidth="1"/>
    <col min="28" max="28" width="3.7109375" style="144" customWidth="1"/>
    <col min="29" max="31" width="21.7109375" style="144" hidden="1" customWidth="1"/>
    <col min="32" max="16384" width="9.140625" style="144" hidden="1"/>
  </cols>
  <sheetData>
    <row r="1" spans="2:28" ht="21" customHeight="1" x14ac:dyDescent="0.25">
      <c r="AB1" s="145"/>
    </row>
    <row r="2" spans="2:28" s="145" customFormat="1" ht="21" customHeight="1" x14ac:dyDescent="0.2">
      <c r="B2" s="200" t="s">
        <v>48</v>
      </c>
      <c r="C2" s="200"/>
      <c r="D2" s="200"/>
      <c r="E2" s="200"/>
    </row>
    <row r="3" spans="2:28" s="145" customFormat="1" ht="21" customHeight="1" x14ac:dyDescent="0.2">
      <c r="B3" s="200"/>
      <c r="C3" s="200"/>
      <c r="D3" s="200"/>
      <c r="E3" s="200"/>
    </row>
    <row r="4" spans="2:28" s="145" customFormat="1" ht="21" customHeight="1" x14ac:dyDescent="0.2">
      <c r="B4" s="200"/>
      <c r="C4" s="200"/>
      <c r="D4" s="200"/>
      <c r="E4" s="200"/>
    </row>
    <row r="5" spans="2:28" s="145" customFormat="1" ht="21" customHeight="1" x14ac:dyDescent="0.2">
      <c r="B5" s="146"/>
    </row>
    <row r="6" spans="2:28" s="145" customFormat="1" ht="27.95" customHeight="1" x14ac:dyDescent="0.2">
      <c r="B6" s="147" t="s">
        <v>49</v>
      </c>
    </row>
    <row r="7" spans="2:28" s="145" customFormat="1" ht="27.95" customHeight="1" x14ac:dyDescent="0.2">
      <c r="B7" s="148" t="s">
        <v>50</v>
      </c>
      <c r="C7" s="149">
        <f>+'BPK-Grafiek'!$F$9</f>
        <v>0</v>
      </c>
      <c r="D7" s="150">
        <f>+'BPK-Grafiek'!$F$14</f>
        <v>150</v>
      </c>
      <c r="E7" s="151">
        <f>IFERROR((0.5*($C$7/$G$38)^$F$38+0.5*(2-$D$7/$H$38)^$F$38)^(1/$F$38),0)</f>
        <v>0.97435624709194002</v>
      </c>
      <c r="F7" s="152">
        <f>+D7/G40*100</f>
        <v>75</v>
      </c>
    </row>
    <row r="8" spans="2:28" s="145" customFormat="1" ht="27.95" customHeight="1" x14ac:dyDescent="0.2"/>
    <row r="9" spans="2:28" s="155" customFormat="1" ht="27.95" customHeight="1" x14ac:dyDescent="0.25">
      <c r="B9" s="153" t="s">
        <v>51</v>
      </c>
      <c r="C9" s="201" t="s">
        <v>93</v>
      </c>
      <c r="D9" s="201"/>
      <c r="E9" s="201"/>
      <c r="F9" s="201"/>
      <c r="G9" s="201"/>
      <c r="H9" s="201"/>
      <c r="I9" s="201"/>
      <c r="J9" s="201"/>
      <c r="K9" s="154"/>
      <c r="L9" s="154"/>
    </row>
    <row r="10" spans="2:28" s="155" customFormat="1" ht="27.95" customHeight="1" x14ac:dyDescent="0.25">
      <c r="C10" s="201"/>
      <c r="D10" s="201"/>
      <c r="E10" s="201"/>
      <c r="F10" s="201"/>
      <c r="G10" s="201"/>
      <c r="H10" s="201"/>
      <c r="I10" s="201"/>
      <c r="J10" s="201"/>
    </row>
    <row r="11" spans="2:28" s="145" customFormat="1" ht="27.95" customHeight="1" x14ac:dyDescent="0.2">
      <c r="B11" s="156" t="s">
        <v>52</v>
      </c>
      <c r="C11" s="157" t="s">
        <v>53</v>
      </c>
      <c r="D11" s="157" t="s">
        <v>54</v>
      </c>
      <c r="E11" s="157" t="s">
        <v>55</v>
      </c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</row>
    <row r="12" spans="2:28" s="145" customFormat="1" ht="27.95" customHeight="1" x14ac:dyDescent="0.2">
      <c r="B12" s="159" t="s">
        <v>56</v>
      </c>
      <c r="C12" s="160">
        <v>1625000</v>
      </c>
      <c r="D12" s="161">
        <v>167</v>
      </c>
      <c r="E12" s="162">
        <v>1</v>
      </c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</row>
    <row r="13" spans="2:28" s="145" customFormat="1" ht="27.95" customHeight="1" x14ac:dyDescent="0.2">
      <c r="B13" s="159" t="s">
        <v>57</v>
      </c>
      <c r="C13" s="160">
        <v>1787408.8079993285</v>
      </c>
      <c r="D13" s="161">
        <v>200</v>
      </c>
      <c r="E13" s="162">
        <v>1.0000103427043121</v>
      </c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</row>
    <row r="14" spans="2:28" s="145" customFormat="1" ht="27.95" customHeight="1" x14ac:dyDescent="0.2">
      <c r="B14" s="159" t="s">
        <v>58</v>
      </c>
      <c r="C14" s="160">
        <v>0</v>
      </c>
      <c r="D14" s="161">
        <v>145.15736615928134</v>
      </c>
      <c r="E14" s="162">
        <v>1</v>
      </c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</row>
    <row r="15" spans="2:28" s="145" customFormat="1" ht="27.95" customHeight="1" x14ac:dyDescent="0.2"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</row>
    <row r="16" spans="2:28" s="145" customFormat="1" ht="27.95" customHeight="1" x14ac:dyDescent="0.2">
      <c r="B16" s="163" t="s">
        <v>59</v>
      </c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</row>
    <row r="17" spans="2:27" s="145" customFormat="1" ht="27.95" customHeight="1" x14ac:dyDescent="0.2">
      <c r="B17" s="158"/>
      <c r="C17" s="157" t="s">
        <v>60</v>
      </c>
      <c r="D17" s="164">
        <v>0</v>
      </c>
      <c r="E17" s="164">
        <v>1.2500000000000001E-2</v>
      </c>
      <c r="F17" s="164">
        <v>2.5000000000000001E-2</v>
      </c>
      <c r="G17" s="164">
        <v>0.05</v>
      </c>
      <c r="H17" s="164">
        <v>0.1</v>
      </c>
      <c r="I17" s="164">
        <v>0.15</v>
      </c>
      <c r="J17" s="164">
        <v>0.2</v>
      </c>
      <c r="K17" s="164">
        <v>0.25</v>
      </c>
      <c r="L17" s="164">
        <v>0.3</v>
      </c>
      <c r="M17" s="164">
        <v>0.35</v>
      </c>
      <c r="N17" s="164">
        <v>0.4</v>
      </c>
      <c r="O17" s="164">
        <v>0.45</v>
      </c>
      <c r="P17" s="164">
        <v>0.5</v>
      </c>
      <c r="Q17" s="164">
        <v>0.55000000000000004</v>
      </c>
      <c r="R17" s="164">
        <v>0.6</v>
      </c>
      <c r="S17" s="164">
        <v>0.65</v>
      </c>
      <c r="T17" s="164">
        <v>0.7</v>
      </c>
      <c r="U17" s="164">
        <v>0.75</v>
      </c>
      <c r="V17" s="164">
        <v>0.8</v>
      </c>
      <c r="W17" s="164">
        <v>0.85</v>
      </c>
      <c r="X17" s="164">
        <v>0.9</v>
      </c>
      <c r="Y17" s="164">
        <v>0.95</v>
      </c>
      <c r="Z17" s="164">
        <v>1</v>
      </c>
      <c r="AA17" s="165">
        <v>0</v>
      </c>
    </row>
    <row r="18" spans="2:27" s="145" customFormat="1" ht="27.95" customHeight="1" x14ac:dyDescent="0.2">
      <c r="B18" s="166" t="s">
        <v>61</v>
      </c>
      <c r="C18" s="164">
        <v>145.15736615928134</v>
      </c>
      <c r="D18" s="164">
        <v>145.15736615928134</v>
      </c>
      <c r="E18" s="164">
        <v>145.84289908229033</v>
      </c>
      <c r="F18" s="164">
        <v>146.52843200529929</v>
      </c>
      <c r="G18" s="164">
        <v>147.89949785131728</v>
      </c>
      <c r="H18" s="164">
        <v>150.64162954335319</v>
      </c>
      <c r="I18" s="164">
        <v>153.38376123538913</v>
      </c>
      <c r="J18" s="164">
        <v>156.12589292742507</v>
      </c>
      <c r="K18" s="164">
        <v>158.86802461946101</v>
      </c>
      <c r="L18" s="164">
        <v>161.61015631149695</v>
      </c>
      <c r="M18" s="164">
        <v>164.35228800353286</v>
      </c>
      <c r="N18" s="164">
        <v>167.0944196955688</v>
      </c>
      <c r="O18" s="164">
        <v>169.83655138760474</v>
      </c>
      <c r="P18" s="164">
        <v>172.57868307964065</v>
      </c>
      <c r="Q18" s="164">
        <v>175.3208147716766</v>
      </c>
      <c r="R18" s="164">
        <v>178.06294646371254</v>
      </c>
      <c r="S18" s="164">
        <v>180.80507815574848</v>
      </c>
      <c r="T18" s="164">
        <v>183.54720984778442</v>
      </c>
      <c r="U18" s="164">
        <v>186.28934153982033</v>
      </c>
      <c r="V18" s="164">
        <v>189.03147323185627</v>
      </c>
      <c r="W18" s="164">
        <v>191.77360492389221</v>
      </c>
      <c r="X18" s="164">
        <v>194.51573661592812</v>
      </c>
      <c r="Y18" s="164">
        <v>197.25786830796406</v>
      </c>
      <c r="Z18" s="164">
        <v>200</v>
      </c>
      <c r="AA18" s="164" t="s">
        <v>55</v>
      </c>
    </row>
    <row r="19" spans="2:27" s="145" customFormat="1" ht="27.95" customHeight="1" x14ac:dyDescent="0.2">
      <c r="B19" s="166" t="s">
        <v>62</v>
      </c>
      <c r="C19" s="164"/>
      <c r="D19" s="164">
        <v>0</v>
      </c>
      <c r="E19" s="164">
        <v>920641.4079257031</v>
      </c>
      <c r="F19" s="164">
        <v>1039503.5556241035</v>
      </c>
      <c r="G19" s="164">
        <v>1171963.7606333341</v>
      </c>
      <c r="H19" s="164">
        <v>1317378.7772576604</v>
      </c>
      <c r="I19" s="164">
        <v>1407202.027290392</v>
      </c>
      <c r="J19" s="164">
        <v>1472099.9665501998</v>
      </c>
      <c r="K19" s="164">
        <v>1522490.8601502501</v>
      </c>
      <c r="L19" s="164">
        <v>1563277.1791781192</v>
      </c>
      <c r="M19" s="164">
        <v>1597189.1316930824</v>
      </c>
      <c r="N19" s="164">
        <v>1625916.3510852796</v>
      </c>
      <c r="O19" s="164">
        <v>1650583.6286791898</v>
      </c>
      <c r="P19" s="164">
        <v>1671981.0570833872</v>
      </c>
      <c r="Q19" s="164">
        <v>1690687.0350333357</v>
      </c>
      <c r="R19" s="164">
        <v>1707139.1201692962</v>
      </c>
      <c r="S19" s="164">
        <v>1721677.2991928274</v>
      </c>
      <c r="T19" s="164">
        <v>1734571.6857344559</v>
      </c>
      <c r="U19" s="164">
        <v>1746040.94957524</v>
      </c>
      <c r="V19" s="164">
        <v>1756264.9826664922</v>
      </c>
      <c r="W19" s="164">
        <v>1765393.8472772127</v>
      </c>
      <c r="X19" s="164">
        <v>1773554.2491324164</v>
      </c>
      <c r="Y19" s="164">
        <v>1780854.3175399776</v>
      </c>
      <c r="Z19" s="164">
        <v>1787387.1996204944</v>
      </c>
      <c r="AA19" s="164">
        <v>1</v>
      </c>
    </row>
    <row r="20" spans="2:27" s="145" customFormat="1" ht="27.95" customHeight="1" x14ac:dyDescent="0.2">
      <c r="B20" s="167"/>
      <c r="C20" s="164"/>
      <c r="D20" s="164">
        <v>72.578683079640669</v>
      </c>
      <c r="E20" s="164">
        <v>72.921449541145165</v>
      </c>
      <c r="F20" s="164">
        <v>73.264216002649647</v>
      </c>
      <c r="G20" s="164">
        <v>73.949748925658639</v>
      </c>
      <c r="H20" s="164">
        <v>75.320814771676595</v>
      </c>
      <c r="I20" s="164">
        <v>76.691880617694565</v>
      </c>
      <c r="J20" s="164">
        <v>78.062946463712535</v>
      </c>
      <c r="K20" s="164">
        <v>79.434012309730505</v>
      </c>
      <c r="L20" s="164">
        <v>80.805078155748475</v>
      </c>
      <c r="M20" s="164">
        <v>82.176144001766431</v>
      </c>
      <c r="N20" s="164">
        <v>83.547209847784401</v>
      </c>
      <c r="O20" s="164">
        <v>84.918275693802372</v>
      </c>
      <c r="P20" s="164">
        <v>86.289341539820327</v>
      </c>
      <c r="Q20" s="164">
        <v>87.660407385838298</v>
      </c>
      <c r="R20" s="164">
        <v>89.031473231856268</v>
      </c>
      <c r="S20" s="164">
        <v>90.402539077874238</v>
      </c>
      <c r="T20" s="164">
        <v>91.773604923892208</v>
      </c>
      <c r="U20" s="164">
        <v>93.144670769910164</v>
      </c>
      <c r="V20" s="164">
        <v>94.515736615928134</v>
      </c>
      <c r="W20" s="164">
        <v>95.886802461946104</v>
      </c>
      <c r="X20" s="164">
        <v>97.25786830796406</v>
      </c>
      <c r="Y20" s="164">
        <v>98.62893415398203</v>
      </c>
      <c r="Z20" s="164">
        <v>100</v>
      </c>
      <c r="AA20" s="164">
        <v>0</v>
      </c>
    </row>
    <row r="21" spans="2:27" s="145" customFormat="1" ht="27.95" customHeight="1" x14ac:dyDescent="0.2">
      <c r="B21" s="166" t="s">
        <v>63</v>
      </c>
      <c r="C21" s="164">
        <v>164.0416295433532</v>
      </c>
      <c r="D21" s="164">
        <v>164.0416295433532</v>
      </c>
      <c r="E21" s="164">
        <v>164.49110917406128</v>
      </c>
      <c r="F21" s="164">
        <v>164.94058880476936</v>
      </c>
      <c r="G21" s="164">
        <v>165.83954806618553</v>
      </c>
      <c r="H21" s="164">
        <v>167.63746658901789</v>
      </c>
      <c r="I21" s="164">
        <v>169.43538511185022</v>
      </c>
      <c r="J21" s="164">
        <v>171.23330363468256</v>
      </c>
      <c r="K21" s="164">
        <v>173.03122215751489</v>
      </c>
      <c r="L21" s="164">
        <v>174.82914068034722</v>
      </c>
      <c r="M21" s="164">
        <v>176.62705920317958</v>
      </c>
      <c r="N21" s="164">
        <v>178.42497772601192</v>
      </c>
      <c r="O21" s="164">
        <v>180.22289624884425</v>
      </c>
      <c r="P21" s="164">
        <v>182.02081477167661</v>
      </c>
      <c r="Q21" s="164">
        <v>183.81873329450895</v>
      </c>
      <c r="R21" s="164">
        <v>185.61665181734128</v>
      </c>
      <c r="S21" s="164">
        <v>187.41457034017361</v>
      </c>
      <c r="T21" s="164">
        <v>189.21248886300594</v>
      </c>
      <c r="U21" s="164">
        <v>191.01040738583831</v>
      </c>
      <c r="V21" s="164">
        <v>192.80832590867064</v>
      </c>
      <c r="W21" s="164">
        <v>194.60624443150297</v>
      </c>
      <c r="X21" s="164">
        <v>196.40416295433533</v>
      </c>
      <c r="Y21" s="164">
        <v>198.20208147716767</v>
      </c>
      <c r="Z21" s="164">
        <v>200</v>
      </c>
      <c r="AA21" s="164" t="s">
        <v>55</v>
      </c>
    </row>
    <row r="22" spans="2:27" s="145" customFormat="1" ht="27.95" customHeight="1" x14ac:dyDescent="0.2">
      <c r="B22" s="166" t="s">
        <v>64</v>
      </c>
      <c r="C22" s="164"/>
      <c r="D22" s="164">
        <v>0</v>
      </c>
      <c r="E22" s="164">
        <v>783636.16225531953</v>
      </c>
      <c r="F22" s="164">
        <v>885168.22269170999</v>
      </c>
      <c r="G22" s="164">
        <v>998769.69721370132</v>
      </c>
      <c r="H22" s="164">
        <v>1124508.413595712</v>
      </c>
      <c r="I22" s="164">
        <v>1203113.4256019094</v>
      </c>
      <c r="J22" s="164">
        <v>1260614.2849498899</v>
      </c>
      <c r="K22" s="164">
        <v>1305842.0567508573</v>
      </c>
      <c r="L22" s="164">
        <v>1342946.5137638417</v>
      </c>
      <c r="M22" s="164">
        <v>1374235.1949983898</v>
      </c>
      <c r="N22" s="164">
        <v>1401133.8053167844</v>
      </c>
      <c r="O22" s="164">
        <v>1424589.7247583305</v>
      </c>
      <c r="P22" s="164">
        <v>1445267.1105176168</v>
      </c>
      <c r="Q22" s="164">
        <v>1463651.1204293845</v>
      </c>
      <c r="R22" s="164">
        <v>1480107.9183332087</v>
      </c>
      <c r="S22" s="164">
        <v>1494921.3030315002</v>
      </c>
      <c r="T22" s="164">
        <v>1508316.1453415288</v>
      </c>
      <c r="U22" s="164">
        <v>1520473.9767089987</v>
      </c>
      <c r="V22" s="164">
        <v>1531543.6998240545</v>
      </c>
      <c r="W22" s="164">
        <v>1541649.1537892763</v>
      </c>
      <c r="X22" s="164">
        <v>1550894.5862543969</v>
      </c>
      <c r="Y22" s="164">
        <v>1559368.694436688</v>
      </c>
      <c r="Z22" s="164">
        <v>1567147.6641015755</v>
      </c>
      <c r="AA22" s="164">
        <v>0.9</v>
      </c>
    </row>
    <row r="23" spans="2:27" s="145" customFormat="1" ht="27.95" customHeight="1" x14ac:dyDescent="0.2">
      <c r="B23" s="167"/>
      <c r="C23" s="164"/>
      <c r="D23" s="164">
        <v>82.020814771676598</v>
      </c>
      <c r="E23" s="164">
        <v>82.245554587030639</v>
      </c>
      <c r="F23" s="164">
        <v>82.470294402384681</v>
      </c>
      <c r="G23" s="164">
        <v>82.919774033092764</v>
      </c>
      <c r="H23" s="164">
        <v>83.818733294508945</v>
      </c>
      <c r="I23" s="164">
        <v>84.717692555925112</v>
      </c>
      <c r="J23" s="164">
        <v>85.616651817341278</v>
      </c>
      <c r="K23" s="164">
        <v>86.515611078757445</v>
      </c>
      <c r="L23" s="164">
        <v>87.414570340173611</v>
      </c>
      <c r="M23" s="164">
        <v>88.313529601589792</v>
      </c>
      <c r="N23" s="164">
        <v>89.212488863005959</v>
      </c>
      <c r="O23" s="164">
        <v>90.111448124422125</v>
      </c>
      <c r="P23" s="164">
        <v>91.010407385838306</v>
      </c>
      <c r="Q23" s="164">
        <v>91.909366647254473</v>
      </c>
      <c r="R23" s="164">
        <v>92.808325908670639</v>
      </c>
      <c r="S23" s="164">
        <v>93.707285170086806</v>
      </c>
      <c r="T23" s="164">
        <v>94.606244431502972</v>
      </c>
      <c r="U23" s="164">
        <v>95.505203692919153</v>
      </c>
      <c r="V23" s="164">
        <v>96.40416295433532</v>
      </c>
      <c r="W23" s="164">
        <v>97.303122215751486</v>
      </c>
      <c r="X23" s="164">
        <v>98.202081477167667</v>
      </c>
      <c r="Y23" s="164">
        <v>99.101040738583833</v>
      </c>
      <c r="Z23" s="164">
        <v>100</v>
      </c>
      <c r="AA23" s="164">
        <v>0</v>
      </c>
    </row>
    <row r="24" spans="2:27" s="145" customFormat="1" ht="27.95" customHeight="1" x14ac:dyDescent="0.2">
      <c r="B24" s="166" t="s">
        <v>65</v>
      </c>
      <c r="C24" s="164">
        <v>182.92589292742508</v>
      </c>
      <c r="D24" s="164">
        <v>182.92589292742508</v>
      </c>
      <c r="E24" s="164">
        <v>183.13931926583226</v>
      </c>
      <c r="F24" s="164">
        <v>183.35274560423946</v>
      </c>
      <c r="G24" s="164">
        <v>183.77959828105384</v>
      </c>
      <c r="H24" s="164">
        <v>184.63330363468256</v>
      </c>
      <c r="I24" s="164">
        <v>185.48700898831132</v>
      </c>
      <c r="J24" s="164">
        <v>186.34071434194007</v>
      </c>
      <c r="K24" s="164">
        <v>187.1944196955688</v>
      </c>
      <c r="L24" s="164">
        <v>188.04812504919755</v>
      </c>
      <c r="M24" s="164">
        <v>188.90183040282631</v>
      </c>
      <c r="N24" s="164">
        <v>189.75553575645506</v>
      </c>
      <c r="O24" s="164">
        <v>190.60924111008379</v>
      </c>
      <c r="P24" s="164">
        <v>191.46294646371254</v>
      </c>
      <c r="Q24" s="164">
        <v>192.3166518173413</v>
      </c>
      <c r="R24" s="164">
        <v>193.17035717097002</v>
      </c>
      <c r="S24" s="164">
        <v>194.02406252459878</v>
      </c>
      <c r="T24" s="164">
        <v>194.87776787822753</v>
      </c>
      <c r="U24" s="164">
        <v>195.73147323185628</v>
      </c>
      <c r="V24" s="164">
        <v>196.58517858548501</v>
      </c>
      <c r="W24" s="164">
        <v>197.43888393911377</v>
      </c>
      <c r="X24" s="164">
        <v>198.29258929274252</v>
      </c>
      <c r="Y24" s="164">
        <v>199.14629464637125</v>
      </c>
      <c r="Z24" s="164">
        <v>200</v>
      </c>
      <c r="AA24" s="164" t="s">
        <v>55</v>
      </c>
    </row>
    <row r="25" spans="2:27" s="145" customFormat="1" ht="27.95" customHeight="1" x14ac:dyDescent="0.2">
      <c r="B25" s="166" t="s">
        <v>66</v>
      </c>
      <c r="C25" s="164"/>
      <c r="D25" s="164">
        <v>0</v>
      </c>
      <c r="E25" s="164">
        <v>623579.14577295794</v>
      </c>
      <c r="F25" s="164">
        <v>704730.14701411582</v>
      </c>
      <c r="G25" s="164">
        <v>795979.5786313077</v>
      </c>
      <c r="H25" s="164">
        <v>898001.35543458245</v>
      </c>
      <c r="I25" s="164">
        <v>962712.39955224225</v>
      </c>
      <c r="J25" s="164">
        <v>1010754.4718572047</v>
      </c>
      <c r="K25" s="164">
        <v>1049119.7084151646</v>
      </c>
      <c r="L25" s="164">
        <v>1081088.6051862235</v>
      </c>
      <c r="M25" s="164">
        <v>1108482.3705654268</v>
      </c>
      <c r="N25" s="164">
        <v>1132424.319950809</v>
      </c>
      <c r="O25" s="164">
        <v>1153659.5569713379</v>
      </c>
      <c r="P25" s="164">
        <v>1172709.440731229</v>
      </c>
      <c r="Q25" s="164">
        <v>1189954.0480708969</v>
      </c>
      <c r="R25" s="164">
        <v>1205679.6193881771</v>
      </c>
      <c r="S25" s="164">
        <v>1220107.5023522694</v>
      </c>
      <c r="T25" s="164">
        <v>1233412.6598732418</v>
      </c>
      <c r="U25" s="164">
        <v>1245735.9726427821</v>
      </c>
      <c r="V25" s="164">
        <v>1257192.6868685894</v>
      </c>
      <c r="W25" s="164">
        <v>1267878.3776436255</v>
      </c>
      <c r="X25" s="164">
        <v>1277873.2600484621</v>
      </c>
      <c r="Y25" s="164">
        <v>1287245.3711115622</v>
      </c>
      <c r="Z25" s="164">
        <v>1296052.9615853222</v>
      </c>
      <c r="AA25" s="164">
        <v>0.8</v>
      </c>
    </row>
    <row r="26" spans="2:27" s="145" customFormat="1" ht="27.95" customHeight="1" x14ac:dyDescent="0.2">
      <c r="B26" s="167"/>
      <c r="C26" s="164"/>
      <c r="D26" s="164">
        <v>91.462946463712541</v>
      </c>
      <c r="E26" s="164">
        <v>91.569659632916128</v>
      </c>
      <c r="F26" s="164">
        <v>91.676372802119729</v>
      </c>
      <c r="G26" s="164">
        <v>91.889799140526918</v>
      </c>
      <c r="H26" s="164">
        <v>92.316651817341281</v>
      </c>
      <c r="I26" s="164">
        <v>92.743504494155658</v>
      </c>
      <c r="J26" s="164">
        <v>93.170357170970036</v>
      </c>
      <c r="K26" s="164">
        <v>93.597209847784399</v>
      </c>
      <c r="L26" s="164">
        <v>94.024062524598776</v>
      </c>
      <c r="M26" s="164">
        <v>94.450915201413153</v>
      </c>
      <c r="N26" s="164">
        <v>94.87776787822753</v>
      </c>
      <c r="O26" s="164">
        <v>95.304620555041893</v>
      </c>
      <c r="P26" s="164">
        <v>95.73147323185627</v>
      </c>
      <c r="Q26" s="164">
        <v>96.158325908670648</v>
      </c>
      <c r="R26" s="164">
        <v>96.585178585485011</v>
      </c>
      <c r="S26" s="164">
        <v>97.012031262299388</v>
      </c>
      <c r="T26" s="164">
        <v>97.438883939113765</v>
      </c>
      <c r="U26" s="164">
        <v>97.865736615928142</v>
      </c>
      <c r="V26" s="164">
        <v>98.292589292742505</v>
      </c>
      <c r="W26" s="164">
        <v>98.719441969556883</v>
      </c>
      <c r="X26" s="164">
        <v>99.14629464637126</v>
      </c>
      <c r="Y26" s="164">
        <v>99.573147323185623</v>
      </c>
      <c r="Z26" s="164">
        <v>100</v>
      </c>
      <c r="AA26" s="164" t="s">
        <v>13</v>
      </c>
    </row>
    <row r="27" spans="2:27" s="145" customFormat="1" ht="27.95" customHeight="1" x14ac:dyDescent="0.2">
      <c r="B27" s="166" t="s">
        <v>67</v>
      </c>
      <c r="C27" s="164">
        <v>201.81015631149697</v>
      </c>
      <c r="D27" s="164">
        <v>201.81015631149697</v>
      </c>
      <c r="E27" s="164">
        <v>201.78752935760326</v>
      </c>
      <c r="F27" s="164">
        <v>201.76490240370956</v>
      </c>
      <c r="G27" s="164">
        <v>201.71964849592212</v>
      </c>
      <c r="H27" s="164">
        <v>201.62914068034726</v>
      </c>
      <c r="I27" s="164">
        <v>201.53863286477241</v>
      </c>
      <c r="J27" s="164">
        <v>201.44812504919759</v>
      </c>
      <c r="K27" s="164">
        <v>201.35761723362273</v>
      </c>
      <c r="L27" s="164">
        <v>201.26710941804788</v>
      </c>
      <c r="M27" s="164">
        <v>201.17660160247303</v>
      </c>
      <c r="N27" s="164">
        <v>201.08609378689818</v>
      </c>
      <c r="O27" s="164">
        <v>200.99558597132332</v>
      </c>
      <c r="P27" s="164">
        <v>200.90507815574847</v>
      </c>
      <c r="Q27" s="164">
        <v>200.81457034017365</v>
      </c>
      <c r="R27" s="164">
        <v>200.72406252459879</v>
      </c>
      <c r="S27" s="164">
        <v>200.63355470902394</v>
      </c>
      <c r="T27" s="164">
        <v>200.54304689344909</v>
      </c>
      <c r="U27" s="164">
        <v>200.45253907787423</v>
      </c>
      <c r="V27" s="164">
        <v>200.36203126229938</v>
      </c>
      <c r="W27" s="164">
        <v>200.27152344672456</v>
      </c>
      <c r="X27" s="164">
        <v>200.18101563114971</v>
      </c>
      <c r="Y27" s="164">
        <v>200.09050781557485</v>
      </c>
      <c r="Z27" s="164">
        <v>200</v>
      </c>
      <c r="AA27" s="164" t="s">
        <v>55</v>
      </c>
    </row>
    <row r="28" spans="2:27" s="145" customFormat="1" ht="27.95" customHeight="1" x14ac:dyDescent="0.2">
      <c r="B28" s="166" t="s">
        <v>68</v>
      </c>
      <c r="C28" s="164"/>
      <c r="D28" s="164">
        <v>0</v>
      </c>
      <c r="E28" s="164">
        <v>0</v>
      </c>
      <c r="F28" s="164">
        <v>0</v>
      </c>
      <c r="G28" s="164">
        <v>0</v>
      </c>
      <c r="H28" s="164">
        <v>0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</v>
      </c>
      <c r="U28" s="164">
        <v>0</v>
      </c>
      <c r="V28" s="164">
        <v>0</v>
      </c>
      <c r="W28" s="164">
        <v>0</v>
      </c>
      <c r="X28" s="164">
        <v>0</v>
      </c>
      <c r="Y28" s="164">
        <v>0</v>
      </c>
      <c r="Z28" s="164">
        <v>0</v>
      </c>
      <c r="AA28" s="164">
        <v>0.7</v>
      </c>
    </row>
    <row r="29" spans="2:27" s="145" customFormat="1" ht="27.95" customHeight="1" x14ac:dyDescent="0.2">
      <c r="B29" s="168"/>
      <c r="C29" s="158"/>
      <c r="D29" s="164">
        <v>100.90507815574847</v>
      </c>
      <c r="E29" s="164">
        <v>100.89376467880162</v>
      </c>
      <c r="F29" s="164">
        <v>100.88245120185478</v>
      </c>
      <c r="G29" s="164">
        <v>100.85982424796104</v>
      </c>
      <c r="H29" s="164">
        <v>100.81457034017363</v>
      </c>
      <c r="I29" s="164">
        <v>100.7693164323862</v>
      </c>
      <c r="J29" s="164">
        <v>100.72406252459881</v>
      </c>
      <c r="K29" s="164">
        <v>100.67880861681138</v>
      </c>
      <c r="L29" s="164">
        <v>100.63355470902393</v>
      </c>
      <c r="M29" s="164">
        <v>100.58830080123651</v>
      </c>
      <c r="N29" s="164">
        <v>100.54304689344909</v>
      </c>
      <c r="O29" s="164">
        <v>100.49779298566166</v>
      </c>
      <c r="P29" s="164">
        <v>100.45253907787423</v>
      </c>
      <c r="Q29" s="164">
        <v>100.40728517008681</v>
      </c>
      <c r="R29" s="164">
        <v>100.36203126229938</v>
      </c>
      <c r="S29" s="164">
        <v>100.31677735451197</v>
      </c>
      <c r="T29" s="164">
        <v>100.27152344672454</v>
      </c>
      <c r="U29" s="164">
        <v>100.22626953893712</v>
      </c>
      <c r="V29" s="164">
        <v>100.18101563114969</v>
      </c>
      <c r="W29" s="164">
        <v>100.13576172336226</v>
      </c>
      <c r="X29" s="164">
        <v>100.09050781557485</v>
      </c>
      <c r="Y29" s="164">
        <v>100.04525390778743</v>
      </c>
      <c r="Z29" s="164">
        <v>100</v>
      </c>
      <c r="AA29" s="164">
        <v>0</v>
      </c>
    </row>
    <row r="30" spans="2:27" s="145" customFormat="1" ht="27.95" customHeight="1" x14ac:dyDescent="0.2">
      <c r="B30" s="166" t="s">
        <v>69</v>
      </c>
      <c r="C30" s="164">
        <v>220.6944196955688</v>
      </c>
      <c r="D30" s="164">
        <v>220.6944196955688</v>
      </c>
      <c r="E30" s="164">
        <v>220.43573944937418</v>
      </c>
      <c r="F30" s="164">
        <v>220.17705920317957</v>
      </c>
      <c r="G30" s="164">
        <v>219.65969871079037</v>
      </c>
      <c r="H30" s="164">
        <v>218.62497772601191</v>
      </c>
      <c r="I30" s="164">
        <v>217.59025674123347</v>
      </c>
      <c r="J30" s="164">
        <v>216.55553575645504</v>
      </c>
      <c r="K30" s="164">
        <v>215.52081477167661</v>
      </c>
      <c r="L30" s="164">
        <v>214.48609378689815</v>
      </c>
      <c r="M30" s="164">
        <v>213.45137280211972</v>
      </c>
      <c r="N30" s="164">
        <v>212.41665181734129</v>
      </c>
      <c r="O30" s="164">
        <v>211.38193083256283</v>
      </c>
      <c r="P30" s="164">
        <v>210.3472098477844</v>
      </c>
      <c r="Q30" s="164">
        <v>209.31248886300597</v>
      </c>
      <c r="R30" s="164">
        <v>208.27776787822751</v>
      </c>
      <c r="S30" s="164">
        <v>207.24304689344908</v>
      </c>
      <c r="T30" s="164">
        <v>206.20832590867064</v>
      </c>
      <c r="U30" s="164">
        <v>205.17360492389219</v>
      </c>
      <c r="V30" s="164">
        <v>204.13888393911375</v>
      </c>
      <c r="W30" s="164">
        <v>203.10416295433532</v>
      </c>
      <c r="X30" s="164">
        <v>202.06944196955689</v>
      </c>
      <c r="Y30" s="164">
        <v>201.03472098477843</v>
      </c>
      <c r="Z30" s="164">
        <v>200</v>
      </c>
      <c r="AA30" s="164" t="s">
        <v>55</v>
      </c>
    </row>
    <row r="31" spans="2:27" s="145" customFormat="1" ht="27.75" customHeight="1" x14ac:dyDescent="0.2">
      <c r="B31" s="166" t="s">
        <v>70</v>
      </c>
      <c r="C31" s="164"/>
      <c r="D31" s="164">
        <v>0</v>
      </c>
      <c r="E31" s="164">
        <v>0</v>
      </c>
      <c r="F31" s="164">
        <v>0</v>
      </c>
      <c r="G31" s="164">
        <v>0</v>
      </c>
      <c r="H31" s="164">
        <v>0</v>
      </c>
      <c r="I31" s="164">
        <v>0</v>
      </c>
      <c r="J31" s="164">
        <v>0</v>
      </c>
      <c r="K31" s="164">
        <v>0</v>
      </c>
      <c r="L31" s="164">
        <v>0</v>
      </c>
      <c r="M31" s="164">
        <v>0</v>
      </c>
      <c r="N31" s="164">
        <v>0</v>
      </c>
      <c r="O31" s="164">
        <v>0</v>
      </c>
      <c r="P31" s="164">
        <v>0</v>
      </c>
      <c r="Q31" s="164">
        <v>0</v>
      </c>
      <c r="R31" s="164">
        <v>0</v>
      </c>
      <c r="S31" s="164">
        <v>0</v>
      </c>
      <c r="T31" s="164">
        <v>0</v>
      </c>
      <c r="U31" s="164">
        <v>0</v>
      </c>
      <c r="V31" s="164">
        <v>0</v>
      </c>
      <c r="W31" s="164">
        <v>0</v>
      </c>
      <c r="X31" s="164">
        <v>0</v>
      </c>
      <c r="Y31" s="164">
        <v>0</v>
      </c>
      <c r="Z31" s="164">
        <v>0</v>
      </c>
      <c r="AA31" s="164">
        <v>0.6</v>
      </c>
    </row>
    <row r="32" spans="2:27" s="145" customFormat="1" ht="27.95" customHeight="1" x14ac:dyDescent="0.2">
      <c r="B32" s="167"/>
      <c r="C32" s="164"/>
      <c r="D32" s="164">
        <v>110.34720984778438</v>
      </c>
      <c r="E32" s="164">
        <v>110.21786972468711</v>
      </c>
      <c r="F32" s="164">
        <v>110.08852960158978</v>
      </c>
      <c r="G32" s="164">
        <v>109.8298493553952</v>
      </c>
      <c r="H32" s="164">
        <v>109.31248886300595</v>
      </c>
      <c r="I32" s="164">
        <v>108.79512837061674</v>
      </c>
      <c r="J32" s="164">
        <v>108.27776787822752</v>
      </c>
      <c r="K32" s="164">
        <v>107.76040738583829</v>
      </c>
      <c r="L32" s="164">
        <v>107.24304689344908</v>
      </c>
      <c r="M32" s="164">
        <v>106.72568640105986</v>
      </c>
      <c r="N32" s="164">
        <v>106.20832590867064</v>
      </c>
      <c r="O32" s="164">
        <v>105.69096541628143</v>
      </c>
      <c r="P32" s="164">
        <v>105.1736049238922</v>
      </c>
      <c r="Q32" s="164">
        <v>104.65624443150298</v>
      </c>
      <c r="R32" s="164">
        <v>104.13888393911375</v>
      </c>
      <c r="S32" s="164">
        <v>103.62152344672452</v>
      </c>
      <c r="T32" s="164">
        <v>103.10416295433534</v>
      </c>
      <c r="U32" s="164">
        <v>102.58680246194609</v>
      </c>
      <c r="V32" s="164">
        <v>102.06944196955688</v>
      </c>
      <c r="W32" s="164">
        <v>101.55208147716766</v>
      </c>
      <c r="X32" s="164">
        <v>101.03472098477843</v>
      </c>
      <c r="Y32" s="164">
        <v>100.51736049238922</v>
      </c>
      <c r="Z32" s="164">
        <v>100</v>
      </c>
      <c r="AA32" s="164" t="s">
        <v>13</v>
      </c>
    </row>
    <row r="33" spans="2:27" s="145" customFormat="1" ht="27.95" customHeight="1" x14ac:dyDescent="0.2">
      <c r="B33" s="166" t="s">
        <v>71</v>
      </c>
      <c r="C33" s="164">
        <v>126.27310277520945</v>
      </c>
      <c r="D33" s="164">
        <v>126.27310277520945</v>
      </c>
      <c r="E33" s="164">
        <v>127.19468899051934</v>
      </c>
      <c r="F33" s="164">
        <v>128.11627520582923</v>
      </c>
      <c r="G33" s="164">
        <v>129.95944763644897</v>
      </c>
      <c r="H33" s="164">
        <v>133.64579249768852</v>
      </c>
      <c r="I33" s="164">
        <v>137.33213735892804</v>
      </c>
      <c r="J33" s="164">
        <v>141.01848222016756</v>
      </c>
      <c r="K33" s="164">
        <v>144.70482708140707</v>
      </c>
      <c r="L33" s="164">
        <v>148.39117194264662</v>
      </c>
      <c r="M33" s="164">
        <v>152.07751680388614</v>
      </c>
      <c r="N33" s="164">
        <v>155.76386166512566</v>
      </c>
      <c r="O33" s="164">
        <v>159.45020652636521</v>
      </c>
      <c r="P33" s="164">
        <v>163.13655138760473</v>
      </c>
      <c r="Q33" s="164">
        <v>166.82289624884424</v>
      </c>
      <c r="R33" s="164">
        <v>170.50924111008379</v>
      </c>
      <c r="S33" s="164">
        <v>174.19558597132331</v>
      </c>
      <c r="T33" s="164">
        <v>177.88193083256283</v>
      </c>
      <c r="U33" s="164">
        <v>181.56827569380238</v>
      </c>
      <c r="V33" s="164">
        <v>185.2546205550419</v>
      </c>
      <c r="W33" s="164">
        <v>188.94096541628141</v>
      </c>
      <c r="X33" s="164">
        <v>192.62731027752096</v>
      </c>
      <c r="Y33" s="164">
        <v>196.31365513876045</v>
      </c>
      <c r="Z33" s="164">
        <v>200</v>
      </c>
      <c r="AA33" s="164" t="s">
        <v>55</v>
      </c>
    </row>
    <row r="34" spans="2:27" s="145" customFormat="1" ht="27.95" customHeight="1" x14ac:dyDescent="0.2">
      <c r="B34" s="166" t="s">
        <v>72</v>
      </c>
      <c r="C34" s="164"/>
      <c r="D34" s="164">
        <v>0</v>
      </c>
      <c r="E34" s="164">
        <v>1049029.8913235529</v>
      </c>
      <c r="F34" s="164">
        <v>1184075.7572118025</v>
      </c>
      <c r="G34" s="164">
        <v>1334075.5750605564</v>
      </c>
      <c r="H34" s="164">
        <v>1497629.5911764582</v>
      </c>
      <c r="I34" s="164">
        <v>1597647.3478198173</v>
      </c>
      <c r="J34" s="164">
        <v>1669153.8534995448</v>
      </c>
      <c r="K34" s="164">
        <v>1724062.104182957</v>
      </c>
      <c r="L34" s="164">
        <v>1767985.0445883872</v>
      </c>
      <c r="M34" s="164">
        <v>1804052.9615890258</v>
      </c>
      <c r="N34" s="164">
        <v>1834206.1511547344</v>
      </c>
      <c r="O34" s="164">
        <v>1859738.5569580826</v>
      </c>
      <c r="P34" s="164">
        <v>1881560.8712756822</v>
      </c>
      <c r="Q34" s="164">
        <v>1900341.2070640158</v>
      </c>
      <c r="R34" s="164">
        <v>1916586.1536572312</v>
      </c>
      <c r="S34" s="164">
        <v>1930690.2906829731</v>
      </c>
      <c r="T34" s="164">
        <v>1942967.8880261104</v>
      </c>
      <c r="U34" s="164">
        <v>1953673.9990917989</v>
      </c>
      <c r="V34" s="164">
        <v>1963018.9565690882</v>
      </c>
      <c r="W34" s="164">
        <v>1971178.6107415133</v>
      </c>
      <c r="X34" s="164">
        <v>1978301.7328257959</v>
      </c>
      <c r="Y34" s="164">
        <v>1984515.4787324979</v>
      </c>
      <c r="Z34" s="164">
        <v>1989929.4941914873</v>
      </c>
      <c r="AA34" s="164">
        <v>1.1000000000000001</v>
      </c>
    </row>
    <row r="35" spans="2:27" s="145" customFormat="1" ht="27.95" customHeight="1" x14ac:dyDescent="0.2">
      <c r="B35" s="168"/>
      <c r="C35" s="158"/>
      <c r="D35" s="164">
        <v>63.136551387604726</v>
      </c>
      <c r="E35" s="164">
        <v>63.597344495259669</v>
      </c>
      <c r="F35" s="164">
        <v>64.058137602914613</v>
      </c>
      <c r="G35" s="164">
        <v>64.979723818224485</v>
      </c>
      <c r="H35" s="164">
        <v>66.822896248844259</v>
      </c>
      <c r="I35" s="164">
        <v>68.666068679464018</v>
      </c>
      <c r="J35" s="164">
        <v>70.509241110083778</v>
      </c>
      <c r="K35" s="164">
        <v>72.352413540703537</v>
      </c>
      <c r="L35" s="164">
        <v>74.195585971323311</v>
      </c>
      <c r="M35" s="164">
        <v>76.03875840194307</v>
      </c>
      <c r="N35" s="164">
        <v>77.88193083256283</v>
      </c>
      <c r="O35" s="164">
        <v>79.725103263182604</v>
      </c>
      <c r="P35" s="164">
        <v>81.568275693802363</v>
      </c>
      <c r="Q35" s="164">
        <v>83.411448124422122</v>
      </c>
      <c r="R35" s="164">
        <v>85.254620555041896</v>
      </c>
      <c r="S35" s="164">
        <v>87.097792985661656</v>
      </c>
      <c r="T35" s="164">
        <v>88.940965416281415</v>
      </c>
      <c r="U35" s="164">
        <v>90.784137846901189</v>
      </c>
      <c r="V35" s="164">
        <v>92.627310277520948</v>
      </c>
      <c r="W35" s="164">
        <v>94.470482708140707</v>
      </c>
      <c r="X35" s="164">
        <v>96.313655138760481</v>
      </c>
      <c r="Y35" s="164">
        <v>98.156827569380226</v>
      </c>
      <c r="Z35" s="164">
        <v>100</v>
      </c>
      <c r="AA35" s="164">
        <v>0</v>
      </c>
    </row>
    <row r="36" spans="2:27" s="145" customFormat="1" ht="27.95" customHeight="1" x14ac:dyDescent="0.2">
      <c r="B36" s="168"/>
      <c r="C36" s="158"/>
      <c r="D36" s="168"/>
      <c r="E36" s="169"/>
      <c r="F36" s="158"/>
      <c r="G36" s="170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</row>
    <row r="37" spans="2:27" ht="27.95" customHeight="1" x14ac:dyDescent="0.25">
      <c r="B37" s="156" t="s">
        <v>73</v>
      </c>
      <c r="C37" s="158"/>
      <c r="D37" s="158"/>
      <c r="E37" s="171"/>
      <c r="F37" s="156" t="s">
        <v>74</v>
      </c>
      <c r="G37" s="156" t="s">
        <v>75</v>
      </c>
      <c r="H37" s="156" t="s">
        <v>76</v>
      </c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</row>
    <row r="38" spans="2:27" ht="27.95" customHeight="1" x14ac:dyDescent="0.25">
      <c r="B38" s="172" t="s">
        <v>77</v>
      </c>
      <c r="C38" s="173">
        <v>1625000</v>
      </c>
      <c r="D38" s="174">
        <v>83.5</v>
      </c>
      <c r="E38" s="171"/>
      <c r="F38" s="172">
        <v>5.6390000000000002</v>
      </c>
      <c r="G38" s="175">
        <v>1625000</v>
      </c>
      <c r="H38" s="172">
        <v>167</v>
      </c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</row>
    <row r="39" spans="2:27" ht="27.95" customHeight="1" x14ac:dyDescent="0.25">
      <c r="B39" s="172" t="s">
        <v>78</v>
      </c>
      <c r="C39" s="173">
        <v>1787408.8079993285</v>
      </c>
      <c r="D39" s="174">
        <v>100</v>
      </c>
      <c r="E39" s="171"/>
      <c r="F39" s="156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</row>
    <row r="40" spans="2:27" ht="27.95" customHeight="1" x14ac:dyDescent="0.25">
      <c r="B40" s="172" t="s">
        <v>79</v>
      </c>
      <c r="C40" s="176">
        <v>100</v>
      </c>
      <c r="D40" s="176">
        <v>100</v>
      </c>
      <c r="E40" s="171"/>
      <c r="F40" s="172" t="s">
        <v>79</v>
      </c>
      <c r="G40" s="177">
        <v>200</v>
      </c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</row>
    <row r="41" spans="2:27" ht="27.95" customHeight="1" x14ac:dyDescent="0.25">
      <c r="B41" s="172" t="s">
        <v>80</v>
      </c>
      <c r="C41" s="176">
        <v>75</v>
      </c>
      <c r="D41" s="176">
        <v>75</v>
      </c>
      <c r="E41" s="171"/>
      <c r="F41" s="172" t="s">
        <v>80</v>
      </c>
      <c r="G41" s="172">
        <v>150</v>
      </c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</row>
    <row r="42" spans="2:27" ht="27.95" customHeight="1" x14ac:dyDescent="0.25">
      <c r="B42" s="172" t="s">
        <v>76</v>
      </c>
      <c r="C42" s="176">
        <v>83.5</v>
      </c>
      <c r="D42" s="176">
        <v>83.5</v>
      </c>
      <c r="E42" s="171"/>
      <c r="F42" s="172" t="s">
        <v>81</v>
      </c>
      <c r="G42" s="178">
        <v>50</v>
      </c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</row>
    <row r="43" spans="2:27" ht="27.95" customHeight="1" x14ac:dyDescent="0.25">
      <c r="B43" s="172" t="s">
        <v>82</v>
      </c>
      <c r="C43" s="179">
        <v>0</v>
      </c>
      <c r="D43" s="173">
        <v>3250000.0000000009</v>
      </c>
      <c r="E43" s="171"/>
      <c r="F43" s="172" t="s">
        <v>83</v>
      </c>
      <c r="G43" s="178">
        <v>-10</v>
      </c>
      <c r="H43" s="178">
        <v>-10</v>
      </c>
      <c r="I43" s="180" t="s">
        <v>84</v>
      </c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</row>
    <row r="44" spans="2:27" ht="27.95" customHeight="1" x14ac:dyDescent="0.25">
      <c r="B44" s="172" t="s">
        <v>85</v>
      </c>
      <c r="C44" s="176">
        <v>175</v>
      </c>
      <c r="D44" s="174">
        <v>175</v>
      </c>
      <c r="E44" s="171"/>
      <c r="F44" s="172" t="s">
        <v>86</v>
      </c>
      <c r="G44" s="178">
        <v>-5</v>
      </c>
      <c r="H44" s="178">
        <v>-5</v>
      </c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</row>
    <row r="45" spans="2:27" ht="27.95" customHeight="1" x14ac:dyDescent="0.25">
      <c r="B45" s="172" t="s">
        <v>87</v>
      </c>
      <c r="C45" s="176">
        <v>37.5</v>
      </c>
      <c r="D45" s="179">
        <v>162500</v>
      </c>
      <c r="E45" s="171"/>
      <c r="F45" s="172" t="s">
        <v>88</v>
      </c>
      <c r="G45" s="178">
        <v>75</v>
      </c>
      <c r="H45" s="175">
        <v>0</v>
      </c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</row>
    <row r="46" spans="2:27" ht="27.95" customHeight="1" x14ac:dyDescent="0.25">
      <c r="B46" s="172" t="s">
        <v>81</v>
      </c>
      <c r="C46" s="176">
        <v>87.5</v>
      </c>
      <c r="D46" s="179">
        <v>162500</v>
      </c>
      <c r="E46" s="171"/>
      <c r="F46" s="172" t="s">
        <v>89</v>
      </c>
      <c r="G46" s="167" t="s">
        <v>90</v>
      </c>
      <c r="H46" s="167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1"/>
    </row>
    <row r="47" spans="2:27" ht="27.95" customHeight="1" x14ac:dyDescent="0.25">
      <c r="B47" s="172" t="s">
        <v>91</v>
      </c>
      <c r="C47" s="176">
        <v>137.5</v>
      </c>
      <c r="D47" s="179">
        <v>162500</v>
      </c>
      <c r="E47" s="171"/>
      <c r="F47" s="172" t="s">
        <v>92</v>
      </c>
      <c r="G47" s="181" t="s">
        <v>30</v>
      </c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</row>
    <row r="48" spans="2:27" ht="27.95" customHeight="1" x14ac:dyDescent="0.25"/>
    <row r="49" s="144" customFormat="1" ht="15" hidden="1" customHeight="1" x14ac:dyDescent="0.25"/>
    <row r="50" s="144" customFormat="1" ht="15" hidden="1" customHeight="1" x14ac:dyDescent="0.25"/>
    <row r="51" s="144" customFormat="1" ht="15" hidden="1" customHeight="1" x14ac:dyDescent="0.25"/>
    <row r="52" s="144" customFormat="1" ht="15" hidden="1" customHeight="1" x14ac:dyDescent="0.25"/>
    <row r="53" s="144" customFormat="1" ht="15" hidden="1" customHeight="1" x14ac:dyDescent="0.25"/>
    <row r="54" s="144" customFormat="1" ht="15" hidden="1" customHeight="1" x14ac:dyDescent="0.25"/>
    <row r="55" s="144" customFormat="1" ht="15" hidden="1" customHeight="1" x14ac:dyDescent="0.25"/>
    <row r="56" s="144" customFormat="1" ht="15" hidden="1" customHeight="1" x14ac:dyDescent="0.25"/>
    <row r="57" s="144" customFormat="1" ht="15" hidden="1" customHeight="1" x14ac:dyDescent="0.25"/>
    <row r="58" s="144" customFormat="1" ht="15" hidden="1" customHeight="1" x14ac:dyDescent="0.25"/>
    <row r="59" s="144" customFormat="1" ht="15" hidden="1" customHeight="1" x14ac:dyDescent="0.25"/>
    <row r="60" s="144" customFormat="1" ht="15" hidden="1" customHeight="1" x14ac:dyDescent="0.25"/>
    <row r="61" s="144" customFormat="1" ht="15" hidden="1" customHeight="1" x14ac:dyDescent="0.25"/>
    <row r="62" s="144" customFormat="1" ht="15" hidden="1" customHeight="1" x14ac:dyDescent="0.25"/>
    <row r="63" s="144" customFormat="1" ht="15" hidden="1" customHeight="1" x14ac:dyDescent="0.25"/>
    <row r="64" s="144" customFormat="1" ht="15" hidden="1" customHeight="1" x14ac:dyDescent="0.25"/>
    <row r="65" s="144" customFormat="1" ht="15" hidden="1" customHeight="1" x14ac:dyDescent="0.25"/>
    <row r="66" s="144" customFormat="1" ht="15" hidden="1" customHeight="1" x14ac:dyDescent="0.25"/>
    <row r="67" s="144" customFormat="1" ht="15" hidden="1" customHeight="1" x14ac:dyDescent="0.25"/>
    <row r="68" s="144" customFormat="1" ht="15" hidden="1" customHeight="1" x14ac:dyDescent="0.25"/>
    <row r="69" s="144" customFormat="1" ht="15" hidden="1" customHeight="1" x14ac:dyDescent="0.25"/>
    <row r="70" s="144" customFormat="1" ht="15" hidden="1" customHeight="1" x14ac:dyDescent="0.25"/>
    <row r="71" s="144" customFormat="1" ht="15" hidden="1" customHeight="1" x14ac:dyDescent="0.25"/>
    <row r="72" s="144" customFormat="1" ht="15" hidden="1" customHeight="1" x14ac:dyDescent="0.25"/>
    <row r="73" s="144" customFormat="1" ht="15" hidden="1" customHeight="1" x14ac:dyDescent="0.25"/>
    <row r="74" s="144" customFormat="1" ht="15" hidden="1" customHeight="1" x14ac:dyDescent="0.25"/>
    <row r="75" s="144" customFormat="1" ht="15" hidden="1" customHeight="1" x14ac:dyDescent="0.25"/>
    <row r="76" s="144" customFormat="1" ht="15" hidden="1" customHeight="1" x14ac:dyDescent="0.25"/>
    <row r="77" s="144" customFormat="1" ht="15" hidden="1" customHeight="1" x14ac:dyDescent="0.25"/>
    <row r="78" s="144" customFormat="1" ht="15" hidden="1" customHeight="1" x14ac:dyDescent="0.25"/>
    <row r="79" s="144" customFormat="1" ht="15" hidden="1" customHeight="1" x14ac:dyDescent="0.25"/>
    <row r="80" s="144" customFormat="1" ht="15" hidden="1" customHeight="1" x14ac:dyDescent="0.25"/>
  </sheetData>
  <sheetProtection algorithmName="SHA-512" hashValue="r/R8Kp3XiNztsTCgV3TblWzSefcbrk0RRx8VIMfv1cPtcc7szVKeUTUDhXr6cKnFdhKy0g18T0ZKeY7727ny+A==" saltValue="F+Oro0iHpQ2Xv497Y2rq4w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8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Gertjan G.J. Schut</cp:lastModifiedBy>
  <dcterms:created xsi:type="dcterms:W3CDTF">2023-10-10T10:08:21Z</dcterms:created>
  <dcterms:modified xsi:type="dcterms:W3CDTF">2023-10-13T07:10:24Z</dcterms:modified>
</cp:coreProperties>
</file>