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26 IBP&amp;D 2023\04 - BESCHRIJVENDE DOCUMENTEN\Bijlage V - Prijzenformulier\"/>
    </mc:Choice>
  </mc:AlternateContent>
  <xr:revisionPtr revIDLastSave="0" documentId="13_ncr:1_{9205765A-4E60-4DA6-B0D5-FCDF631241E2}" xr6:coauthVersionLast="47" xr6:coauthVersionMax="47" xr10:uidLastSave="{00000000-0000-0000-0000-000000000000}"/>
  <bookViews>
    <workbookView xWindow="-28920" yWindow="-1875" windowWidth="29040" windowHeight="17640" xr2:uid="{F23A4FD5-A062-4375-A934-D9AEEF7057C2}"/>
  </bookViews>
  <sheets>
    <sheet name="Perceel 7" sheetId="1" r:id="rId1"/>
    <sheet name="BPK-Grafiek" sheetId="2" r:id="rId2"/>
    <sheet name="DATA" sheetId="3" state="hidden" r:id="rId3"/>
  </sheets>
  <externalReferences>
    <externalReference r:id="rId4"/>
  </externalReferences>
  <definedNames>
    <definedName name="LAQ">[1]Superformule!$K$22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I21" i="1" s="1"/>
  <c r="J21" i="1" s="1"/>
  <c r="K21" i="1" s="1"/>
  <c r="L21" i="1" s="1"/>
  <c r="M21" i="1" s="1"/>
  <c r="N21" i="1" s="1"/>
  <c r="O21" i="1" s="1"/>
  <c r="P21" i="1" s="1"/>
  <c r="Q21" i="1" s="1"/>
  <c r="F83" i="2" l="1"/>
  <c r="F20" i="2"/>
  <c r="E16" i="2" s="1"/>
  <c r="F19" i="2"/>
  <c r="G19" i="2" s="1"/>
  <c r="F14" i="2"/>
  <c r="D7" i="3" s="1"/>
  <c r="F7" i="3" s="1"/>
  <c r="G13" i="2"/>
  <c r="G12" i="2"/>
  <c r="G14" i="2" s="1"/>
  <c r="F12" i="2"/>
  <c r="F21" i="2" l="1"/>
  <c r="G21" i="2" s="1"/>
  <c r="G20" i="2"/>
  <c r="G29" i="1" l="1"/>
  <c r="H29" i="1" s="1"/>
  <c r="H16" i="1"/>
  <c r="I16" i="1" s="1"/>
  <c r="J16" i="1" s="1"/>
  <c r="K16" i="1" s="1"/>
  <c r="L16" i="1" s="1"/>
  <c r="M16" i="1" s="1"/>
  <c r="N16" i="1" s="1"/>
  <c r="O16" i="1" s="1"/>
  <c r="P16" i="1" s="1"/>
  <c r="Q16" i="1" s="1"/>
  <c r="I13" i="1"/>
  <c r="J13" i="1" s="1"/>
  <c r="K13" i="1" s="1"/>
  <c r="L13" i="1" s="1"/>
  <c r="M13" i="1" s="1"/>
  <c r="N13" i="1" s="1"/>
  <c r="O13" i="1" s="1"/>
  <c r="P13" i="1" s="1"/>
  <c r="Q13" i="1" s="1"/>
  <c r="I29" i="1" l="1"/>
  <c r="J29" i="1" s="1"/>
  <c r="K29" i="1" s="1"/>
  <c r="L29" i="1" s="1"/>
  <c r="M29" i="1" s="1"/>
  <c r="N29" i="1" s="1"/>
  <c r="O29" i="1" s="1"/>
  <c r="P29" i="1" s="1"/>
  <c r="Q29" i="1" s="1"/>
  <c r="R29" i="1" l="1"/>
  <c r="R21" i="1"/>
  <c r="R32" i="1" l="1"/>
  <c r="F9" i="2" s="1"/>
  <c r="C7" i="3" s="1"/>
  <c r="E7" i="3" s="1"/>
  <c r="F15" i="2" s="1"/>
</calcChain>
</file>

<file path=xl/sharedStrings.xml><?xml version="1.0" encoding="utf-8"?>
<sst xmlns="http://schemas.openxmlformats.org/spreadsheetml/2006/main" count="129" uniqueCount="97">
  <si>
    <t>Europese Aanbesteding</t>
  </si>
  <si>
    <t xml:space="preserve">InformatieBeveiliging Producten &amp; Diensten </t>
  </si>
  <si>
    <t>Perceel 7</t>
  </si>
  <si>
    <t>IUC23-026</t>
  </si>
  <si>
    <t>Prijzen exclusief BTW</t>
  </si>
  <si>
    <t>Omschrijving*</t>
  </si>
  <si>
    <t>No</t>
  </si>
  <si>
    <t>Dimensionering</t>
  </si>
  <si>
    <t>Hardware/Appliance
Software</t>
  </si>
  <si>
    <t>Huidig 
aantal</t>
  </si>
  <si>
    <t>Aard / grondslag</t>
  </si>
  <si>
    <t>7.1</t>
  </si>
  <si>
    <t>Rapid7</t>
  </si>
  <si>
    <t>Rapid7 Nexpose Enterprise Subscription | Licensed for the specified IP Range - Renewal, incl discovery, web scanning, unl. scan engines, unl. Templates up to 5 Nexpose Enterprise Consoles, incl. recht op Nieuwe Versies</t>
  </si>
  <si>
    <t>Life Cycle management</t>
  </si>
  <si>
    <t>Uitbreiding</t>
  </si>
  <si>
    <t>Onderhoud &amp; Support</t>
  </si>
  <si>
    <t>Life Cycle Management / Uitbreiding / Onderhoud &amp; Support</t>
  </si>
  <si>
    <t>Aard /
grondslag</t>
  </si>
  <si>
    <t>Kortings-
percentage</t>
  </si>
  <si>
    <t>Totaal</t>
  </si>
  <si>
    <t>Productspecifieke vendor consultancy</t>
  </si>
  <si>
    <t>Fabrikant</t>
  </si>
  <si>
    <t>Functie</t>
  </si>
  <si>
    <t>Prijs
per uur</t>
  </si>
  <si>
    <t>Indicatief aantal uren per jaar</t>
  </si>
  <si>
    <t>Consultancy</t>
  </si>
  <si>
    <t>Ten behoeve van vergelijkingswaarde Perceel 7</t>
  </si>
  <si>
    <t>IBP&amp;D - Rapid7</t>
  </si>
  <si>
    <t>BPK-Grafiek</t>
  </si>
  <si>
    <t>Kenmerk: IUC23-026 Perceel 7</t>
  </si>
  <si>
    <t>(Prijzen exclusief BTW)</t>
  </si>
  <si>
    <t>Vergelijkingswaarde</t>
  </si>
  <si>
    <t xml:space="preserve">      Indicatie eigen score</t>
  </si>
  <si>
    <t>Score Kwaliteit</t>
  </si>
  <si>
    <t>Procenten</t>
  </si>
  <si>
    <t xml:space="preserve">Kwaliteit in eisen </t>
  </si>
  <si>
    <t>%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</si>
  <si>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</si>
  <si>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</si>
  <si>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</si>
  <si>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</si>
  <si>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</si>
  <si>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</si>
  <si>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</si>
  <si>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</si>
  <si>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 xml:space="preserve"> </t>
  </si>
  <si>
    <t>Hulpdata Grafiek Superformule</t>
  </si>
  <si>
    <t>Hulpvelden</t>
  </si>
  <si>
    <t>Uw inschrijving</t>
  </si>
  <si>
    <t>LET OP  !!!</t>
  </si>
  <si>
    <t>EVMI-punten</t>
  </si>
  <si>
    <t xml:space="preserve">P </t>
  </si>
  <si>
    <t>Q</t>
  </si>
  <si>
    <t>EMVI</t>
  </si>
  <si>
    <t>Ref</t>
  </si>
  <si>
    <t>Ref (boven)</t>
  </si>
  <si>
    <t>Ref (onder)</t>
  </si>
  <si>
    <t>EMVI-lijnen</t>
  </si>
  <si>
    <t>hulp=Q bij P=0</t>
  </si>
  <si>
    <t>Q berekend bij P=0 en EMVI=1</t>
  </si>
  <si>
    <t>P berekend uit Q en EMVI=1</t>
  </si>
  <si>
    <t>Q berekend bij P=0 en EMVI=0,9</t>
  </si>
  <si>
    <t>P berekend uit Q en EMVI=0,9</t>
  </si>
  <si>
    <t>Q berekend bij P=0 en EMVI=0,8</t>
  </si>
  <si>
    <t>P berekend uit Q en EMVI=0,8</t>
  </si>
  <si>
    <t>Q berekend bij P=0 en EMVI=0,7</t>
  </si>
  <si>
    <t>P berekend uit Q en EMVI=0,7</t>
  </si>
  <si>
    <t>Q berekend bij P=0 en EMVI=0,6</t>
  </si>
  <si>
    <t>P berekend uit Q en EMVI=0,6</t>
  </si>
  <si>
    <t>Q berekend bij P=0 en EMVI=1,1</t>
  </si>
  <si>
    <t>P berekend uit Q en EMVI=1,1</t>
  </si>
  <si>
    <t>Hulpvelden t.b.v grafiek</t>
  </si>
  <si>
    <t>Exponent</t>
  </si>
  <si>
    <t>Pref</t>
  </si>
  <si>
    <t>Qref</t>
  </si>
  <si>
    <t>Referentie</t>
  </si>
  <si>
    <t>Referentie (Qmax)</t>
  </si>
  <si>
    <t>Qmax</t>
  </si>
  <si>
    <t>Qmin</t>
  </si>
  <si>
    <t>Qwensen</t>
  </si>
  <si>
    <t>P</t>
  </si>
  <si>
    <t>LAQ</t>
  </si>
  <si>
    <t>genormaliseerd</t>
  </si>
  <si>
    <t>Bonus (extra)</t>
  </si>
  <si>
    <t>LAQ (norm)</t>
  </si>
  <si>
    <t>Qeisen</t>
  </si>
  <si>
    <t>Uw Inschrijving</t>
  </si>
  <si>
    <t>Kenmerk</t>
  </si>
  <si>
    <t>IUC23-026 Perceel 7</t>
  </si>
  <si>
    <t>Qbonus</t>
  </si>
  <si>
    <t>Naam</t>
  </si>
  <si>
    <r>
      <t xml:space="preserve">Voordat de TAB-bladen </t>
    </r>
    <r>
      <rPr>
        <i/>
        <sz val="12"/>
        <color theme="0"/>
        <rFont val="Verdana"/>
        <family val="2"/>
      </rPr>
      <t>"TBV PRIJSMODEL (1)"</t>
    </r>
    <r>
      <rPr>
        <sz val="12"/>
        <color theme="0"/>
        <rFont val="Verdana"/>
        <family val="2"/>
      </rPr>
      <t xml:space="preserve"> EN </t>
    </r>
    <r>
      <rPr>
        <i/>
        <sz val="12"/>
        <color theme="0"/>
        <rFont val="Verdana"/>
        <family val="2"/>
      </rPr>
      <t>"TBV PRIJSMODEL (2)"</t>
    </r>
    <r>
      <rPr>
        <sz val="12"/>
        <color theme="0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</si>
  <si>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Jaarprijs</t>
  </si>
  <si>
    <t xml:space="preserve">Naam Inschrijver: </t>
  </si>
  <si>
    <t>Onderhoud &amp; Support &amp; subscription Rapid7 Nexpose (perpetual License)</t>
  </si>
  <si>
    <t>* voor de volledige omschrijving van de Installed Base wordt verwezen naar "Bijlage 6 - Installed Base"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</si>
</sst>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  <numFmt numFmtId="165" formatCode="d/mm/yy;@"/>
    <numFmt numFmtId="166" formatCode="_ * #,##0_ ;_ * \-#,##0_ ;_ * &quot;-&quot;??_ ;_ @_ "/>
    <numFmt numFmtId="167" formatCode="_(&quot;€&quot;* #,##0.00_);_(&quot;€&quot;* \(#,##0.00\);_(&quot;€&quot;* &quot;-&quot;??_);_(@_)"/>
    <numFmt numFmtId="168" formatCode="&quot;€&quot;#,##0.00_);\(&quot;€&quot;#,##0.00\)"/>
    <numFmt numFmtId="169" formatCode="0.0"/>
    <numFmt numFmtId="170" formatCode="_(* #,##0.00_);_(* \(#,##0.00\);_(* &quot;-&quot;??_);_(@_)"/>
    <numFmt numFmtId="171" formatCode="#,##0.0"/>
    <numFmt numFmtId="172" formatCode="0.000"/>
    <numFmt numFmtId="173" formatCode="_ &quot;€&quot;\ * #,##0_ ;_ &quot;€&quot;\ * \-#,##0_ ;_ &quot;€&quot;\ * &quot;-&quot;??_ ;_ @_ 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Verdana"/>
      <family val="2"/>
    </font>
    <font>
      <b/>
      <sz val="16"/>
      <color theme="0"/>
      <name val="Calibri"/>
      <family val="2"/>
      <scheme val="minor"/>
    </font>
    <font>
      <b/>
      <sz val="10"/>
      <name val="Verdana"/>
      <family val="2"/>
    </font>
    <font>
      <i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0"/>
      <name val="Verdana"/>
      <family val="2"/>
    </font>
    <font>
      <b/>
      <sz val="11"/>
      <color theme="1"/>
      <name val="Verdana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Arial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0"/>
      <name val="Verdana"/>
      <family val="2"/>
    </font>
    <font>
      <sz val="24"/>
      <color theme="0"/>
      <name val="Verdana"/>
      <family val="2"/>
    </font>
    <font>
      <b/>
      <sz val="11"/>
      <color theme="0"/>
      <name val="Verdana"/>
      <family val="2"/>
    </font>
    <font>
      <i/>
      <sz val="11"/>
      <color theme="0"/>
      <name val="Verdana"/>
      <family val="2"/>
    </font>
    <font>
      <b/>
      <sz val="12"/>
      <color theme="0"/>
      <name val="Verdana"/>
      <family val="2"/>
    </font>
    <font>
      <sz val="12"/>
      <color theme="0"/>
      <name val="Verdana"/>
      <family val="2"/>
    </font>
    <font>
      <i/>
      <sz val="12"/>
      <color theme="0"/>
      <name val="Verdana"/>
      <family val="2"/>
    </font>
    <font>
      <b/>
      <sz val="11"/>
      <color theme="1"/>
      <name val="RijksoverheidSansText"/>
      <family val="2"/>
    </font>
    <font>
      <sz val="10"/>
      <name val="Arial"/>
      <family val="2"/>
    </font>
    <font>
      <sz val="11"/>
      <color theme="1"/>
      <name val="RijksoverheidSansTex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67" fontId="38" fillId="0" borderId="0" applyFont="0" applyFill="0" applyBorder="0" applyAlignment="0" applyProtection="0"/>
  </cellStyleXfs>
  <cellXfs count="198">
    <xf numFmtId="0" fontId="0" fillId="0" borderId="0" xfId="0"/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Alignment="1" applyProtection="1">
      <alignment horizontal="center"/>
      <protection hidden="1"/>
    </xf>
    <xf numFmtId="0" fontId="4" fillId="3" borderId="0" xfId="0" applyFont="1" applyFill="1" applyAlignment="1" applyProtection="1">
      <alignment horizontal="left"/>
      <protection hidden="1"/>
    </xf>
    <xf numFmtId="0" fontId="5" fillId="3" borderId="0" xfId="0" applyFont="1" applyFill="1" applyProtection="1">
      <protection hidden="1"/>
    </xf>
    <xf numFmtId="0" fontId="0" fillId="0" borderId="0" xfId="0" applyProtection="1">
      <protection hidden="1"/>
    </xf>
    <xf numFmtId="0" fontId="6" fillId="3" borderId="0" xfId="0" applyFont="1" applyFill="1" applyAlignment="1" applyProtection="1">
      <alignment horizontal="left"/>
      <protection hidden="1"/>
    </xf>
    <xf numFmtId="0" fontId="7" fillId="3" borderId="0" xfId="0" applyFont="1" applyFill="1" applyProtection="1">
      <protection hidden="1"/>
    </xf>
    <xf numFmtId="0" fontId="8" fillId="3" borderId="0" xfId="0" applyFont="1" applyFill="1" applyAlignment="1" applyProtection="1">
      <alignment horizontal="left"/>
      <protection hidden="1"/>
    </xf>
    <xf numFmtId="0" fontId="9" fillId="3" borderId="0" xfId="0" applyFont="1" applyFill="1" applyProtection="1">
      <protection hidden="1"/>
    </xf>
    <xf numFmtId="0" fontId="10" fillId="3" borderId="0" xfId="0" applyFont="1" applyFill="1" applyAlignment="1" applyProtection="1">
      <alignment horizontal="left"/>
      <protection hidden="1"/>
    </xf>
    <xf numFmtId="0" fontId="11" fillId="3" borderId="0" xfId="0" applyFont="1" applyFill="1" applyProtection="1">
      <protection hidden="1"/>
    </xf>
    <xf numFmtId="164" fontId="0" fillId="2" borderId="0" xfId="1" applyNumberFormat="1" applyFont="1" applyFill="1" applyAlignment="1" applyProtection="1">
      <alignment horizontal="center"/>
      <protection hidden="1"/>
    </xf>
    <xf numFmtId="165" fontId="0" fillId="2" borderId="0" xfId="0" applyNumberFormat="1" applyFill="1" applyAlignment="1" applyProtection="1">
      <alignment horizontal="center"/>
      <protection hidden="1"/>
    </xf>
    <xf numFmtId="0" fontId="12" fillId="3" borderId="1" xfId="0" applyFont="1" applyFill="1" applyBorder="1" applyAlignment="1" applyProtection="1">
      <alignment horizontal="left" vertical="top"/>
      <protection hidden="1"/>
    </xf>
    <xf numFmtId="0" fontId="9" fillId="3" borderId="2" xfId="0" applyFont="1" applyFill="1" applyBorder="1" applyProtection="1">
      <protection hidden="1"/>
    </xf>
    <xf numFmtId="0" fontId="9" fillId="3" borderId="3" xfId="0" applyFont="1" applyFill="1" applyBorder="1" applyProtection="1">
      <protection hidden="1"/>
    </xf>
    <xf numFmtId="0" fontId="0" fillId="0" borderId="4" xfId="0" applyBorder="1" applyAlignment="1" applyProtection="1">
      <alignment vertical="top"/>
      <protection hidden="1"/>
    </xf>
    <xf numFmtId="0" fontId="0" fillId="0" borderId="2" xfId="0" applyBorder="1" applyAlignment="1" applyProtection="1">
      <alignment vertical="top" wrapText="1"/>
      <protection hidden="1"/>
    </xf>
    <xf numFmtId="164" fontId="0" fillId="2" borderId="2" xfId="1" applyNumberFormat="1" applyFont="1" applyFill="1" applyBorder="1" applyAlignment="1" applyProtection="1">
      <alignment horizontal="center"/>
      <protection hidden="1"/>
    </xf>
    <xf numFmtId="165" fontId="0" fillId="2" borderId="2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center"/>
      <protection hidden="1"/>
    </xf>
    <xf numFmtId="165" fontId="2" fillId="2" borderId="0" xfId="0" applyNumberFormat="1" applyFont="1" applyFill="1" applyAlignment="1" applyProtection="1">
      <alignment horizontal="left"/>
      <protection hidden="1"/>
    </xf>
    <xf numFmtId="0" fontId="13" fillId="0" borderId="4" xfId="0" applyFont="1" applyBorder="1" applyAlignment="1" applyProtection="1">
      <alignment vertical="top"/>
      <protection hidden="1"/>
    </xf>
    <xf numFmtId="0" fontId="14" fillId="2" borderId="5" xfId="0" applyFont="1" applyFill="1" applyBorder="1" applyAlignment="1" applyProtection="1">
      <alignment horizontal="center" vertical="top"/>
      <protection hidden="1"/>
    </xf>
    <xf numFmtId="0" fontId="0" fillId="2" borderId="5" xfId="0" applyFill="1" applyBorder="1" applyAlignment="1" applyProtection="1">
      <alignment horizontal="right" vertical="top"/>
      <protection hidden="1"/>
    </xf>
    <xf numFmtId="0" fontId="0" fillId="2" borderId="5" xfId="0" applyFill="1" applyBorder="1" applyAlignment="1" applyProtection="1">
      <alignment horizontal="left" vertical="top"/>
      <protection hidden="1"/>
    </xf>
    <xf numFmtId="164" fontId="0" fillId="2" borderId="5" xfId="1" applyNumberFormat="1" applyFont="1" applyFill="1" applyBorder="1" applyAlignment="1" applyProtection="1">
      <alignment horizontal="right" vertical="top"/>
      <protection hidden="1"/>
    </xf>
    <xf numFmtId="165" fontId="0" fillId="2" borderId="5" xfId="0" applyNumberFormat="1" applyFill="1" applyBorder="1" applyAlignment="1" applyProtection="1">
      <alignment horizontal="right" vertical="top"/>
      <protection hidden="1"/>
    </xf>
    <xf numFmtId="0" fontId="15" fillId="2" borderId="5" xfId="0" applyFont="1" applyFill="1" applyBorder="1" applyAlignment="1" applyProtection="1">
      <alignment horizontal="left" vertical="top"/>
      <protection hidden="1"/>
    </xf>
    <xf numFmtId="9" fontId="0" fillId="2" borderId="5" xfId="0" quotePrefix="1" applyNumberFormat="1" applyFill="1" applyBorder="1" applyAlignment="1" applyProtection="1">
      <alignment horizontal="right" vertical="top"/>
      <protection locked="0"/>
    </xf>
    <xf numFmtId="0" fontId="14" fillId="2" borderId="0" xfId="0" applyFont="1" applyFill="1" applyAlignment="1" applyProtection="1">
      <alignment horizontal="center" vertical="top"/>
      <protection hidden="1"/>
    </xf>
    <xf numFmtId="0" fontId="0" fillId="2" borderId="0" xfId="0" applyFill="1" applyAlignment="1" applyProtection="1">
      <alignment horizontal="right" vertical="top"/>
      <protection hidden="1"/>
    </xf>
    <xf numFmtId="0" fontId="0" fillId="2" borderId="0" xfId="0" applyFill="1" applyAlignment="1" applyProtection="1">
      <alignment horizontal="left" vertical="top"/>
      <protection hidden="1"/>
    </xf>
    <xf numFmtId="164" fontId="0" fillId="2" borderId="0" xfId="1" applyNumberFormat="1" applyFont="1" applyFill="1" applyBorder="1" applyAlignment="1" applyProtection="1">
      <alignment horizontal="right" vertical="top"/>
      <protection hidden="1"/>
    </xf>
    <xf numFmtId="165" fontId="0" fillId="2" borderId="0" xfId="0" applyNumberFormat="1" applyFill="1" applyAlignment="1" applyProtection="1">
      <alignment horizontal="right" vertical="top"/>
      <protection hidden="1"/>
    </xf>
    <xf numFmtId="0" fontId="15" fillId="2" borderId="0" xfId="0" applyFont="1" applyFill="1" applyAlignment="1" applyProtection="1">
      <alignment horizontal="left" vertical="top"/>
      <protection hidden="1"/>
    </xf>
    <xf numFmtId="9" fontId="0" fillId="2" borderId="0" xfId="0" quotePrefix="1" applyNumberFormat="1" applyFill="1" applyAlignment="1" applyProtection="1">
      <alignment horizontal="right" vertical="top"/>
      <protection locked="0"/>
    </xf>
    <xf numFmtId="0" fontId="3" fillId="3" borderId="6" xfId="0" applyFont="1" applyFill="1" applyBorder="1" applyAlignment="1" applyProtection="1">
      <alignment horizontal="left"/>
      <protection hidden="1"/>
    </xf>
    <xf numFmtId="0" fontId="12" fillId="3" borderId="4" xfId="0" applyFont="1" applyFill="1" applyBorder="1" applyAlignment="1" applyProtection="1">
      <alignment horizontal="left" vertical="top"/>
      <protection hidden="1"/>
    </xf>
    <xf numFmtId="0" fontId="3" fillId="3" borderId="6" xfId="0" applyFont="1" applyFill="1" applyBorder="1" applyAlignment="1" applyProtection="1">
      <alignment horizontal="left" wrapText="1"/>
      <protection hidden="1"/>
    </xf>
    <xf numFmtId="0" fontId="3" fillId="3" borderId="6" xfId="0" applyFont="1" applyFill="1" applyBorder="1" applyAlignment="1" applyProtection="1">
      <alignment horizontal="right" wrapText="1"/>
      <protection hidden="1"/>
    </xf>
    <xf numFmtId="0" fontId="3" fillId="3" borderId="7" xfId="0" applyFont="1" applyFill="1" applyBorder="1" applyAlignment="1" applyProtection="1">
      <alignment horizontal="right" wrapText="1"/>
      <protection hidden="1"/>
    </xf>
    <xf numFmtId="0" fontId="3" fillId="3" borderId="3" xfId="0" applyFont="1" applyFill="1" applyBorder="1" applyAlignment="1" applyProtection="1">
      <alignment horizontal="right" wrapText="1"/>
      <protection hidden="1"/>
    </xf>
    <xf numFmtId="0" fontId="0" fillId="2" borderId="4" xfId="0" applyFill="1" applyBorder="1" applyAlignment="1" applyProtection="1">
      <alignment horizontal="left" vertical="top"/>
      <protection hidden="1"/>
    </xf>
    <xf numFmtId="0" fontId="0" fillId="2" borderId="8" xfId="0" applyFill="1" applyBorder="1" applyAlignment="1" applyProtection="1">
      <alignment horizontal="left" vertical="top"/>
      <protection hidden="1"/>
    </xf>
    <xf numFmtId="166" fontId="0" fillId="0" borderId="8" xfId="1" applyNumberFormat="1" applyFont="1" applyFill="1" applyBorder="1" applyAlignment="1" applyProtection="1">
      <alignment horizontal="left" vertical="center"/>
      <protection hidden="1"/>
    </xf>
    <xf numFmtId="165" fontId="0" fillId="2" borderId="4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right"/>
      <protection hidden="1"/>
    </xf>
    <xf numFmtId="166" fontId="0" fillId="2" borderId="6" xfId="1" applyNumberFormat="1" applyFont="1" applyFill="1" applyBorder="1" applyAlignment="1" applyProtection="1">
      <alignment horizontal="right"/>
      <protection hidden="1"/>
    </xf>
    <xf numFmtId="166" fontId="0" fillId="2" borderId="7" xfId="1" applyNumberFormat="1" applyFont="1" applyFill="1" applyBorder="1" applyAlignment="1" applyProtection="1">
      <alignment horizontal="right"/>
      <protection hidden="1"/>
    </xf>
    <xf numFmtId="166" fontId="0" fillId="2" borderId="3" xfId="1" applyNumberFormat="1" applyFont="1" applyFill="1" applyBorder="1" applyAlignment="1" applyProtection="1">
      <alignment horizontal="right"/>
      <protection hidden="1"/>
    </xf>
    <xf numFmtId="166" fontId="0" fillId="0" borderId="6" xfId="1" applyNumberFormat="1" applyFont="1" applyBorder="1" applyAlignment="1" applyProtection="1">
      <alignment horizontal="right"/>
      <protection hidden="1"/>
    </xf>
    <xf numFmtId="166" fontId="0" fillId="0" borderId="6" xfId="1" applyNumberFormat="1" applyFont="1" applyBorder="1" applyProtection="1">
      <protection hidden="1"/>
    </xf>
    <xf numFmtId="0" fontId="0" fillId="0" borderId="9" xfId="0" applyBorder="1" applyProtection="1">
      <protection hidden="1"/>
    </xf>
    <xf numFmtId="164" fontId="0" fillId="2" borderId="9" xfId="1" applyNumberFormat="1" applyFont="1" applyFill="1" applyBorder="1" applyAlignment="1" applyProtection="1">
      <alignment horizontal="center"/>
      <protection hidden="1"/>
    </xf>
    <xf numFmtId="166" fontId="0" fillId="2" borderId="6" xfId="1" applyNumberFormat="1" applyFont="1" applyFill="1" applyBorder="1" applyAlignment="1" applyProtection="1">
      <alignment horizontal="center"/>
      <protection hidden="1"/>
    </xf>
    <xf numFmtId="166" fontId="0" fillId="2" borderId="7" xfId="1" applyNumberFormat="1" applyFont="1" applyFill="1" applyBorder="1" applyAlignment="1" applyProtection="1">
      <alignment horizontal="center"/>
      <protection hidden="1"/>
    </xf>
    <xf numFmtId="166" fontId="0" fillId="2" borderId="3" xfId="1" applyNumberFormat="1" applyFont="1" applyFill="1" applyBorder="1" applyAlignment="1" applyProtection="1">
      <alignment horizontal="center"/>
      <protection hidden="1"/>
    </xf>
    <xf numFmtId="0" fontId="0" fillId="2" borderId="10" xfId="0" applyFill="1" applyBorder="1" applyAlignment="1" applyProtection="1">
      <alignment horizontal="center"/>
      <protection hidden="1"/>
    </xf>
    <xf numFmtId="0" fontId="0" fillId="0" borderId="11" xfId="0" applyBorder="1" applyProtection="1">
      <protection hidden="1"/>
    </xf>
    <xf numFmtId="166" fontId="0" fillId="2" borderId="11" xfId="1" applyNumberFormat="1" applyFont="1" applyFill="1" applyBorder="1" applyAlignment="1" applyProtection="1">
      <alignment horizontal="left" vertical="center"/>
      <protection hidden="1"/>
    </xf>
    <xf numFmtId="165" fontId="0" fillId="2" borderId="12" xfId="0" applyNumberFormat="1" applyFill="1" applyBorder="1" applyAlignment="1" applyProtection="1">
      <alignment horizontal="center"/>
      <protection hidden="1"/>
    </xf>
    <xf numFmtId="165" fontId="0" fillId="2" borderId="13" xfId="0" applyNumberFormat="1" applyFill="1" applyBorder="1" applyAlignment="1" applyProtection="1">
      <alignment horizontal="right"/>
      <protection hidden="1"/>
    </xf>
    <xf numFmtId="166" fontId="0" fillId="2" borderId="14" xfId="1" applyNumberFormat="1" applyFont="1" applyFill="1" applyBorder="1" applyAlignment="1" applyProtection="1">
      <alignment horizontal="center"/>
      <protection hidden="1"/>
    </xf>
    <xf numFmtId="166" fontId="0" fillId="2" borderId="15" xfId="1" applyNumberFormat="1" applyFont="1" applyFill="1" applyBorder="1" applyAlignment="1" applyProtection="1">
      <alignment horizontal="center"/>
      <protection hidden="1"/>
    </xf>
    <xf numFmtId="166" fontId="0" fillId="2" borderId="13" xfId="1" applyNumberFormat="1" applyFont="1" applyFill="1" applyBorder="1" applyAlignment="1" applyProtection="1">
      <alignment horizontal="center"/>
      <protection hidden="1"/>
    </xf>
    <xf numFmtId="166" fontId="0" fillId="0" borderId="0" xfId="1" applyNumberFormat="1" applyFont="1" applyProtection="1">
      <protection hidden="1"/>
    </xf>
    <xf numFmtId="0" fontId="0" fillId="2" borderId="0" xfId="0" applyFill="1" applyProtection="1">
      <protection hidden="1"/>
    </xf>
    <xf numFmtId="0" fontId="12" fillId="3" borderId="4" xfId="0" applyFont="1" applyFill="1" applyBorder="1" applyAlignment="1" applyProtection="1">
      <alignment horizontal="center" vertical="top"/>
      <protection hidden="1"/>
    </xf>
    <xf numFmtId="0" fontId="0" fillId="2" borderId="0" xfId="0" applyFill="1" applyAlignment="1" applyProtection="1">
      <alignment vertical="top"/>
      <protection hidden="1"/>
    </xf>
    <xf numFmtId="164" fontId="3" fillId="3" borderId="6" xfId="1" applyNumberFormat="1" applyFont="1" applyFill="1" applyBorder="1" applyAlignment="1" applyProtection="1">
      <alignment horizontal="left"/>
      <protection hidden="1"/>
    </xf>
    <xf numFmtId="165" fontId="3" fillId="3" borderId="6" xfId="0" applyNumberFormat="1" applyFont="1" applyFill="1" applyBorder="1" applyAlignment="1" applyProtection="1">
      <alignment horizontal="right" wrapText="1"/>
      <protection hidden="1"/>
    </xf>
    <xf numFmtId="166" fontId="3" fillId="3" borderId="6" xfId="1" applyNumberFormat="1" applyFont="1" applyFill="1" applyBorder="1" applyAlignment="1" applyProtection="1">
      <alignment horizontal="right" wrapText="1"/>
      <protection hidden="1"/>
    </xf>
    <xf numFmtId="0" fontId="0" fillId="0" borderId="0" xfId="0" applyAlignment="1" applyProtection="1">
      <alignment vertical="top"/>
      <protection hidden="1"/>
    </xf>
    <xf numFmtId="44" fontId="0" fillId="4" borderId="6" xfId="0" quotePrefix="1" applyNumberFormat="1" applyFill="1" applyBorder="1" applyAlignment="1" applyProtection="1">
      <alignment horizontal="right" vertical="top"/>
      <protection locked="0"/>
    </xf>
    <xf numFmtId="9" fontId="0" fillId="4" borderId="6" xfId="0" quotePrefix="1" applyNumberFormat="1" applyFill="1" applyBorder="1" applyAlignment="1" applyProtection="1">
      <alignment horizontal="right" vertical="top"/>
      <protection locked="0"/>
    </xf>
    <xf numFmtId="44" fontId="0" fillId="0" borderId="6" xfId="0" quotePrefix="1" applyNumberFormat="1" applyBorder="1" applyAlignment="1" applyProtection="1">
      <alignment horizontal="right" vertical="top"/>
      <protection locked="0"/>
    </xf>
    <xf numFmtId="44" fontId="0" fillId="0" borderId="7" xfId="0" quotePrefix="1" applyNumberFormat="1" applyBorder="1" applyAlignment="1" applyProtection="1">
      <alignment horizontal="right" vertical="top"/>
      <protection locked="0"/>
    </xf>
    <xf numFmtId="44" fontId="0" fillId="0" borderId="3" xfId="2" applyFont="1" applyFill="1" applyBorder="1" applyAlignment="1" applyProtection="1">
      <alignment horizontal="right" vertical="top" wrapText="1"/>
      <protection hidden="1"/>
    </xf>
    <xf numFmtId="44" fontId="0" fillId="0" borderId="6" xfId="2" applyFont="1" applyFill="1" applyBorder="1" applyAlignment="1" applyProtection="1">
      <alignment horizontal="right" vertical="top" wrapText="1"/>
      <protection hidden="1"/>
    </xf>
    <xf numFmtId="44" fontId="3" fillId="5" borderId="16" xfId="2" applyFont="1" applyFill="1" applyBorder="1" applyAlignment="1" applyProtection="1">
      <alignment horizontal="right" vertical="top" wrapText="1"/>
      <protection hidden="1"/>
    </xf>
    <xf numFmtId="44" fontId="0" fillId="2" borderId="0" xfId="0" quotePrefix="1" applyNumberFormat="1" applyFill="1" applyAlignment="1" applyProtection="1">
      <alignment horizontal="right" vertical="top"/>
      <protection locked="0"/>
    </xf>
    <xf numFmtId="0" fontId="14" fillId="2" borderId="5" xfId="0" applyFont="1" applyFill="1" applyBorder="1" applyAlignment="1" applyProtection="1">
      <alignment horizontal="right" vertical="top"/>
      <protection hidden="1"/>
    </xf>
    <xf numFmtId="0" fontId="14" fillId="2" borderId="0" xfId="0" applyFont="1" applyFill="1" applyAlignment="1" applyProtection="1">
      <alignment horizontal="right" vertical="top"/>
      <protection hidden="1"/>
    </xf>
    <xf numFmtId="0" fontId="3" fillId="3" borderId="17" xfId="0" applyFont="1" applyFill="1" applyBorder="1" applyProtection="1">
      <protection hidden="1"/>
    </xf>
    <xf numFmtId="0" fontId="3" fillId="3" borderId="2" xfId="0" applyFont="1" applyFill="1" applyBorder="1" applyProtection="1">
      <protection hidden="1"/>
    </xf>
    <xf numFmtId="0" fontId="3" fillId="3" borderId="18" xfId="0" applyFont="1" applyFill="1" applyBorder="1" applyAlignment="1" applyProtection="1">
      <alignment horizontal="center" wrapText="1"/>
      <protection hidden="1"/>
    </xf>
    <xf numFmtId="0" fontId="3" fillId="3" borderId="19" xfId="0" applyFont="1" applyFill="1" applyBorder="1" applyAlignment="1" applyProtection="1">
      <alignment horizontal="right" wrapText="1"/>
      <protection hidden="1"/>
    </xf>
    <xf numFmtId="0" fontId="3" fillId="3" borderId="19" xfId="0" applyFont="1" applyFill="1" applyBorder="1" applyAlignment="1" applyProtection="1">
      <alignment horizontal="center" wrapText="1"/>
      <protection hidden="1"/>
    </xf>
    <xf numFmtId="0" fontId="0" fillId="2" borderId="6" xfId="0" applyFill="1" applyBorder="1" applyAlignment="1" applyProtection="1">
      <alignment horizontal="left" vertical="top"/>
      <protection hidden="1"/>
    </xf>
    <xf numFmtId="0" fontId="0" fillId="2" borderId="2" xfId="0" applyFill="1" applyBorder="1" applyProtection="1">
      <protection hidden="1"/>
    </xf>
    <xf numFmtId="0" fontId="0" fillId="0" borderId="6" xfId="3" applyNumberFormat="1" applyFont="1" applyFill="1" applyBorder="1" applyAlignment="1" applyProtection="1">
      <alignment horizontal="center" vertical="top"/>
      <protection hidden="1"/>
    </xf>
    <xf numFmtId="0" fontId="12" fillId="3" borderId="4" xfId="0" applyFont="1" applyFill="1" applyBorder="1" applyAlignment="1" applyProtection="1">
      <alignment vertical="top"/>
      <protection hidden="1"/>
    </xf>
    <xf numFmtId="44" fontId="3" fillId="6" borderId="16" xfId="2" applyFont="1" applyFill="1" applyBorder="1" applyAlignment="1" applyProtection="1">
      <alignment horizontal="right" vertical="center" wrapText="1"/>
      <protection hidden="1"/>
    </xf>
    <xf numFmtId="164" fontId="0" fillId="0" borderId="0" xfId="1" applyNumberFormat="1" applyFont="1" applyAlignment="1" applyProtection="1">
      <alignment horizontal="center"/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19" fillId="3" borderId="0" xfId="0" applyFont="1" applyFill="1" applyProtection="1">
      <protection hidden="1"/>
    </xf>
    <xf numFmtId="0" fontId="20" fillId="3" borderId="0" xfId="0" applyFont="1" applyFill="1" applyProtection="1">
      <protection hidden="1"/>
    </xf>
    <xf numFmtId="0" fontId="18" fillId="3" borderId="0" xfId="0" applyFont="1" applyFill="1" applyProtection="1">
      <protection hidden="1"/>
    </xf>
    <xf numFmtId="0" fontId="21" fillId="3" borderId="0" xfId="0" applyFont="1" applyFill="1" applyProtection="1">
      <protection hidden="1"/>
    </xf>
    <xf numFmtId="0" fontId="22" fillId="3" borderId="0" xfId="0" applyFont="1" applyFill="1" applyProtection="1">
      <protection hidden="1"/>
    </xf>
    <xf numFmtId="0" fontId="23" fillId="3" borderId="0" xfId="0" applyFont="1" applyFill="1" applyAlignment="1" applyProtection="1">
      <alignment vertical="center"/>
      <protection hidden="1"/>
    </xf>
    <xf numFmtId="0" fontId="24" fillId="3" borderId="0" xfId="0" applyFont="1" applyFill="1" applyAlignment="1" applyProtection="1">
      <alignment vertical="center"/>
      <protection hidden="1"/>
    </xf>
    <xf numFmtId="1" fontId="25" fillId="0" borderId="5" xfId="0" applyNumberFormat="1" applyFont="1" applyBorder="1" applyProtection="1">
      <protection hidden="1"/>
    </xf>
    <xf numFmtId="1" fontId="17" fillId="0" borderId="5" xfId="0" applyNumberFormat="1" applyFont="1" applyBorder="1" applyAlignment="1" applyProtection="1">
      <alignment horizontal="right"/>
      <protection hidden="1"/>
    </xf>
    <xf numFmtId="1" fontId="17" fillId="0" borderId="5" xfId="0" applyNumberFormat="1" applyFont="1" applyBorder="1" applyProtection="1">
      <protection hidden="1"/>
    </xf>
    <xf numFmtId="1" fontId="26" fillId="0" borderId="5" xfId="0" applyNumberFormat="1" applyFont="1" applyBorder="1" applyProtection="1">
      <protection hidden="1"/>
    </xf>
    <xf numFmtId="167" fontId="17" fillId="0" borderId="0" xfId="4" applyFont="1" applyAlignment="1" applyProtection="1">
      <alignment horizontal="left"/>
      <protection hidden="1"/>
    </xf>
    <xf numFmtId="0" fontId="18" fillId="0" borderId="0" xfId="0" applyFont="1" applyAlignment="1" applyProtection="1">
      <alignment wrapText="1"/>
      <protection hidden="1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wrapText="1"/>
      <protection locked="0"/>
    </xf>
    <xf numFmtId="0" fontId="23" fillId="3" borderId="3" xfId="0" applyFont="1" applyFill="1" applyBorder="1" applyAlignment="1" applyProtection="1">
      <alignment horizontal="right" vertical="center" wrapText="1"/>
      <protection hidden="1"/>
    </xf>
    <xf numFmtId="3" fontId="27" fillId="2" borderId="6" xfId="0" quotePrefix="1" applyNumberFormat="1" applyFont="1" applyFill="1" applyBorder="1" applyAlignment="1" applyProtection="1">
      <alignment horizontal="right" vertical="center" wrapText="1"/>
      <protection hidden="1"/>
    </xf>
    <xf numFmtId="169" fontId="27" fillId="0" borderId="4" xfId="0" applyNumberFormat="1" applyFont="1" applyBorder="1" applyAlignment="1" applyProtection="1">
      <alignment horizontal="right" vertical="center"/>
      <protection hidden="1"/>
    </xf>
    <xf numFmtId="169" fontId="27" fillId="0" borderId="3" xfId="0" applyNumberFormat="1" applyFont="1" applyBorder="1" applyAlignment="1" applyProtection="1">
      <alignment horizontal="left" vertical="center"/>
      <protection hidden="1"/>
    </xf>
    <xf numFmtId="171" fontId="18" fillId="4" borderId="6" xfId="5" applyNumberFormat="1" applyFont="1" applyFill="1" applyBorder="1" applyAlignment="1" applyProtection="1">
      <alignment horizontal="right" vertical="center" wrapText="1"/>
      <protection locked="0"/>
    </xf>
    <xf numFmtId="0" fontId="18" fillId="0" borderId="4" xfId="0" applyFont="1" applyBorder="1" applyAlignment="1" applyProtection="1">
      <alignment horizontal="center" vertical="center"/>
      <protection hidden="1"/>
    </xf>
    <xf numFmtId="0" fontId="18" fillId="0" borderId="3" xfId="0" applyFont="1" applyBorder="1" applyAlignment="1" applyProtection="1">
      <alignment horizontal="right" vertical="center"/>
      <protection hidden="1"/>
    </xf>
    <xf numFmtId="3" fontId="18" fillId="0" borderId="6" xfId="0" applyNumberFormat="1" applyFont="1" applyBorder="1" applyAlignment="1" applyProtection="1">
      <alignment horizontal="right" vertical="center"/>
      <protection hidden="1"/>
    </xf>
    <xf numFmtId="172" fontId="29" fillId="0" borderId="6" xfId="0" applyNumberFormat="1" applyFont="1" applyBorder="1" applyAlignment="1" applyProtection="1">
      <alignment horizontal="right" vertical="center"/>
      <protection hidden="1"/>
    </xf>
    <xf numFmtId="0" fontId="28" fillId="0" borderId="4" xfId="0" applyFont="1" applyBorder="1" applyAlignment="1" applyProtection="1">
      <alignment horizontal="right" vertical="center"/>
      <protection hidden="1"/>
    </xf>
    <xf numFmtId="0" fontId="24" fillId="0" borderId="2" xfId="6" applyFont="1" applyBorder="1" applyAlignment="1" applyProtection="1">
      <alignment vertical="center"/>
      <protection hidden="1"/>
    </xf>
    <xf numFmtId="0" fontId="27" fillId="0" borderId="3" xfId="6" applyFont="1" applyBorder="1" applyAlignment="1" applyProtection="1">
      <alignment vertical="center"/>
      <protection hidden="1"/>
    </xf>
    <xf numFmtId="0" fontId="27" fillId="0" borderId="20" xfId="6" applyFont="1" applyBorder="1" applyAlignment="1" applyProtection="1">
      <alignment vertical="center"/>
      <protection hidden="1"/>
    </xf>
    <xf numFmtId="0" fontId="27" fillId="0" borderId="0" xfId="6" applyFont="1" applyAlignment="1" applyProtection="1">
      <alignment horizontal="left" vertical="center"/>
      <protection hidden="1"/>
    </xf>
    <xf numFmtId="0" fontId="28" fillId="0" borderId="0" xfId="0" applyFont="1" applyAlignment="1" applyProtection="1">
      <alignment horizontal="right" vertical="center"/>
      <protection hidden="1"/>
    </xf>
    <xf numFmtId="0" fontId="23" fillId="3" borderId="21" xfId="0" applyFont="1" applyFill="1" applyBorder="1" applyAlignment="1" applyProtection="1">
      <alignment horizontal="right" vertical="center" wrapText="1"/>
      <protection hidden="1"/>
    </xf>
    <xf numFmtId="0" fontId="27" fillId="0" borderId="0" xfId="0" applyFont="1" applyProtection="1">
      <protection hidden="1"/>
    </xf>
    <xf numFmtId="3" fontId="18" fillId="0" borderId="21" xfId="0" applyNumberFormat="1" applyFont="1" applyBorder="1" applyAlignment="1" applyProtection="1">
      <alignment horizontal="right" vertical="center"/>
      <protection hidden="1"/>
    </xf>
    <xf numFmtId="169" fontId="27" fillId="0" borderId="21" xfId="0" applyNumberFormat="1" applyFont="1" applyBorder="1" applyAlignment="1" applyProtection="1">
      <alignment horizontal="right" vertical="center"/>
      <protection hidden="1"/>
    </xf>
    <xf numFmtId="169" fontId="27" fillId="0" borderId="21" xfId="0" applyNumberFormat="1" applyFont="1" applyBorder="1" applyAlignment="1" applyProtection="1">
      <alignment horizontal="left" vertical="center"/>
      <protection hidden="1"/>
    </xf>
    <xf numFmtId="0" fontId="23" fillId="3" borderId="20" xfId="0" applyFont="1" applyFill="1" applyBorder="1" applyAlignment="1" applyProtection="1">
      <alignment horizontal="center" vertical="center"/>
      <protection hidden="1"/>
    </xf>
    <xf numFmtId="0" fontId="23" fillId="3" borderId="0" xfId="0" applyFont="1" applyFill="1" applyAlignment="1" applyProtection="1">
      <alignment horizontal="center" vertical="center"/>
      <protection hidden="1"/>
    </xf>
    <xf numFmtId="0" fontId="18" fillId="0" borderId="6" xfId="0" applyFont="1" applyBorder="1" applyAlignment="1" applyProtection="1">
      <alignment horizontal="right" vertical="center"/>
      <protection hidden="1"/>
    </xf>
    <xf numFmtId="0" fontId="27" fillId="0" borderId="4" xfId="3" applyNumberFormat="1" applyFont="1" applyBorder="1" applyAlignment="1" applyProtection="1">
      <alignment vertical="center"/>
      <protection hidden="1"/>
    </xf>
    <xf numFmtId="0" fontId="16" fillId="2" borderId="0" xfId="0" applyFont="1" applyFill="1" applyProtection="1">
      <protection hidden="1"/>
    </xf>
    <xf numFmtId="0" fontId="30" fillId="2" borderId="0" xfId="0" applyFont="1" applyFill="1" applyProtection="1">
      <protection hidden="1"/>
    </xf>
    <xf numFmtId="0" fontId="30" fillId="2" borderId="0" xfId="0" applyFont="1" applyFill="1" applyAlignment="1" applyProtection="1">
      <alignment wrapText="1"/>
      <protection hidden="1"/>
    </xf>
    <xf numFmtId="0" fontId="32" fillId="2" borderId="0" xfId="0" applyFont="1" applyFill="1" applyAlignment="1" applyProtection="1">
      <alignment horizontal="left" vertical="center"/>
      <protection hidden="1"/>
    </xf>
    <xf numFmtId="0" fontId="30" fillId="2" borderId="0" xfId="0" applyFont="1" applyFill="1" applyAlignment="1" applyProtection="1">
      <alignment horizontal="center" vertical="center"/>
      <protection hidden="1"/>
    </xf>
    <xf numFmtId="167" fontId="30" fillId="2" borderId="0" xfId="4" applyFont="1" applyFill="1" applyBorder="1" applyAlignment="1" applyProtection="1">
      <alignment horizontal="right" vertical="center" wrapText="1"/>
      <protection hidden="1"/>
    </xf>
    <xf numFmtId="169" fontId="30" fillId="2" borderId="0" xfId="0" applyNumberFormat="1" applyFont="1" applyFill="1" applyAlignment="1" applyProtection="1">
      <alignment horizontal="right" vertical="center" wrapText="1"/>
      <protection hidden="1"/>
    </xf>
    <xf numFmtId="172" fontId="33" fillId="2" borderId="0" xfId="0" applyNumberFormat="1" applyFont="1" applyFill="1" applyAlignment="1" applyProtection="1">
      <alignment horizontal="right" vertical="center"/>
      <protection hidden="1"/>
    </xf>
    <xf numFmtId="1" fontId="33" fillId="2" borderId="0" xfId="0" applyNumberFormat="1" applyFont="1" applyFill="1" applyAlignment="1" applyProtection="1">
      <alignment horizontal="right" vertical="center"/>
      <protection hidden="1"/>
    </xf>
    <xf numFmtId="0" fontId="34" fillId="2" borderId="0" xfId="0" applyFont="1" applyFill="1" applyAlignment="1" applyProtection="1">
      <alignment vertical="center"/>
      <protection hidden="1"/>
    </xf>
    <xf numFmtId="0" fontId="35" fillId="2" borderId="0" xfId="0" applyFont="1" applyFill="1" applyAlignment="1" applyProtection="1">
      <alignment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2" fillId="2" borderId="0" xfId="0" applyFont="1" applyFill="1" applyAlignment="1" applyProtection="1">
      <alignment horizontal="left" vertical="center"/>
      <protection locked="0"/>
    </xf>
    <xf numFmtId="0" fontId="32" fillId="2" borderId="0" xfId="0" applyFont="1" applyFill="1" applyAlignment="1" applyProtection="1">
      <alignment horizontal="right" vertical="center"/>
      <protection locked="0"/>
    </xf>
    <xf numFmtId="0" fontId="30" fillId="2" borderId="0" xfId="0" applyFont="1" applyFill="1" applyProtection="1">
      <protection locked="0"/>
    </xf>
    <xf numFmtId="0" fontId="33" fillId="2" borderId="0" xfId="0" applyFont="1" applyFill="1" applyAlignment="1" applyProtection="1">
      <alignment horizontal="center" vertical="center"/>
      <protection locked="0"/>
    </xf>
    <xf numFmtId="168" fontId="33" fillId="2" borderId="0" xfId="4" applyNumberFormat="1" applyFont="1" applyFill="1" applyBorder="1" applyAlignment="1" applyProtection="1">
      <alignment horizontal="right" vertical="center"/>
      <protection locked="0"/>
    </xf>
    <xf numFmtId="169" fontId="33" fillId="2" borderId="0" xfId="0" applyNumberFormat="1" applyFont="1" applyFill="1" applyAlignment="1" applyProtection="1">
      <alignment horizontal="right" vertical="center"/>
      <protection locked="0"/>
    </xf>
    <xf numFmtId="172" fontId="33" fillId="2" borderId="0" xfId="0" applyNumberFormat="1" applyFont="1" applyFill="1" applyAlignment="1" applyProtection="1">
      <alignment horizontal="right" vertical="center"/>
      <protection locked="0"/>
    </xf>
    <xf numFmtId="0" fontId="32" fillId="2" borderId="0" xfId="0" applyFont="1" applyFill="1" applyAlignment="1" applyProtection="1">
      <alignment vertical="center"/>
      <protection locked="0"/>
    </xf>
    <xf numFmtId="170" fontId="30" fillId="2" borderId="0" xfId="5" applyFont="1" applyFill="1" applyBorder="1" applyAlignment="1" applyProtection="1">
      <alignment vertical="center"/>
      <protection locked="0"/>
    </xf>
    <xf numFmtId="170" fontId="32" fillId="2" borderId="0" xfId="5" applyFont="1" applyFill="1" applyBorder="1" applyAlignment="1" applyProtection="1">
      <alignment vertical="center"/>
      <protection locked="0"/>
    </xf>
    <xf numFmtId="0" fontId="30" fillId="2" borderId="0" xfId="0" applyFont="1" applyFill="1" applyAlignment="1" applyProtection="1">
      <alignment vertical="center" wrapText="1"/>
      <protection locked="0"/>
    </xf>
    <xf numFmtId="0" fontId="30" fillId="2" borderId="0" xfId="0" applyFont="1" applyFill="1" applyAlignment="1" applyProtection="1">
      <alignment vertical="center"/>
      <protection locked="0"/>
    </xf>
    <xf numFmtId="0" fontId="30" fillId="2" borderId="0" xfId="0" applyFont="1" applyFill="1" applyAlignment="1" applyProtection="1">
      <alignment wrapText="1"/>
      <protection locked="0"/>
    </xf>
    <xf numFmtId="2" fontId="30" fillId="2" borderId="0" xfId="0" applyNumberFormat="1" applyFont="1" applyFill="1" applyProtection="1">
      <protection locked="0"/>
    </xf>
    <xf numFmtId="170" fontId="30" fillId="2" borderId="0" xfId="5" applyFont="1" applyFill="1" applyBorder="1" applyAlignment="1" applyProtection="1">
      <alignment horizontal="right"/>
      <protection locked="0"/>
    </xf>
    <xf numFmtId="0" fontId="16" fillId="2" borderId="0" xfId="0" applyFont="1" applyFill="1" applyProtection="1">
      <protection locked="0"/>
    </xf>
    <xf numFmtId="0" fontId="30" fillId="2" borderId="0" xfId="0" applyFont="1" applyFill="1" applyAlignment="1" applyProtection="1">
      <alignment horizontal="center" vertical="center"/>
      <protection locked="0"/>
    </xf>
    <xf numFmtId="173" fontId="30" fillId="2" borderId="0" xfId="4" applyNumberFormat="1" applyFont="1" applyFill="1" applyBorder="1" applyAlignment="1" applyProtection="1">
      <alignment horizontal="right" vertical="center"/>
      <protection locked="0"/>
    </xf>
    <xf numFmtId="1" fontId="30" fillId="2" borderId="0" xfId="0" applyNumberFormat="1" applyFont="1" applyFill="1" applyAlignment="1" applyProtection="1">
      <alignment horizontal="right" vertical="center"/>
      <protection locked="0"/>
    </xf>
    <xf numFmtId="167" fontId="30" fillId="2" borderId="0" xfId="4" applyFont="1" applyFill="1" applyBorder="1" applyAlignment="1" applyProtection="1">
      <alignment horizontal="center" vertical="center"/>
      <protection locked="0"/>
    </xf>
    <xf numFmtId="0" fontId="30" fillId="2" borderId="0" xfId="0" applyFont="1" applyFill="1" applyAlignment="1" applyProtection="1">
      <alignment horizontal="right" vertical="center"/>
      <protection locked="0"/>
    </xf>
    <xf numFmtId="1" fontId="30" fillId="2" borderId="0" xfId="5" applyNumberFormat="1" applyFont="1" applyFill="1" applyBorder="1" applyAlignment="1" applyProtection="1">
      <alignment horizontal="center" vertical="center"/>
      <protection locked="0"/>
    </xf>
    <xf numFmtId="1" fontId="30" fillId="2" borderId="0" xfId="0" applyNumberFormat="1" applyFont="1" applyFill="1" applyAlignment="1" applyProtection="1">
      <alignment horizontal="center" vertical="center"/>
      <protection locked="0"/>
    </xf>
    <xf numFmtId="167" fontId="30" fillId="2" borderId="0" xfId="4" applyFont="1" applyFill="1" applyBorder="1" applyAlignment="1" applyProtection="1">
      <alignment horizontal="right"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30" fillId="2" borderId="0" xfId="0" quotePrefix="1" applyFont="1" applyFill="1" applyAlignment="1" applyProtection="1">
      <alignment vertical="center"/>
      <protection locked="0"/>
    </xf>
    <xf numFmtId="168" fontId="27" fillId="7" borderId="6" xfId="4" quotePrefix="1" applyNumberFormat="1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 applyProtection="1">
      <alignment horizontal="right" wrapText="1"/>
      <protection hidden="1"/>
    </xf>
    <xf numFmtId="0" fontId="3" fillId="3" borderId="3" xfId="0" applyFont="1" applyFill="1" applyBorder="1" applyAlignment="1" applyProtection="1">
      <alignment horizontal="right" wrapText="1"/>
      <protection hidden="1"/>
    </xf>
    <xf numFmtId="0" fontId="0" fillId="0" borderId="8" xfId="0" applyBorder="1" applyAlignment="1" applyProtection="1">
      <alignment horizontal="left" vertical="top" wrapText="1"/>
      <protection hidden="1"/>
    </xf>
    <xf numFmtId="0" fontId="0" fillId="0" borderId="9" xfId="0" applyBorder="1" applyAlignment="1" applyProtection="1">
      <alignment horizontal="left" vertical="top" wrapText="1"/>
      <protection hidden="1"/>
    </xf>
    <xf numFmtId="0" fontId="0" fillId="0" borderId="11" xfId="0" applyBorder="1" applyAlignment="1" applyProtection="1">
      <alignment horizontal="left" vertical="top" wrapText="1"/>
      <protection hidden="1"/>
    </xf>
    <xf numFmtId="0" fontId="23" fillId="3" borderId="4" xfId="0" applyFont="1" applyFill="1" applyBorder="1" applyAlignment="1" applyProtection="1">
      <alignment horizontal="left" vertical="center" wrapText="1"/>
      <protection hidden="1"/>
    </xf>
    <xf numFmtId="0" fontId="23" fillId="3" borderId="3" xfId="0" applyFont="1" applyFill="1" applyBorder="1" applyAlignment="1" applyProtection="1">
      <alignment horizontal="left" vertical="center" wrapText="1"/>
      <protection hidden="1"/>
    </xf>
    <xf numFmtId="0" fontId="23" fillId="3" borderId="4" xfId="0" applyFont="1" applyFill="1" applyBorder="1" applyAlignment="1" applyProtection="1">
      <alignment horizontal="right" vertical="center" wrapText="1"/>
      <protection hidden="1"/>
    </xf>
    <xf numFmtId="0" fontId="23" fillId="3" borderId="3" xfId="0" applyFont="1" applyFill="1" applyBorder="1" applyAlignment="1" applyProtection="1">
      <alignment horizontal="right" vertical="center" wrapText="1"/>
      <protection hidden="1"/>
    </xf>
    <xf numFmtId="0" fontId="23" fillId="0" borderId="6" xfId="0" applyFont="1" applyBorder="1" applyAlignment="1" applyProtection="1">
      <alignment horizontal="right" vertical="center"/>
      <protection hidden="1"/>
    </xf>
    <xf numFmtId="0" fontId="23" fillId="0" borderId="21" xfId="0" applyFont="1" applyBorder="1" applyAlignment="1" applyProtection="1">
      <alignment horizontal="right" vertical="center"/>
      <protection hidden="1"/>
    </xf>
    <xf numFmtId="0" fontId="18" fillId="0" borderId="4" xfId="0" applyFont="1" applyBorder="1" applyAlignment="1" applyProtection="1">
      <alignment horizontal="right" vertical="center"/>
      <protection hidden="1"/>
    </xf>
    <xf numFmtId="0" fontId="18" fillId="0" borderId="3" xfId="0" applyFont="1" applyBorder="1" applyAlignment="1" applyProtection="1">
      <alignment horizontal="right" vertical="center"/>
      <protection hidden="1"/>
    </xf>
    <xf numFmtId="0" fontId="23" fillId="0" borderId="4" xfId="0" applyFont="1" applyBorder="1" applyAlignment="1" applyProtection="1">
      <alignment horizontal="right" vertical="center"/>
      <protection hidden="1"/>
    </xf>
    <xf numFmtId="0" fontId="23" fillId="0" borderId="3" xfId="0" applyFont="1" applyBorder="1" applyAlignment="1" applyProtection="1">
      <alignment horizontal="right" vertical="center"/>
      <protection hidden="1"/>
    </xf>
    <xf numFmtId="0" fontId="31" fillId="2" borderId="0" xfId="0" applyFont="1" applyFill="1" applyAlignment="1" applyProtection="1">
      <alignment vertical="center"/>
      <protection hidden="1"/>
    </xf>
    <xf numFmtId="0" fontId="35" fillId="2" borderId="0" xfId="0" applyFont="1" applyFill="1" applyAlignment="1" applyProtection="1">
      <alignment horizontal="left" vertical="top" wrapText="1"/>
      <protection hidden="1"/>
    </xf>
    <xf numFmtId="0" fontId="37" fillId="3" borderId="0" xfId="0" applyFont="1" applyFill="1" applyAlignment="1">
      <alignment horizontal="right"/>
    </xf>
    <xf numFmtId="167" fontId="39" fillId="8" borderId="4" xfId="7" applyFont="1" applyFill="1" applyBorder="1" applyAlignment="1" applyProtection="1">
      <alignment horizontal="left" vertical="center"/>
      <protection locked="0"/>
    </xf>
    <xf numFmtId="167" fontId="39" fillId="8" borderId="2" xfId="7" applyFont="1" applyFill="1" applyBorder="1" applyAlignment="1" applyProtection="1">
      <alignment horizontal="left" vertical="center"/>
      <protection locked="0"/>
    </xf>
    <xf numFmtId="167" fontId="39" fillId="8" borderId="3" xfId="7" applyFont="1" applyFill="1" applyBorder="1" applyAlignment="1" applyProtection="1">
      <alignment horizontal="left" vertical="center"/>
      <protection locked="0"/>
    </xf>
  </cellXfs>
  <cellStyles count="8">
    <cellStyle name="Komma" xfId="1" builtinId="3"/>
    <cellStyle name="Komma 2" xfId="5" xr:uid="{20801892-0FA7-430E-A72D-64AE189FFA55}"/>
    <cellStyle name="Procent" xfId="3" builtinId="5"/>
    <cellStyle name="Standaard" xfId="0" builtinId="0"/>
    <cellStyle name="Standaard 3" xfId="6" xr:uid="{169AC54E-B5B9-496C-BCE6-F16911355934}"/>
    <cellStyle name="Valuta" xfId="2" builtinId="4"/>
    <cellStyle name="Valuta 2" xfId="4" xr:uid="{7963866B-1DB9-48E9-9D6F-19540833C8A2}"/>
    <cellStyle name="Valuta 4" xfId="7" xr:uid="{28E36DDA-DDBC-4E68-BAD7-D82F69FF5177}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1.25</c:v>
                </c:pt>
                <c:pt idx="2">
                  <c:v>2.5</c:v>
                </c:pt>
                <c:pt idx="3">
                  <c:v>5</c:v>
                </c:pt>
                <c:pt idx="4">
                  <c:v>10</c:v>
                </c:pt>
                <c:pt idx="5">
                  <c:v>15</c:v>
                </c:pt>
                <c:pt idx="6">
                  <c:v>20</c:v>
                </c:pt>
                <c:pt idx="7">
                  <c:v>25</c:v>
                </c:pt>
                <c:pt idx="8">
                  <c:v>30</c:v>
                </c:pt>
                <c:pt idx="9">
                  <c:v>35</c:v>
                </c:pt>
                <c:pt idx="10">
                  <c:v>40</c:v>
                </c:pt>
                <c:pt idx="11">
                  <c:v>45</c:v>
                </c:pt>
                <c:pt idx="12">
                  <c:v>50</c:v>
                </c:pt>
                <c:pt idx="13">
                  <c:v>55.000000000000007</c:v>
                </c:pt>
                <c:pt idx="14">
                  <c:v>60</c:v>
                </c:pt>
                <c:pt idx="15">
                  <c:v>65</c:v>
                </c:pt>
                <c:pt idx="16">
                  <c:v>70</c:v>
                </c:pt>
                <c:pt idx="17">
                  <c:v>75</c:v>
                </c:pt>
                <c:pt idx="18">
                  <c:v>80</c:v>
                </c:pt>
                <c:pt idx="19">
                  <c:v>85</c:v>
                </c:pt>
                <c:pt idx="20">
                  <c:v>90</c:v>
                </c:pt>
                <c:pt idx="21">
                  <c:v>95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16017.964071856355</c:v>
                </c:pt>
                <c:pt idx="2">
                  <c:v>32035.92814371247</c:v>
                </c:pt>
                <c:pt idx="3">
                  <c:v>64071.85628742518</c:v>
                </c:pt>
                <c:pt idx="4">
                  <c:v>128143.71257485036</c:v>
                </c:pt>
                <c:pt idx="5">
                  <c:v>192215.56886227554</c:v>
                </c:pt>
                <c:pt idx="6">
                  <c:v>256287.42514970072</c:v>
                </c:pt>
                <c:pt idx="7">
                  <c:v>320359.28143712564</c:v>
                </c:pt>
                <c:pt idx="8">
                  <c:v>384431.13772455085</c:v>
                </c:pt>
                <c:pt idx="9">
                  <c:v>448502.994011976</c:v>
                </c:pt>
                <c:pt idx="10">
                  <c:v>512574.85029940121</c:v>
                </c:pt>
                <c:pt idx="11">
                  <c:v>576646.70658682636</c:v>
                </c:pt>
                <c:pt idx="12">
                  <c:v>640718.56287425128</c:v>
                </c:pt>
                <c:pt idx="13">
                  <c:v>704790.41916167678</c:v>
                </c:pt>
                <c:pt idx="14">
                  <c:v>768862.2754491017</c:v>
                </c:pt>
                <c:pt idx="15">
                  <c:v>832934.13173652708</c:v>
                </c:pt>
                <c:pt idx="16">
                  <c:v>897005.988023952</c:v>
                </c:pt>
                <c:pt idx="17">
                  <c:v>961077.84431137727</c:v>
                </c:pt>
                <c:pt idx="18">
                  <c:v>1025149.7005988024</c:v>
                </c:pt>
                <c:pt idx="19">
                  <c:v>1089221.5568862276</c:v>
                </c:pt>
                <c:pt idx="20">
                  <c:v>1153293.4131736527</c:v>
                </c:pt>
                <c:pt idx="21">
                  <c:v>1217365.2694610779</c:v>
                </c:pt>
                <c:pt idx="22">
                  <c:v>1281437.1257485028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0D5-487C-B7B8-C259A9A7BAF3}"/>
            </c:ext>
          </c:extLst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16.699999999999996</c:v>
                </c:pt>
                <c:pt idx="1">
                  <c:v>17.741249999999997</c:v>
                </c:pt>
                <c:pt idx="2">
                  <c:v>18.782499999999995</c:v>
                </c:pt>
                <c:pt idx="3">
                  <c:v>20.864999999999995</c:v>
                </c:pt>
                <c:pt idx="4">
                  <c:v>25.029999999999998</c:v>
                </c:pt>
                <c:pt idx="5">
                  <c:v>29.195</c:v>
                </c:pt>
                <c:pt idx="6">
                  <c:v>33.36</c:v>
                </c:pt>
                <c:pt idx="7">
                  <c:v>37.524999999999999</c:v>
                </c:pt>
                <c:pt idx="8">
                  <c:v>41.69</c:v>
                </c:pt>
                <c:pt idx="9">
                  <c:v>45.854999999999997</c:v>
                </c:pt>
                <c:pt idx="10">
                  <c:v>50.019999999999996</c:v>
                </c:pt>
                <c:pt idx="11">
                  <c:v>54.185000000000002</c:v>
                </c:pt>
                <c:pt idx="12">
                  <c:v>58.35</c:v>
                </c:pt>
                <c:pt idx="13">
                  <c:v>62.515000000000008</c:v>
                </c:pt>
                <c:pt idx="14">
                  <c:v>66.680000000000007</c:v>
                </c:pt>
                <c:pt idx="15">
                  <c:v>70.844999999999999</c:v>
                </c:pt>
                <c:pt idx="16">
                  <c:v>75.009999999999991</c:v>
                </c:pt>
                <c:pt idx="17">
                  <c:v>79.175000000000011</c:v>
                </c:pt>
                <c:pt idx="18">
                  <c:v>83.34</c:v>
                </c:pt>
                <c:pt idx="19">
                  <c:v>87.504999999999995</c:v>
                </c:pt>
                <c:pt idx="20">
                  <c:v>91.670000000000016</c:v>
                </c:pt>
                <c:pt idx="21">
                  <c:v>95.835000000000008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13342.964071856411</c:v>
                </c:pt>
                <c:pt idx="2">
                  <c:v>26685.928143712586</c:v>
                </c:pt>
                <c:pt idx="3">
                  <c:v>53371.856287425173</c:v>
                </c:pt>
                <c:pt idx="4">
                  <c:v>106743.71257485035</c:v>
                </c:pt>
                <c:pt idx="5">
                  <c:v>160115.56886227551</c:v>
                </c:pt>
                <c:pt idx="6">
                  <c:v>213487.42514970069</c:v>
                </c:pt>
                <c:pt idx="7">
                  <c:v>266859.28143712587</c:v>
                </c:pt>
                <c:pt idx="8">
                  <c:v>320231.13772455079</c:v>
                </c:pt>
                <c:pt idx="9">
                  <c:v>373602.99401197594</c:v>
                </c:pt>
                <c:pt idx="10">
                  <c:v>426974.85029940115</c:v>
                </c:pt>
                <c:pt idx="11">
                  <c:v>480346.7065868263</c:v>
                </c:pt>
                <c:pt idx="12">
                  <c:v>533718.56287425151</c:v>
                </c:pt>
                <c:pt idx="13">
                  <c:v>587090.41916167666</c:v>
                </c:pt>
                <c:pt idx="14">
                  <c:v>640462.27544910181</c:v>
                </c:pt>
                <c:pt idx="15">
                  <c:v>693834.13173652696</c:v>
                </c:pt>
                <c:pt idx="16">
                  <c:v>747205.98802395212</c:v>
                </c:pt>
                <c:pt idx="17">
                  <c:v>800577.84431137727</c:v>
                </c:pt>
                <c:pt idx="18">
                  <c:v>853949.70059880253</c:v>
                </c:pt>
                <c:pt idx="19">
                  <c:v>907321.55688622745</c:v>
                </c:pt>
                <c:pt idx="20">
                  <c:v>960693.41317365307</c:v>
                </c:pt>
                <c:pt idx="21">
                  <c:v>1014065.269461078</c:v>
                </c:pt>
                <c:pt idx="22">
                  <c:v>1067437.125748503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0D5-487C-B7B8-C259A9A7BAF3}"/>
            </c:ext>
          </c:extLst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33.399999999999991</c:v>
                </c:pt>
                <c:pt idx="1">
                  <c:v>34.232499999999995</c:v>
                </c:pt>
                <c:pt idx="2">
                  <c:v>35.064999999999991</c:v>
                </c:pt>
                <c:pt idx="3">
                  <c:v>36.72999999999999</c:v>
                </c:pt>
                <c:pt idx="4">
                  <c:v>40.059999999999995</c:v>
                </c:pt>
                <c:pt idx="5">
                  <c:v>43.389999999999993</c:v>
                </c:pt>
                <c:pt idx="6">
                  <c:v>46.719999999999992</c:v>
                </c:pt>
                <c:pt idx="7">
                  <c:v>50.05</c:v>
                </c:pt>
                <c:pt idx="8">
                  <c:v>53.379999999999995</c:v>
                </c:pt>
                <c:pt idx="9">
                  <c:v>56.709999999999994</c:v>
                </c:pt>
                <c:pt idx="10">
                  <c:v>60.039999999999992</c:v>
                </c:pt>
                <c:pt idx="11">
                  <c:v>63.36999999999999</c:v>
                </c:pt>
                <c:pt idx="12">
                  <c:v>66.699999999999989</c:v>
                </c:pt>
                <c:pt idx="13">
                  <c:v>70.03</c:v>
                </c:pt>
                <c:pt idx="14">
                  <c:v>73.359999999999985</c:v>
                </c:pt>
                <c:pt idx="15">
                  <c:v>76.69</c:v>
                </c:pt>
                <c:pt idx="16">
                  <c:v>80.02</c:v>
                </c:pt>
                <c:pt idx="17">
                  <c:v>83.35</c:v>
                </c:pt>
                <c:pt idx="18">
                  <c:v>86.68</c:v>
                </c:pt>
                <c:pt idx="19">
                  <c:v>90.009999999999991</c:v>
                </c:pt>
                <c:pt idx="20">
                  <c:v>93.34</c:v>
                </c:pt>
                <c:pt idx="21">
                  <c:v>96.669999999999987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10667.964071856231</c:v>
                </c:pt>
                <c:pt idx="2">
                  <c:v>21335.928143712463</c:v>
                </c:pt>
                <c:pt idx="3">
                  <c:v>42671.856287425158</c:v>
                </c:pt>
                <c:pt idx="4">
                  <c:v>85343.712574850317</c:v>
                </c:pt>
                <c:pt idx="5">
                  <c:v>128015.56886227548</c:v>
                </c:pt>
                <c:pt idx="6">
                  <c:v>170687.42514970063</c:v>
                </c:pt>
                <c:pt idx="7">
                  <c:v>213359.28143712581</c:v>
                </c:pt>
                <c:pt idx="8">
                  <c:v>256031.13772455096</c:v>
                </c:pt>
                <c:pt idx="9">
                  <c:v>298702.99401197588</c:v>
                </c:pt>
                <c:pt idx="10">
                  <c:v>341374.85029940127</c:v>
                </c:pt>
                <c:pt idx="11">
                  <c:v>384046.70658682642</c:v>
                </c:pt>
                <c:pt idx="12">
                  <c:v>426718.56287425163</c:v>
                </c:pt>
                <c:pt idx="13">
                  <c:v>469390.41916167678</c:v>
                </c:pt>
                <c:pt idx="14">
                  <c:v>512062.2754491017</c:v>
                </c:pt>
                <c:pt idx="15">
                  <c:v>554734.13173652685</c:v>
                </c:pt>
                <c:pt idx="16">
                  <c:v>597405.98802395223</c:v>
                </c:pt>
                <c:pt idx="17">
                  <c:v>640077.84431137715</c:v>
                </c:pt>
                <c:pt idx="18">
                  <c:v>682749.70059880253</c:v>
                </c:pt>
                <c:pt idx="19">
                  <c:v>725421.55688622745</c:v>
                </c:pt>
                <c:pt idx="20">
                  <c:v>768093.41317365284</c:v>
                </c:pt>
                <c:pt idx="21">
                  <c:v>810765.26946107787</c:v>
                </c:pt>
                <c:pt idx="22">
                  <c:v>853437.12574850302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0D5-487C-B7B8-C259A9A7BAF3}"/>
            </c:ext>
          </c:extLst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50.100000000000009</c:v>
                </c:pt>
                <c:pt idx="1">
                  <c:v>50.72375000000001</c:v>
                </c:pt>
                <c:pt idx="2">
                  <c:v>51.347500000000011</c:v>
                </c:pt>
                <c:pt idx="3">
                  <c:v>52.595000000000006</c:v>
                </c:pt>
                <c:pt idx="4">
                  <c:v>55.09</c:v>
                </c:pt>
                <c:pt idx="5">
                  <c:v>57.585000000000008</c:v>
                </c:pt>
                <c:pt idx="6">
                  <c:v>60.08</c:v>
                </c:pt>
                <c:pt idx="7">
                  <c:v>62.575000000000003</c:v>
                </c:pt>
                <c:pt idx="8">
                  <c:v>65.070000000000007</c:v>
                </c:pt>
                <c:pt idx="9">
                  <c:v>67.564999999999998</c:v>
                </c:pt>
                <c:pt idx="10">
                  <c:v>70.06</c:v>
                </c:pt>
                <c:pt idx="11">
                  <c:v>72.555000000000007</c:v>
                </c:pt>
                <c:pt idx="12">
                  <c:v>75.050000000000011</c:v>
                </c:pt>
                <c:pt idx="13">
                  <c:v>77.545000000000002</c:v>
                </c:pt>
                <c:pt idx="14">
                  <c:v>80.040000000000006</c:v>
                </c:pt>
                <c:pt idx="15">
                  <c:v>82.534999999999997</c:v>
                </c:pt>
                <c:pt idx="16">
                  <c:v>85.03</c:v>
                </c:pt>
                <c:pt idx="17">
                  <c:v>87.525000000000006</c:v>
                </c:pt>
                <c:pt idx="18">
                  <c:v>90.02000000000001</c:v>
                </c:pt>
                <c:pt idx="19">
                  <c:v>92.515000000000001</c:v>
                </c:pt>
                <c:pt idx="20">
                  <c:v>95.01</c:v>
                </c:pt>
                <c:pt idx="21">
                  <c:v>97.504999999999995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7992.9640718562878</c:v>
                </c:pt>
                <c:pt idx="2">
                  <c:v>15985.928143712576</c:v>
                </c:pt>
                <c:pt idx="3">
                  <c:v>31971.856287425151</c:v>
                </c:pt>
                <c:pt idx="4">
                  <c:v>63943.712574850302</c:v>
                </c:pt>
                <c:pt idx="5">
                  <c:v>95915.568862275453</c:v>
                </c:pt>
                <c:pt idx="6">
                  <c:v>127887.4251497006</c:v>
                </c:pt>
                <c:pt idx="7">
                  <c:v>159859.28143712576</c:v>
                </c:pt>
                <c:pt idx="8">
                  <c:v>191831.13772455091</c:v>
                </c:pt>
                <c:pt idx="9">
                  <c:v>223802.99401197606</c:v>
                </c:pt>
                <c:pt idx="10">
                  <c:v>255774.85029940121</c:v>
                </c:pt>
                <c:pt idx="11">
                  <c:v>287746.70658682636</c:v>
                </c:pt>
                <c:pt idx="12">
                  <c:v>319718.56287425151</c:v>
                </c:pt>
                <c:pt idx="13">
                  <c:v>351690.41916167666</c:v>
                </c:pt>
                <c:pt idx="14">
                  <c:v>383662.27544910181</c:v>
                </c:pt>
                <c:pt idx="15">
                  <c:v>415634.13173652696</c:v>
                </c:pt>
                <c:pt idx="16">
                  <c:v>447605.98802395212</c:v>
                </c:pt>
                <c:pt idx="17">
                  <c:v>479577.84431137727</c:v>
                </c:pt>
                <c:pt idx="18">
                  <c:v>511549.70059880242</c:v>
                </c:pt>
                <c:pt idx="19">
                  <c:v>543521.55688622757</c:v>
                </c:pt>
                <c:pt idx="20">
                  <c:v>575493.41317365272</c:v>
                </c:pt>
                <c:pt idx="21">
                  <c:v>607465.26946107764</c:v>
                </c:pt>
                <c:pt idx="22">
                  <c:v>639437.12574850279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0D5-487C-B7B8-C259A9A7BAF3}"/>
            </c:ext>
          </c:extLst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75</c:v>
                </c:pt>
                <c:pt idx="1">
                  <c:v>75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2140000.0000000005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0D5-487C-B7B8-C259A9A7BAF3}"/>
            </c:ext>
          </c:extLst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2140000.0000000005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0D5-487C-B7B8-C259A9A7BAF3}"/>
            </c:ext>
          </c:extLst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0D5-487C-B7B8-C259A9A7BA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83.5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1070000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0D5-487C-B7B8-C259A9A7BAF3}"/>
            </c:ext>
          </c:extLst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B0D5-487C-B7B8-C259A9A7BA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1281437.1257485028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B0D5-487C-B7B8-C259A9A7BAF3}"/>
            </c:ext>
          </c:extLst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0D5-487C-B7B8-C259A9A7BA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B0D5-487C-B7B8-C259A9A7BAF3}"/>
            </c:ext>
          </c:extLst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150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0D5-487C-B7B8-C259A9A7BA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B0D5-487C-B7B8-C259A9A7BAF3}"/>
            </c:ext>
          </c:extLst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200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0D5-487C-B7B8-C259A9A7BA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B0D5-487C-B7B8-C259A9A7BAF3}"/>
            </c:ext>
          </c:extLst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2140000.0000000005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B0D5-487C-B7B8-C259A9A7BAF3}"/>
            </c:ext>
          </c:extLst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-5</c:v>
                </c:pt>
                <c:pt idx="1">
                  <c:v>-5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2140000.0000000005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B0D5-487C-B7B8-C259A9A7BAF3}"/>
            </c:ext>
          </c:extLst>
        </c:ser>
        <c:ser>
          <c:idx val="2"/>
          <c:order val="13"/>
          <c:tx>
            <c:v>Alternatieve propositie</c:v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12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Pt>
            <c:idx val="0"/>
            <c:marker>
              <c:spPr>
                <a:gradFill rotWithShape="1">
                  <a:gsLst>
                    <a:gs pos="0">
                      <a:schemeClr val="accent5">
                        <a:shade val="51000"/>
                        <a:satMod val="130000"/>
                      </a:schemeClr>
                    </a:gs>
                    <a:gs pos="80000">
                      <a:schemeClr val="accent5">
                        <a:shade val="93000"/>
                        <a:satMod val="130000"/>
                      </a:schemeClr>
                    </a:gs>
                    <a:gs pos="100000">
                      <a:schemeClr val="accent5">
                        <a:shade val="94000"/>
                        <a:satMod val="135000"/>
                      </a:schemeClr>
                    </a:gs>
                  </a:gsLst>
                  <a:lin ang="16200000" scaled="0"/>
                </a:gradFill>
                <a:ln>
                  <a:noFill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B0D5-487C-B7B8-C259A9A7BAF3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6C4F72-F922-4A02-B3FD-71A8C051CCCC}" type="CELLRANGE">
                      <a:rPr lang="en-US"/>
                      <a:pPr/>
                      <a:t>[CELLRANGE]</a:t>
                    </a:fld>
                    <a:endParaRPr lang="nl-N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B0D5-487C-B7B8-C259A9A7BA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DATA!$F$8</c:f>
              <c:numCache>
                <c:formatCode>General</c:formatCode>
                <c:ptCount val="1"/>
              </c:numCache>
            </c:numRef>
          </c:xVal>
          <c:yVal>
            <c:numRef>
              <c:f>DATA!$C$8</c:f>
              <c:numCache>
                <c:formatCode>General</c:formatCode>
                <c:ptCount val="1"/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DATA!$B$8</c15:f>
                <c15:dlblRangeCache>
                  <c:ptCount val="1"/>
                </c15:dlblRangeCache>
              </c15:datalabelsRange>
            </c:ext>
            <c:ext xmlns:c16="http://schemas.microsoft.com/office/drawing/2014/chart" uri="{C3380CC4-5D6E-409C-BE32-E72D297353CC}">
              <c16:uniqueId val="{00000014-B0D5-487C-B7B8-C259A9A7B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016416"/>
        <c:axId val="543016808"/>
        <c:extLst/>
      </c:scatterChart>
      <c:valAx>
        <c:axId val="54301641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808"/>
        <c:crosses val="autoZero"/>
        <c:crossBetween val="midCat"/>
        <c:majorUnit val="10"/>
      </c:valAx>
      <c:valAx>
        <c:axId val="543016808"/>
        <c:scaling>
          <c:orientation val="minMax"/>
          <c:max val="2140000.0000000005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416"/>
        <c:crosses val="autoZero"/>
        <c:crossBetween val="midCat"/>
        <c:majorUnit val="1070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238125</xdr:rowOff>
    </xdr:from>
    <xdr:ext cx="0" cy="609527"/>
    <xdr:pic>
      <xdr:nvPicPr>
        <xdr:cNvPr id="2" name="Afbeelding 1">
          <a:extLst>
            <a:ext uri="{FF2B5EF4-FFF2-40B4-BE49-F238E27FC236}">
              <a16:creationId xmlns:a16="http://schemas.microsoft.com/office/drawing/2014/main" id="{F8A761D2-6249-4A58-96D9-06926AC5FD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7124700" y="1019175"/>
          <a:ext cx="0" cy="60952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238125</xdr:rowOff>
    </xdr:from>
    <xdr:ext cx="0" cy="609527"/>
    <xdr:pic>
      <xdr:nvPicPr>
        <xdr:cNvPr id="3" name="Afbeelding 2">
          <a:extLst>
            <a:ext uri="{FF2B5EF4-FFF2-40B4-BE49-F238E27FC236}">
              <a16:creationId xmlns:a16="http://schemas.microsoft.com/office/drawing/2014/main" id="{1A7D77B5-EABC-4E7A-B12A-1726CC0D68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7124700" y="1019175"/>
          <a:ext cx="0" cy="609527"/>
        </a:xfrm>
        <a:prstGeom prst="rect">
          <a:avLst/>
        </a:prstGeom>
      </xdr:spPr>
    </xdr:pic>
    <xdr:clientData/>
  </xdr:oneCellAnchor>
  <xdr:twoCellAnchor editAs="oneCell">
    <xdr:from>
      <xdr:col>14</xdr:col>
      <xdr:colOff>428625</xdr:colOff>
      <xdr:row>3</xdr:row>
      <xdr:rowOff>38100</xdr:rowOff>
    </xdr:from>
    <xdr:to>
      <xdr:col>16</xdr:col>
      <xdr:colOff>88305</xdr:colOff>
      <xdr:row>5</xdr:row>
      <xdr:rowOff>166521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03E389C-F43F-4F38-B207-45D31E71F8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17087850" y="819150"/>
          <a:ext cx="1964730" cy="585621"/>
        </a:xfrm>
        <a:prstGeom prst="rect">
          <a:avLst/>
        </a:prstGeom>
      </xdr:spPr>
    </xdr:pic>
    <xdr:clientData/>
  </xdr:twoCellAnchor>
  <xdr:twoCellAnchor editAs="oneCell">
    <xdr:from>
      <xdr:col>16</xdr:col>
      <xdr:colOff>714376</xdr:colOff>
      <xdr:row>1</xdr:row>
      <xdr:rowOff>85725</xdr:rowOff>
    </xdr:from>
    <xdr:to>
      <xdr:col>17</xdr:col>
      <xdr:colOff>639978</xdr:colOff>
      <xdr:row>4</xdr:row>
      <xdr:rowOff>42917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2924D8D-DEF3-4164-A1BF-B45ADD9C98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9202401" y="276225"/>
          <a:ext cx="1078127" cy="814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7471</xdr:colOff>
      <xdr:row>6</xdr:row>
      <xdr:rowOff>59204</xdr:rowOff>
    </xdr:from>
    <xdr:to>
      <xdr:col>1</xdr:col>
      <xdr:colOff>6357471</xdr:colOff>
      <xdr:row>25</xdr:row>
      <xdr:rowOff>313204</xdr:rowOff>
    </xdr:to>
    <xdr:graphicFrame macro="">
      <xdr:nvGraphicFramePr>
        <xdr:cNvPr id="2" name="Grafiek1">
          <a:extLst>
            <a:ext uri="{FF2B5EF4-FFF2-40B4-BE49-F238E27FC236}">
              <a16:creationId xmlns:a16="http://schemas.microsoft.com/office/drawing/2014/main" id="{03BC6E14-F34B-4C20-AE4D-8D4A1EC983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862853</xdr:colOff>
      <xdr:row>10</xdr:row>
      <xdr:rowOff>11206</xdr:rowOff>
    </xdr:from>
    <xdr:to>
      <xdr:col>1</xdr:col>
      <xdr:colOff>2364442</xdr:colOff>
      <xdr:row>15</xdr:row>
      <xdr:rowOff>123264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D37285C-C127-4684-B3DA-215F865EC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503" y="2554381"/>
          <a:ext cx="1501589" cy="1874183"/>
        </a:xfrm>
        <a:prstGeom prst="rect">
          <a:avLst/>
        </a:prstGeom>
      </xdr:spPr>
    </xdr:pic>
    <xdr:clientData/>
  </xdr:twoCellAnchor>
  <xdr:oneCellAnchor>
    <xdr:from>
      <xdr:col>4</xdr:col>
      <xdr:colOff>3384610</xdr:colOff>
      <xdr:row>4</xdr:row>
      <xdr:rowOff>134471</xdr:rowOff>
    </xdr:from>
    <xdr:ext cx="2529854" cy="365934"/>
    <xdr:pic>
      <xdr:nvPicPr>
        <xdr:cNvPr id="4" name="Afbeelding 3">
          <a:extLst>
            <a:ext uri="{FF2B5EF4-FFF2-40B4-BE49-F238E27FC236}">
              <a16:creationId xmlns:a16="http://schemas.microsoft.com/office/drawing/2014/main" id="{ACC69D94-B7CA-4268-B9AA-68E2A285C5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675" b="22940"/>
        <a:stretch/>
      </xdr:blipFill>
      <xdr:spPr>
        <a:xfrm>
          <a:off x="10395010" y="1248896"/>
          <a:ext cx="2529854" cy="365934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O-CFD/UG_HKT_Inkoop-UNIT/80-INKOOPDOSSIERS-ICT/IUC23-026%20IBP&amp;D%202023/01%20-%20VOORBEREIDING/10%20-%20Econoom/gunningsmodellen/UITGANGSPUNTEN%20-%20IUC23-026%20Perceel%207%20-%20IBP&amp;D%20-%20Rapid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Uw inschrijving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EBFB-7350-4D05-952E-4F32A2D464D0}">
  <sheetPr>
    <pageSetUpPr fitToPage="1"/>
  </sheetPr>
  <dimension ref="A2:S33"/>
  <sheetViews>
    <sheetView showGridLines="0" tabSelected="1" zoomScaleNormal="100" workbookViewId="0">
      <selection activeCell="E5" sqref="E5:H5"/>
    </sheetView>
  </sheetViews>
  <sheetFormatPr defaultColWidth="9.140625" defaultRowHeight="15" customHeight="1" x14ac:dyDescent="0.25"/>
  <cols>
    <col min="1" max="1" width="3.7109375" style="68" customWidth="1"/>
    <col min="2" max="2" width="3.7109375" style="2" customWidth="1"/>
    <col min="3" max="3" width="28.5703125" style="68" customWidth="1"/>
    <col min="4" max="4" width="70.85546875" style="5" customWidth="1"/>
    <col min="5" max="5" width="21.7109375" style="5" bestFit="1" customWidth="1"/>
    <col min="6" max="6" width="18.28515625" style="95" customWidth="1"/>
    <col min="7" max="7" width="11" style="96" bestFit="1" customWidth="1"/>
    <col min="8" max="12" width="17.28515625" style="96" customWidth="1"/>
    <col min="13" max="18" width="17.28515625" style="5" customWidth="1"/>
    <col min="19" max="20" width="13.7109375" style="5" customWidth="1"/>
    <col min="21" max="16384" width="9.140625" style="5"/>
  </cols>
  <sheetData>
    <row r="2" spans="1:18" ht="23.25" x14ac:dyDescent="0.35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3.25" x14ac:dyDescent="0.35">
      <c r="A3" s="1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21" x14ac:dyDescent="0.35">
      <c r="A4" s="1"/>
      <c r="C4" s="8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5" customHeight="1" x14ac:dyDescent="0.25">
      <c r="A5" s="1"/>
      <c r="C5" s="10" t="s">
        <v>3</v>
      </c>
      <c r="D5" s="194" t="s">
        <v>94</v>
      </c>
      <c r="E5" s="195"/>
      <c r="F5" s="196"/>
      <c r="G5" s="196"/>
      <c r="H5" s="197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" customHeight="1" x14ac:dyDescent="0.25">
      <c r="A6" s="1"/>
      <c r="C6" s="11" t="s">
        <v>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" customHeight="1" x14ac:dyDescent="0.25">
      <c r="A7" s="1"/>
      <c r="C7" s="5"/>
      <c r="D7" s="2"/>
      <c r="E7" s="12"/>
      <c r="F7" s="13"/>
      <c r="G7" s="13"/>
      <c r="H7" s="13"/>
      <c r="I7" s="13"/>
      <c r="J7" s="13"/>
      <c r="K7" s="13"/>
      <c r="L7" s="13"/>
    </row>
    <row r="8" spans="1:18" ht="21" x14ac:dyDescent="0.35">
      <c r="A8" s="1"/>
      <c r="C8" s="14" t="s">
        <v>5</v>
      </c>
      <c r="D8" s="15"/>
      <c r="E8" s="15"/>
      <c r="F8" s="15"/>
      <c r="G8" s="15"/>
      <c r="H8" s="16"/>
      <c r="I8" s="13"/>
      <c r="J8" s="13"/>
      <c r="K8" s="13"/>
      <c r="L8" s="13"/>
    </row>
    <row r="9" spans="1:18" ht="15" customHeight="1" x14ac:dyDescent="0.25">
      <c r="A9" s="1"/>
      <c r="C9" s="17" t="s">
        <v>95</v>
      </c>
      <c r="D9" s="18"/>
      <c r="E9" s="19"/>
      <c r="F9" s="20"/>
      <c r="G9" s="20"/>
      <c r="H9" s="21"/>
      <c r="I9" s="13"/>
      <c r="J9" s="22"/>
      <c r="K9" s="13"/>
      <c r="L9" s="13"/>
    </row>
    <row r="10" spans="1:18" ht="15" customHeight="1" x14ac:dyDescent="0.25">
      <c r="A10" s="1"/>
      <c r="C10" s="23" t="s">
        <v>96</v>
      </c>
      <c r="D10" s="18"/>
      <c r="E10" s="19"/>
      <c r="F10" s="20"/>
      <c r="G10" s="20"/>
      <c r="H10" s="21"/>
      <c r="I10" s="13"/>
      <c r="J10" s="13"/>
      <c r="K10" s="13"/>
      <c r="L10" s="13"/>
    </row>
    <row r="11" spans="1:18" ht="15.75" thickBot="1" x14ac:dyDescent="0.3">
      <c r="A11" s="1"/>
      <c r="B11" s="24"/>
      <c r="C11" s="24"/>
      <c r="D11" s="25"/>
      <c r="E11" s="26"/>
      <c r="F11" s="26"/>
      <c r="G11" s="27"/>
      <c r="H11" s="28"/>
      <c r="I11" s="29"/>
      <c r="J11" s="28"/>
      <c r="K11" s="28"/>
      <c r="L11" s="28"/>
      <c r="M11" s="30"/>
      <c r="N11" s="30"/>
      <c r="O11" s="30"/>
      <c r="P11" s="30"/>
      <c r="Q11" s="30"/>
      <c r="R11" s="30"/>
    </row>
    <row r="12" spans="1:18" x14ac:dyDescent="0.25">
      <c r="A12" s="1"/>
      <c r="B12" s="31"/>
      <c r="C12" s="31"/>
      <c r="D12" s="32"/>
      <c r="E12" s="33"/>
      <c r="F12" s="33"/>
      <c r="G12" s="34"/>
      <c r="H12" s="35"/>
      <c r="I12" s="36"/>
      <c r="J12" s="35"/>
      <c r="K12" s="35"/>
      <c r="L12" s="35"/>
      <c r="M12" s="37"/>
      <c r="N12" s="37"/>
      <c r="O12" s="37"/>
      <c r="P12" s="37"/>
      <c r="Q12" s="37"/>
      <c r="R12" s="37"/>
    </row>
    <row r="13" spans="1:18" ht="31.5" customHeight="1" x14ac:dyDescent="0.25">
      <c r="A13" s="1"/>
      <c r="B13" s="38" t="s">
        <v>6</v>
      </c>
      <c r="C13" s="39" t="s">
        <v>7</v>
      </c>
      <c r="D13" s="40" t="s">
        <v>8</v>
      </c>
      <c r="E13" s="41" t="s">
        <v>9</v>
      </c>
      <c r="F13" s="177" t="s">
        <v>10</v>
      </c>
      <c r="G13" s="178"/>
      <c r="H13" s="41">
        <v>2024</v>
      </c>
      <c r="I13" s="41">
        <f t="shared" ref="I13:Q13" si="0">+H13+1</f>
        <v>2025</v>
      </c>
      <c r="J13" s="42">
        <f t="shared" si="0"/>
        <v>2026</v>
      </c>
      <c r="K13" s="43">
        <f t="shared" si="0"/>
        <v>2027</v>
      </c>
      <c r="L13" s="41">
        <f t="shared" si="0"/>
        <v>2028</v>
      </c>
      <c r="M13" s="41">
        <f t="shared" si="0"/>
        <v>2029</v>
      </c>
      <c r="N13" s="41">
        <f t="shared" si="0"/>
        <v>2030</v>
      </c>
      <c r="O13" s="41">
        <f t="shared" si="0"/>
        <v>2031</v>
      </c>
      <c r="P13" s="41">
        <f t="shared" si="0"/>
        <v>2032</v>
      </c>
      <c r="Q13" s="41">
        <f t="shared" si="0"/>
        <v>2033</v>
      </c>
    </row>
    <row r="14" spans="1:18" ht="15" customHeight="1" x14ac:dyDescent="0.25">
      <c r="A14" s="1"/>
      <c r="B14" s="44" t="s">
        <v>11</v>
      </c>
      <c r="C14" s="45" t="s">
        <v>12</v>
      </c>
      <c r="D14" s="179" t="s">
        <v>13</v>
      </c>
      <c r="E14" s="46">
        <v>65528</v>
      </c>
      <c r="F14" s="47"/>
      <c r="G14" s="48" t="s">
        <v>14</v>
      </c>
      <c r="H14" s="49"/>
      <c r="I14" s="49"/>
      <c r="J14" s="50"/>
      <c r="K14" s="51"/>
      <c r="L14" s="52"/>
      <c r="M14" s="52"/>
      <c r="N14" s="52"/>
      <c r="O14" s="52"/>
      <c r="P14" s="52"/>
      <c r="Q14" s="53"/>
    </row>
    <row r="15" spans="1:18" ht="15" customHeight="1" x14ac:dyDescent="0.25">
      <c r="A15" s="1"/>
      <c r="C15" s="54"/>
      <c r="D15" s="180"/>
      <c r="E15" s="55"/>
      <c r="F15" s="47"/>
      <c r="G15" s="21" t="s">
        <v>15</v>
      </c>
      <c r="H15" s="56"/>
      <c r="I15" s="56">
        <v>1000</v>
      </c>
      <c r="J15" s="57"/>
      <c r="K15" s="58"/>
      <c r="L15" s="56"/>
      <c r="M15" s="56"/>
      <c r="N15" s="56">
        <v>1000</v>
      </c>
      <c r="O15" s="56"/>
      <c r="P15" s="56"/>
      <c r="Q15" s="56"/>
    </row>
    <row r="16" spans="1:18" ht="15" customHeight="1" thickBot="1" x14ac:dyDescent="0.3">
      <c r="A16" s="1"/>
      <c r="B16" s="59"/>
      <c r="C16" s="60"/>
      <c r="D16" s="181"/>
      <c r="E16" s="61"/>
      <c r="F16" s="62"/>
      <c r="G16" s="63" t="s">
        <v>16</v>
      </c>
      <c r="H16" s="64">
        <f>+E14+SUM(H14:H15)</f>
        <v>65528</v>
      </c>
      <c r="I16" s="64">
        <f t="shared" ref="I16" si="1">+H16+SUM(I14:I15)</f>
        <v>66528</v>
      </c>
      <c r="J16" s="65">
        <f t="shared" ref="J16:Q16" si="2">+I16+SUM(J14:J15)</f>
        <v>66528</v>
      </c>
      <c r="K16" s="66">
        <f t="shared" si="2"/>
        <v>66528</v>
      </c>
      <c r="L16" s="64">
        <f t="shared" si="2"/>
        <v>66528</v>
      </c>
      <c r="M16" s="64">
        <f t="shared" si="2"/>
        <v>66528</v>
      </c>
      <c r="N16" s="64">
        <f t="shared" si="2"/>
        <v>67528</v>
      </c>
      <c r="O16" s="64">
        <f t="shared" si="2"/>
        <v>67528</v>
      </c>
      <c r="P16" s="64">
        <f t="shared" si="2"/>
        <v>67528</v>
      </c>
      <c r="Q16" s="64">
        <f t="shared" si="2"/>
        <v>67528</v>
      </c>
      <c r="R16" s="67"/>
    </row>
    <row r="17" spans="1:19" ht="15.75" thickBot="1" x14ac:dyDescent="0.3">
      <c r="A17" s="1"/>
      <c r="B17" s="24"/>
      <c r="C17" s="24"/>
      <c r="D17" s="25"/>
      <c r="E17" s="26"/>
      <c r="F17" s="26"/>
      <c r="G17" s="27"/>
      <c r="H17" s="28"/>
      <c r="I17" s="29"/>
      <c r="J17" s="28"/>
      <c r="K17" s="28"/>
      <c r="L17" s="28"/>
      <c r="M17" s="30"/>
      <c r="N17" s="30"/>
      <c r="O17" s="30"/>
      <c r="P17" s="30"/>
      <c r="Q17" s="30"/>
      <c r="R17" s="30"/>
    </row>
    <row r="18" spans="1:19" x14ac:dyDescent="0.25">
      <c r="A18" s="1"/>
      <c r="B18" s="31"/>
      <c r="C18" s="31"/>
      <c r="D18" s="32"/>
      <c r="E18" s="33"/>
      <c r="F18" s="33"/>
      <c r="G18" s="34"/>
      <c r="H18" s="35"/>
      <c r="I18" s="36"/>
      <c r="J18" s="35"/>
      <c r="K18" s="35"/>
      <c r="L18" s="35"/>
      <c r="M18" s="37"/>
      <c r="N18" s="37"/>
      <c r="O18" s="37"/>
      <c r="P18" s="37"/>
      <c r="Q18" s="37"/>
      <c r="R18" s="37"/>
    </row>
    <row r="19" spans="1:19" ht="21" x14ac:dyDescent="0.35">
      <c r="B19" s="69">
        <v>1</v>
      </c>
      <c r="C19" s="39" t="s">
        <v>17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6"/>
    </row>
    <row r="20" spans="1:19" s="74" customFormat="1" ht="42.95" customHeight="1" x14ac:dyDescent="0.25">
      <c r="A20" s="70"/>
      <c r="B20" s="38" t="s">
        <v>6</v>
      </c>
      <c r="C20" s="71" t="s">
        <v>22</v>
      </c>
      <c r="D20" s="40" t="s">
        <v>8</v>
      </c>
      <c r="E20" s="72" t="s">
        <v>18</v>
      </c>
      <c r="F20" s="72" t="s">
        <v>93</v>
      </c>
      <c r="G20" s="73" t="s">
        <v>19</v>
      </c>
      <c r="H20" s="41">
        <v>2024</v>
      </c>
      <c r="I20" s="41">
        <v>2025</v>
      </c>
      <c r="J20" s="42">
        <v>2026</v>
      </c>
      <c r="K20" s="43">
        <v>2027</v>
      </c>
      <c r="L20" s="41">
        <v>2028</v>
      </c>
      <c r="M20" s="41">
        <v>2029</v>
      </c>
      <c r="N20" s="41">
        <v>2030</v>
      </c>
      <c r="O20" s="41">
        <v>2031</v>
      </c>
      <c r="P20" s="41">
        <v>2032</v>
      </c>
      <c r="Q20" s="41">
        <v>2033</v>
      </c>
      <c r="R20" s="41" t="s">
        <v>20</v>
      </c>
    </row>
    <row r="21" spans="1:19" ht="15" customHeight="1" thickBot="1" x14ac:dyDescent="0.3">
      <c r="B21" s="44" t="s">
        <v>11</v>
      </c>
      <c r="C21" s="45" t="s">
        <v>12</v>
      </c>
      <c r="D21" s="179" t="s">
        <v>13</v>
      </c>
      <c r="E21" s="48" t="s">
        <v>16</v>
      </c>
      <c r="F21" s="75"/>
      <c r="G21" s="76"/>
      <c r="H21" s="77">
        <f>F21*(1-G21)</f>
        <v>0</v>
      </c>
      <c r="I21" s="77">
        <f>H21</f>
        <v>0</v>
      </c>
      <c r="J21" s="78">
        <f t="shared" ref="J21:Q21" si="3">I21</f>
        <v>0</v>
      </c>
      <c r="K21" s="79">
        <f t="shared" si="3"/>
        <v>0</v>
      </c>
      <c r="L21" s="80">
        <f t="shared" si="3"/>
        <v>0</v>
      </c>
      <c r="M21" s="80">
        <f t="shared" si="3"/>
        <v>0</v>
      </c>
      <c r="N21" s="80">
        <f t="shared" si="3"/>
        <v>0</v>
      </c>
      <c r="O21" s="80">
        <f t="shared" si="3"/>
        <v>0</v>
      </c>
      <c r="P21" s="80">
        <f t="shared" si="3"/>
        <v>0</v>
      </c>
      <c r="Q21" s="80">
        <f t="shared" si="3"/>
        <v>0</v>
      </c>
      <c r="R21" s="81">
        <f>SUM(H21:Q21)</f>
        <v>0</v>
      </c>
    </row>
    <row r="22" spans="1:19" ht="15" customHeight="1" thickTop="1" x14ac:dyDescent="0.25">
      <c r="C22" s="54"/>
      <c r="D22" s="180"/>
      <c r="E22" s="21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</row>
    <row r="23" spans="1:19" ht="15" customHeight="1" thickBot="1" x14ac:dyDescent="0.3">
      <c r="B23" s="5"/>
      <c r="C23" s="60"/>
      <c r="D23" s="181"/>
      <c r="E23" s="48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</row>
    <row r="24" spans="1:19" ht="15" customHeight="1" x14ac:dyDescent="0.25">
      <c r="B24" s="5"/>
      <c r="C24" s="5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</row>
    <row r="25" spans="1:19" ht="15" customHeight="1" thickBot="1" x14ac:dyDescent="0.3">
      <c r="B25" s="24"/>
      <c r="C25" s="83"/>
      <c r="D25" s="26"/>
      <c r="E25" s="26"/>
      <c r="F25" s="27"/>
      <c r="G25" s="28"/>
      <c r="H25" s="29"/>
      <c r="I25" s="28"/>
      <c r="J25" s="28"/>
      <c r="K25" s="28"/>
      <c r="L25" s="30"/>
      <c r="M25" s="30"/>
      <c r="N25" s="30"/>
      <c r="O25" s="30"/>
      <c r="P25" s="30"/>
      <c r="Q25" s="30"/>
      <c r="R25" s="30"/>
    </row>
    <row r="26" spans="1:19" ht="15" customHeight="1" x14ac:dyDescent="0.25">
      <c r="B26" s="31"/>
      <c r="C26" s="84"/>
      <c r="D26" s="33"/>
      <c r="E26" s="33"/>
      <c r="F26" s="34"/>
      <c r="G26" s="35"/>
      <c r="H26" s="36"/>
      <c r="I26" s="35"/>
      <c r="J26" s="35"/>
      <c r="K26" s="35"/>
      <c r="L26" s="37"/>
      <c r="M26" s="37"/>
      <c r="N26" s="37"/>
      <c r="O26" s="37"/>
      <c r="P26" s="37"/>
      <c r="Q26" s="37"/>
      <c r="R26" s="37"/>
    </row>
    <row r="27" spans="1:19" ht="21" x14ac:dyDescent="0.35">
      <c r="B27" s="69">
        <v>2</v>
      </c>
      <c r="C27" s="39" t="s">
        <v>21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6"/>
    </row>
    <row r="28" spans="1:19" ht="45" x14ac:dyDescent="0.25">
      <c r="C28" s="85" t="s">
        <v>22</v>
      </c>
      <c r="D28" s="86" t="s">
        <v>23</v>
      </c>
      <c r="E28" s="87"/>
      <c r="F28" s="88" t="s">
        <v>24</v>
      </c>
      <c r="G28" s="89" t="s">
        <v>25</v>
      </c>
      <c r="H28" s="41">
        <v>2024</v>
      </c>
      <c r="I28" s="41">
        <v>2025</v>
      </c>
      <c r="J28" s="41">
        <v>2026</v>
      </c>
      <c r="K28" s="41">
        <v>2027</v>
      </c>
      <c r="L28" s="41">
        <v>2028</v>
      </c>
      <c r="M28" s="41">
        <v>2029</v>
      </c>
      <c r="N28" s="41">
        <v>2030</v>
      </c>
      <c r="O28" s="41">
        <v>2031</v>
      </c>
      <c r="P28" s="41">
        <v>2032</v>
      </c>
      <c r="Q28" s="41">
        <v>2033</v>
      </c>
      <c r="R28" s="41" t="s">
        <v>20</v>
      </c>
    </row>
    <row r="29" spans="1:19" ht="15" customHeight="1" thickBot="1" x14ac:dyDescent="0.3">
      <c r="C29" s="90" t="s">
        <v>12</v>
      </c>
      <c r="D29" s="91" t="s">
        <v>26</v>
      </c>
      <c r="E29" s="91"/>
      <c r="F29" s="75"/>
      <c r="G29" s="92">
        <f>20*8</f>
        <v>160</v>
      </c>
      <c r="H29" s="80">
        <f>+F29*G29</f>
        <v>0</v>
      </c>
      <c r="I29" s="80">
        <f>+H29</f>
        <v>0</v>
      </c>
      <c r="J29" s="80">
        <f t="shared" ref="J29:Q29" si="4">+I29</f>
        <v>0</v>
      </c>
      <c r="K29" s="80">
        <f t="shared" si="4"/>
        <v>0</v>
      </c>
      <c r="L29" s="80">
        <f t="shared" si="4"/>
        <v>0</v>
      </c>
      <c r="M29" s="80">
        <f t="shared" si="4"/>
        <v>0</v>
      </c>
      <c r="N29" s="80">
        <f t="shared" si="4"/>
        <v>0</v>
      </c>
      <c r="O29" s="80">
        <f t="shared" si="4"/>
        <v>0</v>
      </c>
      <c r="P29" s="80">
        <f t="shared" si="4"/>
        <v>0</v>
      </c>
      <c r="Q29" s="80">
        <f t="shared" si="4"/>
        <v>0</v>
      </c>
      <c r="R29" s="81">
        <f>SUM(H29:Q29)</f>
        <v>0</v>
      </c>
    </row>
    <row r="30" spans="1:19" ht="15" customHeight="1" thickTop="1" thickBot="1" x14ac:dyDescent="0.3">
      <c r="B30" s="83"/>
      <c r="C30" s="83"/>
      <c r="D30" s="26"/>
      <c r="E30" s="26"/>
      <c r="F30" s="27"/>
      <c r="G30" s="28"/>
      <c r="H30" s="29"/>
      <c r="I30" s="28"/>
      <c r="J30" s="28"/>
      <c r="K30" s="28"/>
      <c r="L30" s="30"/>
      <c r="M30" s="30"/>
      <c r="N30" s="30"/>
      <c r="O30" s="30"/>
      <c r="P30" s="30"/>
      <c r="Q30" s="30"/>
      <c r="R30" s="30"/>
    </row>
    <row r="31" spans="1:19" ht="15" customHeight="1" x14ac:dyDescent="0.25">
      <c r="C31" s="84"/>
      <c r="D31" s="33"/>
      <c r="E31" s="33"/>
      <c r="F31" s="34"/>
      <c r="G31" s="35"/>
      <c r="H31" s="35"/>
      <c r="I31" s="35"/>
      <c r="J31" s="35"/>
      <c r="K31" s="35"/>
      <c r="L31" s="5"/>
    </row>
    <row r="32" spans="1:19" ht="21.75" thickBot="1" x14ac:dyDescent="0.4">
      <c r="C32" s="93" t="s">
        <v>27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94">
        <f>+R29+R21</f>
        <v>0</v>
      </c>
    </row>
    <row r="33" spans="2:18" ht="15" customHeight="1" thickTop="1" thickBot="1" x14ac:dyDescent="0.3">
      <c r="B33" s="83"/>
      <c r="C33" s="83"/>
      <c r="D33" s="26"/>
      <c r="E33" s="26"/>
      <c r="F33" s="27"/>
      <c r="G33" s="28"/>
      <c r="H33" s="28"/>
      <c r="I33" s="28"/>
      <c r="J33" s="28"/>
      <c r="K33" s="28"/>
      <c r="L33" s="30"/>
      <c r="M33" s="30"/>
      <c r="N33" s="30"/>
      <c r="O33" s="30"/>
      <c r="P33" s="30"/>
      <c r="Q33" s="30"/>
      <c r="R33" s="30"/>
    </row>
  </sheetData>
  <sheetProtection algorithmName="SHA-512" hashValue="PaqeZ636Q2zK0XXEimB9cjCIsdTMLKW9739daC1YFpuRiRq/gHUUWwkQNGjJuBqUwcaA5/GB2rU+RWbvbjcE4w==" saltValue="QyZNBJGZjFBQMr57x1DQ+Q==" spinCount="100000" sheet="1" objects="1" scenarios="1"/>
  <mergeCells count="4">
    <mergeCell ref="F13:G13"/>
    <mergeCell ref="D14:D16"/>
    <mergeCell ref="D21:D23"/>
    <mergeCell ref="E5:H5"/>
  </mergeCells>
  <pageMargins left="0.70866141732283472" right="0.70866141732283472" top="0.74803149606299213" bottom="0.74803149606299213" header="0.31496062992125984" footer="0.31496062992125984"/>
  <pageSetup paperSize="9" scale="81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1DFD-EE98-43EF-82B3-9BC617F7C1B5}">
  <sheetPr>
    <tabColor theme="0" tint="-0.499984740745262"/>
    <pageSetUpPr fitToPage="1"/>
  </sheetPr>
  <dimension ref="A1:P95"/>
  <sheetViews>
    <sheetView showGridLines="0" zoomScaleNormal="100" workbookViewId="0">
      <selection activeCell="F10" sqref="F10"/>
    </sheetView>
  </sheetViews>
  <sheetFormatPr defaultColWidth="0" defaultRowHeight="0" customHeight="1" zeroHeight="1" x14ac:dyDescent="0.25"/>
  <cols>
    <col min="1" max="1" width="3.7109375" style="5" customWidth="1"/>
    <col min="2" max="2" width="95.7109375" style="5" customWidth="1"/>
    <col min="3" max="3" width="1.7109375" style="5" customWidth="1"/>
    <col min="4" max="4" width="4" style="5" customWidth="1"/>
    <col min="5" max="5" width="54.5703125" style="5" customWidth="1"/>
    <col min="6" max="6" width="20.7109375" style="5" customWidth="1"/>
    <col min="7" max="7" width="11.28515625" style="5" customWidth="1"/>
    <col min="8" max="8" width="4.140625" style="5" customWidth="1"/>
    <col min="9" max="9" width="3.7109375" style="5" customWidth="1"/>
    <col min="10" max="16384" width="9.140625" style="5" hidden="1"/>
  </cols>
  <sheetData>
    <row r="1" spans="1:10" s="98" customFormat="1" ht="21" customHeight="1" x14ac:dyDescent="0.2">
      <c r="A1" s="97"/>
      <c r="B1" s="97"/>
      <c r="C1" s="97"/>
      <c r="D1" s="97"/>
      <c r="E1" s="97"/>
      <c r="F1" s="97"/>
      <c r="G1" s="97"/>
      <c r="H1" s="97"/>
    </row>
    <row r="2" spans="1:10" s="98" customFormat="1" ht="21" customHeight="1" x14ac:dyDescent="0.3">
      <c r="A2" s="97"/>
      <c r="B2" s="99" t="s">
        <v>0</v>
      </c>
      <c r="C2" s="100"/>
      <c r="D2" s="100"/>
      <c r="E2" s="100"/>
      <c r="F2" s="100"/>
      <c r="G2" s="101"/>
      <c r="H2" s="101"/>
    </row>
    <row r="3" spans="1:10" s="98" customFormat="1" ht="21" customHeight="1" x14ac:dyDescent="0.25">
      <c r="A3" s="97"/>
      <c r="B3" s="102" t="s">
        <v>28</v>
      </c>
      <c r="C3" s="100"/>
      <c r="D3" s="100"/>
      <c r="E3" s="100"/>
      <c r="F3" s="100"/>
      <c r="G3" s="101"/>
      <c r="H3" s="101"/>
    </row>
    <row r="4" spans="1:10" s="98" customFormat="1" ht="24.75" x14ac:dyDescent="0.3">
      <c r="A4" s="97"/>
      <c r="B4" s="103" t="s">
        <v>29</v>
      </c>
      <c r="C4" s="100"/>
      <c r="D4" s="100"/>
      <c r="E4" s="100"/>
      <c r="F4" s="100"/>
      <c r="G4" s="101"/>
      <c r="H4" s="101"/>
    </row>
    <row r="5" spans="1:10" s="98" customFormat="1" ht="21" customHeight="1" x14ac:dyDescent="0.2">
      <c r="A5" s="97"/>
      <c r="B5" s="104" t="s">
        <v>30</v>
      </c>
      <c r="C5" s="100"/>
      <c r="D5" s="100"/>
      <c r="E5" s="100"/>
      <c r="F5" s="100"/>
      <c r="G5" s="101"/>
      <c r="H5" s="101"/>
    </row>
    <row r="6" spans="1:10" s="98" customFormat="1" ht="21" customHeight="1" x14ac:dyDescent="0.2">
      <c r="A6" s="97"/>
      <c r="B6" s="105" t="s">
        <v>31</v>
      </c>
      <c r="C6" s="100"/>
      <c r="D6" s="100"/>
      <c r="E6" s="100"/>
      <c r="F6" s="100"/>
      <c r="G6" s="101"/>
      <c r="H6" s="101"/>
    </row>
    <row r="7" spans="1:10" s="97" customFormat="1" ht="15" customHeight="1" thickBot="1" x14ac:dyDescent="0.25">
      <c r="B7" s="106"/>
      <c r="C7" s="107"/>
      <c r="D7" s="107"/>
      <c r="E7" s="107"/>
      <c r="F7" s="108"/>
      <c r="G7" s="109"/>
      <c r="H7" s="109"/>
      <c r="J7" s="110"/>
    </row>
    <row r="8" spans="1:10" s="98" customFormat="1" ht="15" customHeight="1" x14ac:dyDescent="0.2">
      <c r="A8" s="97"/>
    </row>
    <row r="9" spans="1:10" s="98" customFormat="1" ht="27.95" customHeight="1" x14ac:dyDescent="0.2">
      <c r="A9" s="111"/>
      <c r="B9" s="111"/>
      <c r="D9" s="186" t="s">
        <v>32</v>
      </c>
      <c r="E9" s="186"/>
      <c r="F9" s="176">
        <f>'Perceel 7'!R32</f>
        <v>0</v>
      </c>
    </row>
    <row r="10" spans="1:10" s="98" customFormat="1" ht="12.75" customHeight="1" x14ac:dyDescent="0.2">
      <c r="B10" s="111"/>
      <c r="C10" s="111"/>
    </row>
    <row r="11" spans="1:10" s="98" customFormat="1" ht="27.95" customHeight="1" x14ac:dyDescent="0.2">
      <c r="A11" s="112"/>
      <c r="B11" s="113"/>
      <c r="C11" s="113"/>
      <c r="D11" s="182" t="s">
        <v>33</v>
      </c>
      <c r="E11" s="183"/>
      <c r="F11" s="114" t="s">
        <v>34</v>
      </c>
      <c r="G11" s="184" t="s">
        <v>35</v>
      </c>
      <c r="H11" s="185"/>
    </row>
    <row r="12" spans="1:10" s="98" customFormat="1" ht="27.95" customHeight="1" x14ac:dyDescent="0.2">
      <c r="A12" s="112"/>
      <c r="B12" s="113"/>
      <c r="C12" s="113"/>
      <c r="D12" s="188" t="s">
        <v>36</v>
      </c>
      <c r="E12" s="189"/>
      <c r="F12" s="115">
        <f>+DATA!G41</f>
        <v>150</v>
      </c>
      <c r="G12" s="116">
        <f>+F12/DATA!$G$40*100</f>
        <v>75</v>
      </c>
      <c r="H12" s="117" t="s">
        <v>37</v>
      </c>
    </row>
    <row r="13" spans="1:10" s="98" customFormat="1" ht="27.95" customHeight="1" x14ac:dyDescent="0.2">
      <c r="A13" s="112"/>
      <c r="B13" s="113"/>
      <c r="C13" s="113"/>
      <c r="D13" s="188" t="s">
        <v>38</v>
      </c>
      <c r="E13" s="189"/>
      <c r="F13" s="118"/>
      <c r="G13" s="116">
        <f>+F13/DATA!$G$40*100</f>
        <v>0</v>
      </c>
      <c r="H13" s="117" t="s">
        <v>37</v>
      </c>
    </row>
    <row r="14" spans="1:10" s="98" customFormat="1" ht="27.95" customHeight="1" x14ac:dyDescent="0.2">
      <c r="A14" s="112"/>
      <c r="B14" s="112"/>
      <c r="C14" s="113"/>
      <c r="D14" s="119"/>
      <c r="E14" s="120" t="s">
        <v>39</v>
      </c>
      <c r="F14" s="121">
        <f>SUM(F12:F13)</f>
        <v>150</v>
      </c>
      <c r="G14" s="116">
        <f>SUM(G12:G13)</f>
        <v>75</v>
      </c>
      <c r="H14" s="117" t="s">
        <v>37</v>
      </c>
    </row>
    <row r="15" spans="1:10" s="98" customFormat="1" ht="27.95" customHeight="1" x14ac:dyDescent="0.2">
      <c r="A15" s="112"/>
      <c r="B15" s="112"/>
      <c r="C15" s="113"/>
      <c r="D15" s="190" t="s">
        <v>40</v>
      </c>
      <c r="E15" s="191"/>
      <c r="F15" s="122">
        <f>+DATA!E7</f>
        <v>0.55089820359281438</v>
      </c>
    </row>
    <row r="16" spans="1:10" s="98" customFormat="1" ht="27.95" customHeight="1" x14ac:dyDescent="0.2">
      <c r="A16" s="112"/>
      <c r="B16" s="113"/>
      <c r="C16" s="113"/>
      <c r="D16" s="123" t="s">
        <v>41</v>
      </c>
      <c r="E16" s="124" t="str">
        <f>"Eigen inschatting door Inschrijver. Waarde tussen 0 en "&amp;F20&amp;" punten."</f>
        <v>Eigen inschatting door Inschrijver. Waarde tussen 0 en 50 punten.</v>
      </c>
      <c r="F16" s="125"/>
      <c r="G16" s="126"/>
      <c r="H16" s="127"/>
    </row>
    <row r="17" spans="1:12" s="98" customFormat="1" ht="27.95" customHeight="1" x14ac:dyDescent="0.2">
      <c r="A17" s="112"/>
      <c r="B17" s="112"/>
      <c r="C17" s="113"/>
      <c r="D17" s="128"/>
      <c r="E17" s="127"/>
      <c r="F17" s="127"/>
      <c r="G17" s="127"/>
    </row>
    <row r="18" spans="1:12" s="98" customFormat="1" ht="27.95" customHeight="1" x14ac:dyDescent="0.2">
      <c r="A18" s="112"/>
      <c r="B18" s="112"/>
      <c r="C18" s="113"/>
      <c r="D18" s="182" t="s">
        <v>42</v>
      </c>
      <c r="E18" s="183"/>
      <c r="F18" s="129" t="s">
        <v>43</v>
      </c>
      <c r="G18" s="184" t="s">
        <v>35</v>
      </c>
      <c r="H18" s="185"/>
    </row>
    <row r="19" spans="1:12" s="98" customFormat="1" ht="27.95" customHeight="1" x14ac:dyDescent="0.2">
      <c r="A19" s="112"/>
      <c r="B19" s="112"/>
      <c r="C19" s="113"/>
      <c r="D19" s="186" t="s">
        <v>44</v>
      </c>
      <c r="E19" s="186"/>
      <c r="F19" s="121">
        <f>DATA!G41</f>
        <v>150</v>
      </c>
      <c r="G19" s="116">
        <f>+F19/DATA!$G$40*100</f>
        <v>75</v>
      </c>
      <c r="H19" s="117" t="s">
        <v>37</v>
      </c>
    </row>
    <row r="20" spans="1:12" s="98" customFormat="1" ht="27.95" customHeight="1" x14ac:dyDescent="0.2">
      <c r="A20" s="112"/>
      <c r="B20" s="112"/>
      <c r="C20" s="113"/>
      <c r="D20" s="186" t="s">
        <v>45</v>
      </c>
      <c r="E20" s="186"/>
      <c r="F20" s="121">
        <f>DATA!G42</f>
        <v>50</v>
      </c>
      <c r="G20" s="116">
        <f>+F20/DATA!$G$40*100</f>
        <v>25</v>
      </c>
      <c r="H20" s="117" t="s">
        <v>37</v>
      </c>
      <c r="J20" s="130"/>
      <c r="K20" s="130"/>
      <c r="L20" s="130"/>
    </row>
    <row r="21" spans="1:12" s="98" customFormat="1" ht="27.95" customHeight="1" x14ac:dyDescent="0.2">
      <c r="A21" s="112"/>
      <c r="B21" s="113"/>
      <c r="C21" s="113"/>
      <c r="D21" s="186" t="s">
        <v>20</v>
      </c>
      <c r="E21" s="186"/>
      <c r="F21" s="121">
        <f>SUM(F19:F20)</f>
        <v>200</v>
      </c>
      <c r="G21" s="116">
        <f>+F21/DATA!$G$40*100</f>
        <v>100</v>
      </c>
      <c r="H21" s="117" t="s">
        <v>37</v>
      </c>
    </row>
    <row r="22" spans="1:12" s="98" customFormat="1" ht="27.95" customHeight="1" x14ac:dyDescent="0.2">
      <c r="A22" s="112"/>
      <c r="B22" s="113"/>
      <c r="C22" s="113"/>
      <c r="D22" s="187"/>
      <c r="E22" s="187"/>
      <c r="F22" s="131"/>
      <c r="G22" s="132"/>
      <c r="H22" s="133"/>
    </row>
    <row r="23" spans="1:12" s="98" customFormat="1" ht="27.95" customHeight="1" x14ac:dyDescent="0.2">
      <c r="A23" s="112"/>
      <c r="B23" s="113"/>
      <c r="C23" s="113"/>
      <c r="D23" s="111"/>
      <c r="E23" s="111"/>
      <c r="F23" s="111"/>
      <c r="G23" s="111"/>
      <c r="H23" s="111"/>
    </row>
    <row r="24" spans="1:12" s="98" customFormat="1" ht="27.95" customHeight="1" x14ac:dyDescent="0.2">
      <c r="A24" s="112"/>
      <c r="B24" s="113"/>
      <c r="C24" s="113"/>
      <c r="D24" s="111"/>
      <c r="E24" s="111"/>
      <c r="F24" s="111"/>
      <c r="G24" s="111"/>
      <c r="H24" s="111"/>
    </row>
    <row r="25" spans="1:12" s="98" customFormat="1" ht="27.95" customHeight="1" x14ac:dyDescent="0.2">
      <c r="A25" s="112"/>
      <c r="B25" s="113"/>
      <c r="C25" s="113"/>
      <c r="D25" s="111"/>
      <c r="E25" s="111"/>
      <c r="F25" s="111"/>
      <c r="G25" s="111"/>
      <c r="H25" s="111"/>
    </row>
    <row r="26" spans="1:12" s="98" customFormat="1" ht="27.95" customHeight="1" x14ac:dyDescent="0.2">
      <c r="A26" s="112"/>
      <c r="B26" s="113"/>
      <c r="C26" s="113"/>
      <c r="D26" s="111"/>
      <c r="E26" s="111"/>
      <c r="F26" s="111"/>
      <c r="G26" s="111"/>
      <c r="H26" s="111"/>
    </row>
    <row r="27" spans="1:12" s="98" customFormat="1" ht="27.75" customHeight="1" x14ac:dyDescent="0.2">
      <c r="A27" s="97"/>
      <c r="B27" s="113"/>
      <c r="C27" s="113"/>
      <c r="D27" s="111"/>
      <c r="E27" s="111"/>
      <c r="F27" s="111"/>
      <c r="G27" s="111"/>
      <c r="H27" s="111"/>
    </row>
    <row r="28" spans="1:12" s="98" customFormat="1" ht="15" customHeight="1" thickBot="1" x14ac:dyDescent="0.25">
      <c r="A28" s="97"/>
      <c r="B28" s="106"/>
      <c r="C28" s="107"/>
      <c r="D28" s="107"/>
      <c r="E28" s="107"/>
      <c r="F28" s="108"/>
      <c r="G28" s="109"/>
      <c r="H28" s="109"/>
    </row>
    <row r="29" spans="1:12" s="98" customFormat="1" ht="15" customHeight="1" x14ac:dyDescent="0.2"/>
    <row r="30" spans="1:12" s="98" customFormat="1" ht="27.95" hidden="1" customHeight="1" x14ac:dyDescent="0.2">
      <c r="B30" s="111"/>
    </row>
    <row r="31" spans="1:12" s="98" customFormat="1" ht="27.95" hidden="1" customHeight="1" x14ac:dyDescent="0.2">
      <c r="B31" s="111"/>
    </row>
    <row r="32" spans="1:12" s="98" customFormat="1" ht="27.95" hidden="1" customHeight="1" x14ac:dyDescent="0.2">
      <c r="B32" s="111"/>
    </row>
    <row r="33" spans="2:16" s="98" customFormat="1" ht="27.95" hidden="1" customHeight="1" x14ac:dyDescent="0.2">
      <c r="B33" s="111"/>
    </row>
    <row r="34" spans="2:16" s="98" customFormat="1" ht="27.95" hidden="1" customHeight="1" x14ac:dyDescent="0.2">
      <c r="B34" s="111"/>
    </row>
    <row r="35" spans="2:16" s="98" customFormat="1" ht="27.95" hidden="1" customHeight="1" x14ac:dyDescent="0.2">
      <c r="B35" s="111"/>
      <c r="P35" s="98" t="s">
        <v>46</v>
      </c>
    </row>
    <row r="36" spans="2:16" s="98" customFormat="1" ht="27.95" hidden="1" customHeight="1" x14ac:dyDescent="0.2">
      <c r="B36" s="111"/>
    </row>
    <row r="37" spans="2:16" s="98" customFormat="1" ht="27.95" hidden="1" customHeight="1" x14ac:dyDescent="0.25">
      <c r="B37" s="111"/>
      <c r="G37" s="5"/>
    </row>
    <row r="38" spans="2:16" s="98" customFormat="1" ht="27.95" hidden="1" customHeight="1" x14ac:dyDescent="0.25">
      <c r="B38" s="111"/>
      <c r="G38" s="5"/>
    </row>
    <row r="39" spans="2:16" s="98" customFormat="1" ht="27.95" hidden="1" customHeight="1" x14ac:dyDescent="0.25">
      <c r="D39" s="5"/>
      <c r="E39" s="5"/>
      <c r="F39" s="5"/>
      <c r="G39" s="5"/>
    </row>
    <row r="40" spans="2:16" ht="15" hidden="1" customHeight="1" x14ac:dyDescent="0.25"/>
    <row r="41" spans="2:16" ht="15" hidden="1" customHeight="1" x14ac:dyDescent="0.25"/>
    <row r="42" spans="2:16" ht="15" hidden="1" customHeight="1" x14ac:dyDescent="0.25"/>
    <row r="43" spans="2:16" ht="15" hidden="1" customHeight="1" x14ac:dyDescent="0.25"/>
    <row r="44" spans="2:16" ht="15" hidden="1" customHeight="1" x14ac:dyDescent="0.25"/>
    <row r="45" spans="2:16" ht="15" hidden="1" customHeight="1" x14ac:dyDescent="0.25"/>
    <row r="46" spans="2:16" ht="15" hidden="1" customHeight="1" x14ac:dyDescent="0.25"/>
    <row r="47" spans="2:16" ht="15" hidden="1" customHeight="1" x14ac:dyDescent="0.25"/>
    <row r="48" spans="2:16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spans="3:7" ht="15" hidden="1" customHeight="1" x14ac:dyDescent="0.25"/>
    <row r="82" spans="3:7" ht="15" hidden="1" customHeight="1" x14ac:dyDescent="0.25"/>
    <row r="83" spans="3:7" ht="15" hidden="1" customHeight="1" x14ac:dyDescent="0.25">
      <c r="C83" s="134" t="s">
        <v>39</v>
      </c>
      <c r="D83" s="135"/>
      <c r="E83" s="136">
        <v>1650</v>
      </c>
      <c r="F83" s="137" t="e">
        <f>+E83/Qmax*100</f>
        <v>#NAME?</v>
      </c>
      <c r="G83" s="117" t="s">
        <v>37</v>
      </c>
    </row>
    <row r="84" spans="3:7" ht="15" hidden="1" customHeight="1" x14ac:dyDescent="0.25"/>
    <row r="85" spans="3:7" ht="15" hidden="1" customHeight="1" x14ac:dyDescent="0.25"/>
    <row r="86" spans="3:7" ht="15" hidden="1" customHeight="1" x14ac:dyDescent="0.25"/>
    <row r="87" spans="3:7" ht="15" hidden="1" customHeight="1" x14ac:dyDescent="0.25"/>
    <row r="88" spans="3:7" ht="15" hidden="1" customHeight="1" x14ac:dyDescent="0.25"/>
    <row r="89" spans="3:7" ht="15" hidden="1" customHeight="1" x14ac:dyDescent="0.25"/>
    <row r="90" spans="3:7" ht="15" hidden="1" customHeight="1" x14ac:dyDescent="0.25"/>
    <row r="91" spans="3:7" ht="15" hidden="1" customHeight="1" x14ac:dyDescent="0.25"/>
    <row r="92" spans="3:7" ht="15" hidden="1" customHeight="1" x14ac:dyDescent="0.25"/>
    <row r="93" spans="3:7" ht="15" hidden="1" customHeight="1" x14ac:dyDescent="0.25"/>
    <row r="94" spans="3:7" ht="15" hidden="1" customHeight="1" x14ac:dyDescent="0.25"/>
    <row r="95" spans="3:7" ht="15" hidden="1" customHeight="1" x14ac:dyDescent="0.25"/>
  </sheetData>
  <sheetProtection algorithmName="SHA-512" hashValue="2sUPEJOBkgavM6GKxviQvs8eEb3jtW1wRoWtXLSQKGUiciycLLUUhCs77qJ9FZFkE91jHpDm7QvNqQRgSTJmEA==" saltValue="7vyCiG1qDS/T9WuAaDX6DA==" spinCount="100000" sheet="1" objects="1" scenarios="1"/>
  <mergeCells count="12">
    <mergeCell ref="D22:E22"/>
    <mergeCell ref="D9:E9"/>
    <mergeCell ref="D11:E11"/>
    <mergeCell ref="G11:H11"/>
    <mergeCell ref="D12:E12"/>
    <mergeCell ref="D13:E13"/>
    <mergeCell ref="D15:E15"/>
    <mergeCell ref="D18:E18"/>
    <mergeCell ref="G18:H18"/>
    <mergeCell ref="D19:E19"/>
    <mergeCell ref="D20:E20"/>
    <mergeCell ref="D21:E21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7052-86E2-4F08-92E0-0C9A37104596}">
  <dimension ref="A1:AE80"/>
  <sheetViews>
    <sheetView showGridLines="0" zoomScaleNormal="100" workbookViewId="0"/>
  </sheetViews>
  <sheetFormatPr defaultColWidth="0" defaultRowHeight="15" zeroHeight="1" x14ac:dyDescent="0.25"/>
  <cols>
    <col min="1" max="1" width="3.7109375" style="138" customWidth="1"/>
    <col min="2" max="27" width="21.7109375" style="138" customWidth="1"/>
    <col min="28" max="28" width="3.7109375" style="138" customWidth="1"/>
    <col min="29" max="31" width="21.7109375" style="138" hidden="1" customWidth="1"/>
    <col min="32" max="16384" width="9.140625" style="138" hidden="1"/>
  </cols>
  <sheetData>
    <row r="1" spans="2:28" ht="21" customHeight="1" x14ac:dyDescent="0.25">
      <c r="AB1" s="139"/>
    </row>
    <row r="2" spans="2:28" s="139" customFormat="1" ht="21" customHeight="1" x14ac:dyDescent="0.2">
      <c r="B2" s="192" t="s">
        <v>47</v>
      </c>
      <c r="C2" s="192"/>
      <c r="D2" s="192"/>
      <c r="E2" s="192"/>
    </row>
    <row r="3" spans="2:28" s="139" customFormat="1" ht="21" customHeight="1" x14ac:dyDescent="0.2">
      <c r="B3" s="192"/>
      <c r="C3" s="192"/>
      <c r="D3" s="192"/>
      <c r="E3" s="192"/>
    </row>
    <row r="4" spans="2:28" s="139" customFormat="1" ht="21" customHeight="1" x14ac:dyDescent="0.2">
      <c r="B4" s="192"/>
      <c r="C4" s="192"/>
      <c r="D4" s="192"/>
      <c r="E4" s="192"/>
    </row>
    <row r="5" spans="2:28" s="139" customFormat="1" ht="21" customHeight="1" x14ac:dyDescent="0.2">
      <c r="B5" s="140"/>
    </row>
    <row r="6" spans="2:28" s="139" customFormat="1" ht="27.95" customHeight="1" x14ac:dyDescent="0.2">
      <c r="B6" s="141" t="s">
        <v>48</v>
      </c>
    </row>
    <row r="7" spans="2:28" s="139" customFormat="1" ht="27.95" customHeight="1" x14ac:dyDescent="0.2">
      <c r="B7" s="142" t="s">
        <v>49</v>
      </c>
      <c r="C7" s="143">
        <f>+'BPK-Grafiek'!$F$9</f>
        <v>0</v>
      </c>
      <c r="D7" s="144">
        <f>+'BPK-Grafiek'!$F$14</f>
        <v>150</v>
      </c>
      <c r="E7" s="145">
        <f>IFERROR((0.5*($C$7/$G$38)^$F$38+0.5*(2-$D$7/$H$38)^$F$38)^(1/$F$38),0)</f>
        <v>0.55089820359281438</v>
      </c>
      <c r="F7" s="146">
        <f>+D7/G40*100</f>
        <v>75</v>
      </c>
    </row>
    <row r="8" spans="2:28" s="139" customFormat="1" ht="27.95" customHeight="1" x14ac:dyDescent="0.2"/>
    <row r="9" spans="2:28" s="149" customFormat="1" ht="27.95" customHeight="1" x14ac:dyDescent="0.25">
      <c r="B9" s="147" t="s">
        <v>50</v>
      </c>
      <c r="C9" s="193" t="s">
        <v>92</v>
      </c>
      <c r="D9" s="193"/>
      <c r="E9" s="193"/>
      <c r="F9" s="193"/>
      <c r="G9" s="193"/>
      <c r="H9" s="193"/>
      <c r="I9" s="193"/>
      <c r="J9" s="193"/>
      <c r="K9" s="148"/>
      <c r="L9" s="148"/>
    </row>
    <row r="10" spans="2:28" s="149" customFormat="1" ht="27.95" customHeight="1" x14ac:dyDescent="0.25">
      <c r="C10" s="193"/>
      <c r="D10" s="193"/>
      <c r="E10" s="193"/>
      <c r="F10" s="193"/>
      <c r="G10" s="193"/>
      <c r="H10" s="193"/>
      <c r="I10" s="193"/>
      <c r="J10" s="193"/>
    </row>
    <row r="11" spans="2:28" s="139" customFormat="1" ht="27.95" customHeight="1" x14ac:dyDescent="0.2">
      <c r="B11" s="150" t="s">
        <v>51</v>
      </c>
      <c r="C11" s="151" t="s">
        <v>52</v>
      </c>
      <c r="D11" s="151" t="s">
        <v>53</v>
      </c>
      <c r="E11" s="151" t="s">
        <v>54</v>
      </c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</row>
    <row r="12" spans="2:28" s="139" customFormat="1" ht="27.95" customHeight="1" x14ac:dyDescent="0.2">
      <c r="B12" s="153" t="s">
        <v>55</v>
      </c>
      <c r="C12" s="154">
        <v>1070000</v>
      </c>
      <c r="D12" s="155">
        <v>167</v>
      </c>
      <c r="E12" s="156">
        <v>1</v>
      </c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</row>
    <row r="13" spans="2:28" s="139" customFormat="1" ht="27.95" customHeight="1" x14ac:dyDescent="0.2">
      <c r="B13" s="153" t="s">
        <v>56</v>
      </c>
      <c r="C13" s="154">
        <v>1281437.1257485028</v>
      </c>
      <c r="D13" s="155">
        <v>200</v>
      </c>
      <c r="E13" s="156">
        <v>1</v>
      </c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</row>
    <row r="14" spans="2:28" s="139" customFormat="1" ht="27.95" customHeight="1" x14ac:dyDescent="0.2">
      <c r="B14" s="153" t="s">
        <v>57</v>
      </c>
      <c r="C14" s="154">
        <v>0</v>
      </c>
      <c r="D14" s="155">
        <v>0</v>
      </c>
      <c r="E14" s="156">
        <v>1</v>
      </c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</row>
    <row r="15" spans="2:28" s="139" customFormat="1" ht="27.95" customHeight="1" x14ac:dyDescent="0.2"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</row>
    <row r="16" spans="2:28" s="139" customFormat="1" ht="27.95" customHeight="1" x14ac:dyDescent="0.2">
      <c r="B16" s="157" t="s">
        <v>58</v>
      </c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</row>
    <row r="17" spans="2:27" s="139" customFormat="1" ht="27.95" customHeight="1" x14ac:dyDescent="0.2">
      <c r="B17" s="152"/>
      <c r="C17" s="151" t="s">
        <v>59</v>
      </c>
      <c r="D17" s="158">
        <v>0</v>
      </c>
      <c r="E17" s="158">
        <v>1.2500000000000001E-2</v>
      </c>
      <c r="F17" s="158">
        <v>2.5000000000000001E-2</v>
      </c>
      <c r="G17" s="158">
        <v>0.05</v>
      </c>
      <c r="H17" s="158">
        <v>0.1</v>
      </c>
      <c r="I17" s="158">
        <v>0.15</v>
      </c>
      <c r="J17" s="158">
        <v>0.2</v>
      </c>
      <c r="K17" s="158">
        <v>0.25</v>
      </c>
      <c r="L17" s="158">
        <v>0.3</v>
      </c>
      <c r="M17" s="158">
        <v>0.35</v>
      </c>
      <c r="N17" s="158">
        <v>0.4</v>
      </c>
      <c r="O17" s="158">
        <v>0.45</v>
      </c>
      <c r="P17" s="158">
        <v>0.5</v>
      </c>
      <c r="Q17" s="158">
        <v>0.55000000000000004</v>
      </c>
      <c r="R17" s="158">
        <v>0.6</v>
      </c>
      <c r="S17" s="158">
        <v>0.65</v>
      </c>
      <c r="T17" s="158">
        <v>0.7</v>
      </c>
      <c r="U17" s="158">
        <v>0.75</v>
      </c>
      <c r="V17" s="158">
        <v>0.8</v>
      </c>
      <c r="W17" s="158">
        <v>0.85</v>
      </c>
      <c r="X17" s="158">
        <v>0.9</v>
      </c>
      <c r="Y17" s="158">
        <v>0.95</v>
      </c>
      <c r="Z17" s="158">
        <v>1</v>
      </c>
      <c r="AA17" s="159">
        <v>0</v>
      </c>
    </row>
    <row r="18" spans="2:27" s="139" customFormat="1" ht="27.95" customHeight="1" x14ac:dyDescent="0.2">
      <c r="B18" s="160" t="s">
        <v>60</v>
      </c>
      <c r="C18" s="158">
        <v>0</v>
      </c>
      <c r="D18" s="158">
        <v>0</v>
      </c>
      <c r="E18" s="158">
        <v>2.5</v>
      </c>
      <c r="F18" s="158">
        <v>5</v>
      </c>
      <c r="G18" s="158">
        <v>10</v>
      </c>
      <c r="H18" s="158">
        <v>20</v>
      </c>
      <c r="I18" s="158">
        <v>30</v>
      </c>
      <c r="J18" s="158">
        <v>40</v>
      </c>
      <c r="K18" s="158">
        <v>50</v>
      </c>
      <c r="L18" s="158">
        <v>60</v>
      </c>
      <c r="M18" s="158">
        <v>70</v>
      </c>
      <c r="N18" s="158">
        <v>80</v>
      </c>
      <c r="O18" s="158">
        <v>90</v>
      </c>
      <c r="P18" s="158">
        <v>100</v>
      </c>
      <c r="Q18" s="158">
        <v>110.00000000000001</v>
      </c>
      <c r="R18" s="158">
        <v>120</v>
      </c>
      <c r="S18" s="158">
        <v>130</v>
      </c>
      <c r="T18" s="158">
        <v>140</v>
      </c>
      <c r="U18" s="158">
        <v>150</v>
      </c>
      <c r="V18" s="158">
        <v>160</v>
      </c>
      <c r="W18" s="158">
        <v>170</v>
      </c>
      <c r="X18" s="158">
        <v>180</v>
      </c>
      <c r="Y18" s="158">
        <v>190</v>
      </c>
      <c r="Z18" s="158">
        <v>200</v>
      </c>
      <c r="AA18" s="158" t="s">
        <v>54</v>
      </c>
    </row>
    <row r="19" spans="2:27" s="139" customFormat="1" ht="27.95" customHeight="1" x14ac:dyDescent="0.2">
      <c r="B19" s="160" t="s">
        <v>61</v>
      </c>
      <c r="C19" s="158"/>
      <c r="D19" s="158">
        <v>0</v>
      </c>
      <c r="E19" s="158">
        <v>16017.964071856355</v>
      </c>
      <c r="F19" s="158">
        <v>32035.92814371247</v>
      </c>
      <c r="G19" s="158">
        <v>64071.85628742518</v>
      </c>
      <c r="H19" s="158">
        <v>128143.71257485036</v>
      </c>
      <c r="I19" s="158">
        <v>192215.56886227554</v>
      </c>
      <c r="J19" s="158">
        <v>256287.42514970072</v>
      </c>
      <c r="K19" s="158">
        <v>320359.28143712564</v>
      </c>
      <c r="L19" s="158">
        <v>384431.13772455085</v>
      </c>
      <c r="M19" s="158">
        <v>448502.994011976</v>
      </c>
      <c r="N19" s="158">
        <v>512574.85029940121</v>
      </c>
      <c r="O19" s="158">
        <v>576646.70658682636</v>
      </c>
      <c r="P19" s="158">
        <v>640718.56287425128</v>
      </c>
      <c r="Q19" s="158">
        <v>704790.41916167678</v>
      </c>
      <c r="R19" s="158">
        <v>768862.2754491017</v>
      </c>
      <c r="S19" s="158">
        <v>832934.13173652708</v>
      </c>
      <c r="T19" s="158">
        <v>897005.988023952</v>
      </c>
      <c r="U19" s="158">
        <v>961077.84431137727</v>
      </c>
      <c r="V19" s="158">
        <v>1025149.7005988024</v>
      </c>
      <c r="W19" s="158">
        <v>1089221.5568862276</v>
      </c>
      <c r="X19" s="158">
        <v>1153293.4131736527</v>
      </c>
      <c r="Y19" s="158">
        <v>1217365.2694610779</v>
      </c>
      <c r="Z19" s="158">
        <v>1281437.1257485028</v>
      </c>
      <c r="AA19" s="158">
        <v>1</v>
      </c>
    </row>
    <row r="20" spans="2:27" s="139" customFormat="1" ht="27.95" customHeight="1" x14ac:dyDescent="0.2">
      <c r="B20" s="161"/>
      <c r="C20" s="158"/>
      <c r="D20" s="158">
        <v>0</v>
      </c>
      <c r="E20" s="158">
        <v>1.25</v>
      </c>
      <c r="F20" s="158">
        <v>2.5</v>
      </c>
      <c r="G20" s="158">
        <v>5</v>
      </c>
      <c r="H20" s="158">
        <v>10</v>
      </c>
      <c r="I20" s="158">
        <v>15</v>
      </c>
      <c r="J20" s="158">
        <v>20</v>
      </c>
      <c r="K20" s="158">
        <v>25</v>
      </c>
      <c r="L20" s="158">
        <v>30</v>
      </c>
      <c r="M20" s="158">
        <v>35</v>
      </c>
      <c r="N20" s="158">
        <v>40</v>
      </c>
      <c r="O20" s="158">
        <v>45</v>
      </c>
      <c r="P20" s="158">
        <v>50</v>
      </c>
      <c r="Q20" s="158">
        <v>55.000000000000007</v>
      </c>
      <c r="R20" s="158">
        <v>60</v>
      </c>
      <c r="S20" s="158">
        <v>65</v>
      </c>
      <c r="T20" s="158">
        <v>70</v>
      </c>
      <c r="U20" s="158">
        <v>75</v>
      </c>
      <c r="V20" s="158">
        <v>80</v>
      </c>
      <c r="W20" s="158">
        <v>85</v>
      </c>
      <c r="X20" s="158">
        <v>90</v>
      </c>
      <c r="Y20" s="158">
        <v>95</v>
      </c>
      <c r="Z20" s="158">
        <v>100</v>
      </c>
      <c r="AA20" s="158">
        <v>0</v>
      </c>
    </row>
    <row r="21" spans="2:27" s="139" customFormat="1" ht="27.95" customHeight="1" x14ac:dyDescent="0.2">
      <c r="B21" s="160" t="s">
        <v>62</v>
      </c>
      <c r="C21" s="158">
        <v>33.399999999999991</v>
      </c>
      <c r="D21" s="158">
        <v>33.399999999999991</v>
      </c>
      <c r="E21" s="158">
        <v>35.482499999999995</v>
      </c>
      <c r="F21" s="158">
        <v>37.564999999999991</v>
      </c>
      <c r="G21" s="158">
        <v>41.72999999999999</v>
      </c>
      <c r="H21" s="158">
        <v>50.059999999999995</v>
      </c>
      <c r="I21" s="158">
        <v>58.389999999999993</v>
      </c>
      <c r="J21" s="158">
        <v>66.72</v>
      </c>
      <c r="K21" s="158">
        <v>75.05</v>
      </c>
      <c r="L21" s="158">
        <v>83.38</v>
      </c>
      <c r="M21" s="158">
        <v>91.71</v>
      </c>
      <c r="N21" s="158">
        <v>100.04</v>
      </c>
      <c r="O21" s="158">
        <v>108.37</v>
      </c>
      <c r="P21" s="158">
        <v>116.7</v>
      </c>
      <c r="Q21" s="158">
        <v>125.03000000000002</v>
      </c>
      <c r="R21" s="158">
        <v>133.36000000000001</v>
      </c>
      <c r="S21" s="158">
        <v>141.69</v>
      </c>
      <c r="T21" s="158">
        <v>150.01999999999998</v>
      </c>
      <c r="U21" s="158">
        <v>158.35000000000002</v>
      </c>
      <c r="V21" s="158">
        <v>166.68</v>
      </c>
      <c r="W21" s="158">
        <v>175.01</v>
      </c>
      <c r="X21" s="158">
        <v>183.34000000000003</v>
      </c>
      <c r="Y21" s="158">
        <v>191.67000000000002</v>
      </c>
      <c r="Z21" s="158">
        <v>200</v>
      </c>
      <c r="AA21" s="158" t="s">
        <v>54</v>
      </c>
    </row>
    <row r="22" spans="2:27" s="139" customFormat="1" ht="27.95" customHeight="1" x14ac:dyDescent="0.2">
      <c r="B22" s="160" t="s">
        <v>63</v>
      </c>
      <c r="C22" s="158"/>
      <c r="D22" s="158">
        <v>0</v>
      </c>
      <c r="E22" s="158">
        <v>13342.964071856411</v>
      </c>
      <c r="F22" s="158">
        <v>26685.928143712586</v>
      </c>
      <c r="G22" s="158">
        <v>53371.856287425173</v>
      </c>
      <c r="H22" s="158">
        <v>106743.71257485035</v>
      </c>
      <c r="I22" s="158">
        <v>160115.56886227551</v>
      </c>
      <c r="J22" s="158">
        <v>213487.42514970069</v>
      </c>
      <c r="K22" s="158">
        <v>266859.28143712587</v>
      </c>
      <c r="L22" s="158">
        <v>320231.13772455079</v>
      </c>
      <c r="M22" s="158">
        <v>373602.99401197594</v>
      </c>
      <c r="N22" s="158">
        <v>426974.85029940115</v>
      </c>
      <c r="O22" s="158">
        <v>480346.7065868263</v>
      </c>
      <c r="P22" s="158">
        <v>533718.56287425151</v>
      </c>
      <c r="Q22" s="158">
        <v>587090.41916167666</v>
      </c>
      <c r="R22" s="158">
        <v>640462.27544910181</v>
      </c>
      <c r="S22" s="158">
        <v>693834.13173652696</v>
      </c>
      <c r="T22" s="158">
        <v>747205.98802395212</v>
      </c>
      <c r="U22" s="158">
        <v>800577.84431137727</v>
      </c>
      <c r="V22" s="158">
        <v>853949.70059880253</v>
      </c>
      <c r="W22" s="158">
        <v>907321.55688622745</v>
      </c>
      <c r="X22" s="158">
        <v>960693.41317365307</v>
      </c>
      <c r="Y22" s="158">
        <v>1014065.269461078</v>
      </c>
      <c r="Z22" s="158">
        <v>1067437.125748503</v>
      </c>
      <c r="AA22" s="158">
        <v>0.9</v>
      </c>
    </row>
    <row r="23" spans="2:27" s="139" customFormat="1" ht="27.95" customHeight="1" x14ac:dyDescent="0.2">
      <c r="B23" s="161"/>
      <c r="C23" s="158"/>
      <c r="D23" s="158">
        <v>16.699999999999996</v>
      </c>
      <c r="E23" s="158">
        <v>17.741249999999997</v>
      </c>
      <c r="F23" s="158">
        <v>18.782499999999995</v>
      </c>
      <c r="G23" s="158">
        <v>20.864999999999995</v>
      </c>
      <c r="H23" s="158">
        <v>25.029999999999998</v>
      </c>
      <c r="I23" s="158">
        <v>29.195</v>
      </c>
      <c r="J23" s="158">
        <v>33.36</v>
      </c>
      <c r="K23" s="158">
        <v>37.524999999999999</v>
      </c>
      <c r="L23" s="158">
        <v>41.69</v>
      </c>
      <c r="M23" s="158">
        <v>45.854999999999997</v>
      </c>
      <c r="N23" s="158">
        <v>50.019999999999996</v>
      </c>
      <c r="O23" s="158">
        <v>54.185000000000002</v>
      </c>
      <c r="P23" s="158">
        <v>58.35</v>
      </c>
      <c r="Q23" s="158">
        <v>62.515000000000008</v>
      </c>
      <c r="R23" s="158">
        <v>66.680000000000007</v>
      </c>
      <c r="S23" s="158">
        <v>70.844999999999999</v>
      </c>
      <c r="T23" s="158">
        <v>75.009999999999991</v>
      </c>
      <c r="U23" s="158">
        <v>79.175000000000011</v>
      </c>
      <c r="V23" s="158">
        <v>83.34</v>
      </c>
      <c r="W23" s="158">
        <v>87.504999999999995</v>
      </c>
      <c r="X23" s="158">
        <v>91.670000000000016</v>
      </c>
      <c r="Y23" s="158">
        <v>95.835000000000008</v>
      </c>
      <c r="Z23" s="158">
        <v>100</v>
      </c>
      <c r="AA23" s="158">
        <v>0</v>
      </c>
    </row>
    <row r="24" spans="2:27" s="139" customFormat="1" ht="27.95" customHeight="1" x14ac:dyDescent="0.2">
      <c r="B24" s="160" t="s">
        <v>64</v>
      </c>
      <c r="C24" s="158">
        <v>66.799999999999983</v>
      </c>
      <c r="D24" s="158">
        <v>66.799999999999983</v>
      </c>
      <c r="E24" s="158">
        <v>68.464999999999989</v>
      </c>
      <c r="F24" s="158">
        <v>70.129999999999981</v>
      </c>
      <c r="G24" s="158">
        <v>73.45999999999998</v>
      </c>
      <c r="H24" s="158">
        <v>80.11999999999999</v>
      </c>
      <c r="I24" s="158">
        <v>86.779999999999987</v>
      </c>
      <c r="J24" s="158">
        <v>93.439999999999984</v>
      </c>
      <c r="K24" s="158">
        <v>100.1</v>
      </c>
      <c r="L24" s="158">
        <v>106.75999999999999</v>
      </c>
      <c r="M24" s="158">
        <v>113.41999999999999</v>
      </c>
      <c r="N24" s="158">
        <v>120.07999999999998</v>
      </c>
      <c r="O24" s="158">
        <v>126.74</v>
      </c>
      <c r="P24" s="158">
        <v>133.39999999999998</v>
      </c>
      <c r="Q24" s="158">
        <v>140.06</v>
      </c>
      <c r="R24" s="158">
        <v>146.71999999999997</v>
      </c>
      <c r="S24" s="158">
        <v>153.38</v>
      </c>
      <c r="T24" s="158">
        <v>160.04</v>
      </c>
      <c r="U24" s="158">
        <v>166.7</v>
      </c>
      <c r="V24" s="158">
        <v>173.36</v>
      </c>
      <c r="W24" s="158">
        <v>180.01999999999998</v>
      </c>
      <c r="X24" s="158">
        <v>186.68</v>
      </c>
      <c r="Y24" s="158">
        <v>193.33999999999997</v>
      </c>
      <c r="Z24" s="158">
        <v>200</v>
      </c>
      <c r="AA24" s="158" t="s">
        <v>54</v>
      </c>
    </row>
    <row r="25" spans="2:27" s="139" customFormat="1" ht="27.95" customHeight="1" x14ac:dyDescent="0.2">
      <c r="B25" s="160" t="s">
        <v>65</v>
      </c>
      <c r="C25" s="158"/>
      <c r="D25" s="158">
        <v>0</v>
      </c>
      <c r="E25" s="158">
        <v>10667.964071856231</v>
      </c>
      <c r="F25" s="158">
        <v>21335.928143712463</v>
      </c>
      <c r="G25" s="158">
        <v>42671.856287425158</v>
      </c>
      <c r="H25" s="158">
        <v>85343.712574850317</v>
      </c>
      <c r="I25" s="158">
        <v>128015.56886227548</v>
      </c>
      <c r="J25" s="158">
        <v>170687.42514970063</v>
      </c>
      <c r="K25" s="158">
        <v>213359.28143712581</v>
      </c>
      <c r="L25" s="158">
        <v>256031.13772455096</v>
      </c>
      <c r="M25" s="158">
        <v>298702.99401197588</v>
      </c>
      <c r="N25" s="158">
        <v>341374.85029940127</v>
      </c>
      <c r="O25" s="158">
        <v>384046.70658682642</v>
      </c>
      <c r="P25" s="158">
        <v>426718.56287425163</v>
      </c>
      <c r="Q25" s="158">
        <v>469390.41916167678</v>
      </c>
      <c r="R25" s="158">
        <v>512062.2754491017</v>
      </c>
      <c r="S25" s="158">
        <v>554734.13173652685</v>
      </c>
      <c r="T25" s="158">
        <v>597405.98802395223</v>
      </c>
      <c r="U25" s="158">
        <v>640077.84431137715</v>
      </c>
      <c r="V25" s="158">
        <v>682749.70059880253</v>
      </c>
      <c r="W25" s="158">
        <v>725421.55688622745</v>
      </c>
      <c r="X25" s="158">
        <v>768093.41317365284</v>
      </c>
      <c r="Y25" s="158">
        <v>810765.26946107787</v>
      </c>
      <c r="Z25" s="158">
        <v>853437.12574850302</v>
      </c>
      <c r="AA25" s="158">
        <v>0.8</v>
      </c>
    </row>
    <row r="26" spans="2:27" s="139" customFormat="1" ht="27.95" customHeight="1" x14ac:dyDescent="0.2">
      <c r="B26" s="161"/>
      <c r="C26" s="158"/>
      <c r="D26" s="158">
        <v>33.399999999999991</v>
      </c>
      <c r="E26" s="158">
        <v>34.232499999999995</v>
      </c>
      <c r="F26" s="158">
        <v>35.064999999999991</v>
      </c>
      <c r="G26" s="158">
        <v>36.72999999999999</v>
      </c>
      <c r="H26" s="158">
        <v>40.059999999999995</v>
      </c>
      <c r="I26" s="158">
        <v>43.389999999999993</v>
      </c>
      <c r="J26" s="158">
        <v>46.719999999999992</v>
      </c>
      <c r="K26" s="158">
        <v>50.05</v>
      </c>
      <c r="L26" s="158">
        <v>53.379999999999995</v>
      </c>
      <c r="M26" s="158">
        <v>56.709999999999994</v>
      </c>
      <c r="N26" s="158">
        <v>60.039999999999992</v>
      </c>
      <c r="O26" s="158">
        <v>63.36999999999999</v>
      </c>
      <c r="P26" s="158">
        <v>66.699999999999989</v>
      </c>
      <c r="Q26" s="158">
        <v>70.03</v>
      </c>
      <c r="R26" s="158">
        <v>73.359999999999985</v>
      </c>
      <c r="S26" s="158">
        <v>76.69</v>
      </c>
      <c r="T26" s="158">
        <v>80.02</v>
      </c>
      <c r="U26" s="158">
        <v>83.35</v>
      </c>
      <c r="V26" s="158">
        <v>86.68</v>
      </c>
      <c r="W26" s="158">
        <v>90.009999999999991</v>
      </c>
      <c r="X26" s="158">
        <v>93.34</v>
      </c>
      <c r="Y26" s="158">
        <v>96.669999999999987</v>
      </c>
      <c r="Z26" s="158">
        <v>100</v>
      </c>
      <c r="AA26" s="158" t="s">
        <v>46</v>
      </c>
    </row>
    <row r="27" spans="2:27" s="139" customFormat="1" ht="27.95" customHeight="1" x14ac:dyDescent="0.2">
      <c r="B27" s="160" t="s">
        <v>66</v>
      </c>
      <c r="C27" s="158">
        <v>100.20000000000002</v>
      </c>
      <c r="D27" s="158">
        <v>100.20000000000002</v>
      </c>
      <c r="E27" s="158">
        <v>101.44750000000002</v>
      </c>
      <c r="F27" s="158">
        <v>102.69500000000002</v>
      </c>
      <c r="G27" s="158">
        <v>105.19000000000001</v>
      </c>
      <c r="H27" s="158">
        <v>110.18000000000002</v>
      </c>
      <c r="I27" s="158">
        <v>115.17000000000002</v>
      </c>
      <c r="J27" s="158">
        <v>120.16000000000001</v>
      </c>
      <c r="K27" s="158">
        <v>125.15</v>
      </c>
      <c r="L27" s="158">
        <v>130.14000000000001</v>
      </c>
      <c r="M27" s="158">
        <v>135.13</v>
      </c>
      <c r="N27" s="158">
        <v>140.12</v>
      </c>
      <c r="O27" s="158">
        <v>145.11000000000001</v>
      </c>
      <c r="P27" s="158">
        <v>150.10000000000002</v>
      </c>
      <c r="Q27" s="158">
        <v>155.09</v>
      </c>
      <c r="R27" s="158">
        <v>160.08000000000001</v>
      </c>
      <c r="S27" s="158">
        <v>165.07</v>
      </c>
      <c r="T27" s="158">
        <v>170.06</v>
      </c>
      <c r="U27" s="158">
        <v>175.05</v>
      </c>
      <c r="V27" s="158">
        <v>180.04000000000002</v>
      </c>
      <c r="W27" s="158">
        <v>185.03</v>
      </c>
      <c r="X27" s="158">
        <v>190.02</v>
      </c>
      <c r="Y27" s="158">
        <v>195.01</v>
      </c>
      <c r="Z27" s="158">
        <v>200</v>
      </c>
      <c r="AA27" s="158" t="s">
        <v>54</v>
      </c>
    </row>
    <row r="28" spans="2:27" s="139" customFormat="1" ht="27.95" customHeight="1" x14ac:dyDescent="0.2">
      <c r="B28" s="160" t="s">
        <v>67</v>
      </c>
      <c r="C28" s="158"/>
      <c r="D28" s="158">
        <v>0</v>
      </c>
      <c r="E28" s="158">
        <v>7992.9640718562878</v>
      </c>
      <c r="F28" s="158">
        <v>15985.928143712576</v>
      </c>
      <c r="G28" s="158">
        <v>31971.856287425151</v>
      </c>
      <c r="H28" s="158">
        <v>63943.712574850302</v>
      </c>
      <c r="I28" s="158">
        <v>95915.568862275453</v>
      </c>
      <c r="J28" s="158">
        <v>127887.4251497006</v>
      </c>
      <c r="K28" s="158">
        <v>159859.28143712576</v>
      </c>
      <c r="L28" s="158">
        <v>191831.13772455091</v>
      </c>
      <c r="M28" s="158">
        <v>223802.99401197606</v>
      </c>
      <c r="N28" s="158">
        <v>255774.85029940121</v>
      </c>
      <c r="O28" s="158">
        <v>287746.70658682636</v>
      </c>
      <c r="P28" s="158">
        <v>319718.56287425151</v>
      </c>
      <c r="Q28" s="158">
        <v>351690.41916167666</v>
      </c>
      <c r="R28" s="158">
        <v>383662.27544910181</v>
      </c>
      <c r="S28" s="158">
        <v>415634.13173652696</v>
      </c>
      <c r="T28" s="158">
        <v>447605.98802395212</v>
      </c>
      <c r="U28" s="158">
        <v>479577.84431137727</v>
      </c>
      <c r="V28" s="158">
        <v>511549.70059880242</v>
      </c>
      <c r="W28" s="158">
        <v>543521.55688622757</v>
      </c>
      <c r="X28" s="158">
        <v>575493.41317365272</v>
      </c>
      <c r="Y28" s="158">
        <v>607465.26946107764</v>
      </c>
      <c r="Z28" s="158">
        <v>639437.12574850279</v>
      </c>
      <c r="AA28" s="158">
        <v>0.7</v>
      </c>
    </row>
    <row r="29" spans="2:27" s="139" customFormat="1" ht="27.95" customHeight="1" x14ac:dyDescent="0.2">
      <c r="B29" s="162"/>
      <c r="C29" s="152"/>
      <c r="D29" s="158">
        <v>50.100000000000009</v>
      </c>
      <c r="E29" s="158">
        <v>50.72375000000001</v>
      </c>
      <c r="F29" s="158">
        <v>51.347500000000011</v>
      </c>
      <c r="G29" s="158">
        <v>52.595000000000006</v>
      </c>
      <c r="H29" s="158">
        <v>55.09</v>
      </c>
      <c r="I29" s="158">
        <v>57.585000000000008</v>
      </c>
      <c r="J29" s="158">
        <v>60.08</v>
      </c>
      <c r="K29" s="158">
        <v>62.575000000000003</v>
      </c>
      <c r="L29" s="158">
        <v>65.070000000000007</v>
      </c>
      <c r="M29" s="158">
        <v>67.564999999999998</v>
      </c>
      <c r="N29" s="158">
        <v>70.06</v>
      </c>
      <c r="O29" s="158">
        <v>72.555000000000007</v>
      </c>
      <c r="P29" s="158">
        <v>75.050000000000011</v>
      </c>
      <c r="Q29" s="158">
        <v>77.545000000000002</v>
      </c>
      <c r="R29" s="158">
        <v>80.040000000000006</v>
      </c>
      <c r="S29" s="158">
        <v>82.534999999999997</v>
      </c>
      <c r="T29" s="158">
        <v>85.03</v>
      </c>
      <c r="U29" s="158">
        <v>87.525000000000006</v>
      </c>
      <c r="V29" s="158">
        <v>90.02000000000001</v>
      </c>
      <c r="W29" s="158">
        <v>92.515000000000001</v>
      </c>
      <c r="X29" s="158">
        <v>95.01</v>
      </c>
      <c r="Y29" s="158">
        <v>97.504999999999995</v>
      </c>
      <c r="Z29" s="158">
        <v>100</v>
      </c>
      <c r="AA29" s="158">
        <v>0</v>
      </c>
    </row>
    <row r="30" spans="2:27" s="139" customFormat="1" ht="27.95" customHeight="1" x14ac:dyDescent="0.2">
      <c r="B30" s="160" t="s">
        <v>68</v>
      </c>
      <c r="C30" s="158">
        <v>133.6</v>
      </c>
      <c r="D30" s="158">
        <v>133.6</v>
      </c>
      <c r="E30" s="158">
        <v>134.43</v>
      </c>
      <c r="F30" s="158">
        <v>135.26</v>
      </c>
      <c r="G30" s="158">
        <v>136.91999999999999</v>
      </c>
      <c r="H30" s="158">
        <v>140.24</v>
      </c>
      <c r="I30" s="158">
        <v>143.56</v>
      </c>
      <c r="J30" s="158">
        <v>146.88</v>
      </c>
      <c r="K30" s="158">
        <v>150.19999999999999</v>
      </c>
      <c r="L30" s="158">
        <v>153.51999999999998</v>
      </c>
      <c r="M30" s="158">
        <v>156.84</v>
      </c>
      <c r="N30" s="158">
        <v>160.16</v>
      </c>
      <c r="O30" s="158">
        <v>163.47999999999999</v>
      </c>
      <c r="P30" s="158">
        <v>166.8</v>
      </c>
      <c r="Q30" s="158">
        <v>170.12</v>
      </c>
      <c r="R30" s="158">
        <v>173.44</v>
      </c>
      <c r="S30" s="158">
        <v>176.76</v>
      </c>
      <c r="T30" s="158">
        <v>180.07999999999998</v>
      </c>
      <c r="U30" s="158">
        <v>183.4</v>
      </c>
      <c r="V30" s="158">
        <v>186.72</v>
      </c>
      <c r="W30" s="158">
        <v>190.04</v>
      </c>
      <c r="X30" s="158">
        <v>193.36</v>
      </c>
      <c r="Y30" s="158">
        <v>196.68</v>
      </c>
      <c r="Z30" s="158">
        <v>200</v>
      </c>
      <c r="AA30" s="158" t="s">
        <v>54</v>
      </c>
    </row>
    <row r="31" spans="2:27" s="139" customFormat="1" ht="27.75" customHeight="1" x14ac:dyDescent="0.2">
      <c r="B31" s="160" t="s">
        <v>69</v>
      </c>
      <c r="C31" s="158"/>
      <c r="D31" s="158">
        <v>0</v>
      </c>
      <c r="E31" s="158">
        <v>5317.9640718561068</v>
      </c>
      <c r="F31" s="158">
        <v>10635.928143712452</v>
      </c>
      <c r="G31" s="158">
        <v>21271.85628742514</v>
      </c>
      <c r="H31" s="158">
        <v>42543.71257485028</v>
      </c>
      <c r="I31" s="158">
        <v>63815.568862275424</v>
      </c>
      <c r="J31" s="158">
        <v>85087.425149700561</v>
      </c>
      <c r="K31" s="158">
        <v>106359.28143712571</v>
      </c>
      <c r="L31" s="158">
        <v>127631.13772455062</v>
      </c>
      <c r="M31" s="158">
        <v>148902.994011976</v>
      </c>
      <c r="N31" s="158">
        <v>170174.85029940112</v>
      </c>
      <c r="O31" s="158">
        <v>191446.70658682627</v>
      </c>
      <c r="P31" s="158">
        <v>212718.56287425166</v>
      </c>
      <c r="Q31" s="158">
        <v>233990.41916167655</v>
      </c>
      <c r="R31" s="158">
        <v>255262.2754491017</v>
      </c>
      <c r="S31" s="158">
        <v>276534.13173652685</v>
      </c>
      <c r="T31" s="158">
        <v>297805.988023952</v>
      </c>
      <c r="U31" s="158">
        <v>319077.84431137715</v>
      </c>
      <c r="V31" s="158">
        <v>340349.70059880224</v>
      </c>
      <c r="W31" s="158">
        <v>361621.55688622739</v>
      </c>
      <c r="X31" s="158">
        <v>382893.41317365278</v>
      </c>
      <c r="Y31" s="158">
        <v>404165.26946107793</v>
      </c>
      <c r="Z31" s="158">
        <v>425437.12574850285</v>
      </c>
      <c r="AA31" s="158">
        <v>0.6</v>
      </c>
    </row>
    <row r="32" spans="2:27" s="139" customFormat="1" ht="27.95" customHeight="1" x14ac:dyDescent="0.2">
      <c r="B32" s="161"/>
      <c r="C32" s="158"/>
      <c r="D32" s="158">
        <v>66.8</v>
      </c>
      <c r="E32" s="158">
        <v>67.215000000000003</v>
      </c>
      <c r="F32" s="158">
        <v>67.63</v>
      </c>
      <c r="G32" s="158">
        <v>68.459999999999994</v>
      </c>
      <c r="H32" s="158">
        <v>70.12</v>
      </c>
      <c r="I32" s="158">
        <v>71.78</v>
      </c>
      <c r="J32" s="158">
        <v>73.44</v>
      </c>
      <c r="K32" s="158">
        <v>75.099999999999994</v>
      </c>
      <c r="L32" s="158">
        <v>76.759999999999991</v>
      </c>
      <c r="M32" s="158">
        <v>78.42</v>
      </c>
      <c r="N32" s="158">
        <v>80.08</v>
      </c>
      <c r="O32" s="158">
        <v>81.739999999999995</v>
      </c>
      <c r="P32" s="158">
        <v>83.4</v>
      </c>
      <c r="Q32" s="158">
        <v>85.06</v>
      </c>
      <c r="R32" s="158">
        <v>86.72</v>
      </c>
      <c r="S32" s="158">
        <v>88.38</v>
      </c>
      <c r="T32" s="158">
        <v>90.039999999999992</v>
      </c>
      <c r="U32" s="158">
        <v>91.7</v>
      </c>
      <c r="V32" s="158">
        <v>93.36</v>
      </c>
      <c r="W32" s="158">
        <v>95.02</v>
      </c>
      <c r="X32" s="158">
        <v>96.68</v>
      </c>
      <c r="Y32" s="158">
        <v>98.34</v>
      </c>
      <c r="Z32" s="158">
        <v>100</v>
      </c>
      <c r="AA32" s="158" t="s">
        <v>46</v>
      </c>
    </row>
    <row r="33" spans="2:27" s="139" customFormat="1" ht="27.95" customHeight="1" x14ac:dyDescent="0.2">
      <c r="B33" s="160" t="s">
        <v>70</v>
      </c>
      <c r="C33" s="158">
        <v>-33.400000000000027</v>
      </c>
      <c r="D33" s="158">
        <v>-33.400000000000027</v>
      </c>
      <c r="E33" s="158">
        <v>-30.482500000000027</v>
      </c>
      <c r="F33" s="158">
        <v>-27.565000000000026</v>
      </c>
      <c r="G33" s="158">
        <v>-21.730000000000025</v>
      </c>
      <c r="H33" s="158">
        <v>-10.060000000000024</v>
      </c>
      <c r="I33" s="158">
        <v>1.6099999999999781</v>
      </c>
      <c r="J33" s="158">
        <v>13.27999999999998</v>
      </c>
      <c r="K33" s="158">
        <v>24.949999999999982</v>
      </c>
      <c r="L33" s="158">
        <v>36.619999999999983</v>
      </c>
      <c r="M33" s="158">
        <v>48.289999999999985</v>
      </c>
      <c r="N33" s="158">
        <v>59.959999999999987</v>
      </c>
      <c r="O33" s="158">
        <v>71.63</v>
      </c>
      <c r="P33" s="158">
        <v>83.299999999999983</v>
      </c>
      <c r="Q33" s="158">
        <v>94.97</v>
      </c>
      <c r="R33" s="158">
        <v>106.63999999999999</v>
      </c>
      <c r="S33" s="158">
        <v>118.31</v>
      </c>
      <c r="T33" s="158">
        <v>129.97999999999999</v>
      </c>
      <c r="U33" s="158">
        <v>141.64999999999998</v>
      </c>
      <c r="V33" s="158">
        <v>153.32</v>
      </c>
      <c r="W33" s="158">
        <v>164.98999999999998</v>
      </c>
      <c r="X33" s="158">
        <v>176.66</v>
      </c>
      <c r="Y33" s="158">
        <v>188.32999999999998</v>
      </c>
      <c r="Z33" s="158">
        <v>200</v>
      </c>
      <c r="AA33" s="158" t="s">
        <v>54</v>
      </c>
    </row>
    <row r="34" spans="2:27" s="139" customFormat="1" ht="27.95" customHeight="1" x14ac:dyDescent="0.2">
      <c r="B34" s="160" t="s">
        <v>71</v>
      </c>
      <c r="C34" s="158"/>
      <c r="D34" s="158">
        <v>0</v>
      </c>
      <c r="E34" s="158">
        <v>18692.964071856535</v>
      </c>
      <c r="F34" s="158">
        <v>37385.928143712597</v>
      </c>
      <c r="G34" s="158">
        <v>74771.856287425195</v>
      </c>
      <c r="H34" s="158">
        <v>149543.71257485039</v>
      </c>
      <c r="I34" s="158">
        <v>224315.56886227557</v>
      </c>
      <c r="J34" s="158">
        <v>299087.42514970078</v>
      </c>
      <c r="K34" s="158">
        <v>373859.28143712593</v>
      </c>
      <c r="L34" s="158">
        <v>448631.13772455091</v>
      </c>
      <c r="M34" s="158">
        <v>523402.99401197606</v>
      </c>
      <c r="N34" s="158">
        <v>598174.85029940133</v>
      </c>
      <c r="O34" s="158">
        <v>672946.70658682648</v>
      </c>
      <c r="P34" s="158">
        <v>747718.56287425163</v>
      </c>
      <c r="Q34" s="158">
        <v>822490.41916167689</v>
      </c>
      <c r="R34" s="158">
        <v>897262.27544910181</v>
      </c>
      <c r="S34" s="158">
        <v>972034.13173652696</v>
      </c>
      <c r="T34" s="158">
        <v>1046805.9880239521</v>
      </c>
      <c r="U34" s="158">
        <v>1121577.8443113773</v>
      </c>
      <c r="V34" s="158">
        <v>1196349.7005988027</v>
      </c>
      <c r="W34" s="158">
        <v>1271121.5568862278</v>
      </c>
      <c r="X34" s="158">
        <v>1345893.413173653</v>
      </c>
      <c r="Y34" s="158">
        <v>1420665.2694610779</v>
      </c>
      <c r="Z34" s="158">
        <v>1495437.125748503</v>
      </c>
      <c r="AA34" s="158">
        <v>1.1000000000000001</v>
      </c>
    </row>
    <row r="35" spans="2:27" s="139" customFormat="1" ht="27.95" customHeight="1" x14ac:dyDescent="0.2">
      <c r="B35" s="162"/>
      <c r="C35" s="152"/>
      <c r="D35" s="158">
        <v>-16.700000000000014</v>
      </c>
      <c r="E35" s="158">
        <v>-15.241250000000015</v>
      </c>
      <c r="F35" s="158">
        <v>-13.782500000000015</v>
      </c>
      <c r="G35" s="158">
        <v>-10.865000000000013</v>
      </c>
      <c r="H35" s="158">
        <v>-5.0300000000000118</v>
      </c>
      <c r="I35" s="158">
        <v>0.80499999999998906</v>
      </c>
      <c r="J35" s="158">
        <v>6.6399999999999899</v>
      </c>
      <c r="K35" s="158">
        <v>12.474999999999991</v>
      </c>
      <c r="L35" s="158">
        <v>18.309999999999992</v>
      </c>
      <c r="M35" s="158">
        <v>24.144999999999992</v>
      </c>
      <c r="N35" s="158">
        <v>29.979999999999997</v>
      </c>
      <c r="O35" s="158">
        <v>35.814999999999998</v>
      </c>
      <c r="P35" s="158">
        <v>41.649999999999991</v>
      </c>
      <c r="Q35" s="158">
        <v>47.484999999999999</v>
      </c>
      <c r="R35" s="158">
        <v>53.319999999999993</v>
      </c>
      <c r="S35" s="158">
        <v>59.155000000000001</v>
      </c>
      <c r="T35" s="158">
        <v>64.989999999999995</v>
      </c>
      <c r="U35" s="158">
        <v>70.824999999999989</v>
      </c>
      <c r="V35" s="158">
        <v>76.66</v>
      </c>
      <c r="W35" s="158">
        <v>82.49499999999999</v>
      </c>
      <c r="X35" s="158">
        <v>88.33</v>
      </c>
      <c r="Y35" s="158">
        <v>94.164999999999992</v>
      </c>
      <c r="Z35" s="158">
        <v>100</v>
      </c>
      <c r="AA35" s="158">
        <v>0</v>
      </c>
    </row>
    <row r="36" spans="2:27" s="139" customFormat="1" ht="27.95" customHeight="1" x14ac:dyDescent="0.2">
      <c r="B36" s="162"/>
      <c r="C36" s="152"/>
      <c r="D36" s="162"/>
      <c r="E36" s="163"/>
      <c r="F36" s="152"/>
      <c r="G36" s="164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</row>
    <row r="37" spans="2:27" ht="27.95" customHeight="1" x14ac:dyDescent="0.25">
      <c r="B37" s="150" t="s">
        <v>72</v>
      </c>
      <c r="C37" s="152"/>
      <c r="D37" s="152"/>
      <c r="E37" s="165"/>
      <c r="F37" s="150" t="s">
        <v>73</v>
      </c>
      <c r="G37" s="150" t="s">
        <v>74</v>
      </c>
      <c r="H37" s="150" t="s">
        <v>75</v>
      </c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</row>
    <row r="38" spans="2:27" ht="27.95" customHeight="1" x14ac:dyDescent="0.25">
      <c r="B38" s="166" t="s">
        <v>76</v>
      </c>
      <c r="C38" s="167">
        <v>1070000</v>
      </c>
      <c r="D38" s="168">
        <v>83.5</v>
      </c>
      <c r="E38" s="165"/>
      <c r="F38" s="166">
        <v>1</v>
      </c>
      <c r="G38" s="169">
        <v>1070000</v>
      </c>
      <c r="H38" s="166">
        <v>167</v>
      </c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</row>
    <row r="39" spans="2:27" ht="27.95" customHeight="1" x14ac:dyDescent="0.25">
      <c r="B39" s="166" t="s">
        <v>77</v>
      </c>
      <c r="C39" s="167">
        <v>1281437.1257485028</v>
      </c>
      <c r="D39" s="168">
        <v>100</v>
      </c>
      <c r="E39" s="165"/>
      <c r="F39" s="150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</row>
    <row r="40" spans="2:27" ht="27.95" customHeight="1" x14ac:dyDescent="0.25">
      <c r="B40" s="166" t="s">
        <v>78</v>
      </c>
      <c r="C40" s="170">
        <v>100</v>
      </c>
      <c r="D40" s="170">
        <v>100</v>
      </c>
      <c r="E40" s="165"/>
      <c r="F40" s="166" t="s">
        <v>78</v>
      </c>
      <c r="G40" s="171">
        <v>200</v>
      </c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</row>
    <row r="41" spans="2:27" ht="27.95" customHeight="1" x14ac:dyDescent="0.25">
      <c r="B41" s="166" t="s">
        <v>79</v>
      </c>
      <c r="C41" s="170">
        <v>75</v>
      </c>
      <c r="D41" s="170">
        <v>75</v>
      </c>
      <c r="E41" s="165"/>
      <c r="F41" s="166" t="s">
        <v>79</v>
      </c>
      <c r="G41" s="166">
        <v>150</v>
      </c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</row>
    <row r="42" spans="2:27" ht="27.95" customHeight="1" x14ac:dyDescent="0.25">
      <c r="B42" s="166" t="s">
        <v>75</v>
      </c>
      <c r="C42" s="170">
        <v>83.5</v>
      </c>
      <c r="D42" s="170">
        <v>83.5</v>
      </c>
      <c r="E42" s="165"/>
      <c r="F42" s="166" t="s">
        <v>80</v>
      </c>
      <c r="G42" s="172">
        <v>50</v>
      </c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</row>
    <row r="43" spans="2:27" ht="27.95" customHeight="1" x14ac:dyDescent="0.25">
      <c r="B43" s="166" t="s">
        <v>81</v>
      </c>
      <c r="C43" s="173">
        <v>0</v>
      </c>
      <c r="D43" s="167">
        <v>2140000.0000000005</v>
      </c>
      <c r="E43" s="165"/>
      <c r="F43" s="166" t="s">
        <v>82</v>
      </c>
      <c r="G43" s="172">
        <v>-10</v>
      </c>
      <c r="H43" s="172">
        <v>-10</v>
      </c>
      <c r="I43" s="174" t="s">
        <v>83</v>
      </c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</row>
    <row r="44" spans="2:27" ht="27.95" customHeight="1" x14ac:dyDescent="0.25">
      <c r="B44" s="166" t="s">
        <v>84</v>
      </c>
      <c r="C44" s="170">
        <v>175</v>
      </c>
      <c r="D44" s="168">
        <v>175</v>
      </c>
      <c r="E44" s="165"/>
      <c r="F44" s="166" t="s">
        <v>85</v>
      </c>
      <c r="G44" s="172">
        <v>-5</v>
      </c>
      <c r="H44" s="172">
        <v>-5</v>
      </c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</row>
    <row r="45" spans="2:27" ht="27.95" customHeight="1" x14ac:dyDescent="0.25">
      <c r="B45" s="166" t="s">
        <v>86</v>
      </c>
      <c r="C45" s="170">
        <v>37.5</v>
      </c>
      <c r="D45" s="173">
        <v>107000</v>
      </c>
      <c r="E45" s="165"/>
      <c r="F45" s="166" t="s">
        <v>87</v>
      </c>
      <c r="G45" s="172">
        <v>75</v>
      </c>
      <c r="H45" s="169">
        <v>0</v>
      </c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</row>
    <row r="46" spans="2:27" ht="27.95" customHeight="1" x14ac:dyDescent="0.25">
      <c r="B46" s="166" t="s">
        <v>80</v>
      </c>
      <c r="C46" s="170">
        <v>87.5</v>
      </c>
      <c r="D46" s="173">
        <v>107000</v>
      </c>
      <c r="E46" s="165"/>
      <c r="F46" s="166" t="s">
        <v>88</v>
      </c>
      <c r="G46" s="161" t="s">
        <v>89</v>
      </c>
      <c r="H46" s="161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</row>
    <row r="47" spans="2:27" ht="27.95" customHeight="1" x14ac:dyDescent="0.25">
      <c r="B47" s="166" t="s">
        <v>90</v>
      </c>
      <c r="C47" s="170">
        <v>137.5</v>
      </c>
      <c r="D47" s="173">
        <v>107000</v>
      </c>
      <c r="E47" s="165"/>
      <c r="F47" s="166" t="s">
        <v>91</v>
      </c>
      <c r="G47" s="175" t="s">
        <v>28</v>
      </c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</row>
    <row r="48" spans="2:27" ht="27.95" customHeight="1" x14ac:dyDescent="0.25"/>
    <row r="49" s="138" customFormat="1" ht="15" hidden="1" customHeight="1" x14ac:dyDescent="0.25"/>
    <row r="50" s="138" customFormat="1" ht="15" hidden="1" customHeight="1" x14ac:dyDescent="0.25"/>
    <row r="51" s="138" customFormat="1" ht="15" hidden="1" customHeight="1" x14ac:dyDescent="0.25"/>
    <row r="52" s="138" customFormat="1" ht="15" hidden="1" customHeight="1" x14ac:dyDescent="0.25"/>
    <row r="53" s="138" customFormat="1" ht="15" hidden="1" customHeight="1" x14ac:dyDescent="0.25"/>
    <row r="54" s="138" customFormat="1" ht="15" hidden="1" customHeight="1" x14ac:dyDescent="0.25"/>
    <row r="55" s="138" customFormat="1" ht="15" hidden="1" customHeight="1" x14ac:dyDescent="0.25"/>
    <row r="56" s="138" customFormat="1" ht="15" hidden="1" customHeight="1" x14ac:dyDescent="0.25"/>
    <row r="57" s="138" customFormat="1" ht="15" hidden="1" customHeight="1" x14ac:dyDescent="0.25"/>
    <row r="58" s="138" customFormat="1" ht="15" hidden="1" customHeight="1" x14ac:dyDescent="0.25"/>
    <row r="59" s="138" customFormat="1" ht="15" hidden="1" customHeight="1" x14ac:dyDescent="0.25"/>
    <row r="60" s="138" customFormat="1" ht="15" hidden="1" customHeight="1" x14ac:dyDescent="0.25"/>
    <row r="61" s="138" customFormat="1" ht="15" hidden="1" customHeight="1" x14ac:dyDescent="0.25"/>
    <row r="62" s="138" customFormat="1" ht="15" hidden="1" customHeight="1" x14ac:dyDescent="0.25"/>
    <row r="63" s="138" customFormat="1" ht="15" hidden="1" customHeight="1" x14ac:dyDescent="0.25"/>
    <row r="64" s="138" customFormat="1" ht="15" hidden="1" customHeight="1" x14ac:dyDescent="0.25"/>
    <row r="65" s="138" customFormat="1" ht="15" hidden="1" customHeight="1" x14ac:dyDescent="0.25"/>
    <row r="66" s="138" customFormat="1" ht="15" hidden="1" customHeight="1" x14ac:dyDescent="0.25"/>
    <row r="67" s="138" customFormat="1" ht="15" hidden="1" customHeight="1" x14ac:dyDescent="0.25"/>
    <row r="68" s="138" customFormat="1" ht="15" hidden="1" customHeight="1" x14ac:dyDescent="0.25"/>
    <row r="69" s="138" customFormat="1" ht="15" hidden="1" customHeight="1" x14ac:dyDescent="0.25"/>
    <row r="70" s="138" customFormat="1" ht="15" hidden="1" customHeight="1" x14ac:dyDescent="0.25"/>
    <row r="71" s="138" customFormat="1" ht="15" hidden="1" customHeight="1" x14ac:dyDescent="0.25"/>
    <row r="72" s="138" customFormat="1" ht="15" hidden="1" customHeight="1" x14ac:dyDescent="0.25"/>
    <row r="73" s="138" customFormat="1" ht="15" hidden="1" customHeight="1" x14ac:dyDescent="0.25"/>
    <row r="74" s="138" customFormat="1" ht="15" hidden="1" customHeight="1" x14ac:dyDescent="0.25"/>
    <row r="75" s="138" customFormat="1" ht="15" hidden="1" customHeight="1" x14ac:dyDescent="0.25"/>
    <row r="76" s="138" customFormat="1" ht="15" hidden="1" customHeight="1" x14ac:dyDescent="0.25"/>
    <row r="77" s="138" customFormat="1" ht="15" hidden="1" customHeight="1" x14ac:dyDescent="0.25"/>
    <row r="78" s="138" customFormat="1" ht="15" hidden="1" customHeight="1" x14ac:dyDescent="0.25"/>
    <row r="79" s="138" customFormat="1" ht="15" hidden="1" customHeight="1" x14ac:dyDescent="0.25"/>
    <row r="80" s="138" customFormat="1" ht="15" hidden="1" customHeight="1" x14ac:dyDescent="0.25"/>
  </sheetData>
  <sheetProtection algorithmName="SHA-512" hashValue="Bx9JurThTJS4S340HIFQ4sirtiEL8EG3zYAgneuJJBm3v0eRa4NZrogj2IwA8kREnTIZYMDVmHG8MYx2LlrWMg==" saltValue="pXj4GC2E/0SM3uTif52WrA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7</vt:lpstr>
      <vt:lpstr>BPK-Grafiek</vt:lpstr>
      <vt:lpstr>DATA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G.J. Schut</dc:creator>
  <cp:lastModifiedBy>Gertjan G.J. Schut</cp:lastModifiedBy>
  <dcterms:created xsi:type="dcterms:W3CDTF">2023-10-10T10:08:56Z</dcterms:created>
  <dcterms:modified xsi:type="dcterms:W3CDTF">2023-10-12T19:57:24Z</dcterms:modified>
</cp:coreProperties>
</file>