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CD69A259-7088-417D-AABA-82068564EEDF}" xr6:coauthVersionLast="47" xr6:coauthVersionMax="47" xr10:uidLastSave="{00000000-0000-0000-0000-000000000000}"/>
  <bookViews>
    <workbookView xWindow="-28920" yWindow="-1875" windowWidth="29040" windowHeight="17640" xr2:uid="{FEEC6F4D-4382-439A-A05D-1728058CC13F}"/>
  </bookViews>
  <sheets>
    <sheet name="Perceel 4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" i="2" l="1"/>
  <c r="F20" i="2"/>
  <c r="E16" i="2" s="1"/>
  <c r="F19" i="2"/>
  <c r="G19" i="2" s="1"/>
  <c r="F14" i="2"/>
  <c r="D7" i="3" s="1"/>
  <c r="F7" i="3" s="1"/>
  <c r="G13" i="2"/>
  <c r="G12" i="2"/>
  <c r="G14" i="2" s="1"/>
  <c r="F12" i="2"/>
  <c r="G30" i="1"/>
  <c r="H30" i="1" s="1"/>
  <c r="L22" i="1"/>
  <c r="K22" i="1"/>
  <c r="J22" i="1"/>
  <c r="I22" i="1"/>
  <c r="H22" i="1"/>
  <c r="I17" i="1"/>
  <c r="I25" i="1" s="1"/>
  <c r="H17" i="1"/>
  <c r="H25" i="1" s="1"/>
  <c r="L15" i="1"/>
  <c r="J15" i="1"/>
  <c r="K15" i="1" s="1"/>
  <c r="I15" i="1"/>
  <c r="H15" i="1"/>
  <c r="K13" i="1"/>
  <c r="L13" i="1" s="1"/>
  <c r="J13" i="1"/>
  <c r="I13" i="1"/>
  <c r="M22" i="1" l="1"/>
  <c r="G20" i="2"/>
  <c r="F21" i="2"/>
  <c r="G21" i="2" s="1"/>
  <c r="I30" i="1"/>
  <c r="J30" i="1" s="1"/>
  <c r="K30" i="1" s="1"/>
  <c r="L30" i="1" s="1"/>
  <c r="J17" i="1"/>
  <c r="J25" i="1" l="1"/>
  <c r="K17" i="1"/>
  <c r="M30" i="1"/>
  <c r="K25" i="1" l="1"/>
  <c r="M25" i="1" s="1"/>
  <c r="M33" i="1" s="1"/>
  <c r="F9" i="2" s="1"/>
  <c r="C7" i="3" s="1"/>
  <c r="E7" i="3" s="1"/>
  <c r="F15" i="2" s="1"/>
  <c r="L17" i="1"/>
  <c r="L25" i="1" s="1"/>
</calcChain>
</file>

<file path=xl/sharedStrings.xml><?xml version="1.0" encoding="utf-8"?>
<sst xmlns="http://schemas.openxmlformats.org/spreadsheetml/2006/main" count="144" uniqueCount="102">
  <si>
    <t>Europese Aanbesteding</t>
  </si>
  <si>
    <t xml:space="preserve">InformatieBeveiliging Producten &amp; Diensten </t>
  </si>
  <si>
    <t>Perceel 4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</si>
  <si>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</si>
  <si>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</si>
  <si>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</si>
  <si>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</si>
  <si>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</si>
  <si>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</si>
  <si>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</si>
  <si>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</si>
  <si>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4.1</t>
  </si>
  <si>
    <t>RSA Security LLC</t>
  </si>
  <si>
    <t>RSA Secure ID Authenticator SID 700 /DS100 tokens per user - 24 months</t>
  </si>
  <si>
    <t>Life Cycle management</t>
  </si>
  <si>
    <t>Totaal in gebruik</t>
  </si>
  <si>
    <t>4.2</t>
  </si>
  <si>
    <t xml:space="preserve"> ID Plus E2</t>
  </si>
  <si>
    <t>Uitbreiding</t>
  </si>
  <si>
    <t>Totaal aantal gebruikers</t>
  </si>
  <si>
    <t>Life Cycle Management / Uitbreiding / Onderhoud &amp; Support</t>
  </si>
  <si>
    <t>Aard /
grondslag</t>
  </si>
  <si>
    <t>Prijs per
eenheid</t>
  </si>
  <si>
    <t>Minimaal kortings-
percentage</t>
  </si>
  <si>
    <t>Totaal</t>
  </si>
  <si>
    <t>Prijs 
per eenheid per jaar</t>
  </si>
  <si>
    <t>Subscripton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</si>
  <si>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</si>
  <si>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</si>
  <si>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</si>
  <si>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</si>
  <si>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</si>
  <si>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</si>
  <si>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4</t>
  </si>
  <si>
    <t>IBP&amp;D - RSA Security</t>
  </si>
  <si>
    <t>BPK-Grafiek</t>
  </si>
  <si>
    <t>Kenmerk: IUC23-026 Perceel 4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</si>
  <si>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</si>
  <si>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</si>
  <si>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</si>
  <si>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</si>
  <si>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</si>
  <si>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</si>
  <si>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</si>
  <si>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</si>
  <si>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</si>
  <si>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</si>
  <si>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</si>
  <si>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</si>
  <si>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</si>
  <si>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</si>
  <si>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</si>
  <si>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</si>
  <si>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</si>
  <si>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</si>
  <si>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</si>
  <si>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</si>
  <si>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</si>
  <si>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</si>
  <si>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</si>
  <si>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</si>
  <si>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</si>
  <si>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</si>
  <si>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</si>
  <si>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</si>
  <si>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</si>
  <si>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</si>
  <si>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</si>
  <si>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</si>
  <si>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</si>
  <si>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</si>
  <si>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</si>
  <si>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</si>
  <si>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</si>
  <si>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</si>
  <si>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</si>
  <si>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</si>
  <si>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</si>
  <si>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</si>
  <si>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</si>
  <si>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</si>
  <si>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</si>
  <si>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</si>
  <si>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</si>
  <si>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</si>
  <si>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</si>
  <si>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</si>
  <si>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</si>
  <si>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</si>
  <si>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</si>
  <si>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</si>
  <si>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</si>
  <si>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</si>
  <si>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</si>
  <si>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</si>
  <si>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4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</si>
  <si>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</si>
  <si>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</si>
  <si>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</si>
  <si>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RSA SEcureID &amp; Authentication MGR</t>
  </si>
  <si>
    <t>* voor de volledige omschrijving van de Installed Base wordt verwezen naar "Bijlage 6 - Installed Base"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</si>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</sst>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7" fillId="0" borderId="0" applyFont="0" applyFill="0" applyBorder="0" applyAlignment="0" applyProtection="0"/>
  </cellStyleXfs>
  <cellXfs count="211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0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0" fontId="0" fillId="2" borderId="9" xfId="0" applyFill="1" applyBorder="1" applyAlignment="1" applyProtection="1">
      <alignment horizontal="center"/>
      <protection hidden="1"/>
    </xf>
    <xf numFmtId="0" fontId="0" fillId="0" borderId="10" xfId="0" applyBorder="1" applyProtection="1">
      <protection hidden="1"/>
    </xf>
    <xf numFmtId="164" fontId="0" fillId="2" borderId="10" xfId="1" applyNumberFormat="1" applyFont="1" applyFill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165" fontId="0" fillId="2" borderId="12" xfId="0" applyNumberFormat="1" applyFill="1" applyBorder="1" applyAlignment="1" applyProtection="1">
      <alignment horizontal="right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2" xfId="1" applyNumberFormat="1" applyFont="1" applyFill="1" applyBorder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15" xfId="0" applyFill="1" applyBorder="1" applyAlignment="1" applyProtection="1">
      <alignment horizontal="left" vertical="top"/>
      <protection hidden="1"/>
    </xf>
    <xf numFmtId="0" fontId="0" fillId="2" borderId="16" xfId="0" applyFill="1" applyBorder="1" applyAlignment="1" applyProtection="1">
      <alignment horizontal="left" vertical="top"/>
      <protection hidden="1"/>
    </xf>
    <xf numFmtId="166" fontId="0" fillId="2" borderId="16" xfId="1" applyNumberFormat="1" applyFont="1" applyFill="1" applyBorder="1" applyAlignment="1" applyProtection="1">
      <alignment horizontal="left" vertical="center"/>
      <protection hidden="1"/>
    </xf>
    <xf numFmtId="166" fontId="0" fillId="0" borderId="6" xfId="1" applyNumberFormat="1" applyFon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166" fontId="0" fillId="0" borderId="6" xfId="1" applyNumberFormat="1" applyFont="1" applyBorder="1" applyProtection="1">
      <protection hidden="1"/>
    </xf>
    <xf numFmtId="0" fontId="0" fillId="0" borderId="17" xfId="0" applyBorder="1" applyProtection="1">
      <protection hidden="1"/>
    </xf>
    <xf numFmtId="164" fontId="0" fillId="2" borderId="17" xfId="1" applyNumberFormat="1" applyFont="1" applyFill="1" applyBorder="1" applyAlignment="1" applyProtection="1">
      <alignment horizontal="center"/>
      <protection hidden="1"/>
    </xf>
    <xf numFmtId="166" fontId="0" fillId="0" borderId="13" xfId="1" applyNumberFormat="1" applyFont="1" applyBorder="1" applyProtection="1">
      <protection hidden="1"/>
    </xf>
    <xf numFmtId="0" fontId="0" fillId="2" borderId="0" xfId="0" applyFill="1" applyProtection="1"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6" xfId="0" applyFill="1" applyBorder="1" applyAlignment="1" applyProtection="1">
      <alignment horizontal="left" vertical="top" wrapText="1"/>
      <protection hidden="1"/>
    </xf>
    <xf numFmtId="165" fontId="0" fillId="2" borderId="3" xfId="0" applyNumberFormat="1" applyFill="1" applyBorder="1" applyAlignment="1" applyProtection="1">
      <alignment horizontal="right" vertical="center"/>
      <protection hidden="1"/>
    </xf>
    <xf numFmtId="44" fontId="0" fillId="4" borderId="6" xfId="0" quotePrefix="1" applyNumberFormat="1" applyFill="1" applyBorder="1" applyAlignment="1" applyProtection="1">
      <alignment horizontal="right" vertical="center"/>
      <protection locked="0"/>
    </xf>
    <xf numFmtId="9" fontId="0" fillId="4" borderId="6" xfId="0" quotePrefix="1" applyNumberFormat="1" applyFill="1" applyBorder="1" applyAlignment="1" applyProtection="1">
      <alignment horizontal="right" vertical="center"/>
      <protection locked="0"/>
    </xf>
    <xf numFmtId="44" fontId="0" fillId="0" borderId="6" xfId="2" applyFont="1" applyFill="1" applyBorder="1" applyAlignment="1" applyProtection="1">
      <alignment horizontal="right" vertical="center" wrapText="1"/>
      <protection hidden="1"/>
    </xf>
    <xf numFmtId="44" fontId="0" fillId="0" borderId="7" xfId="2" applyFont="1" applyFill="1" applyBorder="1" applyAlignment="1" applyProtection="1">
      <alignment horizontal="right" vertical="center" wrapText="1"/>
      <protection hidden="1"/>
    </xf>
    <xf numFmtId="44" fontId="0" fillId="0" borderId="3" xfId="2" applyFont="1" applyFill="1" applyBorder="1" applyAlignment="1" applyProtection="1">
      <alignment horizontal="right" vertical="center" wrapText="1"/>
      <protection hidden="1"/>
    </xf>
    <xf numFmtId="44" fontId="2" fillId="5" borderId="18" xfId="2" applyFont="1" applyFill="1" applyBorder="1" applyAlignment="1" applyProtection="1">
      <alignment horizontal="right" vertical="center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0" fontId="0" fillId="2" borderId="19" xfId="0" applyFill="1" applyBorder="1" applyAlignment="1" applyProtection="1">
      <alignment vertical="top" wrapText="1"/>
      <protection hidden="1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2" fillId="5" borderId="18" xfId="2" applyFont="1" applyFill="1" applyBorder="1" applyAlignment="1" applyProtection="1">
      <alignment horizontal="right" vertical="top" wrapText="1"/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2" fillId="3" borderId="15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9" xfId="0" applyFont="1" applyFill="1" applyBorder="1" applyAlignment="1" applyProtection="1">
      <alignment horizontal="center" wrapText="1"/>
      <protection hidden="1"/>
    </xf>
    <xf numFmtId="0" fontId="2" fillId="3" borderId="17" xfId="0" applyFont="1" applyFill="1" applyBorder="1" applyAlignment="1" applyProtection="1">
      <alignment horizontal="right" wrapText="1"/>
      <protection hidden="1"/>
    </xf>
    <xf numFmtId="0" fontId="2" fillId="3" borderId="17" xfId="0" applyFont="1" applyFill="1" applyBorder="1" applyAlignment="1" applyProtection="1">
      <alignment horizontal="center" wrapText="1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18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7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6" fillId="0" borderId="4" xfId="0" applyNumberFormat="1" applyFont="1" applyBorder="1" applyAlignment="1" applyProtection="1">
      <alignment horizontal="right" vertical="center"/>
      <protection hidden="1"/>
    </xf>
    <xf numFmtId="169" fontId="26" fillId="0" borderId="3" xfId="0" applyNumberFormat="1" applyFont="1" applyBorder="1" applyAlignment="1" applyProtection="1">
      <alignment horizontal="left" vertical="center"/>
      <protection hidden="1"/>
    </xf>
    <xf numFmtId="171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2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20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21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21" xfId="0" applyNumberFormat="1" applyFont="1" applyBorder="1" applyAlignment="1" applyProtection="1">
      <alignment horizontal="right" vertical="center"/>
      <protection hidden="1"/>
    </xf>
    <xf numFmtId="169" fontId="26" fillId="0" borderId="21" xfId="0" applyNumberFormat="1" applyFont="1" applyBorder="1" applyAlignment="1" applyProtection="1">
      <alignment horizontal="right" vertical="center"/>
      <protection hidden="1"/>
    </xf>
    <xf numFmtId="169" fontId="26" fillId="0" borderId="21" xfId="0" applyNumberFormat="1" applyFont="1" applyBorder="1" applyAlignment="1" applyProtection="1">
      <alignment horizontal="left" vertical="center"/>
      <protection hidden="1"/>
    </xf>
    <xf numFmtId="0" fontId="22" fillId="3" borderId="20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7" fontId="29" fillId="2" borderId="0" xfId="4" applyFont="1" applyFill="1" applyBorder="1" applyAlignment="1" applyProtection="1">
      <alignment horizontal="right" vertical="center" wrapText="1"/>
      <protection hidden="1"/>
    </xf>
    <xf numFmtId="169" fontId="29" fillId="2" borderId="0" xfId="0" applyNumberFormat="1" applyFont="1" applyFill="1" applyAlignment="1" applyProtection="1">
      <alignment horizontal="right" vertical="center" wrapText="1"/>
      <protection hidden="1"/>
    </xf>
    <xf numFmtId="172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8" fontId="32" fillId="2" borderId="0" xfId="4" applyNumberFormat="1" applyFont="1" applyFill="1" applyBorder="1" applyAlignment="1" applyProtection="1">
      <alignment horizontal="right" vertical="center"/>
      <protection locked="0"/>
    </xf>
    <xf numFmtId="169" fontId="32" fillId="2" borderId="0" xfId="0" applyNumberFormat="1" applyFont="1" applyFill="1" applyAlignment="1" applyProtection="1">
      <alignment horizontal="right" vertical="center"/>
      <protection locked="0"/>
    </xf>
    <xf numFmtId="172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0" fontId="29" fillId="2" borderId="0" xfId="5" applyFont="1" applyFill="1" applyBorder="1" applyAlignment="1" applyProtection="1">
      <alignment vertical="center"/>
      <protection locked="0"/>
    </xf>
    <xf numFmtId="170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0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3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7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7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8" fontId="26" fillId="7" borderId="6" xfId="4" quotePrefix="1" applyNumberFormat="1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8" xfId="0" applyFill="1" applyBorder="1" applyAlignment="1" applyProtection="1">
      <alignment horizontal="left" vertical="top" wrapText="1"/>
      <protection hidden="1"/>
    </xf>
    <xf numFmtId="0" fontId="0" fillId="2" borderId="10" xfId="0" applyFill="1" applyBorder="1" applyAlignment="1" applyProtection="1">
      <alignment horizontal="left" vertical="top" wrapText="1"/>
      <protection hidden="1"/>
    </xf>
    <xf numFmtId="0" fontId="0" fillId="2" borderId="16" xfId="0" applyFill="1" applyBorder="1" applyAlignment="1" applyProtection="1">
      <alignment horizontal="left" vertical="top" wrapText="1"/>
      <protection hidden="1"/>
    </xf>
    <xf numFmtId="0" fontId="0" fillId="2" borderId="17" xfId="0" applyFill="1" applyBorder="1" applyAlignment="1" applyProtection="1">
      <alignment horizontal="left" vertical="top" wrapText="1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0" borderId="21" xfId="0" applyFont="1" applyBorder="1" applyAlignment="1" applyProtection="1">
      <alignment horizontal="right" vertical="center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  <xf numFmtId="0" fontId="36" fillId="3" borderId="0" xfId="0" applyFont="1" applyFill="1" applyAlignment="1">
      <alignment horizontal="right"/>
    </xf>
    <xf numFmtId="167" fontId="38" fillId="8" borderId="4" xfId="7" applyFont="1" applyFill="1" applyBorder="1" applyAlignment="1" applyProtection="1">
      <alignment horizontal="left" vertical="center"/>
      <protection locked="0"/>
    </xf>
    <xf numFmtId="167" fontId="38" fillId="8" borderId="2" xfId="7" applyFont="1" applyFill="1" applyBorder="1" applyAlignment="1" applyProtection="1">
      <alignment horizontal="left" vertical="center"/>
      <protection locked="0"/>
    </xf>
    <xf numFmtId="167" fontId="38" fillId="8" borderId="3" xfId="7" applyFont="1" applyFill="1" applyBorder="1" applyAlignment="1" applyProtection="1">
      <alignment horizontal="left" vertical="center"/>
      <protection locked="0"/>
    </xf>
  </cellXfs>
  <cellStyles count="8">
    <cellStyle name="Komma" xfId="1" builtinId="3"/>
    <cellStyle name="Komma 2" xfId="5" xr:uid="{D367841D-99C9-41C8-9EDC-9B8D89E961D8}"/>
    <cellStyle name="Procent" xfId="3" builtinId="5"/>
    <cellStyle name="Standaard" xfId="0" builtinId="0"/>
    <cellStyle name="Standaard 3" xfId="6" xr:uid="{FDB7C42E-2E0C-466B-A2B2-761F37F058EE}"/>
    <cellStyle name="Valuta" xfId="2" builtinId="4"/>
    <cellStyle name="Valuta 2" xfId="4" xr:uid="{89BD8B4F-F670-42E4-951F-EBE080298CCE}"/>
    <cellStyle name="Valuta 4" xfId="7" xr:uid="{8C33EC3D-30CB-4606-ACBB-10F3BC86D619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1274734.2571278966</c:v>
                </c:pt>
                <c:pt idx="2">
                  <c:v>1439312.615479528</c:v>
                </c:pt>
                <c:pt idx="3">
                  <c:v>1622719.0531846164</c:v>
                </c:pt>
                <c:pt idx="4">
                  <c:v>1824062.9223567604</c:v>
                </c:pt>
                <c:pt idx="5">
                  <c:v>1948433.5762482351</c:v>
                </c:pt>
                <c:pt idx="6">
                  <c:v>2038292.2613771998</c:v>
                </c:pt>
                <c:pt idx="7">
                  <c:v>2108064.2679003463</c:v>
                </c:pt>
                <c:pt idx="8">
                  <c:v>2164537.6327081649</c:v>
                </c:pt>
                <c:pt idx="9">
                  <c:v>2211492.6438827296</c:v>
                </c:pt>
                <c:pt idx="10">
                  <c:v>2251268.7938103871</c:v>
                </c:pt>
                <c:pt idx="11">
                  <c:v>2285423.4858634938</c:v>
                </c:pt>
                <c:pt idx="12">
                  <c:v>2315050.6944231517</c:v>
                </c:pt>
                <c:pt idx="13">
                  <c:v>2340951.2792769261</c:v>
                </c:pt>
                <c:pt idx="14">
                  <c:v>2363731.089465179</c:v>
                </c:pt>
                <c:pt idx="15">
                  <c:v>2383860.8758054534</c:v>
                </c:pt>
                <c:pt idx="16">
                  <c:v>2401714.6417861697</c:v>
                </c:pt>
                <c:pt idx="17">
                  <c:v>2417595.1609503324</c:v>
                </c:pt>
                <c:pt idx="18">
                  <c:v>2431751.5144612971</c:v>
                </c:pt>
                <c:pt idx="19">
                  <c:v>2444391.4808453713</c:v>
                </c:pt>
                <c:pt idx="20">
                  <c:v>2455690.4987987303</c:v>
                </c:pt>
                <c:pt idx="21">
                  <c:v>2465798.2858245843</c:v>
                </c:pt>
                <c:pt idx="22">
                  <c:v>2474843.8148591463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19-466B-A1DC-D8A3EC89D358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1085034.6861996732</c:v>
                </c:pt>
                <c:pt idx="2">
                  <c:v>1225617.5391115984</c:v>
                </c:pt>
                <c:pt idx="3">
                  <c:v>1382911.8884497404</c:v>
                </c:pt>
                <c:pt idx="4">
                  <c:v>1557011.6495940627</c:v>
                </c:pt>
                <c:pt idx="5">
                  <c:v>1665849.3585257207</c:v>
                </c:pt>
                <c:pt idx="6">
                  <c:v>1745465.9330075397</c:v>
                </c:pt>
                <c:pt idx="7">
                  <c:v>1808089.0016550331</c:v>
                </c:pt>
                <c:pt idx="8">
                  <c:v>1859464.4036730113</c:v>
                </c:pt>
                <c:pt idx="9">
                  <c:v>1902787.1930746937</c:v>
                </c:pt>
                <c:pt idx="10">
                  <c:v>1940031.422746317</c:v>
                </c:pt>
                <c:pt idx="11">
                  <c:v>1972508.8496653805</c:v>
                </c:pt>
                <c:pt idx="12">
                  <c:v>2001139.0761013154</c:v>
                </c:pt>
                <c:pt idx="13">
                  <c:v>2026593.8590560709</c:v>
                </c:pt>
                <c:pt idx="14">
                  <c:v>2049380.194615212</c:v>
                </c:pt>
                <c:pt idx="15">
                  <c:v>2069891.0349666928</c:v>
                </c:pt>
                <c:pt idx="16">
                  <c:v>2088437.7397036552</c:v>
                </c:pt>
                <c:pt idx="17">
                  <c:v>2105271.6600586139</c:v>
                </c:pt>
                <c:pt idx="18">
                  <c:v>2120598.9689871524</c:v>
                </c:pt>
                <c:pt idx="19">
                  <c:v>2134591.1360159209</c:v>
                </c:pt>
                <c:pt idx="20">
                  <c:v>2147392.5040445495</c:v>
                </c:pt>
                <c:pt idx="21">
                  <c:v>2159125.884604645</c:v>
                </c:pt>
                <c:pt idx="22">
                  <c:v>2169896.7656791043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019-466B-A1DC-D8A3EC89D358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863417.27876255719</c:v>
                </c:pt>
                <c:pt idx="2">
                  <c:v>975780.20355800656</c:v>
                </c:pt>
                <c:pt idx="3">
                  <c:v>1102125.5704125799</c:v>
                </c:pt>
                <c:pt idx="4">
                  <c:v>1243386.4921401911</c:v>
                </c:pt>
                <c:pt idx="5">
                  <c:v>1332986.3993800278</c:v>
                </c:pt>
                <c:pt idx="6">
                  <c:v>1399506.1918022833</c:v>
                </c:pt>
                <c:pt idx="7">
                  <c:v>1452627.2885748434</c:v>
                </c:pt>
                <c:pt idx="8">
                  <c:v>1496891.9148732326</c:v>
                </c:pt>
                <c:pt idx="9">
                  <c:v>1534821.7438598217</c:v>
                </c:pt>
                <c:pt idx="10">
                  <c:v>1567972.1353165049</c:v>
                </c:pt>
                <c:pt idx="11">
                  <c:v>1597374.7711910834</c:v>
                </c:pt>
                <c:pt idx="12">
                  <c:v>1623751.5333201631</c:v>
                </c:pt>
                <c:pt idx="13">
                  <c:v>1647628.6819443188</c:v>
                </c:pt>
                <c:pt idx="14">
                  <c:v>1669402.5499220914</c:v>
                </c:pt>
                <c:pt idx="15">
                  <c:v>1689379.6186416037</c:v>
                </c:pt>
                <c:pt idx="16">
                  <c:v>1707802.1444398733</c:v>
                </c:pt>
                <c:pt idx="17">
                  <c:v>1724865.1928900059</c:v>
                </c:pt>
                <c:pt idx="18">
                  <c:v>1740728.3356642008</c:v>
                </c:pt>
                <c:pt idx="19">
                  <c:v>1755523.9075065583</c:v>
                </c:pt>
                <c:pt idx="20">
                  <c:v>1769362.9754517167</c:v>
                </c:pt>
                <c:pt idx="21">
                  <c:v>1782339.7446160093</c:v>
                </c:pt>
                <c:pt idx="22">
                  <c:v>1794534.869887369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019-466B-A1DC-D8A3EC89D358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019-466B-A1DC-D8A3EC89D358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4500000.0000000009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019-466B-A1DC-D8A3EC89D358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4500000.0000000009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019-466B-A1DC-D8A3EC89D358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2250000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019-466B-A1DC-D8A3EC89D358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2474873.7341529164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019-466B-A1DC-D8A3EC89D358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E019-466B-A1DC-D8A3EC89D358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E019-466B-A1DC-D8A3EC89D358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E019-466B-A1DC-D8A3EC89D358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4500000.0000000009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E019-466B-A1DC-D8A3EC89D358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4500000.0000000009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E019-466B-A1DC-D8A3EC89D358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E019-466B-A1DC-D8A3EC89D35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E019-466B-A1DC-D8A3EC89D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E019-466B-A1DC-D8A3EC89D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4500000.0000000009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225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14401C24-38C2-4F2F-B628-F57AFAE0E1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1DEAFD18-3CFB-4B5A-ACAF-BB22F8CC1E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8</xdr:col>
      <xdr:colOff>657225</xdr:colOff>
      <xdr:row>2</xdr:row>
      <xdr:rowOff>152400</xdr:rowOff>
    </xdr:from>
    <xdr:to>
      <xdr:col>10</xdr:col>
      <xdr:colOff>202605</xdr:colOff>
      <xdr:row>4</xdr:row>
      <xdr:rowOff>176046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F0A1A34-A3A5-4A81-B690-E6B0D7B82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9953625" y="638175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11</xdr:col>
      <xdr:colOff>523875</xdr:colOff>
      <xdr:row>1</xdr:row>
      <xdr:rowOff>104775</xdr:rowOff>
    </xdr:from>
    <xdr:to>
      <xdr:col>12</xdr:col>
      <xdr:colOff>392327</xdr:colOff>
      <xdr:row>4</xdr:row>
      <xdr:rowOff>61967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129C6922-F975-4BEA-8795-2D2B8F449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2563475" y="29527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25709D55-06AF-4F92-9F9F-8AD0CAE50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BB8AD8C-4433-41E0-875A-F5FAE2335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5A832595-D0F8-4DCB-956D-900D5C1E0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4%20-%20IBP&amp;D%20-%20RSA%20Securit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91C6-B9EA-44C3-BB2B-C10DF51E25AB}">
  <sheetPr>
    <pageSetUpPr fitToPage="1"/>
  </sheetPr>
  <dimension ref="A2:M35"/>
  <sheetViews>
    <sheetView showGridLines="0" tabSelected="1" zoomScaleNormal="100" workbookViewId="0">
      <selection activeCell="E5" sqref="E5:H5"/>
    </sheetView>
  </sheetViews>
  <sheetFormatPr defaultColWidth="9.140625" defaultRowHeight="15" customHeight="1" x14ac:dyDescent="0.25"/>
  <cols>
    <col min="1" max="1" width="3.7109375" style="72" customWidth="1"/>
    <col min="2" max="2" width="3.7109375" style="2" customWidth="1"/>
    <col min="3" max="3" width="28.5703125" style="72" customWidth="1"/>
    <col min="4" max="4" width="42.7109375" style="5" customWidth="1"/>
    <col min="5" max="5" width="21.7109375" style="5" bestFit="1" customWidth="1"/>
    <col min="6" max="6" width="18.42578125" style="107" customWidth="1"/>
    <col min="7" max="7" width="11" style="108" bestFit="1" customWidth="1"/>
    <col min="8" max="12" width="18.140625" style="108" customWidth="1"/>
    <col min="13" max="13" width="18.140625" style="5" customWidth="1"/>
    <col min="14" max="15" width="13.7109375" style="5" customWidth="1"/>
    <col min="16" max="16384" width="9.140625" style="5"/>
  </cols>
  <sheetData>
    <row r="2" spans="1:13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" customHeight="1" x14ac:dyDescent="0.25">
      <c r="A5" s="1"/>
      <c r="C5" s="10" t="s">
        <v>3</v>
      </c>
      <c r="D5" s="207" t="s">
        <v>101</v>
      </c>
      <c r="E5" s="208"/>
      <c r="F5" s="209"/>
      <c r="G5" s="209"/>
      <c r="H5" s="210"/>
      <c r="I5" s="4"/>
      <c r="J5" s="4"/>
      <c r="K5" s="4"/>
      <c r="L5" s="4"/>
      <c r="M5" s="4"/>
    </row>
    <row r="6" spans="1:13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3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3" ht="15" customHeight="1" x14ac:dyDescent="0.25">
      <c r="A9" s="1"/>
      <c r="C9" s="17" t="s">
        <v>99</v>
      </c>
      <c r="D9" s="18"/>
      <c r="E9" s="19"/>
      <c r="F9" s="20"/>
      <c r="G9" s="20"/>
      <c r="H9" s="21"/>
      <c r="I9" s="13"/>
      <c r="J9" s="13"/>
      <c r="K9" s="13"/>
      <c r="L9" s="13"/>
    </row>
    <row r="10" spans="1:13" ht="15" customHeight="1" x14ac:dyDescent="0.25">
      <c r="A10" s="1"/>
      <c r="C10" s="22" t="s">
        <v>100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3" ht="15.75" thickBot="1" x14ac:dyDescent="0.3">
      <c r="A11" s="1"/>
      <c r="B11" s="23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</row>
    <row r="12" spans="1:13" x14ac:dyDescent="0.25">
      <c r="A12" s="1"/>
      <c r="B12" s="30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</row>
    <row r="13" spans="1:13" ht="31.5" customHeight="1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189" t="s">
        <v>10</v>
      </c>
      <c r="G13" s="190"/>
      <c r="H13" s="40">
        <v>2024</v>
      </c>
      <c r="I13" s="40">
        <f t="shared" ref="I13:L13" si="0">+H13+1</f>
        <v>2025</v>
      </c>
      <c r="J13" s="41">
        <f t="shared" si="0"/>
        <v>2026</v>
      </c>
      <c r="K13" s="42">
        <f t="shared" si="0"/>
        <v>2027</v>
      </c>
      <c r="L13" s="40">
        <f t="shared" si="0"/>
        <v>2028</v>
      </c>
    </row>
    <row r="14" spans="1:13" ht="15" customHeight="1" x14ac:dyDescent="0.25">
      <c r="A14" s="1"/>
      <c r="B14" s="43" t="s">
        <v>11</v>
      </c>
      <c r="C14" s="44" t="s">
        <v>12</v>
      </c>
      <c r="D14" s="191" t="s">
        <v>13</v>
      </c>
      <c r="E14" s="45">
        <v>1500</v>
      </c>
      <c r="F14" s="46"/>
      <c r="G14" s="47" t="s">
        <v>14</v>
      </c>
      <c r="H14" s="48">
        <v>0</v>
      </c>
      <c r="I14" s="48">
        <v>500</v>
      </c>
      <c r="J14" s="49">
        <v>0</v>
      </c>
      <c r="K14" s="50">
        <v>0</v>
      </c>
      <c r="L14" s="51">
        <v>500</v>
      </c>
    </row>
    <row r="15" spans="1:13" ht="15" customHeight="1" thickBot="1" x14ac:dyDescent="0.3">
      <c r="A15" s="1"/>
      <c r="B15" s="52"/>
      <c r="C15" s="53"/>
      <c r="D15" s="192"/>
      <c r="E15" s="54"/>
      <c r="F15" s="55"/>
      <c r="G15" s="56" t="s">
        <v>15</v>
      </c>
      <c r="H15" s="57">
        <f>+E14</f>
        <v>1500</v>
      </c>
      <c r="I15" s="57">
        <f>+I14</f>
        <v>500</v>
      </c>
      <c r="J15" s="58">
        <f>+I15+SUM(J14:J14)</f>
        <v>500</v>
      </c>
      <c r="K15" s="59">
        <f>+J15+SUM(K14:K14)</f>
        <v>500</v>
      </c>
      <c r="L15" s="57">
        <f>+L14</f>
        <v>500</v>
      </c>
      <c r="M15" s="60"/>
    </row>
    <row r="16" spans="1:13" ht="15" customHeight="1" x14ac:dyDescent="0.25">
      <c r="A16" s="1"/>
      <c r="B16" s="61" t="s">
        <v>16</v>
      </c>
      <c r="C16" s="62" t="s">
        <v>12</v>
      </c>
      <c r="D16" s="193" t="s">
        <v>17</v>
      </c>
      <c r="E16" s="63">
        <v>43000</v>
      </c>
      <c r="F16" s="46"/>
      <c r="G16" s="47" t="s">
        <v>18</v>
      </c>
      <c r="H16" s="64"/>
      <c r="I16" s="65">
        <v>1000</v>
      </c>
      <c r="J16" s="66">
        <v>500</v>
      </c>
      <c r="K16" s="67">
        <v>500</v>
      </c>
      <c r="L16" s="68"/>
      <c r="M16" s="60"/>
    </row>
    <row r="17" spans="1:13" ht="15" customHeight="1" thickBot="1" x14ac:dyDescent="0.3">
      <c r="A17" s="1"/>
      <c r="C17" s="69"/>
      <c r="D17" s="194"/>
      <c r="E17" s="70"/>
      <c r="F17" s="46"/>
      <c r="G17" s="47" t="s">
        <v>19</v>
      </c>
      <c r="H17" s="57">
        <f>SUM(H16:H16)+E16</f>
        <v>43000</v>
      </c>
      <c r="I17" s="57">
        <f>+H17+I16</f>
        <v>44000</v>
      </c>
      <c r="J17" s="58">
        <f>+I17+J16</f>
        <v>44500</v>
      </c>
      <c r="K17" s="59">
        <f>+J17+K16</f>
        <v>45000</v>
      </c>
      <c r="L17" s="71">
        <f>+K17+L16</f>
        <v>45000</v>
      </c>
      <c r="M17" s="60"/>
    </row>
    <row r="18" spans="1:13" ht="15.75" thickBot="1" x14ac:dyDescent="0.3">
      <c r="A18" s="1"/>
      <c r="B18" s="23"/>
      <c r="C18" s="23"/>
      <c r="D18" s="24"/>
      <c r="E18" s="25"/>
      <c r="F18" s="25"/>
      <c r="G18" s="26"/>
      <c r="H18" s="27"/>
      <c r="I18" s="28"/>
      <c r="J18" s="27"/>
      <c r="K18" s="27"/>
      <c r="L18" s="27"/>
      <c r="M18" s="29"/>
    </row>
    <row r="19" spans="1:13" x14ac:dyDescent="0.25">
      <c r="A19" s="1"/>
      <c r="B19" s="30"/>
      <c r="C19" s="30"/>
      <c r="D19" s="31"/>
      <c r="E19" s="32"/>
      <c r="F19" s="32"/>
      <c r="G19" s="33"/>
      <c r="H19" s="34"/>
      <c r="I19" s="35"/>
      <c r="J19" s="34"/>
      <c r="K19" s="34"/>
      <c r="L19" s="34"/>
      <c r="M19" s="36"/>
    </row>
    <row r="20" spans="1:13" ht="21" x14ac:dyDescent="0.35">
      <c r="B20" s="73">
        <v>1</v>
      </c>
      <c r="C20" s="38" t="s">
        <v>20</v>
      </c>
      <c r="D20" s="15"/>
      <c r="E20" s="15"/>
      <c r="F20" s="15"/>
      <c r="G20" s="15"/>
      <c r="H20" s="15"/>
      <c r="I20" s="15"/>
      <c r="J20" s="15"/>
      <c r="K20" s="15"/>
      <c r="L20" s="15"/>
      <c r="M20" s="16"/>
    </row>
    <row r="21" spans="1:13" s="78" customFormat="1" ht="42.95" customHeight="1" x14ac:dyDescent="0.25">
      <c r="A21" s="74"/>
      <c r="B21" s="37" t="s">
        <v>6</v>
      </c>
      <c r="C21" s="75" t="s">
        <v>28</v>
      </c>
      <c r="D21" s="39" t="s">
        <v>8</v>
      </c>
      <c r="E21" s="76" t="s">
        <v>21</v>
      </c>
      <c r="F21" s="76" t="s">
        <v>22</v>
      </c>
      <c r="G21" s="77" t="s">
        <v>23</v>
      </c>
      <c r="H21" s="40">
        <v>2024</v>
      </c>
      <c r="I21" s="40">
        <v>2025</v>
      </c>
      <c r="J21" s="41">
        <v>2026</v>
      </c>
      <c r="K21" s="42">
        <v>2027</v>
      </c>
      <c r="L21" s="40">
        <v>2028</v>
      </c>
      <c r="M21" s="40" t="s">
        <v>24</v>
      </c>
    </row>
    <row r="22" spans="1:13" ht="30.75" thickBot="1" x14ac:dyDescent="0.3">
      <c r="B22" s="43" t="s">
        <v>11</v>
      </c>
      <c r="C22" s="79" t="s">
        <v>12</v>
      </c>
      <c r="D22" s="80" t="s">
        <v>13</v>
      </c>
      <c r="E22" s="81" t="s">
        <v>14</v>
      </c>
      <c r="F22" s="82"/>
      <c r="G22" s="83"/>
      <c r="H22" s="84">
        <f>+$F$22*(1-$G$22)*H14</f>
        <v>0</v>
      </c>
      <c r="I22" s="84">
        <f>+$F$22*(1-$G$22)*I14</f>
        <v>0</v>
      </c>
      <c r="J22" s="85">
        <f>+$F$22*(1-$G$22)*J14</f>
        <v>0</v>
      </c>
      <c r="K22" s="86">
        <f>+$F$22*(1-$G$22)*K14</f>
        <v>0</v>
      </c>
      <c r="L22" s="84">
        <f>+$F$22*(1-$G$22)*L14</f>
        <v>0</v>
      </c>
      <c r="M22" s="87">
        <f>SUM(H22:L22)</f>
        <v>0</v>
      </c>
    </row>
    <row r="23" spans="1:13" ht="15" customHeight="1" thickTop="1" x14ac:dyDescent="0.25">
      <c r="B23" s="5"/>
      <c r="C23" s="5"/>
      <c r="E23" s="88"/>
      <c r="F23" s="88"/>
      <c r="G23" s="88"/>
      <c r="H23" s="89"/>
      <c r="I23" s="89"/>
      <c r="J23" s="89"/>
      <c r="K23" s="89"/>
      <c r="L23" s="89"/>
    </row>
    <row r="24" spans="1:13" ht="45.75" thickBot="1" x14ac:dyDescent="0.3">
      <c r="B24" s="37" t="s">
        <v>6</v>
      </c>
      <c r="C24" s="75" t="s">
        <v>28</v>
      </c>
      <c r="D24" s="39" t="s">
        <v>8</v>
      </c>
      <c r="E24" s="76" t="s">
        <v>21</v>
      </c>
      <c r="F24" s="76" t="s">
        <v>25</v>
      </c>
      <c r="G24" s="77" t="s">
        <v>23</v>
      </c>
      <c r="H24" s="40">
        <v>2024</v>
      </c>
      <c r="I24" s="40">
        <v>2025</v>
      </c>
      <c r="J24" s="41">
        <v>2026</v>
      </c>
      <c r="K24" s="42">
        <v>2027</v>
      </c>
      <c r="L24" s="40">
        <v>2028</v>
      </c>
      <c r="M24" s="40" t="s">
        <v>24</v>
      </c>
    </row>
    <row r="25" spans="1:13" ht="15" customHeight="1" thickBot="1" x14ac:dyDescent="0.3">
      <c r="B25" s="79" t="s">
        <v>16</v>
      </c>
      <c r="C25" s="79" t="s">
        <v>12</v>
      </c>
      <c r="D25" s="90" t="s">
        <v>17</v>
      </c>
      <c r="E25" s="47" t="s">
        <v>26</v>
      </c>
      <c r="F25" s="82"/>
      <c r="G25" s="91"/>
      <c r="H25" s="92">
        <f>+$F$25*(1-$G$25)*H17</f>
        <v>0</v>
      </c>
      <c r="I25" s="92">
        <f>+$F$25*(1-$G$25)*I17</f>
        <v>0</v>
      </c>
      <c r="J25" s="93">
        <f>+$F$25*(1-$G$25)*J17</f>
        <v>0</v>
      </c>
      <c r="K25" s="94">
        <f>+$F$25*(1-$G$25)*K17</f>
        <v>0</v>
      </c>
      <c r="L25" s="92">
        <f>+$F$25*(1-$G$25)*L17</f>
        <v>0</v>
      </c>
      <c r="M25" s="95">
        <f>SUM(H25:L25)</f>
        <v>0</v>
      </c>
    </row>
    <row r="26" spans="1:13" ht="15" customHeight="1" thickTop="1" thickBot="1" x14ac:dyDescent="0.3">
      <c r="B26" s="23"/>
      <c r="C26" s="96"/>
      <c r="D26" s="25"/>
      <c r="E26" s="25"/>
      <c r="F26" s="26"/>
      <c r="G26" s="27"/>
      <c r="H26" s="28"/>
      <c r="I26" s="27"/>
      <c r="J26" s="27"/>
      <c r="K26" s="27"/>
      <c r="L26" s="29"/>
      <c r="M26" s="29"/>
    </row>
    <row r="27" spans="1:13" ht="15" customHeight="1" x14ac:dyDescent="0.25">
      <c r="B27" s="30"/>
      <c r="C27" s="97"/>
      <c r="D27" s="32"/>
      <c r="E27" s="32"/>
      <c r="F27" s="33"/>
      <c r="G27" s="34"/>
      <c r="H27" s="35"/>
      <c r="I27" s="34"/>
      <c r="J27" s="34"/>
      <c r="K27" s="34"/>
      <c r="L27" s="36"/>
    </row>
    <row r="28" spans="1:13" ht="21" x14ac:dyDescent="0.35">
      <c r="B28" s="73">
        <v>2</v>
      </c>
      <c r="C28" s="38" t="s">
        <v>27</v>
      </c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1:13" ht="45" x14ac:dyDescent="0.25">
      <c r="C29" s="98" t="s">
        <v>28</v>
      </c>
      <c r="D29" s="99" t="s">
        <v>29</v>
      </c>
      <c r="E29" s="100"/>
      <c r="F29" s="101" t="s">
        <v>30</v>
      </c>
      <c r="G29" s="102" t="s">
        <v>31</v>
      </c>
      <c r="H29" s="40">
        <v>2024</v>
      </c>
      <c r="I29" s="40">
        <v>2025</v>
      </c>
      <c r="J29" s="41">
        <v>2026</v>
      </c>
      <c r="K29" s="42">
        <v>2027</v>
      </c>
      <c r="L29" s="40">
        <v>2028</v>
      </c>
      <c r="M29" s="40" t="s">
        <v>24</v>
      </c>
    </row>
    <row r="30" spans="1:13" ht="15" customHeight="1" thickBot="1" x14ac:dyDescent="0.3">
      <c r="C30" s="79" t="s">
        <v>12</v>
      </c>
      <c r="D30" s="103" t="s">
        <v>32</v>
      </c>
      <c r="E30" s="103"/>
      <c r="F30" s="82"/>
      <c r="G30" s="104">
        <f>20*8</f>
        <v>160</v>
      </c>
      <c r="H30" s="92">
        <f>+F30*G30</f>
        <v>0</v>
      </c>
      <c r="I30" s="92">
        <f>+H30</f>
        <v>0</v>
      </c>
      <c r="J30" s="93">
        <f t="shared" ref="J30:L30" si="1">+I30</f>
        <v>0</v>
      </c>
      <c r="K30" s="94">
        <f t="shared" si="1"/>
        <v>0</v>
      </c>
      <c r="L30" s="92">
        <f t="shared" si="1"/>
        <v>0</v>
      </c>
      <c r="M30" s="95">
        <f>SUM(H30:L30)</f>
        <v>0</v>
      </c>
    </row>
    <row r="31" spans="1:13" ht="15" customHeight="1" thickTop="1" thickBot="1" x14ac:dyDescent="0.3">
      <c r="B31" s="96"/>
      <c r="C31" s="96"/>
      <c r="D31" s="25"/>
      <c r="E31" s="25"/>
      <c r="F31" s="26"/>
      <c r="G31" s="27"/>
      <c r="H31" s="28"/>
      <c r="I31" s="27"/>
      <c r="J31" s="27"/>
      <c r="K31" s="27"/>
      <c r="L31" s="29"/>
      <c r="M31" s="29"/>
    </row>
    <row r="32" spans="1:13" ht="15" customHeight="1" x14ac:dyDescent="0.25">
      <c r="C32" s="97"/>
      <c r="D32" s="32"/>
      <c r="E32" s="32"/>
      <c r="F32" s="33"/>
      <c r="G32" s="34"/>
      <c r="H32" s="34"/>
      <c r="I32" s="34"/>
      <c r="J32" s="34"/>
      <c r="K32" s="34"/>
      <c r="L32" s="5"/>
    </row>
    <row r="33" spans="2:13" ht="21.75" thickBot="1" x14ac:dyDescent="0.4">
      <c r="C33" s="105" t="s">
        <v>33</v>
      </c>
      <c r="D33" s="15"/>
      <c r="E33" s="15"/>
      <c r="F33" s="15"/>
      <c r="G33" s="15"/>
      <c r="H33" s="15"/>
      <c r="I33" s="15"/>
      <c r="J33" s="15"/>
      <c r="K33" s="15"/>
      <c r="L33" s="15"/>
      <c r="M33" s="106">
        <f>M30+M25+M22</f>
        <v>0</v>
      </c>
    </row>
    <row r="34" spans="2:13" ht="15" customHeight="1" thickTop="1" thickBot="1" x14ac:dyDescent="0.3">
      <c r="B34" s="96"/>
      <c r="C34" s="96"/>
      <c r="D34" s="25"/>
      <c r="E34" s="25"/>
      <c r="F34" s="26"/>
      <c r="G34" s="27"/>
      <c r="H34" s="27"/>
      <c r="I34" s="27"/>
      <c r="J34" s="27"/>
      <c r="K34" s="27"/>
      <c r="L34" s="29"/>
      <c r="M34" s="29"/>
    </row>
    <row r="35" spans="2:13" ht="15" customHeight="1" x14ac:dyDescent="0.25">
      <c r="B35" s="72"/>
    </row>
  </sheetData>
  <sheetProtection algorithmName="SHA-512" hashValue="YTCL54FZipNQMS/66l5Tx7HZpxv54xyAGiFkh38mNnPe/Fij2ghCs553x8sSUrP6c4fvKNSyT5EgeVz7V0r7XA==" saltValue="sUS7qU5g+tNI5d+NMU7a8w==" spinCount="100000" sheet="1" objects="1" scenarios="1"/>
  <mergeCells count="4">
    <mergeCell ref="F13:G13"/>
    <mergeCell ref="D14:D15"/>
    <mergeCell ref="D16:D17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DA54-98AC-4173-AABF-5E06D013F2E1}">
  <sheetPr>
    <tabColor theme="0" tint="-0.499984740745262"/>
    <pageSetUpPr fitToPage="1"/>
  </sheetPr>
  <dimension ref="A1:P95"/>
  <sheetViews>
    <sheetView showGridLines="0" zoomScaleNormal="100" workbookViewId="0">
      <selection activeCell="F9" sqref="F9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110" customFormat="1" ht="21" customHeight="1" x14ac:dyDescent="0.2">
      <c r="A1" s="109"/>
      <c r="B1" s="109"/>
      <c r="C1" s="109"/>
      <c r="D1" s="109"/>
      <c r="E1" s="109"/>
      <c r="F1" s="109"/>
      <c r="G1" s="109"/>
      <c r="H1" s="109"/>
    </row>
    <row r="2" spans="1:10" s="110" customFormat="1" ht="21" customHeight="1" x14ac:dyDescent="0.3">
      <c r="A2" s="109"/>
      <c r="B2" s="111" t="s">
        <v>0</v>
      </c>
      <c r="C2" s="112"/>
      <c r="D2" s="112"/>
      <c r="E2" s="112"/>
      <c r="F2" s="112"/>
      <c r="G2" s="113"/>
      <c r="H2" s="113"/>
    </row>
    <row r="3" spans="1:10" s="110" customFormat="1" ht="21" customHeight="1" x14ac:dyDescent="0.25">
      <c r="A3" s="109"/>
      <c r="B3" s="114" t="s">
        <v>34</v>
      </c>
      <c r="C3" s="112"/>
      <c r="D3" s="112"/>
      <c r="E3" s="112"/>
      <c r="F3" s="112"/>
      <c r="G3" s="113"/>
      <c r="H3" s="113"/>
    </row>
    <row r="4" spans="1:10" s="110" customFormat="1" ht="24.75" x14ac:dyDescent="0.3">
      <c r="A4" s="109"/>
      <c r="B4" s="115" t="s">
        <v>35</v>
      </c>
      <c r="C4" s="112"/>
      <c r="D4" s="112"/>
      <c r="E4" s="112"/>
      <c r="F4" s="112"/>
      <c r="G4" s="113"/>
      <c r="H4" s="113"/>
    </row>
    <row r="5" spans="1:10" s="110" customFormat="1" ht="21" customHeight="1" x14ac:dyDescent="0.2">
      <c r="A5" s="109"/>
      <c r="B5" s="116" t="s">
        <v>36</v>
      </c>
      <c r="C5" s="112"/>
      <c r="D5" s="112"/>
      <c r="E5" s="112"/>
      <c r="F5" s="112"/>
      <c r="G5" s="113"/>
      <c r="H5" s="113"/>
    </row>
    <row r="6" spans="1:10" s="110" customFormat="1" ht="21" customHeight="1" x14ac:dyDescent="0.2">
      <c r="A6" s="109"/>
      <c r="B6" s="117" t="s">
        <v>37</v>
      </c>
      <c r="C6" s="112"/>
      <c r="D6" s="112"/>
      <c r="E6" s="112"/>
      <c r="F6" s="112"/>
      <c r="G6" s="113"/>
      <c r="H6" s="113"/>
    </row>
    <row r="7" spans="1:10" s="109" customFormat="1" ht="15" customHeight="1" thickBot="1" x14ac:dyDescent="0.25">
      <c r="B7" s="118"/>
      <c r="C7" s="119"/>
      <c r="D7" s="119"/>
      <c r="E7" s="119"/>
      <c r="F7" s="120"/>
      <c r="G7" s="121"/>
      <c r="H7" s="121"/>
      <c r="J7" s="122"/>
    </row>
    <row r="8" spans="1:10" s="110" customFormat="1" ht="15" customHeight="1" x14ac:dyDescent="0.2">
      <c r="A8" s="109"/>
    </row>
    <row r="9" spans="1:10" s="110" customFormat="1" ht="27.95" customHeight="1" x14ac:dyDescent="0.2">
      <c r="A9" s="123"/>
      <c r="B9" s="123"/>
      <c r="D9" s="199" t="s">
        <v>38</v>
      </c>
      <c r="E9" s="199"/>
      <c r="F9" s="188">
        <f>'Perceel 4'!M33</f>
        <v>0</v>
      </c>
    </row>
    <row r="10" spans="1:10" s="110" customFormat="1" ht="12.75" customHeight="1" x14ac:dyDescent="0.2">
      <c r="B10" s="123"/>
      <c r="C10" s="123"/>
    </row>
    <row r="11" spans="1:10" s="110" customFormat="1" ht="27.95" customHeight="1" x14ac:dyDescent="0.2">
      <c r="A11" s="124"/>
      <c r="B11" s="125"/>
      <c r="C11" s="125"/>
      <c r="D11" s="195" t="s">
        <v>39</v>
      </c>
      <c r="E11" s="196"/>
      <c r="F11" s="126" t="s">
        <v>40</v>
      </c>
      <c r="G11" s="197" t="s">
        <v>41</v>
      </c>
      <c r="H11" s="198"/>
    </row>
    <row r="12" spans="1:10" s="110" customFormat="1" ht="27.95" customHeight="1" x14ac:dyDescent="0.2">
      <c r="A12" s="124"/>
      <c r="B12" s="125"/>
      <c r="C12" s="125"/>
      <c r="D12" s="201" t="s">
        <v>42</v>
      </c>
      <c r="E12" s="202"/>
      <c r="F12" s="127">
        <f>+DATA!G41</f>
        <v>150</v>
      </c>
      <c r="G12" s="128">
        <f>+F12/DATA!$G$40*100</f>
        <v>75</v>
      </c>
      <c r="H12" s="129" t="s">
        <v>43</v>
      </c>
    </row>
    <row r="13" spans="1:10" s="110" customFormat="1" ht="27.95" customHeight="1" x14ac:dyDescent="0.2">
      <c r="A13" s="124"/>
      <c r="B13" s="125"/>
      <c r="C13" s="125"/>
      <c r="D13" s="201" t="s">
        <v>44</v>
      </c>
      <c r="E13" s="202"/>
      <c r="F13" s="130"/>
      <c r="G13" s="128">
        <f>+F13/DATA!$G$40*100</f>
        <v>0</v>
      </c>
      <c r="H13" s="129" t="s">
        <v>43</v>
      </c>
    </row>
    <row r="14" spans="1:10" s="110" customFormat="1" ht="27.95" customHeight="1" x14ac:dyDescent="0.2">
      <c r="A14" s="124"/>
      <c r="B14" s="124"/>
      <c r="C14" s="125"/>
      <c r="D14" s="131"/>
      <c r="E14" s="132" t="s">
        <v>45</v>
      </c>
      <c r="F14" s="133">
        <f>SUM(F12:F13)</f>
        <v>150</v>
      </c>
      <c r="G14" s="128">
        <f>SUM(G12:G13)</f>
        <v>75</v>
      </c>
      <c r="H14" s="129" t="s">
        <v>43</v>
      </c>
    </row>
    <row r="15" spans="1:10" s="110" customFormat="1" ht="27.95" customHeight="1" x14ac:dyDescent="0.2">
      <c r="A15" s="124"/>
      <c r="B15" s="124"/>
      <c r="C15" s="125"/>
      <c r="D15" s="203" t="s">
        <v>46</v>
      </c>
      <c r="E15" s="204"/>
      <c r="F15" s="134">
        <f>+DATA!E7</f>
        <v>0.97435624709194002</v>
      </c>
    </row>
    <row r="16" spans="1:10" s="110" customFormat="1" ht="27.95" customHeight="1" x14ac:dyDescent="0.2">
      <c r="A16" s="124"/>
      <c r="B16" s="125"/>
      <c r="C16" s="125"/>
      <c r="D16" s="135" t="s">
        <v>47</v>
      </c>
      <c r="E16" s="136" t="str">
        <f>"Eigen inschatting door Inschrijver. Waarde tussen 0 en "&amp;F20&amp;" punten."</f>
        <v>Eigen inschatting door Inschrijver. Waarde tussen 0 en 50 punten.</v>
      </c>
      <c r="F16" s="137"/>
      <c r="G16" s="138"/>
      <c r="H16" s="139"/>
    </row>
    <row r="17" spans="1:12" s="110" customFormat="1" ht="27.95" customHeight="1" x14ac:dyDescent="0.2">
      <c r="A17" s="124"/>
      <c r="B17" s="124"/>
      <c r="C17" s="125"/>
      <c r="D17" s="140"/>
      <c r="E17" s="139"/>
      <c r="F17" s="139"/>
      <c r="G17" s="139"/>
    </row>
    <row r="18" spans="1:12" s="110" customFormat="1" ht="27.95" customHeight="1" x14ac:dyDescent="0.2">
      <c r="A18" s="124"/>
      <c r="B18" s="124"/>
      <c r="C18" s="125"/>
      <c r="D18" s="195" t="s">
        <v>48</v>
      </c>
      <c r="E18" s="196"/>
      <c r="F18" s="141" t="s">
        <v>49</v>
      </c>
      <c r="G18" s="197" t="s">
        <v>41</v>
      </c>
      <c r="H18" s="198"/>
    </row>
    <row r="19" spans="1:12" s="110" customFormat="1" ht="27.95" customHeight="1" x14ac:dyDescent="0.2">
      <c r="A19" s="124"/>
      <c r="B19" s="124"/>
      <c r="C19" s="125"/>
      <c r="D19" s="199" t="s">
        <v>50</v>
      </c>
      <c r="E19" s="199"/>
      <c r="F19" s="133">
        <f>DATA!G41</f>
        <v>150</v>
      </c>
      <c r="G19" s="128">
        <f>+F19/DATA!$G$40*100</f>
        <v>75</v>
      </c>
      <c r="H19" s="129" t="s">
        <v>43</v>
      </c>
    </row>
    <row r="20" spans="1:12" s="110" customFormat="1" ht="27.95" customHeight="1" x14ac:dyDescent="0.2">
      <c r="A20" s="124"/>
      <c r="B20" s="124"/>
      <c r="C20" s="125"/>
      <c r="D20" s="199" t="s">
        <v>51</v>
      </c>
      <c r="E20" s="199"/>
      <c r="F20" s="133">
        <f>DATA!G42</f>
        <v>50</v>
      </c>
      <c r="G20" s="128">
        <f>+F20/DATA!$G$40*100</f>
        <v>25</v>
      </c>
      <c r="H20" s="129" t="s">
        <v>43</v>
      </c>
      <c r="J20" s="142"/>
      <c r="K20" s="142"/>
      <c r="L20" s="142"/>
    </row>
    <row r="21" spans="1:12" s="110" customFormat="1" ht="27.95" customHeight="1" x14ac:dyDescent="0.2">
      <c r="A21" s="124"/>
      <c r="B21" s="125"/>
      <c r="C21" s="125"/>
      <c r="D21" s="199" t="s">
        <v>24</v>
      </c>
      <c r="E21" s="199"/>
      <c r="F21" s="133">
        <f>SUM(F19:F20)</f>
        <v>200</v>
      </c>
      <c r="G21" s="128">
        <f>+F21/DATA!$G$40*100</f>
        <v>100</v>
      </c>
      <c r="H21" s="129" t="s">
        <v>43</v>
      </c>
    </row>
    <row r="22" spans="1:12" s="110" customFormat="1" ht="27.95" customHeight="1" x14ac:dyDescent="0.2">
      <c r="A22" s="124"/>
      <c r="B22" s="125"/>
      <c r="C22" s="125"/>
      <c r="D22" s="200"/>
      <c r="E22" s="200"/>
      <c r="F22" s="143"/>
      <c r="G22" s="144"/>
      <c r="H22" s="145"/>
    </row>
    <row r="23" spans="1:12" s="110" customFormat="1" ht="27.95" customHeight="1" x14ac:dyDescent="0.2">
      <c r="A23" s="124"/>
      <c r="B23" s="125"/>
      <c r="C23" s="125"/>
      <c r="D23" s="123"/>
      <c r="E23" s="123"/>
      <c r="F23" s="123"/>
      <c r="G23" s="123"/>
      <c r="H23" s="123"/>
    </row>
    <row r="24" spans="1:12" s="110" customFormat="1" ht="27.95" customHeight="1" x14ac:dyDescent="0.2">
      <c r="A24" s="124"/>
      <c r="B24" s="125"/>
      <c r="C24" s="125"/>
      <c r="D24" s="123"/>
      <c r="E24" s="123"/>
      <c r="F24" s="123"/>
      <c r="G24" s="123"/>
      <c r="H24" s="123"/>
    </row>
    <row r="25" spans="1:12" s="110" customFormat="1" ht="27.95" customHeight="1" x14ac:dyDescent="0.2">
      <c r="A25" s="124"/>
      <c r="B25" s="125"/>
      <c r="C25" s="125"/>
      <c r="D25" s="123"/>
      <c r="E25" s="123"/>
      <c r="F25" s="123"/>
      <c r="G25" s="123"/>
      <c r="H25" s="123"/>
    </row>
    <row r="26" spans="1:12" s="110" customFormat="1" ht="27.95" customHeight="1" x14ac:dyDescent="0.2">
      <c r="A26" s="124"/>
      <c r="B26" s="125"/>
      <c r="C26" s="125"/>
      <c r="D26" s="123"/>
      <c r="E26" s="123"/>
      <c r="F26" s="123"/>
      <c r="G26" s="123"/>
      <c r="H26" s="123"/>
    </row>
    <row r="27" spans="1:12" s="110" customFormat="1" ht="27.75" customHeight="1" x14ac:dyDescent="0.2">
      <c r="A27" s="109"/>
      <c r="B27" s="125"/>
      <c r="C27" s="125"/>
      <c r="D27" s="123"/>
      <c r="E27" s="123"/>
      <c r="F27" s="123"/>
      <c r="G27" s="123"/>
      <c r="H27" s="123"/>
    </row>
    <row r="28" spans="1:12" s="110" customFormat="1" ht="15" customHeight="1" thickBot="1" x14ac:dyDescent="0.25">
      <c r="A28" s="109"/>
      <c r="B28" s="118"/>
      <c r="C28" s="119"/>
      <c r="D28" s="119"/>
      <c r="E28" s="119"/>
      <c r="F28" s="120"/>
      <c r="G28" s="121"/>
      <c r="H28" s="121"/>
    </row>
    <row r="29" spans="1:12" s="110" customFormat="1" ht="15" customHeight="1" x14ac:dyDescent="0.2"/>
    <row r="30" spans="1:12" s="110" customFormat="1" ht="27.95" hidden="1" customHeight="1" x14ac:dyDescent="0.2">
      <c r="B30" s="123"/>
    </row>
    <row r="31" spans="1:12" s="110" customFormat="1" ht="27.95" hidden="1" customHeight="1" x14ac:dyDescent="0.2">
      <c r="B31" s="123"/>
    </row>
    <row r="32" spans="1:12" s="110" customFormat="1" ht="27.95" hidden="1" customHeight="1" x14ac:dyDescent="0.2">
      <c r="B32" s="123"/>
    </row>
    <row r="33" spans="2:16" s="110" customFormat="1" ht="27.95" hidden="1" customHeight="1" x14ac:dyDescent="0.2">
      <c r="B33" s="123"/>
    </row>
    <row r="34" spans="2:16" s="110" customFormat="1" ht="27.95" hidden="1" customHeight="1" x14ac:dyDescent="0.2">
      <c r="B34" s="123"/>
    </row>
    <row r="35" spans="2:16" s="110" customFormat="1" ht="27.95" hidden="1" customHeight="1" x14ac:dyDescent="0.2">
      <c r="B35" s="123"/>
      <c r="P35" s="110" t="s">
        <v>52</v>
      </c>
    </row>
    <row r="36" spans="2:16" s="110" customFormat="1" ht="27.95" hidden="1" customHeight="1" x14ac:dyDescent="0.2">
      <c r="B36" s="123"/>
    </row>
    <row r="37" spans="2:16" s="110" customFormat="1" ht="27.95" hidden="1" customHeight="1" x14ac:dyDescent="0.25">
      <c r="B37" s="123"/>
      <c r="G37" s="5"/>
    </row>
    <row r="38" spans="2:16" s="110" customFormat="1" ht="27.95" hidden="1" customHeight="1" x14ac:dyDescent="0.25">
      <c r="B38" s="123"/>
      <c r="G38" s="5"/>
    </row>
    <row r="39" spans="2:16" s="110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46" t="s">
        <v>45</v>
      </c>
      <c r="D83" s="147"/>
      <c r="E83" s="148">
        <v>1650</v>
      </c>
      <c r="F83" s="149" t="e">
        <f>+E83/Qmax*100</f>
        <v>#NAME?</v>
      </c>
      <c r="G83" s="129" t="s">
        <v>43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o52GxTTPqCzjO4ecwG8xBz1HZ4MX7HtWIWOBQqylcXqatvGEdL66GMo1+6jHmmQ5IYWdzL+cewFUZQjssL0tfg==" saltValue="g9bD4e7bkhi5mi+7mKD5Fg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0C8B-7133-462A-A00E-B64694006CEB}">
  <dimension ref="A1:AE80"/>
  <sheetViews>
    <sheetView showGridLines="0" zoomScaleNormal="100" workbookViewId="0">
      <selection activeCell="E11" sqref="E11"/>
    </sheetView>
  </sheetViews>
  <sheetFormatPr defaultColWidth="0" defaultRowHeight="15" zeroHeight="1" x14ac:dyDescent="0.25"/>
  <cols>
    <col min="1" max="1" width="3.7109375" style="150" customWidth="1"/>
    <col min="2" max="27" width="21.7109375" style="150" customWidth="1"/>
    <col min="28" max="28" width="3.7109375" style="150" customWidth="1"/>
    <col min="29" max="31" width="21.7109375" style="150" hidden="1" customWidth="1"/>
    <col min="32" max="16384" width="9.140625" style="150" hidden="1"/>
  </cols>
  <sheetData>
    <row r="1" spans="2:28" ht="21" customHeight="1" x14ac:dyDescent="0.25">
      <c r="AB1" s="151"/>
    </row>
    <row r="2" spans="2:28" s="151" customFormat="1" ht="21" customHeight="1" x14ac:dyDescent="0.2">
      <c r="B2" s="205" t="s">
        <v>53</v>
      </c>
      <c r="C2" s="205"/>
      <c r="D2" s="205"/>
      <c r="E2" s="205"/>
    </row>
    <row r="3" spans="2:28" s="151" customFormat="1" ht="21" customHeight="1" x14ac:dyDescent="0.2">
      <c r="B3" s="205"/>
      <c r="C3" s="205"/>
      <c r="D3" s="205"/>
      <c r="E3" s="205"/>
    </row>
    <row r="4" spans="2:28" s="151" customFormat="1" ht="21" customHeight="1" x14ac:dyDescent="0.2">
      <c r="B4" s="205"/>
      <c r="C4" s="205"/>
      <c r="D4" s="205"/>
      <c r="E4" s="205"/>
    </row>
    <row r="5" spans="2:28" s="151" customFormat="1" ht="21" customHeight="1" x14ac:dyDescent="0.2">
      <c r="B5" s="152"/>
    </row>
    <row r="6" spans="2:28" s="151" customFormat="1" ht="27.95" customHeight="1" x14ac:dyDescent="0.2">
      <c r="B6" s="153" t="s">
        <v>54</v>
      </c>
    </row>
    <row r="7" spans="2:28" s="151" customFormat="1" ht="27.95" customHeight="1" x14ac:dyDescent="0.2">
      <c r="B7" s="154" t="s">
        <v>55</v>
      </c>
      <c r="C7" s="155">
        <f>+'BPK-Grafiek'!$F$9</f>
        <v>0</v>
      </c>
      <c r="D7" s="156">
        <f>+'BPK-Grafiek'!$F$14</f>
        <v>150</v>
      </c>
      <c r="E7" s="157">
        <f>IFERROR((0.5*($C$7/$G$38)^$F$38+0.5*(2-$D$7/$H$38)^$F$38)^(1/$F$38),0)</f>
        <v>0.97435624709194002</v>
      </c>
      <c r="F7" s="158">
        <f>+D7/G40*100</f>
        <v>75</v>
      </c>
    </row>
    <row r="8" spans="2:28" s="151" customFormat="1" ht="27.95" customHeight="1" x14ac:dyDescent="0.2"/>
    <row r="9" spans="2:28" s="161" customFormat="1" ht="27.95" customHeight="1" x14ac:dyDescent="0.25">
      <c r="B9" s="159" t="s">
        <v>56</v>
      </c>
      <c r="C9" s="206" t="s">
        <v>98</v>
      </c>
      <c r="D9" s="206"/>
      <c r="E9" s="206"/>
      <c r="F9" s="206"/>
      <c r="G9" s="206"/>
      <c r="H9" s="206"/>
      <c r="I9" s="206"/>
      <c r="J9" s="206"/>
      <c r="K9" s="160"/>
      <c r="L9" s="160"/>
    </row>
    <row r="10" spans="2:28" s="161" customFormat="1" ht="27.95" customHeight="1" x14ac:dyDescent="0.25">
      <c r="C10" s="206"/>
      <c r="D10" s="206"/>
      <c r="E10" s="206"/>
      <c r="F10" s="206"/>
      <c r="G10" s="206"/>
      <c r="H10" s="206"/>
      <c r="I10" s="206"/>
      <c r="J10" s="206"/>
    </row>
    <row r="11" spans="2:28" s="151" customFormat="1" ht="27.95" customHeight="1" x14ac:dyDescent="0.2">
      <c r="B11" s="162" t="s">
        <v>57</v>
      </c>
      <c r="C11" s="163" t="s">
        <v>58</v>
      </c>
      <c r="D11" s="163" t="s">
        <v>59</v>
      </c>
      <c r="E11" s="163" t="s">
        <v>60</v>
      </c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</row>
    <row r="12" spans="2:28" s="151" customFormat="1" ht="27.95" customHeight="1" x14ac:dyDescent="0.2">
      <c r="B12" s="165" t="s">
        <v>61</v>
      </c>
      <c r="C12" s="166">
        <v>2250000</v>
      </c>
      <c r="D12" s="167">
        <v>167</v>
      </c>
      <c r="E12" s="168">
        <v>1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</row>
    <row r="13" spans="2:28" s="151" customFormat="1" ht="27.95" customHeight="1" x14ac:dyDescent="0.2">
      <c r="B13" s="165" t="s">
        <v>62</v>
      </c>
      <c r="C13" s="166">
        <v>2474873.7341529164</v>
      </c>
      <c r="D13" s="167">
        <v>200</v>
      </c>
      <c r="E13" s="168">
        <v>1.0000103427043121</v>
      </c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</row>
    <row r="14" spans="2:28" s="151" customFormat="1" ht="27.95" customHeight="1" x14ac:dyDescent="0.2">
      <c r="B14" s="165" t="s">
        <v>63</v>
      </c>
      <c r="C14" s="166">
        <v>0</v>
      </c>
      <c r="D14" s="167">
        <v>145.15736615928134</v>
      </c>
      <c r="E14" s="168">
        <v>1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</row>
    <row r="15" spans="2:28" s="151" customFormat="1" ht="27.95" customHeight="1" x14ac:dyDescent="0.2"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</row>
    <row r="16" spans="2:28" s="151" customFormat="1" ht="27.95" customHeight="1" x14ac:dyDescent="0.2">
      <c r="B16" s="169" t="s">
        <v>64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</row>
    <row r="17" spans="2:27" s="151" customFormat="1" ht="27.95" customHeight="1" x14ac:dyDescent="0.2">
      <c r="B17" s="164"/>
      <c r="C17" s="163" t="s">
        <v>65</v>
      </c>
      <c r="D17" s="170">
        <v>0</v>
      </c>
      <c r="E17" s="170">
        <v>1.2500000000000001E-2</v>
      </c>
      <c r="F17" s="170">
        <v>2.5000000000000001E-2</v>
      </c>
      <c r="G17" s="170">
        <v>0.05</v>
      </c>
      <c r="H17" s="170">
        <v>0.1</v>
      </c>
      <c r="I17" s="170">
        <v>0.15</v>
      </c>
      <c r="J17" s="170">
        <v>0.2</v>
      </c>
      <c r="K17" s="170">
        <v>0.25</v>
      </c>
      <c r="L17" s="170">
        <v>0.3</v>
      </c>
      <c r="M17" s="170">
        <v>0.35</v>
      </c>
      <c r="N17" s="170">
        <v>0.4</v>
      </c>
      <c r="O17" s="170">
        <v>0.45</v>
      </c>
      <c r="P17" s="170">
        <v>0.5</v>
      </c>
      <c r="Q17" s="170">
        <v>0.55000000000000004</v>
      </c>
      <c r="R17" s="170">
        <v>0.6</v>
      </c>
      <c r="S17" s="170">
        <v>0.65</v>
      </c>
      <c r="T17" s="170">
        <v>0.7</v>
      </c>
      <c r="U17" s="170">
        <v>0.75</v>
      </c>
      <c r="V17" s="170">
        <v>0.8</v>
      </c>
      <c r="W17" s="170">
        <v>0.85</v>
      </c>
      <c r="X17" s="170">
        <v>0.9</v>
      </c>
      <c r="Y17" s="170">
        <v>0.95</v>
      </c>
      <c r="Z17" s="170">
        <v>1</v>
      </c>
      <c r="AA17" s="171">
        <v>0</v>
      </c>
    </row>
    <row r="18" spans="2:27" s="151" customFormat="1" ht="27.95" customHeight="1" x14ac:dyDescent="0.2">
      <c r="B18" s="172" t="s">
        <v>66</v>
      </c>
      <c r="C18" s="170">
        <v>145.15736615928134</v>
      </c>
      <c r="D18" s="170">
        <v>145.15736615928134</v>
      </c>
      <c r="E18" s="170">
        <v>145.84289908229033</v>
      </c>
      <c r="F18" s="170">
        <v>146.52843200529929</v>
      </c>
      <c r="G18" s="170">
        <v>147.89949785131728</v>
      </c>
      <c r="H18" s="170">
        <v>150.64162954335319</v>
      </c>
      <c r="I18" s="170">
        <v>153.38376123538913</v>
      </c>
      <c r="J18" s="170">
        <v>156.12589292742507</v>
      </c>
      <c r="K18" s="170">
        <v>158.86802461946101</v>
      </c>
      <c r="L18" s="170">
        <v>161.61015631149695</v>
      </c>
      <c r="M18" s="170">
        <v>164.35228800353286</v>
      </c>
      <c r="N18" s="170">
        <v>167.0944196955688</v>
      </c>
      <c r="O18" s="170">
        <v>169.83655138760474</v>
      </c>
      <c r="P18" s="170">
        <v>172.57868307964065</v>
      </c>
      <c r="Q18" s="170">
        <v>175.3208147716766</v>
      </c>
      <c r="R18" s="170">
        <v>178.06294646371254</v>
      </c>
      <c r="S18" s="170">
        <v>180.80507815574848</v>
      </c>
      <c r="T18" s="170">
        <v>183.54720984778442</v>
      </c>
      <c r="U18" s="170">
        <v>186.28934153982033</v>
      </c>
      <c r="V18" s="170">
        <v>189.03147323185627</v>
      </c>
      <c r="W18" s="170">
        <v>191.77360492389221</v>
      </c>
      <c r="X18" s="170">
        <v>194.51573661592812</v>
      </c>
      <c r="Y18" s="170">
        <v>197.25786830796406</v>
      </c>
      <c r="Z18" s="170">
        <v>200</v>
      </c>
      <c r="AA18" s="170" t="s">
        <v>60</v>
      </c>
    </row>
    <row r="19" spans="2:27" s="151" customFormat="1" ht="27.95" customHeight="1" x14ac:dyDescent="0.2">
      <c r="B19" s="172" t="s">
        <v>67</v>
      </c>
      <c r="C19" s="170"/>
      <c r="D19" s="170">
        <v>0</v>
      </c>
      <c r="E19" s="170">
        <v>1274734.2571278966</v>
      </c>
      <c r="F19" s="170">
        <v>1439312.615479528</v>
      </c>
      <c r="G19" s="170">
        <v>1622719.0531846164</v>
      </c>
      <c r="H19" s="170">
        <v>1824062.9223567604</v>
      </c>
      <c r="I19" s="170">
        <v>1948433.5762482351</v>
      </c>
      <c r="J19" s="170">
        <v>2038292.2613771998</v>
      </c>
      <c r="K19" s="170">
        <v>2108064.2679003463</v>
      </c>
      <c r="L19" s="170">
        <v>2164537.6327081649</v>
      </c>
      <c r="M19" s="170">
        <v>2211492.6438827296</v>
      </c>
      <c r="N19" s="170">
        <v>2251268.7938103871</v>
      </c>
      <c r="O19" s="170">
        <v>2285423.4858634938</v>
      </c>
      <c r="P19" s="170">
        <v>2315050.6944231517</v>
      </c>
      <c r="Q19" s="170">
        <v>2340951.2792769261</v>
      </c>
      <c r="R19" s="170">
        <v>2363731.089465179</v>
      </c>
      <c r="S19" s="170">
        <v>2383860.8758054534</v>
      </c>
      <c r="T19" s="170">
        <v>2401714.6417861697</v>
      </c>
      <c r="U19" s="170">
        <v>2417595.1609503324</v>
      </c>
      <c r="V19" s="170">
        <v>2431751.5144612971</v>
      </c>
      <c r="W19" s="170">
        <v>2444391.4808453713</v>
      </c>
      <c r="X19" s="170">
        <v>2455690.4987987303</v>
      </c>
      <c r="Y19" s="170">
        <v>2465798.2858245843</v>
      </c>
      <c r="Z19" s="170">
        <v>2474843.8148591463</v>
      </c>
      <c r="AA19" s="170">
        <v>1</v>
      </c>
    </row>
    <row r="20" spans="2:27" s="151" customFormat="1" ht="27.95" customHeight="1" x14ac:dyDescent="0.2">
      <c r="B20" s="173"/>
      <c r="C20" s="170"/>
      <c r="D20" s="170">
        <v>72.578683079640669</v>
      </c>
      <c r="E20" s="170">
        <v>72.921449541145165</v>
      </c>
      <c r="F20" s="170">
        <v>73.264216002649647</v>
      </c>
      <c r="G20" s="170">
        <v>73.949748925658639</v>
      </c>
      <c r="H20" s="170">
        <v>75.320814771676595</v>
      </c>
      <c r="I20" s="170">
        <v>76.691880617694565</v>
      </c>
      <c r="J20" s="170">
        <v>78.062946463712535</v>
      </c>
      <c r="K20" s="170">
        <v>79.434012309730505</v>
      </c>
      <c r="L20" s="170">
        <v>80.805078155748475</v>
      </c>
      <c r="M20" s="170">
        <v>82.176144001766431</v>
      </c>
      <c r="N20" s="170">
        <v>83.547209847784401</v>
      </c>
      <c r="O20" s="170">
        <v>84.918275693802372</v>
      </c>
      <c r="P20" s="170">
        <v>86.289341539820327</v>
      </c>
      <c r="Q20" s="170">
        <v>87.660407385838298</v>
      </c>
      <c r="R20" s="170">
        <v>89.031473231856268</v>
      </c>
      <c r="S20" s="170">
        <v>90.402539077874238</v>
      </c>
      <c r="T20" s="170">
        <v>91.773604923892208</v>
      </c>
      <c r="U20" s="170">
        <v>93.144670769910164</v>
      </c>
      <c r="V20" s="170">
        <v>94.515736615928134</v>
      </c>
      <c r="W20" s="170">
        <v>95.886802461946104</v>
      </c>
      <c r="X20" s="170">
        <v>97.25786830796406</v>
      </c>
      <c r="Y20" s="170">
        <v>98.62893415398203</v>
      </c>
      <c r="Z20" s="170">
        <v>100</v>
      </c>
      <c r="AA20" s="170">
        <v>0</v>
      </c>
    </row>
    <row r="21" spans="2:27" s="151" customFormat="1" ht="27.95" customHeight="1" x14ac:dyDescent="0.2">
      <c r="B21" s="172" t="s">
        <v>68</v>
      </c>
      <c r="C21" s="170">
        <v>164.0416295433532</v>
      </c>
      <c r="D21" s="170">
        <v>164.0416295433532</v>
      </c>
      <c r="E21" s="170">
        <v>164.49110917406128</v>
      </c>
      <c r="F21" s="170">
        <v>164.94058880476936</v>
      </c>
      <c r="G21" s="170">
        <v>165.83954806618553</v>
      </c>
      <c r="H21" s="170">
        <v>167.63746658901789</v>
      </c>
      <c r="I21" s="170">
        <v>169.43538511185022</v>
      </c>
      <c r="J21" s="170">
        <v>171.23330363468256</v>
      </c>
      <c r="K21" s="170">
        <v>173.03122215751489</v>
      </c>
      <c r="L21" s="170">
        <v>174.82914068034722</v>
      </c>
      <c r="M21" s="170">
        <v>176.62705920317958</v>
      </c>
      <c r="N21" s="170">
        <v>178.42497772601192</v>
      </c>
      <c r="O21" s="170">
        <v>180.22289624884425</v>
      </c>
      <c r="P21" s="170">
        <v>182.02081477167661</v>
      </c>
      <c r="Q21" s="170">
        <v>183.81873329450895</v>
      </c>
      <c r="R21" s="170">
        <v>185.61665181734128</v>
      </c>
      <c r="S21" s="170">
        <v>187.41457034017361</v>
      </c>
      <c r="T21" s="170">
        <v>189.21248886300594</v>
      </c>
      <c r="U21" s="170">
        <v>191.01040738583831</v>
      </c>
      <c r="V21" s="170">
        <v>192.80832590867064</v>
      </c>
      <c r="W21" s="170">
        <v>194.60624443150297</v>
      </c>
      <c r="X21" s="170">
        <v>196.40416295433533</v>
      </c>
      <c r="Y21" s="170">
        <v>198.20208147716767</v>
      </c>
      <c r="Z21" s="170">
        <v>200</v>
      </c>
      <c r="AA21" s="170" t="s">
        <v>60</v>
      </c>
    </row>
    <row r="22" spans="2:27" s="151" customFormat="1" ht="27.95" customHeight="1" x14ac:dyDescent="0.2">
      <c r="B22" s="172" t="s">
        <v>69</v>
      </c>
      <c r="C22" s="170"/>
      <c r="D22" s="170">
        <v>0</v>
      </c>
      <c r="E22" s="170">
        <v>1085034.6861996732</v>
      </c>
      <c r="F22" s="170">
        <v>1225617.5391115984</v>
      </c>
      <c r="G22" s="170">
        <v>1382911.8884497404</v>
      </c>
      <c r="H22" s="170">
        <v>1557011.6495940627</v>
      </c>
      <c r="I22" s="170">
        <v>1665849.3585257207</v>
      </c>
      <c r="J22" s="170">
        <v>1745465.9330075397</v>
      </c>
      <c r="K22" s="170">
        <v>1808089.0016550331</v>
      </c>
      <c r="L22" s="170">
        <v>1859464.4036730113</v>
      </c>
      <c r="M22" s="170">
        <v>1902787.1930746937</v>
      </c>
      <c r="N22" s="170">
        <v>1940031.422746317</v>
      </c>
      <c r="O22" s="170">
        <v>1972508.8496653805</v>
      </c>
      <c r="P22" s="170">
        <v>2001139.0761013154</v>
      </c>
      <c r="Q22" s="170">
        <v>2026593.8590560709</v>
      </c>
      <c r="R22" s="170">
        <v>2049380.194615212</v>
      </c>
      <c r="S22" s="170">
        <v>2069891.0349666928</v>
      </c>
      <c r="T22" s="170">
        <v>2088437.7397036552</v>
      </c>
      <c r="U22" s="170">
        <v>2105271.6600586139</v>
      </c>
      <c r="V22" s="170">
        <v>2120598.9689871524</v>
      </c>
      <c r="W22" s="170">
        <v>2134591.1360159209</v>
      </c>
      <c r="X22" s="170">
        <v>2147392.5040445495</v>
      </c>
      <c r="Y22" s="170">
        <v>2159125.884604645</v>
      </c>
      <c r="Z22" s="170">
        <v>2169896.7656791043</v>
      </c>
      <c r="AA22" s="170">
        <v>0.9</v>
      </c>
    </row>
    <row r="23" spans="2:27" s="151" customFormat="1" ht="27.95" customHeight="1" x14ac:dyDescent="0.2">
      <c r="B23" s="173"/>
      <c r="C23" s="170"/>
      <c r="D23" s="170">
        <v>82.020814771676598</v>
      </c>
      <c r="E23" s="170">
        <v>82.245554587030639</v>
      </c>
      <c r="F23" s="170">
        <v>82.470294402384681</v>
      </c>
      <c r="G23" s="170">
        <v>82.919774033092764</v>
      </c>
      <c r="H23" s="170">
        <v>83.818733294508945</v>
      </c>
      <c r="I23" s="170">
        <v>84.717692555925112</v>
      </c>
      <c r="J23" s="170">
        <v>85.616651817341278</v>
      </c>
      <c r="K23" s="170">
        <v>86.515611078757445</v>
      </c>
      <c r="L23" s="170">
        <v>87.414570340173611</v>
      </c>
      <c r="M23" s="170">
        <v>88.313529601589792</v>
      </c>
      <c r="N23" s="170">
        <v>89.212488863005959</v>
      </c>
      <c r="O23" s="170">
        <v>90.111448124422125</v>
      </c>
      <c r="P23" s="170">
        <v>91.010407385838306</v>
      </c>
      <c r="Q23" s="170">
        <v>91.909366647254473</v>
      </c>
      <c r="R23" s="170">
        <v>92.808325908670639</v>
      </c>
      <c r="S23" s="170">
        <v>93.707285170086806</v>
      </c>
      <c r="T23" s="170">
        <v>94.606244431502972</v>
      </c>
      <c r="U23" s="170">
        <v>95.505203692919153</v>
      </c>
      <c r="V23" s="170">
        <v>96.40416295433532</v>
      </c>
      <c r="W23" s="170">
        <v>97.303122215751486</v>
      </c>
      <c r="X23" s="170">
        <v>98.202081477167667</v>
      </c>
      <c r="Y23" s="170">
        <v>99.101040738583833</v>
      </c>
      <c r="Z23" s="170">
        <v>100</v>
      </c>
      <c r="AA23" s="170">
        <v>0</v>
      </c>
    </row>
    <row r="24" spans="2:27" s="151" customFormat="1" ht="27.95" customHeight="1" x14ac:dyDescent="0.2">
      <c r="B24" s="172" t="s">
        <v>70</v>
      </c>
      <c r="C24" s="170">
        <v>182.92589292742508</v>
      </c>
      <c r="D24" s="170">
        <v>182.92589292742508</v>
      </c>
      <c r="E24" s="170">
        <v>183.13931926583226</v>
      </c>
      <c r="F24" s="170">
        <v>183.35274560423946</v>
      </c>
      <c r="G24" s="170">
        <v>183.77959828105384</v>
      </c>
      <c r="H24" s="170">
        <v>184.63330363468256</v>
      </c>
      <c r="I24" s="170">
        <v>185.48700898831132</v>
      </c>
      <c r="J24" s="170">
        <v>186.34071434194007</v>
      </c>
      <c r="K24" s="170">
        <v>187.1944196955688</v>
      </c>
      <c r="L24" s="170">
        <v>188.04812504919755</v>
      </c>
      <c r="M24" s="170">
        <v>188.90183040282631</v>
      </c>
      <c r="N24" s="170">
        <v>189.75553575645506</v>
      </c>
      <c r="O24" s="170">
        <v>190.60924111008379</v>
      </c>
      <c r="P24" s="170">
        <v>191.46294646371254</v>
      </c>
      <c r="Q24" s="170">
        <v>192.3166518173413</v>
      </c>
      <c r="R24" s="170">
        <v>193.17035717097002</v>
      </c>
      <c r="S24" s="170">
        <v>194.02406252459878</v>
      </c>
      <c r="T24" s="170">
        <v>194.87776787822753</v>
      </c>
      <c r="U24" s="170">
        <v>195.73147323185628</v>
      </c>
      <c r="V24" s="170">
        <v>196.58517858548501</v>
      </c>
      <c r="W24" s="170">
        <v>197.43888393911377</v>
      </c>
      <c r="X24" s="170">
        <v>198.29258929274252</v>
      </c>
      <c r="Y24" s="170">
        <v>199.14629464637125</v>
      </c>
      <c r="Z24" s="170">
        <v>200</v>
      </c>
      <c r="AA24" s="170" t="s">
        <v>60</v>
      </c>
    </row>
    <row r="25" spans="2:27" s="151" customFormat="1" ht="27.95" customHeight="1" x14ac:dyDescent="0.2">
      <c r="B25" s="172" t="s">
        <v>71</v>
      </c>
      <c r="C25" s="170"/>
      <c r="D25" s="170">
        <v>0</v>
      </c>
      <c r="E25" s="170">
        <v>863417.27876255719</v>
      </c>
      <c r="F25" s="170">
        <v>975780.20355800656</v>
      </c>
      <c r="G25" s="170">
        <v>1102125.5704125799</v>
      </c>
      <c r="H25" s="170">
        <v>1243386.4921401911</v>
      </c>
      <c r="I25" s="170">
        <v>1332986.3993800278</v>
      </c>
      <c r="J25" s="170">
        <v>1399506.1918022833</v>
      </c>
      <c r="K25" s="170">
        <v>1452627.2885748434</v>
      </c>
      <c r="L25" s="170">
        <v>1496891.9148732326</v>
      </c>
      <c r="M25" s="170">
        <v>1534821.7438598217</v>
      </c>
      <c r="N25" s="170">
        <v>1567972.1353165049</v>
      </c>
      <c r="O25" s="170">
        <v>1597374.7711910834</v>
      </c>
      <c r="P25" s="170">
        <v>1623751.5333201631</v>
      </c>
      <c r="Q25" s="170">
        <v>1647628.6819443188</v>
      </c>
      <c r="R25" s="170">
        <v>1669402.5499220914</v>
      </c>
      <c r="S25" s="170">
        <v>1689379.6186416037</v>
      </c>
      <c r="T25" s="170">
        <v>1707802.1444398733</v>
      </c>
      <c r="U25" s="170">
        <v>1724865.1928900059</v>
      </c>
      <c r="V25" s="170">
        <v>1740728.3356642008</v>
      </c>
      <c r="W25" s="170">
        <v>1755523.9075065583</v>
      </c>
      <c r="X25" s="170">
        <v>1769362.9754517167</v>
      </c>
      <c r="Y25" s="170">
        <v>1782339.7446160093</v>
      </c>
      <c r="Z25" s="170">
        <v>1794534.869887369</v>
      </c>
      <c r="AA25" s="170">
        <v>0.8</v>
      </c>
    </row>
    <row r="26" spans="2:27" s="151" customFormat="1" ht="27.95" customHeight="1" x14ac:dyDescent="0.2">
      <c r="B26" s="173"/>
      <c r="C26" s="170"/>
      <c r="D26" s="170">
        <v>91.462946463712541</v>
      </c>
      <c r="E26" s="170">
        <v>91.569659632916128</v>
      </c>
      <c r="F26" s="170">
        <v>91.676372802119729</v>
      </c>
      <c r="G26" s="170">
        <v>91.889799140526918</v>
      </c>
      <c r="H26" s="170">
        <v>92.316651817341281</v>
      </c>
      <c r="I26" s="170">
        <v>92.743504494155658</v>
      </c>
      <c r="J26" s="170">
        <v>93.170357170970036</v>
      </c>
      <c r="K26" s="170">
        <v>93.597209847784399</v>
      </c>
      <c r="L26" s="170">
        <v>94.024062524598776</v>
      </c>
      <c r="M26" s="170">
        <v>94.450915201413153</v>
      </c>
      <c r="N26" s="170">
        <v>94.87776787822753</v>
      </c>
      <c r="O26" s="170">
        <v>95.304620555041893</v>
      </c>
      <c r="P26" s="170">
        <v>95.73147323185627</v>
      </c>
      <c r="Q26" s="170">
        <v>96.158325908670648</v>
      </c>
      <c r="R26" s="170">
        <v>96.585178585485011</v>
      </c>
      <c r="S26" s="170">
        <v>97.012031262299388</v>
      </c>
      <c r="T26" s="170">
        <v>97.438883939113765</v>
      </c>
      <c r="U26" s="170">
        <v>97.865736615928142</v>
      </c>
      <c r="V26" s="170">
        <v>98.292589292742505</v>
      </c>
      <c r="W26" s="170">
        <v>98.719441969556883</v>
      </c>
      <c r="X26" s="170">
        <v>99.14629464637126</v>
      </c>
      <c r="Y26" s="170">
        <v>99.573147323185623</v>
      </c>
      <c r="Z26" s="170">
        <v>100</v>
      </c>
      <c r="AA26" s="170" t="s">
        <v>52</v>
      </c>
    </row>
    <row r="27" spans="2:27" s="151" customFormat="1" ht="27.95" customHeight="1" x14ac:dyDescent="0.2">
      <c r="B27" s="172" t="s">
        <v>72</v>
      </c>
      <c r="C27" s="170">
        <v>201.81015631149697</v>
      </c>
      <c r="D27" s="170">
        <v>201.81015631149697</v>
      </c>
      <c r="E27" s="170">
        <v>201.78752935760326</v>
      </c>
      <c r="F27" s="170">
        <v>201.76490240370956</v>
      </c>
      <c r="G27" s="170">
        <v>201.71964849592212</v>
      </c>
      <c r="H27" s="170">
        <v>201.62914068034726</v>
      </c>
      <c r="I27" s="170">
        <v>201.53863286477241</v>
      </c>
      <c r="J27" s="170">
        <v>201.44812504919759</v>
      </c>
      <c r="K27" s="170">
        <v>201.35761723362273</v>
      </c>
      <c r="L27" s="170">
        <v>201.26710941804788</v>
      </c>
      <c r="M27" s="170">
        <v>201.17660160247303</v>
      </c>
      <c r="N27" s="170">
        <v>201.08609378689818</v>
      </c>
      <c r="O27" s="170">
        <v>200.99558597132332</v>
      </c>
      <c r="P27" s="170">
        <v>200.90507815574847</v>
      </c>
      <c r="Q27" s="170">
        <v>200.81457034017365</v>
      </c>
      <c r="R27" s="170">
        <v>200.72406252459879</v>
      </c>
      <c r="S27" s="170">
        <v>200.63355470902394</v>
      </c>
      <c r="T27" s="170">
        <v>200.54304689344909</v>
      </c>
      <c r="U27" s="170">
        <v>200.45253907787423</v>
      </c>
      <c r="V27" s="170">
        <v>200.36203126229938</v>
      </c>
      <c r="W27" s="170">
        <v>200.27152344672456</v>
      </c>
      <c r="X27" s="170">
        <v>200.18101563114971</v>
      </c>
      <c r="Y27" s="170">
        <v>200.09050781557485</v>
      </c>
      <c r="Z27" s="170">
        <v>200</v>
      </c>
      <c r="AA27" s="170" t="s">
        <v>60</v>
      </c>
    </row>
    <row r="28" spans="2:27" s="151" customFormat="1" ht="27.95" customHeight="1" x14ac:dyDescent="0.2">
      <c r="B28" s="172" t="s">
        <v>73</v>
      </c>
      <c r="C28" s="170"/>
      <c r="D28" s="170">
        <v>0</v>
      </c>
      <c r="E28" s="170">
        <v>0</v>
      </c>
      <c r="F28" s="170">
        <v>0</v>
      </c>
      <c r="G28" s="170">
        <v>0</v>
      </c>
      <c r="H28" s="170">
        <v>0</v>
      </c>
      <c r="I28" s="170">
        <v>0</v>
      </c>
      <c r="J28" s="170">
        <v>0</v>
      </c>
      <c r="K28" s="170">
        <v>0</v>
      </c>
      <c r="L28" s="170">
        <v>0</v>
      </c>
      <c r="M28" s="170">
        <v>0</v>
      </c>
      <c r="N28" s="170">
        <v>0</v>
      </c>
      <c r="O28" s="170">
        <v>0</v>
      </c>
      <c r="P28" s="170">
        <v>0</v>
      </c>
      <c r="Q28" s="170">
        <v>0</v>
      </c>
      <c r="R28" s="170">
        <v>0</v>
      </c>
      <c r="S28" s="170">
        <v>0</v>
      </c>
      <c r="T28" s="170">
        <v>0</v>
      </c>
      <c r="U28" s="170">
        <v>0</v>
      </c>
      <c r="V28" s="170">
        <v>0</v>
      </c>
      <c r="W28" s="170">
        <v>0</v>
      </c>
      <c r="X28" s="170">
        <v>0</v>
      </c>
      <c r="Y28" s="170">
        <v>0</v>
      </c>
      <c r="Z28" s="170">
        <v>0</v>
      </c>
      <c r="AA28" s="170">
        <v>0.7</v>
      </c>
    </row>
    <row r="29" spans="2:27" s="151" customFormat="1" ht="27.95" customHeight="1" x14ac:dyDescent="0.2">
      <c r="B29" s="174"/>
      <c r="C29" s="164"/>
      <c r="D29" s="170">
        <v>100.90507815574847</v>
      </c>
      <c r="E29" s="170">
        <v>100.89376467880162</v>
      </c>
      <c r="F29" s="170">
        <v>100.88245120185478</v>
      </c>
      <c r="G29" s="170">
        <v>100.85982424796104</v>
      </c>
      <c r="H29" s="170">
        <v>100.81457034017363</v>
      </c>
      <c r="I29" s="170">
        <v>100.7693164323862</v>
      </c>
      <c r="J29" s="170">
        <v>100.72406252459881</v>
      </c>
      <c r="K29" s="170">
        <v>100.67880861681138</v>
      </c>
      <c r="L29" s="170">
        <v>100.63355470902393</v>
      </c>
      <c r="M29" s="170">
        <v>100.58830080123651</v>
      </c>
      <c r="N29" s="170">
        <v>100.54304689344909</v>
      </c>
      <c r="O29" s="170">
        <v>100.49779298566166</v>
      </c>
      <c r="P29" s="170">
        <v>100.45253907787423</v>
      </c>
      <c r="Q29" s="170">
        <v>100.40728517008681</v>
      </c>
      <c r="R29" s="170">
        <v>100.36203126229938</v>
      </c>
      <c r="S29" s="170">
        <v>100.31677735451197</v>
      </c>
      <c r="T29" s="170">
        <v>100.27152344672454</v>
      </c>
      <c r="U29" s="170">
        <v>100.22626953893712</v>
      </c>
      <c r="V29" s="170">
        <v>100.18101563114969</v>
      </c>
      <c r="W29" s="170">
        <v>100.13576172336226</v>
      </c>
      <c r="X29" s="170">
        <v>100.09050781557485</v>
      </c>
      <c r="Y29" s="170">
        <v>100.04525390778743</v>
      </c>
      <c r="Z29" s="170">
        <v>100</v>
      </c>
      <c r="AA29" s="170">
        <v>0</v>
      </c>
    </row>
    <row r="30" spans="2:27" s="151" customFormat="1" ht="27.95" customHeight="1" x14ac:dyDescent="0.2">
      <c r="B30" s="172" t="s">
        <v>74</v>
      </c>
      <c r="C30" s="170">
        <v>220.6944196955688</v>
      </c>
      <c r="D30" s="170">
        <v>220.6944196955688</v>
      </c>
      <c r="E30" s="170">
        <v>220.43573944937418</v>
      </c>
      <c r="F30" s="170">
        <v>220.17705920317957</v>
      </c>
      <c r="G30" s="170">
        <v>219.65969871079037</v>
      </c>
      <c r="H30" s="170">
        <v>218.62497772601191</v>
      </c>
      <c r="I30" s="170">
        <v>217.59025674123347</v>
      </c>
      <c r="J30" s="170">
        <v>216.55553575645504</v>
      </c>
      <c r="K30" s="170">
        <v>215.52081477167661</v>
      </c>
      <c r="L30" s="170">
        <v>214.48609378689815</v>
      </c>
      <c r="M30" s="170">
        <v>213.45137280211972</v>
      </c>
      <c r="N30" s="170">
        <v>212.41665181734129</v>
      </c>
      <c r="O30" s="170">
        <v>211.38193083256283</v>
      </c>
      <c r="P30" s="170">
        <v>210.3472098477844</v>
      </c>
      <c r="Q30" s="170">
        <v>209.31248886300597</v>
      </c>
      <c r="R30" s="170">
        <v>208.27776787822751</v>
      </c>
      <c r="S30" s="170">
        <v>207.24304689344908</v>
      </c>
      <c r="T30" s="170">
        <v>206.20832590867064</v>
      </c>
      <c r="U30" s="170">
        <v>205.17360492389219</v>
      </c>
      <c r="V30" s="170">
        <v>204.13888393911375</v>
      </c>
      <c r="W30" s="170">
        <v>203.10416295433532</v>
      </c>
      <c r="X30" s="170">
        <v>202.06944196955689</v>
      </c>
      <c r="Y30" s="170">
        <v>201.03472098477843</v>
      </c>
      <c r="Z30" s="170">
        <v>200</v>
      </c>
      <c r="AA30" s="170" t="s">
        <v>60</v>
      </c>
    </row>
    <row r="31" spans="2:27" s="151" customFormat="1" ht="27.75" customHeight="1" x14ac:dyDescent="0.2">
      <c r="B31" s="172" t="s">
        <v>75</v>
      </c>
      <c r="C31" s="170"/>
      <c r="D31" s="170">
        <v>0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0">
        <v>0</v>
      </c>
      <c r="M31" s="170">
        <v>0</v>
      </c>
      <c r="N31" s="170">
        <v>0</v>
      </c>
      <c r="O31" s="170">
        <v>0</v>
      </c>
      <c r="P31" s="170">
        <v>0</v>
      </c>
      <c r="Q31" s="170">
        <v>0</v>
      </c>
      <c r="R31" s="170">
        <v>0</v>
      </c>
      <c r="S31" s="170">
        <v>0</v>
      </c>
      <c r="T31" s="170">
        <v>0</v>
      </c>
      <c r="U31" s="170">
        <v>0</v>
      </c>
      <c r="V31" s="170">
        <v>0</v>
      </c>
      <c r="W31" s="170">
        <v>0</v>
      </c>
      <c r="X31" s="170">
        <v>0</v>
      </c>
      <c r="Y31" s="170">
        <v>0</v>
      </c>
      <c r="Z31" s="170">
        <v>0</v>
      </c>
      <c r="AA31" s="170">
        <v>0.6</v>
      </c>
    </row>
    <row r="32" spans="2:27" s="151" customFormat="1" ht="27.95" customHeight="1" x14ac:dyDescent="0.2">
      <c r="B32" s="173"/>
      <c r="C32" s="170"/>
      <c r="D32" s="170">
        <v>110.34720984778438</v>
      </c>
      <c r="E32" s="170">
        <v>110.21786972468711</v>
      </c>
      <c r="F32" s="170">
        <v>110.08852960158978</v>
      </c>
      <c r="G32" s="170">
        <v>109.8298493553952</v>
      </c>
      <c r="H32" s="170">
        <v>109.31248886300595</v>
      </c>
      <c r="I32" s="170">
        <v>108.79512837061674</v>
      </c>
      <c r="J32" s="170">
        <v>108.27776787822752</v>
      </c>
      <c r="K32" s="170">
        <v>107.76040738583829</v>
      </c>
      <c r="L32" s="170">
        <v>107.24304689344908</v>
      </c>
      <c r="M32" s="170">
        <v>106.72568640105986</v>
      </c>
      <c r="N32" s="170">
        <v>106.20832590867064</v>
      </c>
      <c r="O32" s="170">
        <v>105.69096541628143</v>
      </c>
      <c r="P32" s="170">
        <v>105.1736049238922</v>
      </c>
      <c r="Q32" s="170">
        <v>104.65624443150298</v>
      </c>
      <c r="R32" s="170">
        <v>104.13888393911375</v>
      </c>
      <c r="S32" s="170">
        <v>103.62152344672452</v>
      </c>
      <c r="T32" s="170">
        <v>103.10416295433534</v>
      </c>
      <c r="U32" s="170">
        <v>102.58680246194609</v>
      </c>
      <c r="V32" s="170">
        <v>102.06944196955688</v>
      </c>
      <c r="W32" s="170">
        <v>101.55208147716766</v>
      </c>
      <c r="X32" s="170">
        <v>101.03472098477843</v>
      </c>
      <c r="Y32" s="170">
        <v>100.51736049238922</v>
      </c>
      <c r="Z32" s="170">
        <v>100</v>
      </c>
      <c r="AA32" s="170" t="s">
        <v>52</v>
      </c>
    </row>
    <row r="33" spans="2:27" s="151" customFormat="1" ht="27.95" customHeight="1" x14ac:dyDescent="0.2">
      <c r="B33" s="172" t="s">
        <v>76</v>
      </c>
      <c r="C33" s="170">
        <v>126.27310277520945</v>
      </c>
      <c r="D33" s="170">
        <v>126.27310277520945</v>
      </c>
      <c r="E33" s="170">
        <v>127.19468899051934</v>
      </c>
      <c r="F33" s="170">
        <v>128.11627520582923</v>
      </c>
      <c r="G33" s="170">
        <v>129.95944763644897</v>
      </c>
      <c r="H33" s="170">
        <v>133.64579249768852</v>
      </c>
      <c r="I33" s="170">
        <v>137.33213735892804</v>
      </c>
      <c r="J33" s="170">
        <v>141.01848222016756</v>
      </c>
      <c r="K33" s="170">
        <v>144.70482708140707</v>
      </c>
      <c r="L33" s="170">
        <v>148.39117194264662</v>
      </c>
      <c r="M33" s="170">
        <v>152.07751680388614</v>
      </c>
      <c r="N33" s="170">
        <v>155.76386166512566</v>
      </c>
      <c r="O33" s="170">
        <v>159.45020652636521</v>
      </c>
      <c r="P33" s="170">
        <v>163.13655138760473</v>
      </c>
      <c r="Q33" s="170">
        <v>166.82289624884424</v>
      </c>
      <c r="R33" s="170">
        <v>170.50924111008379</v>
      </c>
      <c r="S33" s="170">
        <v>174.19558597132331</v>
      </c>
      <c r="T33" s="170">
        <v>177.88193083256283</v>
      </c>
      <c r="U33" s="170">
        <v>181.56827569380238</v>
      </c>
      <c r="V33" s="170">
        <v>185.2546205550419</v>
      </c>
      <c r="W33" s="170">
        <v>188.94096541628141</v>
      </c>
      <c r="X33" s="170">
        <v>192.62731027752096</v>
      </c>
      <c r="Y33" s="170">
        <v>196.31365513876045</v>
      </c>
      <c r="Z33" s="170">
        <v>200</v>
      </c>
      <c r="AA33" s="170" t="s">
        <v>60</v>
      </c>
    </row>
    <row r="34" spans="2:27" s="151" customFormat="1" ht="27.95" customHeight="1" x14ac:dyDescent="0.2">
      <c r="B34" s="172" t="s">
        <v>77</v>
      </c>
      <c r="C34" s="170"/>
      <c r="D34" s="170">
        <v>0</v>
      </c>
      <c r="E34" s="170">
        <v>1452502.9264479964</v>
      </c>
      <c r="F34" s="170">
        <v>1639489.5099855727</v>
      </c>
      <c r="G34" s="170">
        <v>1847181.5654684629</v>
      </c>
      <c r="H34" s="170">
        <v>2073640.9723981726</v>
      </c>
      <c r="I34" s="170">
        <v>2212127.0969812856</v>
      </c>
      <c r="J34" s="170">
        <v>2311136.1048455234</v>
      </c>
      <c r="K34" s="170">
        <v>2387162.9134840942</v>
      </c>
      <c r="L34" s="170">
        <v>2447979.2925069979</v>
      </c>
      <c r="M34" s="170">
        <v>2497919.4852771126</v>
      </c>
      <c r="N34" s="170">
        <v>2539670.0554450168</v>
      </c>
      <c r="O34" s="170">
        <v>2575022.6173265758</v>
      </c>
      <c r="P34" s="170">
        <v>2605238.129458637</v>
      </c>
      <c r="Q34" s="170">
        <v>2631241.6713194065</v>
      </c>
      <c r="R34" s="170">
        <v>2653734.6742946277</v>
      </c>
      <c r="S34" s="170">
        <v>2673263.4794071936</v>
      </c>
      <c r="T34" s="170">
        <v>2690263.2295746142</v>
      </c>
      <c r="U34" s="170">
        <v>2705087.0756655675</v>
      </c>
      <c r="V34" s="170">
        <v>2718026.2475571991</v>
      </c>
      <c r="W34" s="170">
        <v>2729324.2302574799</v>
      </c>
      <c r="X34" s="170">
        <v>2739187.014681871</v>
      </c>
      <c r="Y34" s="170">
        <v>2747790.6628603819</v>
      </c>
      <c r="Z34" s="170">
        <v>2755286.9919574438</v>
      </c>
      <c r="AA34" s="170">
        <v>1.1000000000000001</v>
      </c>
    </row>
    <row r="35" spans="2:27" s="151" customFormat="1" ht="27.95" customHeight="1" x14ac:dyDescent="0.2">
      <c r="B35" s="174"/>
      <c r="C35" s="164"/>
      <c r="D35" s="170">
        <v>63.136551387604726</v>
      </c>
      <c r="E35" s="170">
        <v>63.597344495259669</v>
      </c>
      <c r="F35" s="170">
        <v>64.058137602914613</v>
      </c>
      <c r="G35" s="170">
        <v>64.979723818224485</v>
      </c>
      <c r="H35" s="170">
        <v>66.822896248844259</v>
      </c>
      <c r="I35" s="170">
        <v>68.666068679464018</v>
      </c>
      <c r="J35" s="170">
        <v>70.509241110083778</v>
      </c>
      <c r="K35" s="170">
        <v>72.352413540703537</v>
      </c>
      <c r="L35" s="170">
        <v>74.195585971323311</v>
      </c>
      <c r="M35" s="170">
        <v>76.03875840194307</v>
      </c>
      <c r="N35" s="170">
        <v>77.88193083256283</v>
      </c>
      <c r="O35" s="170">
        <v>79.725103263182604</v>
      </c>
      <c r="P35" s="170">
        <v>81.568275693802363</v>
      </c>
      <c r="Q35" s="170">
        <v>83.411448124422122</v>
      </c>
      <c r="R35" s="170">
        <v>85.254620555041896</v>
      </c>
      <c r="S35" s="170">
        <v>87.097792985661656</v>
      </c>
      <c r="T35" s="170">
        <v>88.940965416281415</v>
      </c>
      <c r="U35" s="170">
        <v>90.784137846901189</v>
      </c>
      <c r="V35" s="170">
        <v>92.627310277520948</v>
      </c>
      <c r="W35" s="170">
        <v>94.470482708140707</v>
      </c>
      <c r="X35" s="170">
        <v>96.313655138760481</v>
      </c>
      <c r="Y35" s="170">
        <v>98.156827569380226</v>
      </c>
      <c r="Z35" s="170">
        <v>100</v>
      </c>
      <c r="AA35" s="170">
        <v>0</v>
      </c>
    </row>
    <row r="36" spans="2:27" s="151" customFormat="1" ht="27.95" customHeight="1" x14ac:dyDescent="0.2">
      <c r="B36" s="174"/>
      <c r="C36" s="164"/>
      <c r="D36" s="174"/>
      <c r="E36" s="175"/>
      <c r="F36" s="164"/>
      <c r="G36" s="176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</row>
    <row r="37" spans="2:27" ht="27.95" customHeight="1" x14ac:dyDescent="0.25">
      <c r="B37" s="162" t="s">
        <v>78</v>
      </c>
      <c r="C37" s="164"/>
      <c r="D37" s="164"/>
      <c r="E37" s="177"/>
      <c r="F37" s="162" t="s">
        <v>79</v>
      </c>
      <c r="G37" s="162" t="s">
        <v>80</v>
      </c>
      <c r="H37" s="162" t="s">
        <v>81</v>
      </c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2:27" ht="27.95" customHeight="1" x14ac:dyDescent="0.25">
      <c r="B38" s="178" t="s">
        <v>82</v>
      </c>
      <c r="C38" s="179">
        <v>2250000</v>
      </c>
      <c r="D38" s="180">
        <v>83.5</v>
      </c>
      <c r="E38" s="177"/>
      <c r="F38" s="178">
        <v>5.6390000000000002</v>
      </c>
      <c r="G38" s="181">
        <v>2250000</v>
      </c>
      <c r="H38" s="178">
        <v>167</v>
      </c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2:27" ht="27.95" customHeight="1" x14ac:dyDescent="0.25">
      <c r="B39" s="178" t="s">
        <v>83</v>
      </c>
      <c r="C39" s="179">
        <v>2474873.7341529164</v>
      </c>
      <c r="D39" s="180">
        <v>100</v>
      </c>
      <c r="E39" s="177"/>
      <c r="F39" s="162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</row>
    <row r="40" spans="2:27" ht="27.95" customHeight="1" x14ac:dyDescent="0.25">
      <c r="B40" s="178" t="s">
        <v>84</v>
      </c>
      <c r="C40" s="182">
        <v>100</v>
      </c>
      <c r="D40" s="182">
        <v>100</v>
      </c>
      <c r="E40" s="177"/>
      <c r="F40" s="178" t="s">
        <v>84</v>
      </c>
      <c r="G40" s="183">
        <v>200</v>
      </c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2:27" ht="27.95" customHeight="1" x14ac:dyDescent="0.25">
      <c r="B41" s="178" t="s">
        <v>85</v>
      </c>
      <c r="C41" s="182">
        <v>75</v>
      </c>
      <c r="D41" s="182">
        <v>75</v>
      </c>
      <c r="E41" s="177"/>
      <c r="F41" s="178" t="s">
        <v>85</v>
      </c>
      <c r="G41" s="178">
        <v>150</v>
      </c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</row>
    <row r="42" spans="2:27" ht="27.95" customHeight="1" x14ac:dyDescent="0.25">
      <c r="B42" s="178" t="s">
        <v>81</v>
      </c>
      <c r="C42" s="182">
        <v>83.5</v>
      </c>
      <c r="D42" s="182">
        <v>83.5</v>
      </c>
      <c r="E42" s="177"/>
      <c r="F42" s="178" t="s">
        <v>86</v>
      </c>
      <c r="G42" s="184">
        <v>50</v>
      </c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</row>
    <row r="43" spans="2:27" ht="27.95" customHeight="1" x14ac:dyDescent="0.25">
      <c r="B43" s="178" t="s">
        <v>87</v>
      </c>
      <c r="C43" s="185">
        <v>0</v>
      </c>
      <c r="D43" s="179">
        <v>4500000.0000000009</v>
      </c>
      <c r="E43" s="177"/>
      <c r="F43" s="178" t="s">
        <v>88</v>
      </c>
      <c r="G43" s="184">
        <v>-10</v>
      </c>
      <c r="H43" s="184">
        <v>-10</v>
      </c>
      <c r="I43" s="186" t="s">
        <v>89</v>
      </c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</row>
    <row r="44" spans="2:27" ht="27.95" customHeight="1" x14ac:dyDescent="0.25">
      <c r="B44" s="178" t="s">
        <v>90</v>
      </c>
      <c r="C44" s="182">
        <v>175</v>
      </c>
      <c r="D44" s="180">
        <v>175</v>
      </c>
      <c r="E44" s="177"/>
      <c r="F44" s="178" t="s">
        <v>91</v>
      </c>
      <c r="G44" s="184">
        <v>-5</v>
      </c>
      <c r="H44" s="184">
        <v>-5</v>
      </c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</row>
    <row r="45" spans="2:27" ht="27.95" customHeight="1" x14ac:dyDescent="0.25">
      <c r="B45" s="178" t="s">
        <v>92</v>
      </c>
      <c r="C45" s="182">
        <v>37.5</v>
      </c>
      <c r="D45" s="185">
        <v>225000</v>
      </c>
      <c r="E45" s="177"/>
      <c r="F45" s="178" t="s">
        <v>93</v>
      </c>
      <c r="G45" s="184">
        <v>75</v>
      </c>
      <c r="H45" s="181">
        <v>0</v>
      </c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2:27" ht="27.95" customHeight="1" x14ac:dyDescent="0.25">
      <c r="B46" s="178" t="s">
        <v>86</v>
      </c>
      <c r="C46" s="182">
        <v>87.5</v>
      </c>
      <c r="D46" s="185">
        <v>225000</v>
      </c>
      <c r="E46" s="177"/>
      <c r="F46" s="178" t="s">
        <v>94</v>
      </c>
      <c r="G46" s="173" t="s">
        <v>95</v>
      </c>
      <c r="H46" s="173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2:27" ht="27.95" customHeight="1" x14ac:dyDescent="0.25">
      <c r="B47" s="178" t="s">
        <v>96</v>
      </c>
      <c r="C47" s="182">
        <v>137.5</v>
      </c>
      <c r="D47" s="185">
        <v>225000</v>
      </c>
      <c r="E47" s="177"/>
      <c r="F47" s="178" t="s">
        <v>97</v>
      </c>
      <c r="G47" s="187" t="s">
        <v>34</v>
      </c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</row>
    <row r="48" spans="2:27" ht="27.95" customHeight="1" x14ac:dyDescent="0.25"/>
    <row r="49" s="150" customFormat="1" ht="15" hidden="1" customHeight="1" x14ac:dyDescent="0.25"/>
    <row r="50" s="150" customFormat="1" ht="15" hidden="1" customHeight="1" x14ac:dyDescent="0.25"/>
    <row r="51" s="150" customFormat="1" ht="15" hidden="1" customHeight="1" x14ac:dyDescent="0.25"/>
    <row r="52" s="150" customFormat="1" ht="15" hidden="1" customHeight="1" x14ac:dyDescent="0.25"/>
    <row r="53" s="150" customFormat="1" ht="15" hidden="1" customHeight="1" x14ac:dyDescent="0.25"/>
    <row r="54" s="150" customFormat="1" ht="15" hidden="1" customHeight="1" x14ac:dyDescent="0.25"/>
    <row r="55" s="150" customFormat="1" ht="15" hidden="1" customHeight="1" x14ac:dyDescent="0.25"/>
    <row r="56" s="150" customFormat="1" ht="15" hidden="1" customHeight="1" x14ac:dyDescent="0.25"/>
    <row r="57" s="150" customFormat="1" ht="15" hidden="1" customHeight="1" x14ac:dyDescent="0.25"/>
    <row r="58" s="150" customFormat="1" ht="15" hidden="1" customHeight="1" x14ac:dyDescent="0.25"/>
    <row r="59" s="150" customFormat="1" ht="15" hidden="1" customHeight="1" x14ac:dyDescent="0.25"/>
    <row r="60" s="150" customFormat="1" ht="15" hidden="1" customHeight="1" x14ac:dyDescent="0.25"/>
    <row r="61" s="150" customFormat="1" ht="15" hidden="1" customHeight="1" x14ac:dyDescent="0.25"/>
    <row r="62" s="150" customFormat="1" ht="15" hidden="1" customHeight="1" x14ac:dyDescent="0.25"/>
    <row r="63" s="150" customFormat="1" ht="15" hidden="1" customHeight="1" x14ac:dyDescent="0.25"/>
    <row r="64" s="150" customFormat="1" ht="15" hidden="1" customHeight="1" x14ac:dyDescent="0.25"/>
    <row r="65" s="150" customFormat="1" ht="15" hidden="1" customHeight="1" x14ac:dyDescent="0.25"/>
    <row r="66" s="150" customFormat="1" ht="15" hidden="1" customHeight="1" x14ac:dyDescent="0.25"/>
    <row r="67" s="150" customFormat="1" ht="15" hidden="1" customHeight="1" x14ac:dyDescent="0.25"/>
    <row r="68" s="150" customFormat="1" ht="15" hidden="1" customHeight="1" x14ac:dyDescent="0.25"/>
    <row r="69" s="150" customFormat="1" ht="15" hidden="1" customHeight="1" x14ac:dyDescent="0.25"/>
    <row r="70" s="150" customFormat="1" ht="15" hidden="1" customHeight="1" x14ac:dyDescent="0.25"/>
    <row r="71" s="150" customFormat="1" ht="15" hidden="1" customHeight="1" x14ac:dyDescent="0.25"/>
    <row r="72" s="150" customFormat="1" ht="15" hidden="1" customHeight="1" x14ac:dyDescent="0.25"/>
    <row r="73" s="150" customFormat="1" ht="15" hidden="1" customHeight="1" x14ac:dyDescent="0.25"/>
    <row r="74" s="150" customFormat="1" ht="15" hidden="1" customHeight="1" x14ac:dyDescent="0.25"/>
    <row r="75" s="150" customFormat="1" ht="15" hidden="1" customHeight="1" x14ac:dyDescent="0.25"/>
    <row r="76" s="150" customFormat="1" ht="15" hidden="1" customHeight="1" x14ac:dyDescent="0.25"/>
    <row r="77" s="150" customFormat="1" ht="15" hidden="1" customHeight="1" x14ac:dyDescent="0.25"/>
    <row r="78" s="150" customFormat="1" ht="15" hidden="1" customHeight="1" x14ac:dyDescent="0.25"/>
    <row r="79" s="150" customFormat="1" ht="15" hidden="1" customHeight="1" x14ac:dyDescent="0.25"/>
    <row r="80" s="150" customFormat="1" ht="15" hidden="1" customHeight="1" x14ac:dyDescent="0.25"/>
  </sheetData>
  <sheetProtection algorithmName="SHA-512" hashValue="SpYn4zJsUnd4pALSKXu6QlP4tpvxezGHCKgkQo8HP7fDrOFj59G1sv7DZrYjzJzDAya5FcXLX5BuOz3Ve2iNFg==" saltValue="+KadMUHjVeSPLFRFZlMLn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4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2023-10-10T10:10:42Z</dcterms:created>
  <dcterms:modified xsi:type="dcterms:W3CDTF">2023-10-12T20:01:59Z</dcterms:modified>
</cp:coreProperties>
</file>