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130"/>
  <workbookPr defaultThemeVersion="166925"/>
  <mc:AlternateContent xmlns:mc="http://schemas.openxmlformats.org/markup-compatibility/2006">
    <mc:Choice Requires="x15">
      <x15ac:absPath xmlns:x15ac="http://schemas.microsoft.com/office/spreadsheetml/2010/11/ac" url="https://eindhovenairport.sharepoint.com/sites/o365_aanbestedingPRMLuchtvaartactiviteiten/werkdocumenten/Aanbestedingsdocumentatie/Uitnodiging tot Inschrijving/Bijlagen/"/>
    </mc:Choice>
  </mc:AlternateContent>
  <xr:revisionPtr revIDLastSave="16" documentId="8_{B6FF9D6C-5753-4D31-BA97-B3EDFBFF0FA8}" xr6:coauthVersionLast="47" xr6:coauthVersionMax="47" xr10:uidLastSave="{7884F072-C478-4728-AD1A-797129058DF9}"/>
  <bookViews>
    <workbookView xWindow="-108" yWindow="-108" windowWidth="23256" windowHeight="12576" xr2:uid="{C0CF7FCE-F504-4E78-89FF-75A6E5DDEDF8}"/>
  </bookViews>
  <sheets>
    <sheet name="Prijsblad Perceel 1" sheetId="1" r:id="rId1"/>
    <sheet name="Uren prescan" sheetId="4" state="hidden" r:id="rId2"/>
    <sheet name="Beoordelingsmethodiek" sheetId="2" r:id="rId3"/>
    <sheet name="Prijs" sheetId="3" r:id="rId4"/>
  </sheets>
  <definedNames>
    <definedName name="_Toc129894154" localSheetId="2">Beoordelingsmethodiek!$A$1</definedName>
    <definedName name="_Toc129894155" localSheetId="3">Prijs!$A$1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16" i="4" l="1"/>
  <c r="F39" i="4"/>
  <c r="F36" i="4"/>
  <c r="F38" i="4"/>
  <c r="F37" i="4"/>
  <c r="B15" i="4"/>
  <c r="E26" i="4"/>
  <c r="D26" i="4"/>
  <c r="B25" i="4"/>
  <c r="B24" i="4"/>
  <c r="G24" i="4" s="1"/>
  <c r="G28" i="4" s="1"/>
  <c r="G29" i="4" s="1"/>
  <c r="C24" i="4"/>
  <c r="C26" i="4" s="1"/>
  <c r="B14" i="4"/>
  <c r="G14" i="4" s="1"/>
  <c r="G18" i="4" s="1"/>
  <c r="G19" i="4" s="1"/>
  <c r="E14" i="4"/>
  <c r="E18" i="4" s="1"/>
  <c r="C14" i="4"/>
  <c r="C18" i="4" s="1"/>
  <c r="B5" i="4"/>
  <c r="F5" i="4" s="1"/>
  <c r="F7" i="4" s="1"/>
  <c r="E5" i="4"/>
  <c r="D5" i="4"/>
  <c r="C5" i="4"/>
  <c r="E36" i="4"/>
  <c r="E37" i="4"/>
  <c r="E38" i="4"/>
  <c r="E39" i="4"/>
  <c r="E42" i="4"/>
  <c r="E43" i="4"/>
  <c r="E44" i="4"/>
  <c r="E45" i="4"/>
  <c r="E28" i="4"/>
  <c r="D28" i="4"/>
  <c r="D18" i="4"/>
  <c r="G5" i="4" l="1"/>
  <c r="F14" i="4"/>
  <c r="F18" i="4" s="1"/>
  <c r="F24" i="4"/>
  <c r="F28" i="4" s="1"/>
  <c r="C16" i="4"/>
  <c r="C19" i="4" s="1"/>
  <c r="E16" i="4"/>
  <c r="D29" i="4"/>
  <c r="C28" i="4"/>
  <c r="C29" i="4" s="1"/>
  <c r="E29" i="4"/>
  <c r="E19" i="4"/>
  <c r="D19" i="4"/>
  <c r="F16" i="4" l="1"/>
  <c r="F19" i="4" s="1"/>
  <c r="F26" i="4"/>
  <c r="F29" i="4" s="1"/>
  <c r="E7" i="4"/>
  <c r="D7" i="4"/>
  <c r="C7" i="4"/>
  <c r="G9" i="4"/>
  <c r="G10" i="4" s="1"/>
  <c r="G31" i="4" s="1"/>
  <c r="F9" i="4"/>
  <c r="E9" i="4"/>
  <c r="D9" i="4"/>
  <c r="C9" i="4"/>
  <c r="F10" i="4"/>
  <c r="F31" i="4" s="1"/>
  <c r="D10" i="4" l="1"/>
  <c r="D31" i="4" s="1"/>
  <c r="E10" i="4"/>
  <c r="E31" i="4" s="1"/>
  <c r="C10" i="4"/>
  <c r="C31" i="4" s="1"/>
  <c r="B7" i="1" l="1"/>
</calcChain>
</file>

<file path=xl/sharedStrings.xml><?xml version="1.0" encoding="utf-8"?>
<sst xmlns="http://schemas.openxmlformats.org/spreadsheetml/2006/main" count="126" uniqueCount="95">
  <si>
    <t>Uren per dag</t>
  </si>
  <si>
    <t>Bezetting</t>
  </si>
  <si>
    <t>Uren per jaar</t>
  </si>
  <si>
    <t>Prescan</t>
  </si>
  <si>
    <t>04:30-21:30</t>
  </si>
  <si>
    <t>05:00-17:00</t>
  </si>
  <si>
    <t>Perceel 1</t>
  </si>
  <si>
    <t>Het onderstaande overzicht beschrijft de onderlinge weging voor Perceel 1 van de (sub)Gunningscriteria (verder te noemen GC1, GC2, etc.) en het maximaal aantal te behalen punten:</t>
  </si>
  <si>
    <t>(sub)Gunningscriterium</t>
  </si>
  <si>
    <t xml:space="preserve">Onderlinge </t>
  </si>
  <si>
    <t>weging in %</t>
  </si>
  <si>
    <t xml:space="preserve">Maximaal te </t>
  </si>
  <si>
    <t>behalen punten</t>
  </si>
  <si>
    <t>Berekening / toelichting</t>
  </si>
  <si>
    <r>
      <t>“Prijs”</t>
    </r>
    <r>
      <rPr>
        <sz val="9"/>
        <color theme="1"/>
        <rFont val="Calibri"/>
        <family val="2"/>
      </rPr>
      <t>, bestaande uit:</t>
    </r>
  </si>
  <si>
    <t>GC 1.1 Prijs</t>
  </si>
  <si>
    <t>100 punten</t>
  </si>
  <si>
    <t>Zie § 7.1</t>
  </si>
  <si>
    <t>Zie § 7.2</t>
  </si>
  <si>
    <r>
      <t>“Kwaliteit”</t>
    </r>
    <r>
      <rPr>
        <sz val="9"/>
        <color theme="1"/>
        <rFont val="Calibri"/>
        <family val="2"/>
      </rPr>
      <t>, bestaande uit:</t>
    </r>
  </si>
  <si>
    <t>GC 1.2 Plan van Aanpak Uitvoering dienstverlening</t>
  </si>
  <si>
    <t>GC 1.3 Plan van Aanpak Transitie</t>
  </si>
  <si>
    <r>
      <t xml:space="preserve">GC 1.4 </t>
    </r>
    <r>
      <rPr>
        <strike/>
        <sz val="9"/>
        <color rgb="FFFF0000"/>
        <rFont val="Calibri"/>
        <family val="2"/>
      </rPr>
      <t xml:space="preserve"> </t>
    </r>
    <r>
      <rPr>
        <sz val="9"/>
        <color theme="1"/>
        <rFont val="Calibri"/>
        <family val="2"/>
      </rPr>
      <t>Projectmanagementplan</t>
    </r>
  </si>
  <si>
    <t>20 punten</t>
  </si>
  <si>
    <t>Zie § 7.3</t>
  </si>
  <si>
    <t>Zie § 7.4</t>
  </si>
  <si>
    <t>Zie § 7.5</t>
  </si>
  <si>
    <t>Totaal</t>
  </si>
  <si>
    <t xml:space="preserve">Prijsblad </t>
  </si>
  <si>
    <t>Beoordelingsmethodiek</t>
  </si>
  <si>
    <t>Voorbeeld a.d.h.v. LOG-formule</t>
  </si>
  <si>
    <t>De score voor GC 1 Prijs wordt berekend over de vaste aanneemsom en conform de LOG-formule:</t>
  </si>
  <si>
    <t>Score = MP – MP x (( LOG ( PI / LP )) / LOG ( 1,5 ))</t>
  </si>
  <si>
    <r>
      <t>(MP = Maximaal (te behalen) Punten (op het (sub)gunningscriterium Prijs</t>
    </r>
    <r>
      <rPr>
        <sz val="8"/>
        <color theme="1"/>
        <rFont val="Arial"/>
        <family val="2"/>
      </rPr>
      <t> </t>
    </r>
    <r>
      <rPr>
        <sz val="9"/>
        <color theme="1"/>
        <rFont val="Arial"/>
        <family val="2"/>
      </rPr>
      <t>))</t>
    </r>
  </si>
  <si>
    <t>(PI = Prijs (van) Inschrijver)</t>
  </si>
  <si>
    <t>(LP = Laagste Prijs (waarmee wordt ingeschreven door een Inschrijver))</t>
  </si>
  <si>
    <t xml:space="preserve">Aanbesteder heeft in deze procedure gekozen voor een LOG-formule. De LOG-formule heeft specifiek de volgende eigenschappen: </t>
  </si>
  <si>
    <r>
      <t>·</t>
    </r>
    <r>
      <rPr>
        <sz val="7"/>
        <color theme="1"/>
        <rFont val="Times New Roman"/>
        <family val="1"/>
      </rPr>
      <t xml:space="preserve">        </t>
    </r>
    <r>
      <rPr>
        <sz val="9"/>
        <color theme="1"/>
        <rFont val="Arial"/>
        <family val="2"/>
      </rPr>
      <t xml:space="preserve">Het is een relatieve formule. </t>
    </r>
  </si>
  <si>
    <r>
      <t>·</t>
    </r>
    <r>
      <rPr>
        <sz val="7"/>
        <color theme="1"/>
        <rFont val="Times New Roman"/>
        <family val="1"/>
      </rPr>
      <t xml:space="preserve">        </t>
    </r>
    <r>
      <rPr>
        <sz val="9"/>
        <color theme="1"/>
        <rFont val="Arial"/>
        <family val="2"/>
      </rPr>
      <t xml:space="preserve">Bij deze formule veranderen de punten onderling niet indien Inschrijver met de laagste inschrijvingsprijs weg zou vallen. </t>
    </r>
  </si>
  <si>
    <r>
      <t>·</t>
    </r>
    <r>
      <rPr>
        <sz val="7"/>
        <color theme="1"/>
        <rFont val="Times New Roman"/>
        <family val="1"/>
      </rPr>
      <t xml:space="preserve">        </t>
    </r>
    <r>
      <rPr>
        <sz val="9"/>
        <color theme="1"/>
        <rFont val="Arial"/>
        <family val="2"/>
      </rPr>
      <t>Aan de hand van deze formule is het eenvoudig te bepalen tot welke factor ten opzichte van de laagste inschrijvingsprijs Aanbesteder bereid is punten te geven. In dit geval: indien de prijs 50% hoger is, scoort de betreffende Inschrijver nul punten.</t>
    </r>
  </si>
  <si>
    <t xml:space="preserve">Er worden geen negatieve scores (minpunten) verstrekt. In het geval de formule een negatieve score genereert, worden nul punten toegekend. Manipulatieve Inschrijvingen zijn niet toegestaan. Een Inschrijving wordt als manipulatief aangemerkt indien de beoordelingssystematiek zodanig wordt gemanipuleerd dat de kenbare bedoeling van Aanbesteder wordt gefrustreerd en het aanbieden van realistische prijzen wordt verstoord. Een dergelijke Inschrijving wordt als ongeldige Inschrijving uitgesloten van de Aanbesteding. </t>
  </si>
  <si>
    <t>Voorbeeldberekening (sub)gunningscriterium Prijs:</t>
  </si>
  <si>
    <t>Inschrijver A:</t>
  </si>
  <si>
    <t>Ingediende prijs:</t>
  </si>
  <si>
    <t xml:space="preserve">Formule: </t>
  </si>
  <si>
    <t>30 – 30 x (( LOG ( 120 / 80 )) / LOG ( 1,5 ))</t>
  </si>
  <si>
    <t>Score op het (sub)gunningscriterium Prijs:</t>
  </si>
  <si>
    <t xml:space="preserve">Inschrijver B: </t>
  </si>
  <si>
    <t>30 – 30 x (( LOG ( 100 / 80 )) / LOG ( 1,5 ))</t>
  </si>
  <si>
    <t>Inschrijver C:</t>
  </si>
  <si>
    <t>Formule:</t>
  </si>
  <si>
    <t>30 – 30 x (( LOG ( 80 / 80 )) / LOG ( 1,5 ))</t>
  </si>
  <si>
    <t>GC1 Prijs</t>
  </si>
  <si>
    <t xml:space="preserve">Perceel 1: Dienstverlening voor Passengers with Reduced Mobility (PRM) </t>
  </si>
  <si>
    <t>&lt;- opgave</t>
  </si>
  <si>
    <r>
      <t xml:space="preserve">Uren per jaar </t>
    </r>
    <r>
      <rPr>
        <sz val="11"/>
        <color rgb="FFFF0000"/>
        <rFont val="Calibri"/>
        <family val="2"/>
        <scheme val="minor"/>
      </rPr>
      <t>(winter is indicatief; zie PvE)</t>
    </r>
  </si>
  <si>
    <r>
      <t xml:space="preserve">Uren per dag </t>
    </r>
    <r>
      <rPr>
        <sz val="11"/>
        <color rgb="FFFF0000"/>
        <rFont val="Calibri"/>
        <family val="2"/>
        <scheme val="minor"/>
      </rPr>
      <t>(winter is indicatief; zie PvE)</t>
    </r>
  </si>
  <si>
    <r>
      <t xml:space="preserve">Winter </t>
    </r>
    <r>
      <rPr>
        <sz val="11"/>
        <color rgb="FFFF0000"/>
        <rFont val="Calibri"/>
        <family val="2"/>
        <scheme val="minor"/>
      </rPr>
      <t>(verwachting)</t>
    </r>
  </si>
  <si>
    <t>07:00-15:00</t>
  </si>
  <si>
    <t>Zomer &amp; Winter</t>
  </si>
  <si>
    <t>Zomer</t>
  </si>
  <si>
    <t>Basistarief</t>
  </si>
  <si>
    <t>07:00 - 18:00</t>
  </si>
  <si>
    <t>Avondtarief</t>
  </si>
  <si>
    <t>18:00 - 24:00</t>
  </si>
  <si>
    <t>Nachttarief</t>
  </si>
  <si>
    <t>24:00 - 07:00</t>
  </si>
  <si>
    <t>Weekendtarief</t>
  </si>
  <si>
    <t>00:00 - 24:00</t>
  </si>
  <si>
    <t>Feestdag</t>
  </si>
  <si>
    <t>***</t>
  </si>
  <si>
    <t>Dagen</t>
  </si>
  <si>
    <t>feestdagen</t>
  </si>
  <si>
    <t>Correctie feestdagen</t>
  </si>
  <si>
    <t>Uren na correctie feestdagen</t>
  </si>
  <si>
    <t>Prescan 1</t>
  </si>
  <si>
    <t>Prescan 2</t>
  </si>
  <si>
    <t>weken</t>
  </si>
  <si>
    <t>uren  per dag</t>
  </si>
  <si>
    <t>zomer</t>
  </si>
  <si>
    <t>winter</t>
  </si>
  <si>
    <t>Prescan 1 zomer &amp; winter</t>
  </si>
  <si>
    <t>Prescan 1 zomer</t>
  </si>
  <si>
    <t>All-in tarief per passagier</t>
  </si>
  <si>
    <t>Passagiers (in dit voorbeeld/deze berekening gebaseerd op);</t>
  </si>
  <si>
    <t>Inschrijver verklaart de instructie en toelichting te hebben gelezen, begrepen en gaat hier mee akkoord en schrijft in met de bovenstaande vergelijkingsprijs:</t>
  </si>
  <si>
    <t>Ondertekening</t>
  </si>
  <si>
    <t>naam ondertekenaar invullen</t>
  </si>
  <si>
    <t>functie ondertekenaar invullen</t>
  </si>
  <si>
    <t>naam inschrijver invullen</t>
  </si>
  <si>
    <t>datum ondertekening invullen</t>
  </si>
  <si>
    <t>handtekening:</t>
  </si>
  <si>
    <t>(dient minmaal € 1.500.000,- en maximaal € 2.000.000,- te zijn, zie Uitnodiging tot Inschrijving).</t>
  </si>
  <si>
    <t>Totaal prijs (zie bodem- en plafondbedrag in par. 5.6)</t>
  </si>
  <si>
    <t>40 punten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</si>
</sst>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_ &quot;€&quot;\ * #,##0.000_ ;_ &quot;€&quot;\ * \-#,##0.000_ ;_ &quot;€&quot;\ * &quot;-&quot;???_ ;_ @_ "/>
    <numFmt numFmtId="165" formatCode="&quot;€&quot;\ #,##0"/>
    <numFmt numFmtId="166" formatCode="0.0"/>
  </numFmts>
  <fonts count="21" x14ac:knownFonts="1">
    <font>
      <sz val="11"/>
      <color theme="1"/>
      <name val="Calibri"/>
      <family val="2"/>
      <scheme val="minor"/>
    </font>
    <font>
      <sz val="11"/>
      <color rgb="FFFF0000"/>
      <name val="Calibri"/>
      <family val="2"/>
      <scheme val="minor"/>
    </font>
    <font>
      <b/>
      <sz val="20"/>
      <color theme="1"/>
      <name val="Calibri"/>
      <family val="2"/>
      <scheme val="minor"/>
    </font>
    <font>
      <b/>
      <u/>
      <sz val="11"/>
      <color theme="1"/>
      <name val="Calibri"/>
      <family val="2"/>
      <scheme val="minor"/>
    </font>
    <font>
      <vertAlign val="superscript"/>
      <sz val="11"/>
      <color theme="1"/>
      <name val="Calibri"/>
      <family val="2"/>
      <scheme val="minor"/>
    </font>
    <font>
      <sz val="9"/>
      <color theme="1"/>
      <name val="Arial"/>
      <family val="2"/>
    </font>
    <font>
      <b/>
      <u/>
      <sz val="9"/>
      <color theme="1"/>
      <name val="Arial"/>
      <family val="2"/>
    </font>
    <font>
      <b/>
      <sz val="9"/>
      <color rgb="FF000000"/>
      <name val="Calibri"/>
      <family val="2"/>
    </font>
    <font>
      <b/>
      <sz val="9"/>
      <color theme="1"/>
      <name val="Calibri"/>
      <family val="2"/>
    </font>
    <font>
      <sz val="9"/>
      <color theme="1"/>
      <name val="Calibri"/>
      <family val="2"/>
    </font>
    <font>
      <strike/>
      <sz val="9"/>
      <color rgb="FFFF0000"/>
      <name val="Calibri"/>
      <family val="2"/>
    </font>
    <font>
      <b/>
      <sz val="9"/>
      <color rgb="FF002060"/>
      <name val="Arial"/>
      <family val="2"/>
    </font>
    <font>
      <b/>
      <sz val="14"/>
      <color rgb="FF002060"/>
      <name val="Arial"/>
      <family val="2"/>
    </font>
    <font>
      <sz val="8"/>
      <color theme="1"/>
      <name val="Arial"/>
      <family val="2"/>
    </font>
    <font>
      <sz val="9"/>
      <color theme="1"/>
      <name val="Symbol"/>
      <family val="1"/>
      <charset val="2"/>
    </font>
    <font>
      <sz val="7"/>
      <color theme="1"/>
      <name val="Times New Roman"/>
      <family val="1"/>
    </font>
    <font>
      <b/>
      <sz val="11"/>
      <color theme="1"/>
      <name val="Calibri"/>
      <family val="2"/>
      <scheme val="minor"/>
    </font>
    <font>
      <sz val="10"/>
      <name val="Calibri"/>
      <family val="2"/>
      <scheme val="minor"/>
    </font>
    <font>
      <sz val="11"/>
      <color rgb="FF000000"/>
      <name val="Calibri"/>
      <family val="2"/>
      <scheme val="minor"/>
    </font>
    <font>
      <sz val="12"/>
      <color rgb="FF595959"/>
      <name val="Calibri"/>
      <family val="2"/>
      <scheme val="minor"/>
    </font>
    <font>
      <i/>
      <sz val="11"/>
      <name val="Calibri"/>
      <family val="2"/>
      <scheme val="minor"/>
    </font>
  </fonts>
  <fills count="6">
    <fill>
      <patternFill patternType="none"/>
    </fill>
    <fill>
      <patternFill patternType="gray125"/>
    </fill>
    <fill>
      <patternFill patternType="solid">
        <fgColor rgb="FFE0E0E0"/>
        <bgColor indexed="64"/>
      </patternFill>
    </fill>
    <fill>
      <patternFill patternType="solid">
        <fgColor rgb="FF92D050"/>
        <bgColor indexed="64"/>
      </patternFill>
    </fill>
    <fill>
      <patternFill patternType="solid">
        <fgColor rgb="FFFFFFFF"/>
        <bgColor rgb="FF000000"/>
      </patternFill>
    </fill>
    <fill>
      <patternFill patternType="solid">
        <fgColor rgb="FF8DB4E2"/>
        <bgColor rgb="FF000000"/>
      </patternFill>
    </fill>
  </fills>
  <borders count="10">
    <border>
      <left/>
      <right/>
      <top/>
      <bottom/>
      <diagonal/>
    </border>
    <border>
      <left style="medium">
        <color indexed="64"/>
      </left>
      <right style="medium">
        <color indexed="64"/>
      </right>
      <top style="medium">
        <color indexed="64"/>
      </top>
      <bottom/>
      <diagonal/>
    </border>
    <border>
      <left style="medium">
        <color indexed="64"/>
      </left>
      <right style="medium">
        <color indexed="64"/>
      </right>
      <top/>
      <bottom style="double">
        <color indexed="64"/>
      </bottom>
      <diagonal/>
    </border>
    <border>
      <left/>
      <right style="medium">
        <color indexed="64"/>
      </right>
      <top style="medium">
        <color indexed="64"/>
      </top>
      <bottom/>
      <diagonal/>
    </border>
    <border>
      <left/>
      <right style="medium">
        <color indexed="64"/>
      </right>
      <top/>
      <bottom style="double">
        <color indexed="64"/>
      </bottom>
      <diagonal/>
    </border>
    <border>
      <left style="medium">
        <color indexed="64"/>
      </left>
      <right style="medium">
        <color indexed="64"/>
      </right>
      <top/>
      <bottom style="medium">
        <color indexed="64"/>
      </bottom>
      <diagonal/>
    </border>
    <border>
      <left style="medium">
        <color indexed="64"/>
      </left>
      <right style="medium">
        <color indexed="64"/>
      </right>
      <top/>
      <bottom/>
      <diagonal/>
    </border>
    <border>
      <left/>
      <right style="medium">
        <color indexed="64"/>
      </right>
      <top/>
      <bottom style="medium">
        <color indexed="64"/>
      </bottom>
      <diagonal/>
    </border>
    <border>
      <left/>
      <right style="medium">
        <color indexed="64"/>
      </right>
      <top/>
      <bottom/>
      <diagonal/>
    </border>
    <border>
      <left style="medium">
        <color indexed="64"/>
      </left>
      <right style="medium">
        <color indexed="64"/>
      </right>
      <top style="double">
        <color indexed="64"/>
      </top>
      <bottom/>
      <diagonal/>
    </border>
  </borders>
  <cellStyleXfs count="1">
    <xf numFmtId="0" fontId="0" fillId="0" borderId="0"/>
  </cellStyleXfs>
  <cellXfs count="52">
    <xf numFmtId="0" fontId="0" fillId="0" borderId="0" xfId="0"/>
    <xf numFmtId="0" fontId="2" fillId="0" borderId="0" xfId="0" applyFont="1"/>
    <xf numFmtId="0" fontId="3" fillId="0" borderId="0" xfId="0" applyFont="1"/>
    <xf numFmtId="0" fontId="4" fillId="0" borderId="0" xfId="0" applyFont="1"/>
    <xf numFmtId="0" fontId="0" fillId="0" borderId="0" xfId="0" applyAlignment="1">
      <alignment vertical="center"/>
    </xf>
    <xf numFmtId="0" fontId="6" fillId="0" borderId="0" xfId="0" applyFont="1" applyAlignment="1">
      <alignment vertical="center"/>
    </xf>
    <xf numFmtId="0" fontId="5" fillId="0" borderId="0" xfId="0" applyFont="1" applyAlignment="1">
      <alignment vertical="center"/>
    </xf>
    <xf numFmtId="0" fontId="7" fillId="2" borderId="3" xfId="0" applyFont="1" applyFill="1" applyBorder="1" applyAlignment="1">
      <alignment horizontal="center" vertical="center" wrapText="1"/>
    </xf>
    <xf numFmtId="0" fontId="7" fillId="2" borderId="4" xfId="0" applyFont="1" applyFill="1" applyBorder="1" applyAlignment="1">
      <alignment horizontal="center" vertical="center" wrapText="1"/>
    </xf>
    <xf numFmtId="0" fontId="8" fillId="0" borderId="6" xfId="0" applyFont="1" applyBorder="1" applyAlignment="1">
      <alignment vertical="center" wrapText="1"/>
    </xf>
    <xf numFmtId="0" fontId="9" fillId="0" borderId="5" xfId="0" applyFont="1" applyBorder="1" applyAlignment="1">
      <alignment vertical="center" wrapText="1"/>
    </xf>
    <xf numFmtId="0" fontId="8" fillId="0" borderId="8" xfId="0" applyFont="1" applyBorder="1" applyAlignment="1">
      <alignment horizontal="center" vertical="center" wrapText="1"/>
    </xf>
    <xf numFmtId="0" fontId="9" fillId="0" borderId="7" xfId="0" applyFont="1" applyBorder="1" applyAlignment="1">
      <alignment vertical="center" wrapText="1"/>
    </xf>
    <xf numFmtId="0" fontId="8" fillId="0" borderId="8" xfId="0" applyFont="1" applyBorder="1" applyAlignment="1">
      <alignment vertical="center" wrapText="1"/>
    </xf>
    <xf numFmtId="0" fontId="9" fillId="0" borderId="6" xfId="0" applyFont="1" applyBorder="1" applyAlignment="1">
      <alignment vertical="center" wrapText="1"/>
    </xf>
    <xf numFmtId="0" fontId="9" fillId="0" borderId="8" xfId="0" applyFont="1" applyBorder="1" applyAlignment="1">
      <alignment horizontal="center" vertical="center" wrapText="1"/>
    </xf>
    <xf numFmtId="0" fontId="9" fillId="0" borderId="4" xfId="0" applyFont="1" applyBorder="1" applyAlignment="1">
      <alignment horizontal="center" vertical="center" wrapText="1"/>
    </xf>
    <xf numFmtId="0" fontId="9" fillId="0" borderId="8" xfId="0" applyFont="1" applyBorder="1" applyAlignment="1">
      <alignment vertical="center" wrapText="1"/>
    </xf>
    <xf numFmtId="0" fontId="9" fillId="0" borderId="4" xfId="0" applyFont="1" applyBorder="1" applyAlignment="1">
      <alignment vertical="center" wrapText="1"/>
    </xf>
    <xf numFmtId="0" fontId="8" fillId="0" borderId="8" xfId="0" applyFont="1" applyBorder="1" applyAlignment="1">
      <alignment horizontal="right" vertical="center" wrapText="1"/>
    </xf>
    <xf numFmtId="9" fontId="8" fillId="0" borderId="7" xfId="0" applyNumberFormat="1" applyFont="1" applyBorder="1" applyAlignment="1">
      <alignment horizontal="center" vertical="center" wrapText="1"/>
    </xf>
    <xf numFmtId="0" fontId="8" fillId="0" borderId="7" xfId="0" applyFont="1" applyBorder="1" applyAlignment="1">
      <alignment horizontal="center" vertical="center" wrapText="1"/>
    </xf>
    <xf numFmtId="0" fontId="11" fillId="0" borderId="0" xfId="0" applyFont="1" applyAlignment="1">
      <alignment horizontal="left" vertical="center" indent="6"/>
    </xf>
    <xf numFmtId="0" fontId="12" fillId="0" borderId="0" xfId="0" applyFont="1" applyAlignment="1">
      <alignment horizontal="left" vertical="center"/>
    </xf>
    <xf numFmtId="0" fontId="14" fillId="0" borderId="0" xfId="0" applyFont="1" applyAlignment="1">
      <alignment horizontal="left" vertical="center" indent="5"/>
    </xf>
    <xf numFmtId="0" fontId="5" fillId="0" borderId="0" xfId="0" applyFont="1" applyAlignment="1">
      <alignment horizontal="left" vertical="center" indent="5"/>
    </xf>
    <xf numFmtId="0" fontId="11" fillId="0" borderId="0" xfId="0" applyFont="1" applyAlignment="1">
      <alignment vertical="center"/>
    </xf>
    <xf numFmtId="3" fontId="0" fillId="0" borderId="0" xfId="0" applyNumberFormat="1"/>
    <xf numFmtId="165" fontId="0" fillId="0" borderId="0" xfId="0" applyNumberFormat="1"/>
    <xf numFmtId="166" fontId="0" fillId="0" borderId="0" xfId="0" applyNumberFormat="1"/>
    <xf numFmtId="164" fontId="0" fillId="3" borderId="0" xfId="0" applyNumberFormat="1" applyFill="1" applyProtection="1">
      <protection locked="0"/>
    </xf>
    <xf numFmtId="0" fontId="1" fillId="0" borderId="0" xfId="0" applyFont="1"/>
    <xf numFmtId="0" fontId="4" fillId="0" borderId="0" xfId="0" applyFont="1" applyAlignment="1">
      <alignment vertical="center"/>
    </xf>
    <xf numFmtId="0" fontId="16" fillId="0" borderId="0" xfId="0" applyFont="1"/>
    <xf numFmtId="9" fontId="0" fillId="0" borderId="0" xfId="0" applyNumberFormat="1"/>
    <xf numFmtId="0" fontId="18" fillId="4" borderId="0" xfId="0" applyFont="1" applyFill="1"/>
    <xf numFmtId="0" fontId="17" fillId="0" borderId="0" xfId="0" applyFont="1"/>
    <xf numFmtId="0" fontId="17" fillId="4" borderId="0" xfId="0" applyFont="1" applyFill="1"/>
    <xf numFmtId="0" fontId="19" fillId="4" borderId="0" xfId="0" applyFont="1" applyFill="1"/>
    <xf numFmtId="0" fontId="20" fillId="5" borderId="0" xfId="0" applyFont="1" applyFill="1" applyAlignment="1">
      <alignment horizontal="left" vertical="top" wrapText="1"/>
    </xf>
    <xf numFmtId="0" fontId="17" fillId="4" borderId="0" xfId="0" applyFont="1" applyFill="1" applyAlignment="1">
      <alignment vertical="top" wrapText="1"/>
    </xf>
    <xf numFmtId="0" fontId="17" fillId="0" borderId="0" xfId="0" applyFont="1" applyAlignment="1">
      <alignment horizontal="left" vertical="top" wrapText="1"/>
    </xf>
    <xf numFmtId="0" fontId="20" fillId="5" borderId="0" xfId="0" applyFont="1" applyFill="1" applyAlignment="1">
      <alignment horizontal="left" vertical="top" wrapText="1"/>
    </xf>
    <xf numFmtId="9" fontId="8" fillId="0" borderId="9" xfId="0" applyNumberFormat="1" applyFont="1" applyBorder="1" applyAlignment="1">
      <alignment horizontal="center" vertical="center" wrapText="1"/>
    </xf>
    <xf numFmtId="9" fontId="8" fillId="0" borderId="5" xfId="0" applyNumberFormat="1" applyFont="1" applyBorder="1" applyAlignment="1">
      <alignment horizontal="center" vertical="center" wrapText="1"/>
    </xf>
    <xf numFmtId="0" fontId="8" fillId="0" borderId="9" xfId="0" applyFont="1" applyBorder="1" applyAlignment="1">
      <alignment horizontal="center" vertical="center" wrapText="1"/>
    </xf>
    <xf numFmtId="0" fontId="8" fillId="0" borderId="5" xfId="0" applyFont="1" applyBorder="1" applyAlignment="1">
      <alignment horizontal="center" vertical="center" wrapText="1"/>
    </xf>
    <xf numFmtId="9" fontId="8" fillId="0" borderId="1" xfId="0" applyNumberFormat="1" applyFont="1" applyBorder="1" applyAlignment="1">
      <alignment horizontal="center" vertical="center" wrapText="1"/>
    </xf>
    <xf numFmtId="9" fontId="8" fillId="0" borderId="6" xfId="0" applyNumberFormat="1" applyFont="1" applyBorder="1" applyAlignment="1">
      <alignment horizontal="center" vertical="center" wrapText="1"/>
    </xf>
    <xf numFmtId="9" fontId="8" fillId="0" borderId="2" xfId="0" applyNumberFormat="1" applyFont="1" applyBorder="1" applyAlignment="1">
      <alignment horizontal="center" vertical="center" wrapText="1"/>
    </xf>
    <xf numFmtId="0" fontId="7" fillId="2" borderId="1" xfId="0" applyFont="1" applyFill="1" applyBorder="1" applyAlignment="1">
      <alignment vertical="center" wrapText="1"/>
    </xf>
    <xf numFmtId="0" fontId="7" fillId="2" borderId="2" xfId="0" applyFont="1" applyFill="1" applyBorder="1" applyAlignment="1">
      <alignment vertical="center"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AFDC1C-F70D-4D8F-B914-E99B926C1055}">
  <dimension ref="A1:N20"/>
  <sheetViews>
    <sheetView tabSelected="1" workbookViewId="0">
      <selection activeCell="B6" sqref="B6"/>
    </sheetView>
  </sheetViews>
  <sheetFormatPr defaultRowHeight="14.4" x14ac:dyDescent="0.3"/>
  <cols>
    <col min="1" max="1" width="49.77734375" customWidth="1"/>
    <col min="2" max="2" width="11.33203125" bestFit="1" customWidth="1"/>
    <col min="3" max="3" width="16.5546875" customWidth="1"/>
    <col min="4" max="4" width="14.77734375" customWidth="1"/>
    <col min="5" max="5" width="15.77734375" customWidth="1"/>
    <col min="6" max="6" width="13.21875" bestFit="1" customWidth="1"/>
    <col min="7" max="7" width="8.88671875" bestFit="1" customWidth="1"/>
    <col min="13" max="13" width="11.5546875" bestFit="1" customWidth="1"/>
  </cols>
  <sheetData>
    <row r="1" spans="1:14" ht="25.8" x14ac:dyDescent="0.5">
      <c r="A1" s="1" t="s">
        <v>28</v>
      </c>
    </row>
    <row r="2" spans="1:14" ht="25.8" x14ac:dyDescent="0.5">
      <c r="A2" s="1"/>
    </row>
    <row r="3" spans="1:14" ht="25.8" x14ac:dyDescent="0.5">
      <c r="A3" s="1" t="s">
        <v>53</v>
      </c>
    </row>
    <row r="5" spans="1:14" x14ac:dyDescent="0.3">
      <c r="A5" t="s">
        <v>84</v>
      </c>
      <c r="B5" s="27">
        <v>6700000</v>
      </c>
    </row>
    <row r="6" spans="1:14" x14ac:dyDescent="0.3">
      <c r="A6" t="s">
        <v>83</v>
      </c>
      <c r="B6" s="30"/>
      <c r="C6" t="s">
        <v>54</v>
      </c>
    </row>
    <row r="7" spans="1:14" x14ac:dyDescent="0.3">
      <c r="A7" t="s">
        <v>93</v>
      </c>
      <c r="B7" s="28">
        <f>B5*B6</f>
        <v>0</v>
      </c>
      <c r="D7" s="31" t="s">
        <v>92</v>
      </c>
    </row>
    <row r="8" spans="1:14" ht="16.2" x14ac:dyDescent="0.3">
      <c r="A8" s="3"/>
    </row>
    <row r="10" spans="1:14" ht="27.6" customHeight="1" x14ac:dyDescent="0.3">
      <c r="A10" s="41" t="s">
        <v>85</v>
      </c>
      <c r="B10" s="41"/>
      <c r="C10" s="41"/>
      <c r="D10" s="41"/>
      <c r="E10" s="35"/>
      <c r="F10" s="35"/>
      <c r="G10" s="35"/>
      <c r="H10" s="35"/>
      <c r="I10" s="35"/>
      <c r="J10" s="35"/>
      <c r="K10" s="35"/>
      <c r="L10" s="35"/>
      <c r="M10" s="35"/>
      <c r="N10" s="35"/>
    </row>
    <row r="11" spans="1:14" x14ac:dyDescent="0.3">
      <c r="A11" s="37"/>
      <c r="B11" s="37"/>
      <c r="C11" s="37"/>
      <c r="D11" s="37"/>
      <c r="E11" s="35"/>
      <c r="F11" s="35"/>
      <c r="G11" s="35"/>
      <c r="H11" s="35"/>
      <c r="I11" s="35"/>
      <c r="J11" s="35"/>
      <c r="K11" s="35"/>
      <c r="L11" s="35"/>
      <c r="M11" s="35"/>
      <c r="N11" s="35"/>
    </row>
    <row r="12" spans="1:14" ht="15.6" x14ac:dyDescent="0.3">
      <c r="A12" s="38" t="s">
        <v>86</v>
      </c>
      <c r="B12" s="37"/>
      <c r="C12" s="37"/>
      <c r="D12" s="37"/>
      <c r="E12" s="35"/>
      <c r="F12" s="35"/>
      <c r="G12" s="35"/>
      <c r="H12" s="35"/>
      <c r="I12" s="35"/>
      <c r="J12" s="35"/>
      <c r="K12" s="35"/>
      <c r="L12" s="35"/>
      <c r="M12" s="35"/>
      <c r="N12" s="35"/>
    </row>
    <row r="13" spans="1:14" x14ac:dyDescent="0.3">
      <c r="A13" s="37"/>
      <c r="B13" s="37"/>
      <c r="C13" s="37"/>
      <c r="D13" s="37"/>
      <c r="E13" s="35"/>
      <c r="F13" s="35"/>
      <c r="G13" s="35"/>
      <c r="H13" s="35"/>
      <c r="I13" s="35"/>
      <c r="J13" s="35"/>
      <c r="K13" s="35"/>
      <c r="L13" s="35"/>
      <c r="M13" s="35"/>
      <c r="N13" s="35"/>
    </row>
    <row r="14" spans="1:14" x14ac:dyDescent="0.3">
      <c r="A14" s="39" t="s">
        <v>87</v>
      </c>
      <c r="B14" s="37"/>
      <c r="C14" s="37"/>
      <c r="D14" s="37"/>
      <c r="E14" s="35"/>
      <c r="F14" s="35"/>
      <c r="G14" s="35"/>
      <c r="H14" s="35"/>
      <c r="I14" s="35"/>
      <c r="J14" s="35"/>
      <c r="K14" s="35"/>
      <c r="L14" s="35"/>
      <c r="M14" s="35"/>
      <c r="N14" s="35"/>
    </row>
    <row r="15" spans="1:14" x14ac:dyDescent="0.3">
      <c r="A15" s="39" t="s">
        <v>88</v>
      </c>
      <c r="B15" s="37"/>
      <c r="C15" s="37"/>
      <c r="D15" s="37"/>
      <c r="E15" s="35"/>
      <c r="F15" s="35"/>
      <c r="G15" s="35"/>
      <c r="H15" s="35"/>
      <c r="I15" s="35"/>
      <c r="J15" s="35"/>
      <c r="K15" s="35"/>
      <c r="L15" s="35"/>
      <c r="M15" s="35"/>
      <c r="N15" s="35"/>
    </row>
    <row r="16" spans="1:14" x14ac:dyDescent="0.3">
      <c r="A16" s="39" t="s">
        <v>89</v>
      </c>
      <c r="B16" s="37"/>
      <c r="C16" s="37"/>
      <c r="D16" s="37"/>
      <c r="E16" s="35"/>
      <c r="F16" s="35"/>
      <c r="G16" s="35"/>
      <c r="H16" s="35"/>
      <c r="I16" s="35"/>
      <c r="J16" s="35"/>
      <c r="K16" s="35"/>
      <c r="L16" s="35"/>
      <c r="M16" s="35"/>
      <c r="N16" s="35"/>
    </row>
    <row r="17" spans="1:14" x14ac:dyDescent="0.3">
      <c r="A17" s="39" t="s">
        <v>90</v>
      </c>
      <c r="B17" s="37"/>
      <c r="C17" s="37"/>
      <c r="D17" s="37"/>
      <c r="E17" s="35"/>
      <c r="F17" s="35"/>
      <c r="G17" s="35"/>
      <c r="H17" s="35"/>
      <c r="I17" s="35"/>
      <c r="J17" s="35"/>
      <c r="K17" s="35"/>
      <c r="L17" s="35"/>
      <c r="M17" s="35"/>
      <c r="N17" s="35"/>
    </row>
    <row r="18" spans="1:14" x14ac:dyDescent="0.3">
      <c r="A18" s="40"/>
      <c r="B18" s="37"/>
      <c r="C18" s="37"/>
      <c r="D18" s="37"/>
      <c r="E18" s="35"/>
      <c r="F18" s="35"/>
      <c r="G18" s="35"/>
      <c r="H18" s="35"/>
      <c r="I18" s="35"/>
      <c r="J18" s="35"/>
      <c r="K18" s="35"/>
      <c r="L18" s="35"/>
      <c r="M18" s="35"/>
      <c r="N18" s="35"/>
    </row>
    <row r="19" spans="1:14" x14ac:dyDescent="0.3">
      <c r="A19" s="40" t="s">
        <v>91</v>
      </c>
      <c r="B19" s="37"/>
      <c r="C19" s="37"/>
      <c r="D19" s="37"/>
      <c r="E19" s="35"/>
      <c r="F19" s="35"/>
      <c r="G19" s="35"/>
      <c r="H19" s="35"/>
      <c r="I19" s="35"/>
      <c r="J19" s="35"/>
      <c r="K19" s="35"/>
      <c r="L19" s="35"/>
      <c r="M19" s="35"/>
      <c r="N19" s="35"/>
    </row>
    <row r="20" spans="1:14" x14ac:dyDescent="0.3">
      <c r="A20" s="42"/>
      <c r="B20" s="42"/>
      <c r="C20" s="42"/>
      <c r="D20" s="36"/>
      <c r="E20" s="35"/>
      <c r="F20" s="35"/>
      <c r="G20" s="35"/>
      <c r="H20" s="35"/>
      <c r="I20" s="35"/>
      <c r="J20" s="35"/>
      <c r="K20" s="35"/>
      <c r="L20" s="35"/>
      <c r="M20" s="35"/>
      <c r="N20" s="35"/>
    </row>
  </sheetData>
  <mergeCells count="2">
    <mergeCell ref="A10:D10"/>
    <mergeCell ref="A20:C20"/>
  </mergeCells>
  <dataValidations count="1">
    <dataValidation type="decimal" allowBlank="1" showInputMessage="1" showErrorMessage="1" error="Met het opgegeven All-Inn tarief overschrijdt u de maximale totaalprijs van EUR 2.000.000 " sqref="B6" xr:uid="{73D44E97-D142-40C3-8F8D-6B119185ED29}">
      <formula1>0</formula1>
      <formula2>0.2985071</formula2>
    </dataValidation>
  </dataValidation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9E110C-A910-421B-9B74-EFEEA334AB31}">
  <dimension ref="A1:G45"/>
  <sheetViews>
    <sheetView topLeftCell="A12" workbookViewId="0">
      <selection activeCell="C29" sqref="C29:G29"/>
    </sheetView>
  </sheetViews>
  <sheetFormatPr defaultRowHeight="14.4" x14ac:dyDescent="0.3"/>
  <cols>
    <col min="1" max="1" width="35.33203125" bestFit="1" customWidth="1"/>
    <col min="2" max="2" width="10.77734375" bestFit="1" customWidth="1"/>
    <col min="3" max="5" width="11.6640625" bestFit="1" customWidth="1"/>
    <col min="6" max="6" width="13.21875" bestFit="1" customWidth="1"/>
    <col min="7" max="7" width="8.21875" bestFit="1" customWidth="1"/>
  </cols>
  <sheetData>
    <row r="1" spans="1:7" x14ac:dyDescent="0.3">
      <c r="A1" s="2" t="s">
        <v>3</v>
      </c>
      <c r="C1" t="s">
        <v>61</v>
      </c>
      <c r="D1" t="s">
        <v>63</v>
      </c>
      <c r="E1" t="s">
        <v>65</v>
      </c>
      <c r="F1" t="s">
        <v>67</v>
      </c>
      <c r="G1" s="4" t="s">
        <v>69</v>
      </c>
    </row>
    <row r="2" spans="1:7" ht="16.2" x14ac:dyDescent="0.3">
      <c r="A2" s="2"/>
      <c r="C2" t="s">
        <v>62</v>
      </c>
      <c r="D2" t="s">
        <v>64</v>
      </c>
      <c r="E2" t="s">
        <v>66</v>
      </c>
      <c r="F2" t="s">
        <v>68</v>
      </c>
      <c r="G2" s="32" t="s">
        <v>70</v>
      </c>
    </row>
    <row r="3" spans="1:7" x14ac:dyDescent="0.3">
      <c r="A3" t="s">
        <v>59</v>
      </c>
      <c r="B3" t="s">
        <v>4</v>
      </c>
    </row>
    <row r="4" spans="1:7" x14ac:dyDescent="0.3">
      <c r="A4" t="s">
        <v>1</v>
      </c>
      <c r="B4">
        <v>1</v>
      </c>
    </row>
    <row r="5" spans="1:7" x14ac:dyDescent="0.3">
      <c r="A5" t="s">
        <v>0</v>
      </c>
      <c r="B5" t="e">
        <f>+#REF!</f>
        <v>#REF!</v>
      </c>
      <c r="C5" t="e">
        <f>+#REF!</f>
        <v>#REF!</v>
      </c>
      <c r="D5" t="e">
        <f>+#REF!</f>
        <v>#REF!</v>
      </c>
      <c r="E5" t="e">
        <f>+#REF!</f>
        <v>#REF!</v>
      </c>
      <c r="F5" t="e">
        <f>+B5</f>
        <v>#REF!</v>
      </c>
      <c r="G5" t="e">
        <f>+B5</f>
        <v>#REF!</v>
      </c>
    </row>
    <row r="6" spans="1:7" x14ac:dyDescent="0.3">
      <c r="A6" t="s">
        <v>71</v>
      </c>
      <c r="B6">
        <v>364</v>
      </c>
    </row>
    <row r="7" spans="1:7" x14ac:dyDescent="0.3">
      <c r="A7" t="s">
        <v>2</v>
      </c>
      <c r="C7" t="e">
        <f>+C5*($B$6-(52*2))</f>
        <v>#REF!</v>
      </c>
      <c r="D7" t="e">
        <f t="shared" ref="D7:E7" si="0">+D5*($B$6-(52*2))</f>
        <v>#REF!</v>
      </c>
      <c r="E7" t="e">
        <f t="shared" si="0"/>
        <v>#REF!</v>
      </c>
      <c r="F7" t="e">
        <f>+F5*52*2</f>
        <v>#REF!</v>
      </c>
    </row>
    <row r="8" spans="1:7" x14ac:dyDescent="0.3">
      <c r="A8" t="s">
        <v>72</v>
      </c>
      <c r="C8">
        <v>6</v>
      </c>
      <c r="D8">
        <v>6</v>
      </c>
      <c r="E8">
        <v>6</v>
      </c>
      <c r="F8">
        <v>3</v>
      </c>
      <c r="G8">
        <v>9</v>
      </c>
    </row>
    <row r="9" spans="1:7" x14ac:dyDescent="0.3">
      <c r="A9" t="s">
        <v>73</v>
      </c>
      <c r="C9" t="e">
        <f>+C8*C5</f>
        <v>#REF!</v>
      </c>
      <c r="D9" t="e">
        <f t="shared" ref="D9:F9" si="1">+D8*D5</f>
        <v>#REF!</v>
      </c>
      <c r="E9" t="e">
        <f t="shared" si="1"/>
        <v>#REF!</v>
      </c>
      <c r="F9" t="e">
        <f t="shared" si="1"/>
        <v>#REF!</v>
      </c>
      <c r="G9" t="e">
        <f>+G8*G5</f>
        <v>#REF!</v>
      </c>
    </row>
    <row r="10" spans="1:7" s="33" customFormat="1" x14ac:dyDescent="0.3">
      <c r="A10" s="33" t="s">
        <v>74</v>
      </c>
      <c r="C10" s="33" t="e">
        <f>+C7-C9</f>
        <v>#REF!</v>
      </c>
      <c r="D10" s="33" t="e">
        <f t="shared" ref="D10:F10" si="2">+D7-D9</f>
        <v>#REF!</v>
      </c>
      <c r="E10" s="33" t="e">
        <f t="shared" si="2"/>
        <v>#REF!</v>
      </c>
      <c r="F10" s="33" t="e">
        <f t="shared" si="2"/>
        <v>#REF!</v>
      </c>
      <c r="G10" s="33" t="e">
        <f>+G9</f>
        <v>#REF!</v>
      </c>
    </row>
    <row r="12" spans="1:7" x14ac:dyDescent="0.3">
      <c r="A12" t="s">
        <v>60</v>
      </c>
      <c r="B12" t="s">
        <v>5</v>
      </c>
    </row>
    <row r="13" spans="1:7" x14ac:dyDescent="0.3">
      <c r="A13" t="s">
        <v>1</v>
      </c>
      <c r="B13">
        <v>1</v>
      </c>
    </row>
    <row r="14" spans="1:7" x14ac:dyDescent="0.3">
      <c r="A14" t="s">
        <v>0</v>
      </c>
      <c r="B14" t="e">
        <f>+#REF!</f>
        <v>#REF!</v>
      </c>
      <c r="C14" t="e">
        <f>+#REF!</f>
        <v>#REF!</v>
      </c>
      <c r="E14" t="e">
        <f>+#REF!</f>
        <v>#REF!</v>
      </c>
      <c r="F14" t="e">
        <f>+B14</f>
        <v>#REF!</v>
      </c>
      <c r="G14" t="e">
        <f>+B14</f>
        <v>#REF!</v>
      </c>
    </row>
    <row r="15" spans="1:7" x14ac:dyDescent="0.3">
      <c r="A15" t="s">
        <v>71</v>
      </c>
      <c r="B15">
        <f>30*7*0.5</f>
        <v>105</v>
      </c>
    </row>
    <row r="16" spans="1:7" x14ac:dyDescent="0.3">
      <c r="A16" t="s">
        <v>2</v>
      </c>
      <c r="C16" t="e">
        <f>+C14*($B$15-(30*2*0.5))</f>
        <v>#REF!</v>
      </c>
      <c r="D16">
        <f>+D14*($B$15-(30*2*0.5))</f>
        <v>0</v>
      </c>
      <c r="E16" t="e">
        <f>+E14*($B$15-(30*2*0.5))</f>
        <v>#REF!</v>
      </c>
      <c r="F16" t="e">
        <f>+F14*30*2*0.5</f>
        <v>#REF!</v>
      </c>
    </row>
    <row r="17" spans="1:7" x14ac:dyDescent="0.3">
      <c r="A17" t="s">
        <v>72</v>
      </c>
      <c r="C17">
        <v>6</v>
      </c>
      <c r="D17">
        <v>6</v>
      </c>
      <c r="E17">
        <v>6</v>
      </c>
      <c r="F17">
        <v>3</v>
      </c>
      <c r="G17">
        <v>9</v>
      </c>
    </row>
    <row r="18" spans="1:7" x14ac:dyDescent="0.3">
      <c r="A18" t="s">
        <v>73</v>
      </c>
      <c r="C18" t="e">
        <f>+C17*C14</f>
        <v>#REF!</v>
      </c>
      <c r="D18">
        <f t="shared" ref="D18" si="3">+D17*D14</f>
        <v>0</v>
      </c>
      <c r="E18" t="e">
        <f t="shared" ref="E18" si="4">+E17*E14</f>
        <v>#REF!</v>
      </c>
      <c r="F18" t="e">
        <f t="shared" ref="F18" si="5">+F17*F14</f>
        <v>#REF!</v>
      </c>
      <c r="G18" t="e">
        <f>+G17*G14</f>
        <v>#REF!</v>
      </c>
    </row>
    <row r="19" spans="1:7" x14ac:dyDescent="0.3">
      <c r="A19" s="33" t="s">
        <v>74</v>
      </c>
      <c r="B19" s="33"/>
      <c r="C19" s="33" t="e">
        <f>+C16-C18</f>
        <v>#REF!</v>
      </c>
      <c r="D19" s="33">
        <f t="shared" ref="D19" si="6">+D16-D18</f>
        <v>0</v>
      </c>
      <c r="E19" s="33" t="e">
        <f t="shared" ref="E19" si="7">+E16-E18</f>
        <v>#REF!</v>
      </c>
      <c r="F19" s="33" t="e">
        <f t="shared" ref="F19" si="8">+F16-F18</f>
        <v>#REF!</v>
      </c>
      <c r="G19" s="33" t="e">
        <f>+G18</f>
        <v>#REF!</v>
      </c>
    </row>
    <row r="20" spans="1:7" x14ac:dyDescent="0.3">
      <c r="A20" s="33"/>
      <c r="B20" s="33"/>
      <c r="C20" s="33"/>
      <c r="D20" s="33"/>
      <c r="E20" s="33"/>
      <c r="F20" s="33"/>
      <c r="G20" s="33"/>
    </row>
    <row r="21" spans="1:7" x14ac:dyDescent="0.3">
      <c r="A21" s="33"/>
      <c r="B21" s="33"/>
      <c r="C21" s="33"/>
      <c r="D21" s="33"/>
      <c r="E21" s="33"/>
      <c r="F21" s="33"/>
      <c r="G21" s="33"/>
    </row>
    <row r="22" spans="1:7" x14ac:dyDescent="0.3">
      <c r="A22" t="s">
        <v>57</v>
      </c>
      <c r="B22" t="s">
        <v>58</v>
      </c>
    </row>
    <row r="23" spans="1:7" x14ac:dyDescent="0.3">
      <c r="A23" t="s">
        <v>1</v>
      </c>
      <c r="B23">
        <v>1</v>
      </c>
    </row>
    <row r="24" spans="1:7" x14ac:dyDescent="0.3">
      <c r="A24" t="s">
        <v>56</v>
      </c>
      <c r="B24" t="e">
        <f>+#REF!</f>
        <v>#REF!</v>
      </c>
      <c r="C24" t="e">
        <f>+#REF!</f>
        <v>#REF!</v>
      </c>
      <c r="D24" s="31"/>
      <c r="F24" t="e">
        <f>+B24</f>
        <v>#REF!</v>
      </c>
      <c r="G24" t="e">
        <f>+B24</f>
        <v>#REF!</v>
      </c>
    </row>
    <row r="25" spans="1:7" x14ac:dyDescent="0.3">
      <c r="A25" t="s">
        <v>71</v>
      </c>
      <c r="B25">
        <f>22*7*0.5</f>
        <v>77</v>
      </c>
    </row>
    <row r="26" spans="1:7" x14ac:dyDescent="0.3">
      <c r="A26" t="s">
        <v>2</v>
      </c>
      <c r="C26" t="e">
        <f>+C24*($B$25-(22*2*0.5))</f>
        <v>#REF!</v>
      </c>
      <c r="D26">
        <f>+D24*($B$25-(22*2*0.5))</f>
        <v>0</v>
      </c>
      <c r="E26">
        <f>+E24*($B$25-(22*2*0.5))</f>
        <v>0</v>
      </c>
      <c r="F26" t="e">
        <f>+F24*22*2*0.5</f>
        <v>#REF!</v>
      </c>
    </row>
    <row r="27" spans="1:7" x14ac:dyDescent="0.3">
      <c r="A27" t="s">
        <v>72</v>
      </c>
      <c r="C27">
        <v>6</v>
      </c>
      <c r="D27">
        <v>6</v>
      </c>
      <c r="E27">
        <v>6</v>
      </c>
      <c r="F27">
        <v>3</v>
      </c>
      <c r="G27">
        <v>9</v>
      </c>
    </row>
    <row r="28" spans="1:7" x14ac:dyDescent="0.3">
      <c r="A28" t="s">
        <v>73</v>
      </c>
      <c r="C28" t="e">
        <f>+C27*C24</f>
        <v>#REF!</v>
      </c>
      <c r="D28">
        <f t="shared" ref="D28" si="9">+D27*D24</f>
        <v>0</v>
      </c>
      <c r="E28">
        <f t="shared" ref="E28" si="10">+E27*E24</f>
        <v>0</v>
      </c>
      <c r="F28" t="e">
        <f t="shared" ref="F28" si="11">+F27*F24</f>
        <v>#REF!</v>
      </c>
      <c r="G28" t="e">
        <f>+G27*G24</f>
        <v>#REF!</v>
      </c>
    </row>
    <row r="29" spans="1:7" x14ac:dyDescent="0.3">
      <c r="A29" s="33" t="s">
        <v>74</v>
      </c>
      <c r="B29" s="33"/>
      <c r="C29" s="33" t="e">
        <f>+C26-C28</f>
        <v>#REF!</v>
      </c>
      <c r="D29" s="33">
        <f t="shared" ref="D29" si="12">+D26-D28</f>
        <v>0</v>
      </c>
      <c r="E29" s="33">
        <f t="shared" ref="E29" si="13">+E26-E28</f>
        <v>0</v>
      </c>
      <c r="F29" s="33" t="e">
        <f t="shared" ref="F29" si="14">+F26-F28</f>
        <v>#REF!</v>
      </c>
      <c r="G29" s="33" t="e">
        <f>+G28</f>
        <v>#REF!</v>
      </c>
    </row>
    <row r="30" spans="1:7" x14ac:dyDescent="0.3">
      <c r="D30" s="31"/>
    </row>
    <row r="31" spans="1:7" x14ac:dyDescent="0.3">
      <c r="A31" t="s">
        <v>55</v>
      </c>
      <c r="C31" t="e">
        <f>+C10+C19+C29</f>
        <v>#REF!</v>
      </c>
      <c r="D31" t="e">
        <f t="shared" ref="D31:G31" si="15">+D10+D19+D29</f>
        <v>#REF!</v>
      </c>
      <c r="E31" t="e">
        <f t="shared" si="15"/>
        <v>#REF!</v>
      </c>
      <c r="F31" t="e">
        <f t="shared" si="15"/>
        <v>#REF!</v>
      </c>
      <c r="G31" t="e">
        <f t="shared" si="15"/>
        <v>#REF!</v>
      </c>
    </row>
    <row r="34" spans="1:6" x14ac:dyDescent="0.3">
      <c r="C34" t="s">
        <v>81</v>
      </c>
    </row>
    <row r="35" spans="1:6" x14ac:dyDescent="0.3">
      <c r="C35" t="s">
        <v>77</v>
      </c>
      <c r="D35" t="s">
        <v>78</v>
      </c>
      <c r="E35" t="s">
        <v>27</v>
      </c>
      <c r="F35" s="34">
        <v>0.5</v>
      </c>
    </row>
    <row r="36" spans="1:6" x14ac:dyDescent="0.3">
      <c r="A36" t="s">
        <v>75</v>
      </c>
      <c r="B36" t="s">
        <v>79</v>
      </c>
      <c r="C36">
        <v>52</v>
      </c>
      <c r="D36">
        <v>17</v>
      </c>
      <c r="E36">
        <f>+D36*C36*7</f>
        <v>6188</v>
      </c>
      <c r="F36">
        <f>+E36</f>
        <v>6188</v>
      </c>
    </row>
    <row r="37" spans="1:6" x14ac:dyDescent="0.3">
      <c r="A37" t="s">
        <v>76</v>
      </c>
      <c r="B37" t="s">
        <v>79</v>
      </c>
      <c r="C37">
        <v>30</v>
      </c>
      <c r="D37">
        <v>12</v>
      </c>
      <c r="E37">
        <f>+D37*C37*7</f>
        <v>2520</v>
      </c>
      <c r="F37">
        <f>+E37*0.5</f>
        <v>1260</v>
      </c>
    </row>
    <row r="38" spans="1:6" x14ac:dyDescent="0.3">
      <c r="A38" t="s">
        <v>76</v>
      </c>
      <c r="B38" t="s">
        <v>80</v>
      </c>
      <c r="C38">
        <v>22</v>
      </c>
      <c r="D38">
        <v>8</v>
      </c>
      <c r="E38">
        <f>+D38*C38*7</f>
        <v>1232</v>
      </c>
      <c r="F38">
        <f>+E38*0.5</f>
        <v>616</v>
      </c>
    </row>
    <row r="39" spans="1:6" x14ac:dyDescent="0.3">
      <c r="E39">
        <f>SUM(E36:E38)</f>
        <v>9940</v>
      </c>
      <c r="F39">
        <f>SUM(F36:F38)</f>
        <v>8064</v>
      </c>
    </row>
    <row r="41" spans="1:6" x14ac:dyDescent="0.3">
      <c r="C41" t="s">
        <v>82</v>
      </c>
    </row>
    <row r="42" spans="1:6" x14ac:dyDescent="0.3">
      <c r="A42" t="s">
        <v>75</v>
      </c>
      <c r="B42" t="s">
        <v>79</v>
      </c>
      <c r="C42">
        <v>30</v>
      </c>
      <c r="D42">
        <v>17</v>
      </c>
      <c r="E42">
        <f>+D42*C42*7</f>
        <v>3570</v>
      </c>
    </row>
    <row r="43" spans="1:6" x14ac:dyDescent="0.3">
      <c r="A43" t="s">
        <v>76</v>
      </c>
      <c r="B43" t="s">
        <v>79</v>
      </c>
      <c r="C43">
        <v>30</v>
      </c>
      <c r="D43">
        <v>12</v>
      </c>
      <c r="E43">
        <f>+D43*C43*7</f>
        <v>2520</v>
      </c>
    </row>
    <row r="44" spans="1:6" x14ac:dyDescent="0.3">
      <c r="A44" t="s">
        <v>76</v>
      </c>
      <c r="B44" t="s">
        <v>80</v>
      </c>
      <c r="C44">
        <v>22</v>
      </c>
      <c r="D44">
        <v>8</v>
      </c>
      <c r="E44">
        <f>+D44*C44*7</f>
        <v>1232</v>
      </c>
    </row>
    <row r="45" spans="1:6" x14ac:dyDescent="0.3">
      <c r="E45">
        <f>SUM(E42:E44)</f>
        <v>7322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FB8D79-2E45-49CF-B572-D323A41F850E}">
  <dimension ref="A1:D15"/>
  <sheetViews>
    <sheetView topLeftCell="A7" workbookViewId="0">
      <selection activeCell="A16" sqref="A16:XFD31"/>
    </sheetView>
  </sheetViews>
  <sheetFormatPr defaultRowHeight="14.4" x14ac:dyDescent="0.3"/>
  <cols>
    <col min="1" max="1" width="40.109375" customWidth="1"/>
    <col min="3" max="3" width="24.44140625" customWidth="1"/>
    <col min="4" max="4" width="28.33203125" customWidth="1"/>
  </cols>
  <sheetData>
    <row r="1" spans="1:4" ht="17.399999999999999" x14ac:dyDescent="0.3">
      <c r="A1" s="23" t="s">
        <v>29</v>
      </c>
    </row>
    <row r="2" spans="1:4" x14ac:dyDescent="0.3">
      <c r="A2" s="22"/>
    </row>
    <row r="3" spans="1:4" x14ac:dyDescent="0.3">
      <c r="A3" s="5" t="s">
        <v>6</v>
      </c>
    </row>
    <row r="4" spans="1:4" x14ac:dyDescent="0.3">
      <c r="A4" s="6" t="s">
        <v>7</v>
      </c>
    </row>
    <row r="5" spans="1:4" ht="15" thickBot="1" x14ac:dyDescent="0.35">
      <c r="A5" s="6"/>
    </row>
    <row r="6" spans="1:4" x14ac:dyDescent="0.3">
      <c r="A6" s="50" t="s">
        <v>8</v>
      </c>
      <c r="B6" s="7" t="s">
        <v>9</v>
      </c>
      <c r="C6" s="7" t="s">
        <v>11</v>
      </c>
      <c r="D6" s="50" t="s">
        <v>13</v>
      </c>
    </row>
    <row r="7" spans="1:4" ht="24.6" thickBot="1" x14ac:dyDescent="0.35">
      <c r="A7" s="51"/>
      <c r="B7" s="8" t="s">
        <v>10</v>
      </c>
      <c r="C7" s="8" t="s">
        <v>12</v>
      </c>
      <c r="D7" s="51"/>
    </row>
    <row r="8" spans="1:4" ht="15" thickTop="1" x14ac:dyDescent="0.3">
      <c r="A8" s="9" t="s">
        <v>14</v>
      </c>
      <c r="B8" s="43">
        <v>0.4</v>
      </c>
      <c r="C8" s="45" t="s">
        <v>16</v>
      </c>
      <c r="D8" s="13" t="s">
        <v>17</v>
      </c>
    </row>
    <row r="9" spans="1:4" ht="15" thickBot="1" x14ac:dyDescent="0.35">
      <c r="A9" s="10" t="s">
        <v>15</v>
      </c>
      <c r="B9" s="44"/>
      <c r="C9" s="46"/>
      <c r="D9" s="12" t="s">
        <v>18</v>
      </c>
    </row>
    <row r="10" spans="1:4" x14ac:dyDescent="0.3">
      <c r="A10" s="9" t="s">
        <v>19</v>
      </c>
      <c r="B10" s="47">
        <v>0.6</v>
      </c>
      <c r="C10" s="11" t="s">
        <v>16</v>
      </c>
      <c r="D10" s="13" t="s">
        <v>17</v>
      </c>
    </row>
    <row r="11" spans="1:4" x14ac:dyDescent="0.3">
      <c r="A11" s="14" t="s">
        <v>20</v>
      </c>
      <c r="B11" s="48"/>
      <c r="C11" s="15" t="s">
        <v>94</v>
      </c>
      <c r="D11" s="17" t="s">
        <v>24</v>
      </c>
    </row>
    <row r="12" spans="1:4" x14ac:dyDescent="0.3">
      <c r="A12" s="14" t="s">
        <v>21</v>
      </c>
      <c r="B12" s="48"/>
      <c r="C12" s="15" t="s">
        <v>23</v>
      </c>
      <c r="D12" s="17" t="s">
        <v>25</v>
      </c>
    </row>
    <row r="13" spans="1:4" ht="15" thickBot="1" x14ac:dyDescent="0.35">
      <c r="A13" s="10" t="s">
        <v>22</v>
      </c>
      <c r="B13" s="49"/>
      <c r="C13" s="16" t="s">
        <v>94</v>
      </c>
      <c r="D13" s="18" t="s">
        <v>26</v>
      </c>
    </row>
    <row r="14" spans="1:4" ht="15" thickBot="1" x14ac:dyDescent="0.35">
      <c r="A14" s="19" t="s">
        <v>27</v>
      </c>
      <c r="B14" s="20">
        <v>1</v>
      </c>
      <c r="C14" s="21" t="s">
        <v>16</v>
      </c>
      <c r="D14" s="21"/>
    </row>
    <row r="15" spans="1:4" x14ac:dyDescent="0.3">
      <c r="A15" s="6"/>
    </row>
  </sheetData>
  <mergeCells count="5">
    <mergeCell ref="A6:A7"/>
    <mergeCell ref="D6:D7"/>
    <mergeCell ref="B8:B9"/>
    <mergeCell ref="C8:C9"/>
    <mergeCell ref="B10:B13"/>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0C51CF-474E-4202-8BC1-C524738936CB}">
  <dimension ref="A1:M32"/>
  <sheetViews>
    <sheetView workbookViewId="0">
      <selection activeCell="D24" sqref="D24"/>
    </sheetView>
  </sheetViews>
  <sheetFormatPr defaultRowHeight="14.4" x14ac:dyDescent="0.3"/>
  <cols>
    <col min="1" max="1" width="15.33203125" customWidth="1"/>
    <col min="2" max="2" width="24.33203125" customWidth="1"/>
    <col min="3" max="3" width="11.88671875" bestFit="1" customWidth="1"/>
  </cols>
  <sheetData>
    <row r="1" spans="1:1" x14ac:dyDescent="0.3">
      <c r="A1" s="26" t="s">
        <v>52</v>
      </c>
    </row>
    <row r="2" spans="1:1" x14ac:dyDescent="0.3">
      <c r="A2" s="6"/>
    </row>
    <row r="3" spans="1:1" x14ac:dyDescent="0.3">
      <c r="A3" s="6" t="s">
        <v>30</v>
      </c>
    </row>
    <row r="4" spans="1:1" x14ac:dyDescent="0.3">
      <c r="A4" s="6" t="s">
        <v>31</v>
      </c>
    </row>
    <row r="5" spans="1:1" x14ac:dyDescent="0.3">
      <c r="A5" s="6"/>
    </row>
    <row r="6" spans="1:1" x14ac:dyDescent="0.3">
      <c r="A6" s="6" t="s">
        <v>32</v>
      </c>
    </row>
    <row r="7" spans="1:1" x14ac:dyDescent="0.3">
      <c r="A7" s="6"/>
    </row>
    <row r="8" spans="1:1" x14ac:dyDescent="0.3">
      <c r="A8" s="6" t="s">
        <v>33</v>
      </c>
    </row>
    <row r="9" spans="1:1" x14ac:dyDescent="0.3">
      <c r="A9" s="6" t="s">
        <v>34</v>
      </c>
    </row>
    <row r="10" spans="1:1" x14ac:dyDescent="0.3">
      <c r="A10" s="6" t="s">
        <v>35</v>
      </c>
    </row>
    <row r="11" spans="1:1" x14ac:dyDescent="0.3">
      <c r="A11" s="6"/>
    </row>
    <row r="12" spans="1:1" x14ac:dyDescent="0.3">
      <c r="A12" s="6" t="s">
        <v>36</v>
      </c>
    </row>
    <row r="13" spans="1:1" x14ac:dyDescent="0.3">
      <c r="A13" s="6"/>
    </row>
    <row r="14" spans="1:1" x14ac:dyDescent="0.3">
      <c r="A14" s="24" t="s">
        <v>37</v>
      </c>
    </row>
    <row r="15" spans="1:1" x14ac:dyDescent="0.3">
      <c r="A15" s="24" t="s">
        <v>38</v>
      </c>
    </row>
    <row r="16" spans="1:1" x14ac:dyDescent="0.3">
      <c r="A16" s="24" t="s">
        <v>39</v>
      </c>
    </row>
    <row r="17" spans="1:13" x14ac:dyDescent="0.3">
      <c r="A17" s="6"/>
    </row>
    <row r="18" spans="1:13" x14ac:dyDescent="0.3">
      <c r="A18" s="6" t="s">
        <v>40</v>
      </c>
    </row>
    <row r="19" spans="1:13" x14ac:dyDescent="0.3">
      <c r="A19" s="6"/>
    </row>
    <row r="20" spans="1:13" x14ac:dyDescent="0.3">
      <c r="A20" s="6" t="s">
        <v>41</v>
      </c>
    </row>
    <row r="21" spans="1:13" x14ac:dyDescent="0.3">
      <c r="A21" s="6"/>
    </row>
    <row r="22" spans="1:13" x14ac:dyDescent="0.3">
      <c r="A22" s="6" t="s">
        <v>42</v>
      </c>
      <c r="B22" s="6" t="s">
        <v>43</v>
      </c>
      <c r="G22" s="6">
        <v>120</v>
      </c>
    </row>
    <row r="23" spans="1:13" x14ac:dyDescent="0.3">
      <c r="A23" s="25" t="s">
        <v>44</v>
      </c>
      <c r="F23" s="25" t="s">
        <v>45</v>
      </c>
      <c r="K23" s="29"/>
      <c r="M23" s="29"/>
    </row>
    <row r="24" spans="1:13" x14ac:dyDescent="0.3">
      <c r="A24" s="25" t="s">
        <v>46</v>
      </c>
      <c r="C24" s="25">
        <v>0</v>
      </c>
      <c r="K24" s="29"/>
      <c r="M24" s="29"/>
    </row>
    <row r="25" spans="1:13" x14ac:dyDescent="0.3">
      <c r="A25" s="6"/>
      <c r="K25" s="29"/>
      <c r="M25" s="29"/>
    </row>
    <row r="26" spans="1:13" x14ac:dyDescent="0.3">
      <c r="A26" s="6" t="s">
        <v>47</v>
      </c>
      <c r="B26" s="6" t="s">
        <v>43</v>
      </c>
      <c r="G26" s="6">
        <v>100</v>
      </c>
      <c r="K26" s="29"/>
      <c r="M26" s="29"/>
    </row>
    <row r="27" spans="1:13" x14ac:dyDescent="0.3">
      <c r="A27" s="25" t="s">
        <v>44</v>
      </c>
      <c r="F27" s="25" t="s">
        <v>48</v>
      </c>
      <c r="K27" s="29"/>
      <c r="M27" s="29"/>
    </row>
    <row r="28" spans="1:13" x14ac:dyDescent="0.3">
      <c r="A28" s="25" t="s">
        <v>46</v>
      </c>
      <c r="C28" s="25">
        <v>13.49</v>
      </c>
      <c r="K28" s="29"/>
      <c r="M28" s="29"/>
    </row>
    <row r="29" spans="1:13" x14ac:dyDescent="0.3">
      <c r="A29" s="6"/>
      <c r="K29" s="29"/>
      <c r="M29" s="29"/>
    </row>
    <row r="30" spans="1:13" x14ac:dyDescent="0.3">
      <c r="A30" s="6" t="s">
        <v>49</v>
      </c>
      <c r="B30" s="6" t="s">
        <v>43</v>
      </c>
      <c r="G30" s="6">
        <v>80</v>
      </c>
      <c r="K30" s="29"/>
      <c r="M30" s="29"/>
    </row>
    <row r="31" spans="1:13" x14ac:dyDescent="0.3">
      <c r="A31" s="25" t="s">
        <v>50</v>
      </c>
      <c r="F31" s="25" t="s">
        <v>51</v>
      </c>
    </row>
    <row r="32" spans="1:13" x14ac:dyDescent="0.3">
      <c r="A32" s="25" t="s">
        <v>46</v>
      </c>
      <c r="C32" s="25">
        <v>30</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B1C5A6621A4E0549965F89BEAD5B3045" ma:contentTypeVersion="4" ma:contentTypeDescription="Een nieuw document maken." ma:contentTypeScope="" ma:versionID="bf80d22a02f907bc5dc1a144b2aa893d">
  <xsd:schema xmlns:xsd="http://www.w3.org/2001/XMLSchema" xmlns:xs="http://www.w3.org/2001/XMLSchema" xmlns:p="http://schemas.microsoft.com/office/2006/metadata/properties" xmlns:ns2="4881265d-28db-4df7-b493-bdf77eee5b0b" xmlns:ns3="60e923aa-0c75-48e2-8974-793871a44110" targetNamespace="http://schemas.microsoft.com/office/2006/metadata/properties" ma:root="true" ma:fieldsID="d37aaf83f9b9927179acffa074215657" ns2:_="" ns3:_="">
    <xsd:import namespace="4881265d-28db-4df7-b493-bdf77eee5b0b"/>
    <xsd:import namespace="60e923aa-0c75-48e2-8974-793871a44110"/>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881265d-28db-4df7-b493-bdf77eee5b0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0e923aa-0c75-48e2-8974-793871a44110" elementFormDefault="qualified">
    <xsd:import namespace="http://schemas.microsoft.com/office/2006/documentManagement/types"/>
    <xsd:import namespace="http://schemas.microsoft.com/office/infopath/2007/PartnerControls"/>
    <xsd:element name="SharedWithUsers" ma:index="10"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A35BD8C1-14E6-4AFF-A361-82C2A3E6283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881265d-28db-4df7-b493-bdf77eee5b0b"/>
    <ds:schemaRef ds:uri="60e923aa-0c75-48e2-8974-793871a4411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1A8AAED2-B56B-4734-B64A-671CE4288FC3}">
  <ds:schemaRefs>
    <ds:schemaRef ds:uri="http://purl.org/dc/dcmitype/"/>
    <ds:schemaRef ds:uri="http://www.w3.org/XML/1998/namespace"/>
    <ds:schemaRef ds:uri="http://schemas.microsoft.com/office/2006/documentManagement/types"/>
    <ds:schemaRef ds:uri="http://schemas.openxmlformats.org/package/2006/metadata/core-properties"/>
    <ds:schemaRef ds:uri="http://purl.org/dc/terms/"/>
    <ds:schemaRef ds:uri="60e923aa-0c75-48e2-8974-793871a44110"/>
    <ds:schemaRef ds:uri="http://purl.org/dc/elements/1.1/"/>
    <ds:schemaRef ds:uri="http://schemas.microsoft.com/office/infopath/2007/PartnerControls"/>
    <ds:schemaRef ds:uri="4881265d-28db-4df7-b493-bdf77eee5b0b"/>
    <ds:schemaRef ds:uri="http://schemas.microsoft.com/office/2006/metadata/properties"/>
    <ds:schemaRef ds:uri="e65fc2c5-4780-4f28-9b6a-5ee200b78770"/>
    <ds:schemaRef ds:uri="f327b85c-dc9e-43eb-8bf7-85332784d1bd"/>
  </ds:schemaRefs>
</ds:datastoreItem>
</file>

<file path=customXml/itemProps3.xml><?xml version="1.0" encoding="utf-8"?>
<ds:datastoreItem xmlns:ds="http://schemas.openxmlformats.org/officeDocument/2006/customXml" ds:itemID="{43AF9B7B-F47E-457B-9637-2CE31A695712}">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4</vt:i4>
      </vt:variant>
      <vt:variant>
        <vt:lpstr>Benoemde bereiken</vt:lpstr>
      </vt:variant>
      <vt:variant>
        <vt:i4>2</vt:i4>
      </vt:variant>
    </vt:vector>
  </HeadingPairs>
  <TitlesOfParts>
    <vt:vector size="6" baseType="lpstr">
      <vt:lpstr>Prijsblad Perceel 1</vt:lpstr>
      <vt:lpstr>Uren prescan</vt:lpstr>
      <vt:lpstr>Beoordelingsmethodiek</vt:lpstr>
      <vt:lpstr>Prijs</vt:lpstr>
      <vt:lpstr>Beoordelingsmethodiek!_Toc129894154</vt:lpstr>
      <vt:lpstr>Prijs!_Toc129894155</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Rob Vesters</dc:creator>
  <cp:lastModifiedBy>Marieke van Herpen</cp:lastModifiedBy>
  <dcterms:created xsi:type="dcterms:W3CDTF">2023-03-21T15:08:42Z</dcterms:created>
  <dcterms:modified xsi:type="dcterms:W3CDTF">2023-03-30T11:20:00Z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0f17584e-8571-4d2d-ad5a-3ee9b95f3c36_Enabled">
    <vt:lpwstr>true</vt:lpwstr>
  </property>
  <property fmtid="{D5CDD505-2E9C-101B-9397-08002B2CF9AE}" pid="3" name="MSIP_Label_0f17584e-8571-4d2d-ad5a-3ee9b95f3c36_SetDate">
    <vt:lpwstr>2023-03-21T15:29:33Z</vt:lpwstr>
  </property>
  <property fmtid="{D5CDD505-2E9C-101B-9397-08002B2CF9AE}" pid="4" name="MSIP_Label_0f17584e-8571-4d2d-ad5a-3ee9b95f3c36_Method">
    <vt:lpwstr>Standard</vt:lpwstr>
  </property>
  <property fmtid="{D5CDD505-2E9C-101B-9397-08002B2CF9AE}" pid="5" name="MSIP_Label_0f17584e-8571-4d2d-ad5a-3ee9b95f3c36_Name">
    <vt:lpwstr>Intern</vt:lpwstr>
  </property>
  <property fmtid="{D5CDD505-2E9C-101B-9397-08002B2CF9AE}" pid="6" name="MSIP_Label_0f17584e-8571-4d2d-ad5a-3ee9b95f3c36_SiteId">
    <vt:lpwstr>4161e6ef-8785-42bc-af8f-df944478bba2</vt:lpwstr>
  </property>
  <property fmtid="{D5CDD505-2E9C-101B-9397-08002B2CF9AE}" pid="7" name="MSIP_Label_0f17584e-8571-4d2d-ad5a-3ee9b95f3c36_ActionId">
    <vt:lpwstr>0f2da495-83d4-453e-a218-3cc06d5bbb13</vt:lpwstr>
  </property>
  <property fmtid="{D5CDD505-2E9C-101B-9397-08002B2CF9AE}" pid="8" name="MSIP_Label_0f17584e-8571-4d2d-ad5a-3ee9b95f3c36_ContentBits">
    <vt:lpwstr>0</vt:lpwstr>
  </property>
  <property fmtid="{D5CDD505-2E9C-101B-9397-08002B2CF9AE}" pid="9" name="MediaServiceImageTags">
    <vt:lpwstr/>
  </property>
  <property fmtid="{D5CDD505-2E9C-101B-9397-08002B2CF9AE}" pid="10" name="ContentTypeId">
    <vt:lpwstr>0x010100B1C5A6621A4E0549965F89BEAD5B3045</vt:lpwstr>
  </property>
</Properties>
</file>