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Waterschap Vechtstromen\Brand\03) Concept aanbestedingsstukken\"/>
    </mc:Choice>
  </mc:AlternateContent>
  <bookViews>
    <workbookView xWindow="-120" yWindow="-120" windowWidth="29040" windowHeight="15840"/>
  </bookViews>
  <sheets>
    <sheet name="2023" sheetId="11578" r:id="rId1"/>
  </sheets>
  <definedNames>
    <definedName name="_xlnm._FilterDatabase" localSheetId="0" hidden="1">'2023'!$P$9:$Y$119</definedName>
    <definedName name="_xlnm.Print_Area" localSheetId="0">'2023'!$A:$V</definedName>
    <definedName name="_xlnm.Print_Titles" localSheetId="0">'2023'!$9:$9</definedName>
    <definedName name="afr">'2023'!$O$2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00" i="11578" l="1"/>
  <c r="AE299" i="11578"/>
  <c r="AE346" i="11578" l="1"/>
  <c r="AE110" i="11578"/>
  <c r="AA289" i="11578" l="1"/>
  <c r="AE289" i="11578" s="1"/>
  <c r="AA288" i="11578"/>
  <c r="AE288" i="11578" s="1"/>
  <c r="AA287" i="11578"/>
  <c r="AE287" i="11578" s="1"/>
  <c r="AA286" i="11578"/>
  <c r="AE286" i="11578" s="1"/>
  <c r="AA285" i="11578"/>
  <c r="AE285" i="11578" s="1"/>
  <c r="AA284" i="11578"/>
  <c r="AE284" i="11578" s="1"/>
  <c r="AA10" i="11578" l="1"/>
  <c r="AE10" i="11578" s="1"/>
  <c r="T346" i="11578" l="1"/>
  <c r="W15" i="11578" l="1"/>
  <c r="V11" i="11578" l="1"/>
  <c r="W11" i="11578" s="1"/>
  <c r="Y11" i="11578" s="1"/>
  <c r="Z11" i="11578" s="1"/>
  <c r="AA11" i="11578" s="1"/>
  <c r="AE11" i="11578" s="1"/>
  <c r="V12" i="11578"/>
  <c r="W12" i="11578" s="1"/>
  <c r="Y12" i="11578" s="1"/>
  <c r="AA12" i="11578" s="1"/>
  <c r="AE12" i="11578" s="1"/>
  <c r="V13" i="11578"/>
  <c r="W13" i="11578" s="1"/>
  <c r="Y13" i="11578" s="1"/>
  <c r="AA13" i="11578" s="1"/>
  <c r="AE13" i="11578" s="1"/>
  <c r="V14" i="11578"/>
  <c r="W14" i="11578" s="1"/>
  <c r="Y14" i="11578" s="1"/>
  <c r="AA14" i="11578" s="1"/>
  <c r="AE14" i="11578" s="1"/>
  <c r="V32" i="11578"/>
  <c r="W32" i="11578" s="1"/>
  <c r="Y32" i="11578" s="1"/>
  <c r="Z32" i="11578" s="1"/>
  <c r="AA32" i="11578" s="1"/>
  <c r="AE32" i="11578" s="1"/>
  <c r="V39" i="11578"/>
  <c r="W39" i="11578" s="1"/>
  <c r="Y39" i="11578" s="1"/>
  <c r="AA39" i="11578" s="1"/>
  <c r="AE39" i="11578" s="1"/>
  <c r="V40" i="11578"/>
  <c r="W40" i="11578" s="1"/>
  <c r="Y40" i="11578" s="1"/>
  <c r="AA40" i="11578" s="1"/>
  <c r="AE40" i="11578" s="1"/>
  <c r="V41" i="11578"/>
  <c r="W41" i="11578" s="1"/>
  <c r="Y41" i="11578" s="1"/>
  <c r="AA41" i="11578" s="1"/>
  <c r="AE41" i="11578" s="1"/>
  <c r="V42" i="11578"/>
  <c r="W42" i="11578" s="1"/>
  <c r="Y42" i="11578" s="1"/>
  <c r="AA42" i="11578" s="1"/>
  <c r="AE42" i="11578" s="1"/>
  <c r="V43" i="11578"/>
  <c r="W43" i="11578" s="1"/>
  <c r="Y43" i="11578" s="1"/>
  <c r="AA43" i="11578" s="1"/>
  <c r="AE43" i="11578" s="1"/>
  <c r="V44" i="11578"/>
  <c r="W44" i="11578" s="1"/>
  <c r="Y44" i="11578" s="1"/>
  <c r="AA44" i="11578" s="1"/>
  <c r="AE44" i="11578" s="1"/>
  <c r="V45" i="11578"/>
  <c r="W45" i="11578" s="1"/>
  <c r="Y45" i="11578" s="1"/>
  <c r="AA45" i="11578" s="1"/>
  <c r="AE45" i="11578" s="1"/>
  <c r="V46" i="11578"/>
  <c r="W46" i="11578" s="1"/>
  <c r="Y46" i="11578" s="1"/>
  <c r="AA46" i="11578" s="1"/>
  <c r="AE46" i="11578" s="1"/>
  <c r="V47" i="11578"/>
  <c r="W47" i="11578" s="1"/>
  <c r="Y47" i="11578" s="1"/>
  <c r="AA47" i="11578" s="1"/>
  <c r="AE47" i="11578" s="1"/>
  <c r="V48" i="11578"/>
  <c r="W48" i="11578" s="1"/>
  <c r="Y48" i="11578" s="1"/>
  <c r="AA48" i="11578" s="1"/>
  <c r="AE48" i="11578" s="1"/>
  <c r="V49" i="11578"/>
  <c r="W49" i="11578" s="1"/>
  <c r="Y49" i="11578" s="1"/>
  <c r="AA49" i="11578" s="1"/>
  <c r="AE49" i="11578" s="1"/>
  <c r="V50" i="11578"/>
  <c r="W50" i="11578" s="1"/>
  <c r="Y50" i="11578" s="1"/>
  <c r="AA50" i="11578" s="1"/>
  <c r="AE50" i="11578" s="1"/>
  <c r="V63" i="11578"/>
  <c r="W63" i="11578" s="1"/>
  <c r="Y63" i="11578" s="1"/>
  <c r="AA63" i="11578" s="1"/>
  <c r="AE63" i="11578" s="1"/>
  <c r="V68" i="11578"/>
  <c r="W68" i="11578" s="1"/>
  <c r="Y68" i="11578" s="1"/>
  <c r="AA68" i="11578" s="1"/>
  <c r="AE68" i="11578" s="1"/>
  <c r="V69" i="11578"/>
  <c r="W69" i="11578" s="1"/>
  <c r="Y69" i="11578" s="1"/>
  <c r="AA69" i="11578" s="1"/>
  <c r="AE69" i="11578" s="1"/>
  <c r="V75" i="11578"/>
  <c r="W75" i="11578" s="1"/>
  <c r="Y75" i="11578" s="1"/>
  <c r="AA75" i="11578" s="1"/>
  <c r="AE75" i="11578" s="1"/>
  <c r="V79" i="11578"/>
  <c r="W79" i="11578" s="1"/>
  <c r="Y79" i="11578" s="1"/>
  <c r="AA79" i="11578" s="1"/>
  <c r="AE79" i="11578" s="1"/>
  <c r="V80" i="11578"/>
  <c r="W80" i="11578" s="1"/>
  <c r="Y80" i="11578" s="1"/>
  <c r="AA80" i="11578" s="1"/>
  <c r="AE80" i="11578" s="1"/>
  <c r="V95" i="11578"/>
  <c r="W95" i="11578" s="1"/>
  <c r="Y95" i="11578" s="1"/>
  <c r="AA95" i="11578" s="1"/>
  <c r="AE95" i="11578" s="1"/>
  <c r="V96" i="11578"/>
  <c r="W96" i="11578" s="1"/>
  <c r="Y96" i="11578" s="1"/>
  <c r="Z96" i="11578" s="1"/>
  <c r="AA96" i="11578" s="1"/>
  <c r="AE96" i="11578" s="1"/>
  <c r="V97" i="11578"/>
  <c r="W97" i="11578" s="1"/>
  <c r="Y97" i="11578" s="1"/>
  <c r="Z97" i="11578" s="1"/>
  <c r="AA97" i="11578" s="1"/>
  <c r="AE97" i="11578" s="1"/>
  <c r="V100" i="11578"/>
  <c r="W100" i="11578" s="1"/>
  <c r="Y100" i="11578" s="1"/>
  <c r="AA100" i="11578" s="1"/>
  <c r="AE100" i="11578" s="1"/>
  <c r="V118" i="11578"/>
  <c r="W118" i="11578" s="1"/>
  <c r="Y118" i="11578" s="1"/>
  <c r="AA118" i="11578" s="1"/>
  <c r="AE118" i="11578" s="1"/>
  <c r="V119" i="11578"/>
  <c r="W119" i="11578" s="1"/>
  <c r="Y119" i="11578" s="1"/>
  <c r="AA119" i="11578" s="1"/>
  <c r="AE119" i="11578" s="1"/>
  <c r="V124" i="11578"/>
  <c r="W124" i="11578" s="1"/>
  <c r="Y124" i="11578" s="1"/>
  <c r="AA124" i="11578" s="1"/>
  <c r="AE124" i="11578" s="1"/>
  <c r="V128" i="11578"/>
  <c r="W128" i="11578" s="1"/>
  <c r="Y128" i="11578" s="1"/>
  <c r="AA128" i="11578" s="1"/>
  <c r="AE128" i="11578" s="1"/>
  <c r="V129" i="11578"/>
  <c r="W129" i="11578" s="1"/>
  <c r="Y129" i="11578" s="1"/>
  <c r="AA129" i="11578" s="1"/>
  <c r="AE129" i="11578" s="1"/>
  <c r="V130" i="11578"/>
  <c r="W130" i="11578" s="1"/>
  <c r="Y130" i="11578" s="1"/>
  <c r="AA130" i="11578" s="1"/>
  <c r="AE130" i="11578" s="1"/>
  <c r="V133" i="11578"/>
  <c r="W133" i="11578" s="1"/>
  <c r="Y133" i="11578" s="1"/>
  <c r="AA133" i="11578" s="1"/>
  <c r="AE133" i="11578" s="1"/>
  <c r="V142" i="11578"/>
  <c r="W142" i="11578" s="1"/>
  <c r="Y142" i="11578" s="1"/>
  <c r="AA142" i="11578" s="1"/>
  <c r="AE142" i="11578" s="1"/>
  <c r="V144" i="11578"/>
  <c r="W144" i="11578" s="1"/>
  <c r="Y144" i="11578" s="1"/>
  <c r="AA144" i="11578" s="1"/>
  <c r="AE144" i="11578" s="1"/>
  <c r="V161" i="11578"/>
  <c r="W161" i="11578" s="1"/>
  <c r="Y161" i="11578" s="1"/>
  <c r="AA161" i="11578" s="1"/>
  <c r="AE161" i="11578" s="1"/>
  <c r="V164" i="11578"/>
  <c r="W164" i="11578" s="1"/>
  <c r="Y164" i="11578" s="1"/>
  <c r="AA164" i="11578" s="1"/>
  <c r="AE164" i="11578" s="1"/>
  <c r="V165" i="11578"/>
  <c r="W165" i="11578" s="1"/>
  <c r="Y165" i="11578" s="1"/>
  <c r="AA165" i="11578" s="1"/>
  <c r="AE165" i="11578" s="1"/>
  <c r="V166" i="11578"/>
  <c r="W166" i="11578" s="1"/>
  <c r="Y166" i="11578" s="1"/>
  <c r="AA166" i="11578" s="1"/>
  <c r="AE166" i="11578" s="1"/>
  <c r="V169" i="11578"/>
  <c r="W169" i="11578" s="1"/>
  <c r="Y169" i="11578" s="1"/>
  <c r="AA169" i="11578" s="1"/>
  <c r="AE169" i="11578" s="1"/>
  <c r="V178" i="11578"/>
  <c r="W178" i="11578" s="1"/>
  <c r="Y178" i="11578" s="1"/>
  <c r="AA178" i="11578" s="1"/>
  <c r="AE178" i="11578" s="1"/>
  <c r="V194" i="11578"/>
  <c r="W194" i="11578" s="1"/>
  <c r="Y194" i="11578" s="1"/>
  <c r="AA194" i="11578" s="1"/>
  <c r="AE194" i="11578" s="1"/>
  <c r="V197" i="11578"/>
  <c r="W197" i="11578" s="1"/>
  <c r="Y197" i="11578" s="1"/>
  <c r="AA197" i="11578" s="1"/>
  <c r="AE197" i="11578" s="1"/>
  <c r="V204" i="11578"/>
  <c r="W204" i="11578" s="1"/>
  <c r="Y204" i="11578" s="1"/>
  <c r="AA204" i="11578" s="1"/>
  <c r="AE204" i="11578" s="1"/>
  <c r="V252" i="11578"/>
  <c r="W252" i="11578" s="1"/>
  <c r="Y252" i="11578" s="1"/>
  <c r="AA252" i="11578" s="1"/>
  <c r="AE252" i="11578" s="1"/>
  <c r="V270" i="11578"/>
  <c r="W270" i="11578" s="1"/>
  <c r="Y270" i="11578" s="1"/>
  <c r="AA270" i="11578" s="1"/>
  <c r="AE270" i="11578" s="1"/>
  <c r="V273" i="11578"/>
  <c r="W273" i="11578" s="1"/>
  <c r="Y273" i="11578" s="1"/>
  <c r="AA273" i="11578" s="1"/>
  <c r="AE273" i="11578" s="1"/>
  <c r="V291" i="11578"/>
  <c r="W291" i="11578" s="1"/>
  <c r="Y291" i="11578" s="1"/>
  <c r="AA291" i="11578" s="1"/>
  <c r="AE291" i="11578" s="1"/>
  <c r="V292" i="11578"/>
  <c r="W292" i="11578" s="1"/>
  <c r="Y292" i="11578" s="1"/>
  <c r="AA292" i="11578" s="1"/>
  <c r="AE292" i="11578" s="1"/>
  <c r="V293" i="11578"/>
  <c r="W293" i="11578" s="1"/>
  <c r="Y293" i="11578" s="1"/>
  <c r="AA293" i="11578" s="1"/>
  <c r="AE293" i="11578" s="1"/>
  <c r="V294" i="11578"/>
  <c r="W294" i="11578" s="1"/>
  <c r="Y294" i="11578" s="1"/>
  <c r="AA294" i="11578" s="1"/>
  <c r="AE294" i="11578" s="1"/>
  <c r="V295" i="11578"/>
  <c r="W295" i="11578" s="1"/>
  <c r="Y295" i="11578" s="1"/>
  <c r="AA295" i="11578" s="1"/>
  <c r="AE295" i="11578" s="1"/>
  <c r="V296" i="11578"/>
  <c r="W296" i="11578" s="1"/>
  <c r="Y296" i="11578" s="1"/>
  <c r="AA296" i="11578" s="1"/>
  <c r="AE296" i="11578" s="1"/>
  <c r="V297" i="11578"/>
  <c r="W297" i="11578" s="1"/>
  <c r="Y297" i="11578" s="1"/>
  <c r="AA297" i="11578" s="1"/>
  <c r="AE297" i="11578" s="1"/>
  <c r="V298" i="11578"/>
  <c r="W298" i="11578" s="1"/>
  <c r="Y298" i="11578" s="1"/>
  <c r="AA298" i="11578" s="1"/>
  <c r="AE298" i="11578" s="1"/>
  <c r="V299" i="11578"/>
  <c r="W299" i="11578" s="1"/>
  <c r="Y299" i="11578" s="1"/>
  <c r="AA299" i="11578" s="1"/>
  <c r="V300" i="11578"/>
  <c r="W300" i="11578" s="1"/>
  <c r="Y300" i="11578" s="1"/>
  <c r="AA300" i="11578" s="1"/>
  <c r="V302" i="11578"/>
  <c r="W302" i="11578" s="1"/>
  <c r="Y302" i="11578" s="1"/>
  <c r="AA302" i="11578" s="1"/>
  <c r="AE302" i="11578" s="1"/>
  <c r="V303" i="11578"/>
  <c r="W303" i="11578" s="1"/>
  <c r="Y303" i="11578" s="1"/>
  <c r="AA303" i="11578" s="1"/>
  <c r="AE303" i="11578" s="1"/>
  <c r="V304" i="11578"/>
  <c r="W304" i="11578" s="1"/>
  <c r="Y304" i="11578" s="1"/>
  <c r="AA304" i="11578" s="1"/>
  <c r="AE304" i="11578" s="1"/>
  <c r="V305" i="11578"/>
  <c r="W305" i="11578" s="1"/>
  <c r="Y305" i="11578" s="1"/>
  <c r="AA305" i="11578" s="1"/>
  <c r="AE305" i="11578" s="1"/>
  <c r="V306" i="11578"/>
  <c r="W306" i="11578" s="1"/>
  <c r="Y306" i="11578" s="1"/>
  <c r="AA306" i="11578" s="1"/>
  <c r="AE306" i="11578" s="1"/>
  <c r="V307" i="11578"/>
  <c r="W307" i="11578" s="1"/>
  <c r="Y307" i="11578" s="1"/>
  <c r="AA307" i="11578" s="1"/>
  <c r="AE307" i="11578" s="1"/>
  <c r="V308" i="11578"/>
  <c r="W308" i="11578" s="1"/>
  <c r="Y308" i="11578" s="1"/>
  <c r="AA308" i="11578" s="1"/>
  <c r="AE308" i="11578" s="1"/>
  <c r="V309" i="11578"/>
  <c r="W309" i="11578" s="1"/>
  <c r="Y309" i="11578" s="1"/>
  <c r="AA309" i="11578" s="1"/>
  <c r="AE309" i="11578" s="1"/>
  <c r="V310" i="11578"/>
  <c r="W310" i="11578" s="1"/>
  <c r="Y310" i="11578" s="1"/>
  <c r="AA310" i="11578" s="1"/>
  <c r="AE310" i="11578" s="1"/>
  <c r="V311" i="11578"/>
  <c r="W311" i="11578" s="1"/>
  <c r="Y311" i="11578" s="1"/>
  <c r="AA311" i="11578" s="1"/>
  <c r="AE311" i="11578" s="1"/>
  <c r="V312" i="11578"/>
  <c r="W312" i="11578" s="1"/>
  <c r="Y312" i="11578" s="1"/>
  <c r="AA312" i="11578" s="1"/>
  <c r="AE312" i="11578" s="1"/>
  <c r="V313" i="11578"/>
  <c r="W313" i="11578" s="1"/>
  <c r="Y313" i="11578" s="1"/>
  <c r="Z313" i="11578" s="1"/>
  <c r="AA313" i="11578" s="1"/>
  <c r="AE313" i="11578" s="1"/>
  <c r="V314" i="11578"/>
  <c r="W314" i="11578" s="1"/>
  <c r="Y314" i="11578" s="1"/>
  <c r="AA314" i="11578" s="1"/>
  <c r="AE314" i="11578" s="1"/>
  <c r="V315" i="11578"/>
  <c r="W315" i="11578" s="1"/>
  <c r="Y315" i="11578" s="1"/>
  <c r="AA315" i="11578" s="1"/>
  <c r="AE315" i="11578" s="1"/>
  <c r="V316" i="11578"/>
  <c r="W316" i="11578" s="1"/>
  <c r="Y316" i="11578" s="1"/>
  <c r="AA316" i="11578" s="1"/>
  <c r="AE316" i="11578" s="1"/>
  <c r="V317" i="11578"/>
  <c r="W317" i="11578" s="1"/>
  <c r="Y317" i="11578" s="1"/>
  <c r="AA317" i="11578" s="1"/>
  <c r="AE317" i="11578" s="1"/>
  <c r="V318" i="11578"/>
  <c r="W318" i="11578" s="1"/>
  <c r="Y318" i="11578" s="1"/>
  <c r="AA318" i="11578" s="1"/>
  <c r="AE318" i="11578" s="1"/>
  <c r="V319" i="11578"/>
  <c r="W319" i="11578" s="1"/>
  <c r="Y319" i="11578" s="1"/>
  <c r="AA319" i="11578" s="1"/>
  <c r="AE319" i="11578" s="1"/>
  <c r="V320" i="11578"/>
  <c r="W320" i="11578" s="1"/>
  <c r="Y320" i="11578" s="1"/>
  <c r="AA320" i="11578" s="1"/>
  <c r="AE320" i="11578" s="1"/>
  <c r="V321" i="11578"/>
  <c r="W321" i="11578" s="1"/>
  <c r="Y321" i="11578" s="1"/>
  <c r="AA321" i="11578" s="1"/>
  <c r="AE321" i="11578" s="1"/>
  <c r="V322" i="11578"/>
  <c r="W322" i="11578" s="1"/>
  <c r="Y322" i="11578" s="1"/>
  <c r="AA322" i="11578" s="1"/>
  <c r="AE322" i="11578" s="1"/>
  <c r="V323" i="11578"/>
  <c r="W323" i="11578" s="1"/>
  <c r="Y323" i="11578" s="1"/>
  <c r="AA323" i="11578" s="1"/>
  <c r="AE323" i="11578" s="1"/>
  <c r="V324" i="11578"/>
  <c r="W324" i="11578" s="1"/>
  <c r="Y324" i="11578" s="1"/>
  <c r="AA324" i="11578" s="1"/>
  <c r="AE324" i="11578" s="1"/>
  <c r="V325" i="11578"/>
  <c r="W325" i="11578" s="1"/>
  <c r="Y325" i="11578" s="1"/>
  <c r="AA325" i="11578" s="1"/>
  <c r="AE325" i="11578" s="1"/>
  <c r="V326" i="11578"/>
  <c r="W326" i="11578" s="1"/>
  <c r="Y326" i="11578" s="1"/>
  <c r="AA326" i="11578" s="1"/>
  <c r="AE326" i="11578" s="1"/>
  <c r="V327" i="11578"/>
  <c r="W327" i="11578" s="1"/>
  <c r="Y327" i="11578" s="1"/>
  <c r="AA327" i="11578" s="1"/>
  <c r="AE327" i="11578" s="1"/>
  <c r="V328" i="11578"/>
  <c r="W328" i="11578" s="1"/>
  <c r="Y328" i="11578" s="1"/>
  <c r="AA328" i="11578" s="1"/>
  <c r="AE328" i="11578" s="1"/>
  <c r="V329" i="11578"/>
  <c r="W329" i="11578" s="1"/>
  <c r="Y329" i="11578" s="1"/>
  <c r="AA329" i="11578" s="1"/>
  <c r="AE329" i="11578" s="1"/>
  <c r="V330" i="11578"/>
  <c r="W330" i="11578" s="1"/>
  <c r="Y330" i="11578" s="1"/>
  <c r="AA330" i="11578" s="1"/>
  <c r="AE330" i="11578" s="1"/>
  <c r="V331" i="11578"/>
  <c r="W331" i="11578" s="1"/>
  <c r="Y331" i="11578" s="1"/>
  <c r="AA331" i="11578" s="1"/>
  <c r="AE331" i="11578" s="1"/>
  <c r="V332" i="11578"/>
  <c r="W332" i="11578" s="1"/>
  <c r="Y332" i="11578" s="1"/>
  <c r="AA332" i="11578" s="1"/>
  <c r="AE332" i="11578" s="1"/>
  <c r="V333" i="11578"/>
  <c r="W333" i="11578" s="1"/>
  <c r="Y333" i="11578" s="1"/>
  <c r="AA333" i="11578" s="1"/>
  <c r="AE333" i="11578" s="1"/>
  <c r="V335" i="11578"/>
  <c r="W335" i="11578" s="1"/>
  <c r="Y335" i="11578" s="1"/>
  <c r="AA335" i="11578" s="1"/>
  <c r="AE335" i="11578" s="1"/>
  <c r="V336" i="11578"/>
  <c r="W336" i="11578" s="1"/>
  <c r="Y336" i="11578" s="1"/>
  <c r="AA336" i="11578" s="1"/>
  <c r="AE336" i="11578" s="1"/>
  <c r="V338" i="11578"/>
  <c r="W338" i="11578" s="1"/>
  <c r="Y338" i="11578" s="1"/>
  <c r="AA338" i="11578" s="1"/>
  <c r="AE338" i="11578" s="1"/>
  <c r="V339" i="11578"/>
  <c r="W339" i="11578" s="1"/>
  <c r="Y339" i="11578" s="1"/>
  <c r="AA339" i="11578" s="1"/>
  <c r="AE339" i="11578" s="1"/>
  <c r="V341" i="11578"/>
  <c r="W341" i="11578" s="1"/>
  <c r="Y341" i="11578" s="1"/>
  <c r="AA341" i="11578" s="1"/>
  <c r="AE341" i="11578" s="1"/>
  <c r="V342" i="11578"/>
  <c r="W342" i="11578" s="1"/>
  <c r="Y342" i="11578" s="1"/>
  <c r="AA342" i="11578" s="1"/>
  <c r="AE342" i="11578" s="1"/>
  <c r="V10" i="11578"/>
  <c r="W10" i="11578" l="1"/>
  <c r="Y10" i="11578" s="1"/>
  <c r="U109" i="11578"/>
  <c r="V109" i="11578" s="1"/>
  <c r="W109" i="11578" s="1"/>
  <c r="Y109" i="11578" s="1"/>
  <c r="AA109" i="11578" s="1"/>
  <c r="AE109" i="11578" s="1"/>
  <c r="U114" i="11578"/>
  <c r="V114" i="11578" s="1"/>
  <c r="W114" i="11578" s="1"/>
  <c r="Y114" i="11578" s="1"/>
  <c r="AA114" i="11578" s="1"/>
  <c r="AE114" i="11578" s="1"/>
  <c r="U113" i="11578"/>
  <c r="V113" i="11578" s="1"/>
  <c r="W113" i="11578" s="1"/>
  <c r="Y113" i="11578" s="1"/>
  <c r="AA113" i="11578" s="1"/>
  <c r="AE113" i="11578" s="1"/>
  <c r="U62" i="11578"/>
  <c r="V62" i="11578" s="1"/>
  <c r="W62" i="11578" s="1"/>
  <c r="Y62" i="11578" s="1"/>
  <c r="AA62" i="11578" s="1"/>
  <c r="AE62" i="11578" s="1"/>
  <c r="Q117" i="11578" l="1"/>
  <c r="R117" i="11578" s="1"/>
  <c r="S117" i="11578" s="1"/>
  <c r="U117" i="11578" s="1"/>
  <c r="V117" i="11578" s="1"/>
  <c r="W117" i="11578" s="1"/>
  <c r="Y117" i="11578" s="1"/>
  <c r="AA117" i="11578" s="1"/>
  <c r="AE117" i="11578" s="1"/>
  <c r="K258" i="11578" l="1"/>
  <c r="L258" i="11578" s="1"/>
  <c r="M258" i="11578" s="1"/>
  <c r="P258" i="11578" s="1"/>
  <c r="Q258" i="11578" s="1"/>
  <c r="R258" i="11578" s="1"/>
  <c r="S258" i="11578" s="1"/>
  <c r="U258" i="11578" s="1"/>
  <c r="V258" i="11578" s="1"/>
  <c r="W258" i="11578" s="1"/>
  <c r="Y258" i="11578" s="1"/>
  <c r="AA258" i="11578" s="1"/>
  <c r="AE258" i="11578" s="1"/>
  <c r="K259" i="11578"/>
  <c r="L259" i="11578" s="1"/>
  <c r="M259" i="11578" s="1"/>
  <c r="K260" i="11578"/>
  <c r="L260" i="11578" s="1"/>
  <c r="M260" i="11578" s="1"/>
  <c r="K261" i="11578"/>
  <c r="L261" i="11578" s="1"/>
  <c r="M261" i="11578" s="1"/>
  <c r="P261" i="11578" s="1"/>
  <c r="Q261" i="11578" s="1"/>
  <c r="R261" i="11578" s="1"/>
  <c r="S261" i="11578" s="1"/>
  <c r="U261" i="11578" s="1"/>
  <c r="V261" i="11578" s="1"/>
  <c r="W261" i="11578" s="1"/>
  <c r="Y261" i="11578" s="1"/>
  <c r="AA261" i="11578" s="1"/>
  <c r="AE261" i="11578" s="1"/>
  <c r="Q262" i="11578"/>
  <c r="R262" i="11578" s="1"/>
  <c r="S262" i="11578" s="1"/>
  <c r="U262" i="11578" s="1"/>
  <c r="V262" i="11578" s="1"/>
  <c r="W262" i="11578" s="1"/>
  <c r="Y262" i="11578" s="1"/>
  <c r="AA262" i="11578" s="1"/>
  <c r="AE262" i="11578" s="1"/>
  <c r="K263" i="11578"/>
  <c r="L263" i="11578" s="1"/>
  <c r="M263" i="11578" s="1"/>
  <c r="K264" i="11578"/>
  <c r="L264" i="11578" s="1"/>
  <c r="M264" i="11578" s="1"/>
  <c r="P264" i="11578" s="1"/>
  <c r="Q264" i="11578" s="1"/>
  <c r="R264" i="11578" s="1"/>
  <c r="S264" i="11578" s="1"/>
  <c r="U264" i="11578" s="1"/>
  <c r="V264" i="11578" s="1"/>
  <c r="W264" i="11578" s="1"/>
  <c r="Y264" i="11578" s="1"/>
  <c r="AA264" i="11578" s="1"/>
  <c r="AE264" i="11578" s="1"/>
  <c r="K265" i="11578"/>
  <c r="L265" i="11578" s="1"/>
  <c r="M265" i="11578" s="1"/>
  <c r="P265" i="11578" s="1"/>
  <c r="Q265" i="11578" s="1"/>
  <c r="R265" i="11578" s="1"/>
  <c r="S265" i="11578" s="1"/>
  <c r="U265" i="11578" s="1"/>
  <c r="V265" i="11578" s="1"/>
  <c r="W265" i="11578" s="1"/>
  <c r="Y265" i="11578" s="1"/>
  <c r="AA265" i="11578" s="1"/>
  <c r="AE265" i="11578" s="1"/>
  <c r="K266" i="11578"/>
  <c r="L266" i="11578" s="1"/>
  <c r="M266" i="11578" s="1"/>
  <c r="P266" i="11578" s="1"/>
  <c r="Q266" i="11578" s="1"/>
  <c r="R266" i="11578" s="1"/>
  <c r="S266" i="11578" s="1"/>
  <c r="U266" i="11578" s="1"/>
  <c r="V266" i="11578" s="1"/>
  <c r="W266" i="11578" s="1"/>
  <c r="Y266" i="11578" s="1"/>
  <c r="AA266" i="11578" s="1"/>
  <c r="AE266" i="11578" s="1"/>
  <c r="K267" i="11578"/>
  <c r="L267" i="11578" s="1"/>
  <c r="M267" i="11578" s="1"/>
  <c r="P267" i="11578" s="1"/>
  <c r="Q267" i="11578" s="1"/>
  <c r="R267" i="11578" s="1"/>
  <c r="S267" i="11578" s="1"/>
  <c r="U267" i="11578" s="1"/>
  <c r="V267" i="11578" s="1"/>
  <c r="W267" i="11578" s="1"/>
  <c r="Y267" i="11578" s="1"/>
  <c r="AA267" i="11578" s="1"/>
  <c r="AE267" i="11578" s="1"/>
  <c r="K268" i="11578"/>
  <c r="L268" i="11578" s="1"/>
  <c r="M268" i="11578" s="1"/>
  <c r="K269" i="11578"/>
  <c r="L269" i="11578" s="1"/>
  <c r="M269" i="11578" s="1"/>
  <c r="P269" i="11578" s="1"/>
  <c r="Q269" i="11578" s="1"/>
  <c r="R269" i="11578" s="1"/>
  <c r="S269" i="11578" s="1"/>
  <c r="U269" i="11578" s="1"/>
  <c r="V269" i="11578" s="1"/>
  <c r="W269" i="11578" s="1"/>
  <c r="Y269" i="11578" s="1"/>
  <c r="AA269" i="11578" s="1"/>
  <c r="AE269" i="11578" s="1"/>
  <c r="L270" i="11578"/>
  <c r="M270" i="11578" s="1"/>
  <c r="L271" i="11578"/>
  <c r="M271" i="11578" s="1"/>
  <c r="P271" i="11578" s="1"/>
  <c r="Q271" i="11578" s="1"/>
  <c r="R271" i="11578" s="1"/>
  <c r="S271" i="11578" s="1"/>
  <c r="U271" i="11578" s="1"/>
  <c r="V271" i="11578" s="1"/>
  <c r="W271" i="11578" s="1"/>
  <c r="Y271" i="11578" s="1"/>
  <c r="AA271" i="11578" s="1"/>
  <c r="AE271" i="11578" s="1"/>
  <c r="L272" i="11578"/>
  <c r="M272" i="11578" s="1"/>
  <c r="P272" i="11578" s="1"/>
  <c r="Q272" i="11578" s="1"/>
  <c r="R272" i="11578" s="1"/>
  <c r="S272" i="11578" s="1"/>
  <c r="U272" i="11578" s="1"/>
  <c r="V272" i="11578" s="1"/>
  <c r="W272" i="11578" s="1"/>
  <c r="Y272" i="11578" s="1"/>
  <c r="AA272" i="11578" s="1"/>
  <c r="AE272" i="11578" s="1"/>
  <c r="L273" i="11578"/>
  <c r="M273" i="11578" s="1"/>
  <c r="P273" i="11578" s="1"/>
  <c r="Q273" i="11578" s="1"/>
  <c r="R273" i="11578" s="1"/>
  <c r="S273" i="11578" s="1"/>
  <c r="L274" i="11578"/>
  <c r="M274" i="11578" s="1"/>
  <c r="L275" i="11578"/>
  <c r="M275" i="11578" s="1"/>
  <c r="P275" i="11578" s="1"/>
  <c r="Q275" i="11578" s="1"/>
  <c r="R275" i="11578" s="1"/>
  <c r="S275" i="11578" s="1"/>
  <c r="U275" i="11578" s="1"/>
  <c r="V275" i="11578" s="1"/>
  <c r="W275" i="11578" s="1"/>
  <c r="Y275" i="11578" s="1"/>
  <c r="AA275" i="11578" s="1"/>
  <c r="AE275" i="11578" s="1"/>
  <c r="L276" i="11578"/>
  <c r="M276" i="11578" s="1"/>
  <c r="P276" i="11578" s="1"/>
  <c r="Q276" i="11578" s="1"/>
  <c r="R276" i="11578" s="1"/>
  <c r="S276" i="11578" s="1"/>
  <c r="U276" i="11578" s="1"/>
  <c r="V276" i="11578" s="1"/>
  <c r="W276" i="11578" s="1"/>
  <c r="Y276" i="11578" s="1"/>
  <c r="AA276" i="11578" s="1"/>
  <c r="AE276" i="11578" s="1"/>
  <c r="L277" i="11578"/>
  <c r="M277" i="11578" s="1"/>
  <c r="P277" i="11578" s="1"/>
  <c r="Q277" i="11578" s="1"/>
  <c r="R277" i="11578" s="1"/>
  <c r="S277" i="11578" s="1"/>
  <c r="U277" i="11578" s="1"/>
  <c r="V277" i="11578" s="1"/>
  <c r="W277" i="11578" s="1"/>
  <c r="Y277" i="11578" s="1"/>
  <c r="AA277" i="11578" s="1"/>
  <c r="AE277" i="11578" s="1"/>
  <c r="L278" i="11578"/>
  <c r="M278" i="11578" s="1"/>
  <c r="L279" i="11578"/>
  <c r="M279" i="11578" s="1"/>
  <c r="P279" i="11578" s="1"/>
  <c r="Q279" i="11578" s="1"/>
  <c r="R279" i="11578" s="1"/>
  <c r="S279" i="11578" s="1"/>
  <c r="U279" i="11578" s="1"/>
  <c r="V279" i="11578" s="1"/>
  <c r="W279" i="11578" s="1"/>
  <c r="Y279" i="11578" s="1"/>
  <c r="AA279" i="11578" s="1"/>
  <c r="AE279" i="11578" s="1"/>
  <c r="L280" i="11578"/>
  <c r="M280" i="11578" s="1"/>
  <c r="P280" i="11578" s="1"/>
  <c r="Q280" i="11578" s="1"/>
  <c r="R280" i="11578" s="1"/>
  <c r="S280" i="11578" s="1"/>
  <c r="U280" i="11578" s="1"/>
  <c r="V280" i="11578" s="1"/>
  <c r="W280" i="11578" s="1"/>
  <c r="Y280" i="11578" s="1"/>
  <c r="AA280" i="11578" s="1"/>
  <c r="AE280" i="11578" s="1"/>
  <c r="L281" i="11578"/>
  <c r="M281" i="11578" s="1"/>
  <c r="P281" i="11578" s="1"/>
  <c r="Q281" i="11578" s="1"/>
  <c r="R281" i="11578" s="1"/>
  <c r="S281" i="11578" s="1"/>
  <c r="U281" i="11578" s="1"/>
  <c r="V281" i="11578" s="1"/>
  <c r="W281" i="11578" s="1"/>
  <c r="Y281" i="11578" s="1"/>
  <c r="AA281" i="11578" s="1"/>
  <c r="AE281" i="11578" s="1"/>
  <c r="L282" i="11578"/>
  <c r="M282" i="11578" s="1"/>
  <c r="K283" i="11578"/>
  <c r="L283" i="11578" s="1"/>
  <c r="M283" i="11578" s="1"/>
  <c r="P283" i="11578" s="1"/>
  <c r="Q283" i="11578" s="1"/>
  <c r="R283" i="11578" s="1"/>
  <c r="S283" i="11578" s="1"/>
  <c r="U283" i="11578" s="1"/>
  <c r="V283" i="11578" s="1"/>
  <c r="W283" i="11578" s="1"/>
  <c r="Y283" i="11578" s="1"/>
  <c r="AA283" i="11578" s="1"/>
  <c r="AE283" i="11578" s="1"/>
  <c r="K210" i="11578"/>
  <c r="L210" i="11578" s="1"/>
  <c r="M210" i="11578" s="1"/>
  <c r="P210" i="11578" s="1"/>
  <c r="Q210" i="11578" s="1"/>
  <c r="R210" i="11578" s="1"/>
  <c r="S210" i="11578" s="1"/>
  <c r="U210" i="11578" s="1"/>
  <c r="V210" i="11578" s="1"/>
  <c r="W210" i="11578" s="1"/>
  <c r="Y210" i="11578" s="1"/>
  <c r="AA210" i="11578" s="1"/>
  <c r="AE210" i="11578" s="1"/>
  <c r="K211" i="11578"/>
  <c r="L211" i="11578" s="1"/>
  <c r="K212" i="11578"/>
  <c r="L212" i="11578" s="1"/>
  <c r="M212" i="11578" s="1"/>
  <c r="K213" i="11578"/>
  <c r="L213" i="11578" s="1"/>
  <c r="M213" i="11578" s="1"/>
  <c r="P213" i="11578" s="1"/>
  <c r="Q213" i="11578" s="1"/>
  <c r="R213" i="11578" s="1"/>
  <c r="S213" i="11578" s="1"/>
  <c r="U213" i="11578" s="1"/>
  <c r="V213" i="11578" s="1"/>
  <c r="W213" i="11578" s="1"/>
  <c r="Y213" i="11578" s="1"/>
  <c r="AA213" i="11578" s="1"/>
  <c r="AE213" i="11578" s="1"/>
  <c r="K214" i="11578"/>
  <c r="L214" i="11578" s="1"/>
  <c r="M214" i="11578" s="1"/>
  <c r="P214" i="11578" s="1"/>
  <c r="Q214" i="11578" s="1"/>
  <c r="R214" i="11578" s="1"/>
  <c r="S214" i="11578" s="1"/>
  <c r="U214" i="11578" s="1"/>
  <c r="V214" i="11578" s="1"/>
  <c r="W214" i="11578" s="1"/>
  <c r="Y214" i="11578" s="1"/>
  <c r="AA214" i="11578" s="1"/>
  <c r="AE214" i="11578" s="1"/>
  <c r="K215" i="11578"/>
  <c r="L215" i="11578" s="1"/>
  <c r="M215" i="11578" s="1"/>
  <c r="L216" i="11578"/>
  <c r="M216" i="11578" s="1"/>
  <c r="P216" i="11578" s="1"/>
  <c r="Q216" i="11578" s="1"/>
  <c r="R216" i="11578" s="1"/>
  <c r="S216" i="11578" s="1"/>
  <c r="U216" i="11578" s="1"/>
  <c r="V216" i="11578" s="1"/>
  <c r="W216" i="11578" s="1"/>
  <c r="Y216" i="11578" s="1"/>
  <c r="AA216" i="11578" s="1"/>
  <c r="AE216" i="11578" s="1"/>
  <c r="K217" i="11578"/>
  <c r="L217" i="11578" s="1"/>
  <c r="M217" i="11578" s="1"/>
  <c r="P217" i="11578" s="1"/>
  <c r="Q217" i="11578" s="1"/>
  <c r="R217" i="11578" s="1"/>
  <c r="S217" i="11578" s="1"/>
  <c r="U217" i="11578" s="1"/>
  <c r="V217" i="11578" s="1"/>
  <c r="W217" i="11578" s="1"/>
  <c r="Y217" i="11578" s="1"/>
  <c r="AA217" i="11578" s="1"/>
  <c r="AE217" i="11578" s="1"/>
  <c r="K218" i="11578"/>
  <c r="L218" i="11578" s="1"/>
  <c r="M218" i="11578" s="1"/>
  <c r="K219" i="11578"/>
  <c r="L219" i="11578" s="1"/>
  <c r="M219" i="11578" s="1"/>
  <c r="P219" i="11578" s="1"/>
  <c r="Q219" i="11578" s="1"/>
  <c r="R219" i="11578" s="1"/>
  <c r="S219" i="11578" s="1"/>
  <c r="U219" i="11578" s="1"/>
  <c r="V219" i="11578" s="1"/>
  <c r="W219" i="11578" s="1"/>
  <c r="Y219" i="11578" s="1"/>
  <c r="AA219" i="11578" s="1"/>
  <c r="AE219" i="11578" s="1"/>
  <c r="K220" i="11578"/>
  <c r="L220" i="11578" s="1"/>
  <c r="M220" i="11578" s="1"/>
  <c r="P220" i="11578" s="1"/>
  <c r="Q220" i="11578" s="1"/>
  <c r="R220" i="11578" s="1"/>
  <c r="S220" i="11578" s="1"/>
  <c r="U220" i="11578" s="1"/>
  <c r="V220" i="11578" s="1"/>
  <c r="W220" i="11578" s="1"/>
  <c r="Y220" i="11578" s="1"/>
  <c r="AA220" i="11578" s="1"/>
  <c r="AE220" i="11578" s="1"/>
  <c r="L221" i="11578"/>
  <c r="M221" i="11578" s="1"/>
  <c r="P221" i="11578" s="1"/>
  <c r="Q221" i="11578" s="1"/>
  <c r="R221" i="11578" s="1"/>
  <c r="S221" i="11578" s="1"/>
  <c r="U221" i="11578" s="1"/>
  <c r="V221" i="11578" s="1"/>
  <c r="W221" i="11578" s="1"/>
  <c r="Y221" i="11578" s="1"/>
  <c r="AA221" i="11578" s="1"/>
  <c r="AE221" i="11578" s="1"/>
  <c r="K222" i="11578"/>
  <c r="L222" i="11578" s="1"/>
  <c r="M222" i="11578" s="1"/>
  <c r="K223" i="11578"/>
  <c r="L223" i="11578" s="1"/>
  <c r="M223" i="11578" s="1"/>
  <c r="P223" i="11578" s="1"/>
  <c r="Q223" i="11578" s="1"/>
  <c r="R223" i="11578" s="1"/>
  <c r="S223" i="11578" s="1"/>
  <c r="U223" i="11578" s="1"/>
  <c r="V223" i="11578" s="1"/>
  <c r="W223" i="11578" s="1"/>
  <c r="Y223" i="11578" s="1"/>
  <c r="AA223" i="11578" s="1"/>
  <c r="AE223" i="11578" s="1"/>
  <c r="K224" i="11578"/>
  <c r="L224" i="11578" s="1"/>
  <c r="M224" i="11578" s="1"/>
  <c r="P224" i="11578" s="1"/>
  <c r="Q224" i="11578" s="1"/>
  <c r="R224" i="11578" s="1"/>
  <c r="S224" i="11578" s="1"/>
  <c r="U224" i="11578" s="1"/>
  <c r="V224" i="11578" s="1"/>
  <c r="W224" i="11578" s="1"/>
  <c r="Y224" i="11578" s="1"/>
  <c r="AA224" i="11578" s="1"/>
  <c r="AE224" i="11578" s="1"/>
  <c r="K225" i="11578"/>
  <c r="L225" i="11578" s="1"/>
  <c r="M225" i="11578" s="1"/>
  <c r="P225" i="11578" s="1"/>
  <c r="Q225" i="11578" s="1"/>
  <c r="R225" i="11578" s="1"/>
  <c r="S225" i="11578" s="1"/>
  <c r="U225" i="11578" s="1"/>
  <c r="V225" i="11578" s="1"/>
  <c r="W225" i="11578" s="1"/>
  <c r="Y225" i="11578" s="1"/>
  <c r="AA225" i="11578" s="1"/>
  <c r="AE225" i="11578" s="1"/>
  <c r="K226" i="11578"/>
  <c r="L226" i="11578" s="1"/>
  <c r="M226" i="11578" s="1"/>
  <c r="P226" i="11578" s="1"/>
  <c r="Q226" i="11578" s="1"/>
  <c r="R226" i="11578" s="1"/>
  <c r="S226" i="11578" s="1"/>
  <c r="U226" i="11578" s="1"/>
  <c r="V226" i="11578" s="1"/>
  <c r="W226" i="11578" s="1"/>
  <c r="Y226" i="11578" s="1"/>
  <c r="AA226" i="11578" s="1"/>
  <c r="AE226" i="11578" s="1"/>
  <c r="K227" i="11578"/>
  <c r="L227" i="11578" s="1"/>
  <c r="M227" i="11578" s="1"/>
  <c r="P227" i="11578" s="1"/>
  <c r="Q227" i="11578" s="1"/>
  <c r="R227" i="11578" s="1"/>
  <c r="S227" i="11578" s="1"/>
  <c r="U227" i="11578" s="1"/>
  <c r="V227" i="11578" s="1"/>
  <c r="W227" i="11578" s="1"/>
  <c r="Y227" i="11578" s="1"/>
  <c r="AA227" i="11578" s="1"/>
  <c r="AE227" i="11578" s="1"/>
  <c r="K228" i="11578"/>
  <c r="L228" i="11578" s="1"/>
  <c r="M228" i="11578" s="1"/>
  <c r="K229" i="11578"/>
  <c r="L229" i="11578" s="1"/>
  <c r="M229" i="11578" s="1"/>
  <c r="P229" i="11578" s="1"/>
  <c r="Q229" i="11578" s="1"/>
  <c r="R229" i="11578" s="1"/>
  <c r="S229" i="11578" s="1"/>
  <c r="U229" i="11578" s="1"/>
  <c r="V229" i="11578" s="1"/>
  <c r="W229" i="11578" s="1"/>
  <c r="Y229" i="11578" s="1"/>
  <c r="AA229" i="11578" s="1"/>
  <c r="AE229" i="11578" s="1"/>
  <c r="K230" i="11578"/>
  <c r="L230" i="11578" s="1"/>
  <c r="M230" i="11578" s="1"/>
  <c r="P230" i="11578" s="1"/>
  <c r="Q230" i="11578" s="1"/>
  <c r="R230" i="11578" s="1"/>
  <c r="S230" i="11578" s="1"/>
  <c r="U230" i="11578" s="1"/>
  <c r="V230" i="11578" s="1"/>
  <c r="W230" i="11578" s="1"/>
  <c r="Y230" i="11578" s="1"/>
  <c r="AA230" i="11578" s="1"/>
  <c r="AE230" i="11578" s="1"/>
  <c r="K231" i="11578"/>
  <c r="L231" i="11578" s="1"/>
  <c r="M231" i="11578" s="1"/>
  <c r="P231" i="11578" s="1"/>
  <c r="Q231" i="11578" s="1"/>
  <c r="R231" i="11578" s="1"/>
  <c r="S231" i="11578" s="1"/>
  <c r="U231" i="11578" s="1"/>
  <c r="V231" i="11578" s="1"/>
  <c r="W231" i="11578" s="1"/>
  <c r="Y231" i="11578" s="1"/>
  <c r="AA231" i="11578" s="1"/>
  <c r="AE231" i="11578" s="1"/>
  <c r="K232" i="11578"/>
  <c r="L232" i="11578" s="1"/>
  <c r="M232" i="11578" s="1"/>
  <c r="P232" i="11578" s="1"/>
  <c r="Q232" i="11578" s="1"/>
  <c r="R232" i="11578" s="1"/>
  <c r="S232" i="11578" s="1"/>
  <c r="U232" i="11578" s="1"/>
  <c r="V232" i="11578" s="1"/>
  <c r="W232" i="11578" s="1"/>
  <c r="Y232" i="11578" s="1"/>
  <c r="AA232" i="11578" s="1"/>
  <c r="AE232" i="11578" s="1"/>
  <c r="K233" i="11578"/>
  <c r="L233" i="11578" s="1"/>
  <c r="M233" i="11578" s="1"/>
  <c r="K234" i="11578"/>
  <c r="L234" i="11578" s="1"/>
  <c r="M234" i="11578" s="1"/>
  <c r="P234" i="11578" s="1"/>
  <c r="Q234" i="11578" s="1"/>
  <c r="R234" i="11578" s="1"/>
  <c r="S234" i="11578" s="1"/>
  <c r="U234" i="11578" s="1"/>
  <c r="V234" i="11578" s="1"/>
  <c r="W234" i="11578" s="1"/>
  <c r="Y234" i="11578" s="1"/>
  <c r="AA234" i="11578" s="1"/>
  <c r="AE234" i="11578" s="1"/>
  <c r="L235" i="11578"/>
  <c r="M235" i="11578" s="1"/>
  <c r="K236" i="11578"/>
  <c r="L236" i="11578" s="1"/>
  <c r="M236" i="11578" s="1"/>
  <c r="L237" i="11578"/>
  <c r="M237" i="11578" s="1"/>
  <c r="P237" i="11578" s="1"/>
  <c r="Q237" i="11578" s="1"/>
  <c r="R237" i="11578" s="1"/>
  <c r="S237" i="11578" s="1"/>
  <c r="U237" i="11578" s="1"/>
  <c r="V237" i="11578" s="1"/>
  <c r="W237" i="11578" s="1"/>
  <c r="Y237" i="11578" s="1"/>
  <c r="AA237" i="11578" s="1"/>
  <c r="AE237" i="11578" s="1"/>
  <c r="K238" i="11578"/>
  <c r="L238" i="11578" s="1"/>
  <c r="M238" i="11578" s="1"/>
  <c r="P238" i="11578" s="1"/>
  <c r="Q238" i="11578" s="1"/>
  <c r="R238" i="11578" s="1"/>
  <c r="S238" i="11578" s="1"/>
  <c r="U238" i="11578" s="1"/>
  <c r="V238" i="11578" s="1"/>
  <c r="W238" i="11578" s="1"/>
  <c r="Y238" i="11578" s="1"/>
  <c r="AA238" i="11578" s="1"/>
  <c r="AE238" i="11578" s="1"/>
  <c r="K239" i="11578"/>
  <c r="L239" i="11578" s="1"/>
  <c r="M239" i="11578" s="1"/>
  <c r="K240" i="11578"/>
  <c r="L240" i="11578" s="1"/>
  <c r="M240" i="11578" s="1"/>
  <c r="P240" i="11578" s="1"/>
  <c r="Q240" i="11578" s="1"/>
  <c r="R240" i="11578" s="1"/>
  <c r="S240" i="11578" s="1"/>
  <c r="U240" i="11578" s="1"/>
  <c r="V240" i="11578" s="1"/>
  <c r="W240" i="11578" s="1"/>
  <c r="Y240" i="11578" s="1"/>
  <c r="AA240" i="11578" s="1"/>
  <c r="AE240" i="11578" s="1"/>
  <c r="K241" i="11578"/>
  <c r="L241" i="11578" s="1"/>
  <c r="M241" i="11578" s="1"/>
  <c r="P241" i="11578" s="1"/>
  <c r="Q241" i="11578" s="1"/>
  <c r="R241" i="11578" s="1"/>
  <c r="S241" i="11578" s="1"/>
  <c r="U241" i="11578" s="1"/>
  <c r="V241" i="11578" s="1"/>
  <c r="W241" i="11578" s="1"/>
  <c r="Y241" i="11578" s="1"/>
  <c r="AA241" i="11578" s="1"/>
  <c r="AE241" i="11578" s="1"/>
  <c r="K242" i="11578"/>
  <c r="L242" i="11578" s="1"/>
  <c r="M242" i="11578" s="1"/>
  <c r="K243" i="11578"/>
  <c r="L243" i="11578" s="1"/>
  <c r="M243" i="11578" s="1"/>
  <c r="P243" i="11578" s="1"/>
  <c r="Q243" i="11578" s="1"/>
  <c r="R243" i="11578" s="1"/>
  <c r="S243" i="11578" s="1"/>
  <c r="U243" i="11578" s="1"/>
  <c r="V243" i="11578" s="1"/>
  <c r="W243" i="11578" s="1"/>
  <c r="Y243" i="11578" s="1"/>
  <c r="AA243" i="11578" s="1"/>
  <c r="AE243" i="11578" s="1"/>
  <c r="K244" i="11578"/>
  <c r="L244" i="11578" s="1"/>
  <c r="M244" i="11578" s="1"/>
  <c r="K245" i="11578"/>
  <c r="L245" i="11578" s="1"/>
  <c r="M245" i="11578" s="1"/>
  <c r="P245" i="11578" s="1"/>
  <c r="Q245" i="11578" s="1"/>
  <c r="R245" i="11578" s="1"/>
  <c r="S245" i="11578" s="1"/>
  <c r="U245" i="11578" s="1"/>
  <c r="V245" i="11578" s="1"/>
  <c r="W245" i="11578" s="1"/>
  <c r="Y245" i="11578" s="1"/>
  <c r="AA245" i="11578" s="1"/>
  <c r="AE245" i="11578" s="1"/>
  <c r="K246" i="11578"/>
  <c r="L246" i="11578" s="1"/>
  <c r="M246" i="11578" s="1"/>
  <c r="K247" i="11578"/>
  <c r="L247" i="11578" s="1"/>
  <c r="M247" i="11578" s="1"/>
  <c r="K248" i="11578"/>
  <c r="L248" i="11578" s="1"/>
  <c r="M248" i="11578" s="1"/>
  <c r="P248" i="11578" s="1"/>
  <c r="Q248" i="11578" s="1"/>
  <c r="R248" i="11578" s="1"/>
  <c r="S248" i="11578" s="1"/>
  <c r="U248" i="11578" s="1"/>
  <c r="V248" i="11578" s="1"/>
  <c r="W248" i="11578" s="1"/>
  <c r="Y248" i="11578" s="1"/>
  <c r="AA248" i="11578" s="1"/>
  <c r="AE248" i="11578" s="1"/>
  <c r="K249" i="11578"/>
  <c r="L249" i="11578" s="1"/>
  <c r="M249" i="11578" s="1"/>
  <c r="L250" i="11578"/>
  <c r="M250" i="11578" s="1"/>
  <c r="P250" i="11578" s="1"/>
  <c r="Q250" i="11578" s="1"/>
  <c r="R250" i="11578" s="1"/>
  <c r="S250" i="11578" s="1"/>
  <c r="U250" i="11578" s="1"/>
  <c r="V250" i="11578" s="1"/>
  <c r="W250" i="11578" s="1"/>
  <c r="Y250" i="11578" s="1"/>
  <c r="AA250" i="11578" s="1"/>
  <c r="AE250" i="11578" s="1"/>
  <c r="K251" i="11578"/>
  <c r="L251" i="11578" s="1"/>
  <c r="M251" i="11578" s="1"/>
  <c r="P251" i="11578" s="1"/>
  <c r="Q251" i="11578" s="1"/>
  <c r="R251" i="11578" s="1"/>
  <c r="S251" i="11578" s="1"/>
  <c r="U251" i="11578" s="1"/>
  <c r="V251" i="11578" s="1"/>
  <c r="W251" i="11578" s="1"/>
  <c r="Y251" i="11578" s="1"/>
  <c r="AA251" i="11578" s="1"/>
  <c r="AE251" i="11578" s="1"/>
  <c r="L252" i="11578"/>
  <c r="M252" i="11578" s="1"/>
  <c r="P252" i="11578" s="1"/>
  <c r="Q252" i="11578" s="1"/>
  <c r="R252" i="11578" s="1"/>
  <c r="S252" i="11578" s="1"/>
  <c r="K253" i="11578"/>
  <c r="L253" i="11578" s="1"/>
  <c r="M253" i="11578" s="1"/>
  <c r="K254" i="11578"/>
  <c r="L254" i="11578" s="1"/>
  <c r="M254" i="11578" s="1"/>
  <c r="P254" i="11578" s="1"/>
  <c r="Q254" i="11578" s="1"/>
  <c r="R254" i="11578" s="1"/>
  <c r="S254" i="11578" s="1"/>
  <c r="U254" i="11578" s="1"/>
  <c r="V254" i="11578" s="1"/>
  <c r="W254" i="11578" s="1"/>
  <c r="Y254" i="11578" s="1"/>
  <c r="AA254" i="11578" s="1"/>
  <c r="AE254" i="11578" s="1"/>
  <c r="K255" i="11578"/>
  <c r="L255" i="11578" s="1"/>
  <c r="M255" i="11578" s="1"/>
  <c r="P255" i="11578" s="1"/>
  <c r="Q255" i="11578" s="1"/>
  <c r="R255" i="11578" s="1"/>
  <c r="S255" i="11578" s="1"/>
  <c r="U255" i="11578" s="1"/>
  <c r="V255" i="11578" s="1"/>
  <c r="W255" i="11578" s="1"/>
  <c r="Y255" i="11578" s="1"/>
  <c r="AA255" i="11578" s="1"/>
  <c r="AE255" i="11578" s="1"/>
  <c r="K256" i="11578"/>
  <c r="L256" i="11578" s="1"/>
  <c r="M256" i="11578" s="1"/>
  <c r="K257" i="11578"/>
  <c r="L257" i="11578" s="1"/>
  <c r="M257" i="11578" s="1"/>
  <c r="Q291" i="11578"/>
  <c r="R291" i="11578" s="1"/>
  <c r="S291" i="11578" s="1"/>
  <c r="Q292" i="11578"/>
  <c r="R292" i="11578" s="1"/>
  <c r="Q293" i="11578"/>
  <c r="R293" i="11578" s="1"/>
  <c r="S293" i="11578" s="1"/>
  <c r="Q294" i="11578"/>
  <c r="R294" i="11578" s="1"/>
  <c r="Q295" i="11578"/>
  <c r="R295" i="11578" s="1"/>
  <c r="S295" i="11578" s="1"/>
  <c r="Q296" i="11578"/>
  <c r="R296" i="11578" s="1"/>
  <c r="S296" i="11578" s="1"/>
  <c r="Q297" i="11578"/>
  <c r="R297" i="11578" s="1"/>
  <c r="S297" i="11578" s="1"/>
  <c r="Q298" i="11578"/>
  <c r="R298" i="11578" s="1"/>
  <c r="Q299" i="11578"/>
  <c r="R299" i="11578" s="1"/>
  <c r="S299" i="11578" s="1"/>
  <c r="Q300" i="11578"/>
  <c r="R300" i="11578" s="1"/>
  <c r="Q301" i="11578"/>
  <c r="R301" i="11578" s="1"/>
  <c r="S301" i="11578" s="1"/>
  <c r="U301" i="11578" s="1"/>
  <c r="V301" i="11578" s="1"/>
  <c r="W301" i="11578" s="1"/>
  <c r="Y301" i="11578" s="1"/>
  <c r="AA301" i="11578" s="1"/>
  <c r="AE301" i="11578" s="1"/>
  <c r="Q302" i="11578"/>
  <c r="R302" i="11578" s="1"/>
  <c r="S302" i="11578" s="1"/>
  <c r="Q304" i="11578"/>
  <c r="R304" i="11578" s="1"/>
  <c r="S304" i="11578" s="1"/>
  <c r="Q305" i="11578"/>
  <c r="R305" i="11578" s="1"/>
  <c r="Q306" i="11578"/>
  <c r="R306" i="11578" s="1"/>
  <c r="S306" i="11578" s="1"/>
  <c r="Q307" i="11578"/>
  <c r="R307" i="11578" s="1"/>
  <c r="Q308" i="11578"/>
  <c r="R308" i="11578" s="1"/>
  <c r="S308" i="11578" s="1"/>
  <c r="Q309" i="11578"/>
  <c r="R309" i="11578" s="1"/>
  <c r="Q310" i="11578"/>
  <c r="R310" i="11578" s="1"/>
  <c r="S310" i="11578" s="1"/>
  <c r="Q311" i="11578"/>
  <c r="R311" i="11578" s="1"/>
  <c r="Q312" i="11578"/>
  <c r="R312" i="11578" s="1"/>
  <c r="S312" i="11578" s="1"/>
  <c r="Q313" i="11578"/>
  <c r="R313" i="11578" s="1"/>
  <c r="Q314" i="11578"/>
  <c r="R314" i="11578" s="1"/>
  <c r="S314" i="11578" s="1"/>
  <c r="Q315" i="11578"/>
  <c r="R315" i="11578" s="1"/>
  <c r="Q316" i="11578"/>
  <c r="R316" i="11578" s="1"/>
  <c r="S316" i="11578" s="1"/>
  <c r="Q317" i="11578"/>
  <c r="R317" i="11578" s="1"/>
  <c r="Q318" i="11578"/>
  <c r="R318" i="11578" s="1"/>
  <c r="S318" i="11578" s="1"/>
  <c r="Q319" i="11578"/>
  <c r="R319" i="11578" s="1"/>
  <c r="Q320" i="11578"/>
  <c r="R320" i="11578" s="1"/>
  <c r="S320" i="11578" s="1"/>
  <c r="Q321" i="11578"/>
  <c r="R321" i="11578" s="1"/>
  <c r="Q322" i="11578"/>
  <c r="R322" i="11578" s="1"/>
  <c r="Q323" i="11578"/>
  <c r="R323" i="11578" s="1"/>
  <c r="Q324" i="11578"/>
  <c r="R324" i="11578" s="1"/>
  <c r="S324" i="11578" s="1"/>
  <c r="Q325" i="11578"/>
  <c r="R325" i="11578" s="1"/>
  <c r="Q326" i="11578"/>
  <c r="R326" i="11578" s="1"/>
  <c r="S326" i="11578" s="1"/>
  <c r="Q327" i="11578"/>
  <c r="R327" i="11578" s="1"/>
  <c r="Q328" i="11578"/>
  <c r="R328" i="11578" s="1"/>
  <c r="S328" i="11578" s="1"/>
  <c r="Q329" i="11578"/>
  <c r="R329" i="11578" s="1"/>
  <c r="Q330" i="11578"/>
  <c r="R330" i="11578" s="1"/>
  <c r="S330" i="11578" s="1"/>
  <c r="Q332" i="11578"/>
  <c r="R332" i="11578" s="1"/>
  <c r="S332" i="11578" s="1"/>
  <c r="Q333" i="11578"/>
  <c r="R333" i="11578" s="1"/>
  <c r="S333" i="11578" s="1"/>
  <c r="Q334" i="11578"/>
  <c r="R334" i="11578" s="1"/>
  <c r="S334" i="11578" s="1"/>
  <c r="U334" i="11578" s="1"/>
  <c r="V334" i="11578" s="1"/>
  <c r="W334" i="11578" s="1"/>
  <c r="Y334" i="11578" s="1"/>
  <c r="AA334" i="11578" s="1"/>
  <c r="AE334" i="11578" s="1"/>
  <c r="Q335" i="11578"/>
  <c r="R335" i="11578" s="1"/>
  <c r="S335" i="11578" s="1"/>
  <c r="Q336" i="11578"/>
  <c r="R336" i="11578" s="1"/>
  <c r="Q338" i="11578"/>
  <c r="R338" i="11578" s="1"/>
  <c r="S338" i="11578" s="1"/>
  <c r="Q339" i="11578"/>
  <c r="R339" i="11578" s="1"/>
  <c r="S339" i="11578" s="1"/>
  <c r="Q341" i="11578"/>
  <c r="R341" i="11578" s="1"/>
  <c r="S341" i="11578" s="1"/>
  <c r="Q342" i="11578"/>
  <c r="R342" i="11578" s="1"/>
  <c r="L121" i="11578"/>
  <c r="M121" i="11578" s="1"/>
  <c r="P121" i="11578" s="1"/>
  <c r="Q121" i="11578" s="1"/>
  <c r="R121" i="11578" s="1"/>
  <c r="S121" i="11578" s="1"/>
  <c r="U121" i="11578" s="1"/>
  <c r="V121" i="11578" s="1"/>
  <c r="W121" i="11578" s="1"/>
  <c r="Y121" i="11578" s="1"/>
  <c r="AA121" i="11578" s="1"/>
  <c r="AE121" i="11578" s="1"/>
  <c r="L122" i="11578"/>
  <c r="M122" i="11578" s="1"/>
  <c r="P122" i="11578" s="1"/>
  <c r="Q122" i="11578" s="1"/>
  <c r="R122" i="11578" s="1"/>
  <c r="S122" i="11578" s="1"/>
  <c r="U122" i="11578" s="1"/>
  <c r="V122" i="11578" s="1"/>
  <c r="W122" i="11578" s="1"/>
  <c r="Y122" i="11578" s="1"/>
  <c r="AA122" i="11578" s="1"/>
  <c r="AE122" i="11578" s="1"/>
  <c r="L123" i="11578"/>
  <c r="M123" i="11578" s="1"/>
  <c r="P123" i="11578" s="1"/>
  <c r="Q123" i="11578" s="1"/>
  <c r="R123" i="11578" s="1"/>
  <c r="S123" i="11578" s="1"/>
  <c r="U123" i="11578" s="1"/>
  <c r="V123" i="11578" s="1"/>
  <c r="W123" i="11578" s="1"/>
  <c r="Y123" i="11578" s="1"/>
  <c r="AA123" i="11578" s="1"/>
  <c r="AE123" i="11578" s="1"/>
  <c r="L124" i="11578"/>
  <c r="L125" i="11578"/>
  <c r="M125" i="11578" s="1"/>
  <c r="P125" i="11578" s="1"/>
  <c r="Q125" i="11578" s="1"/>
  <c r="R125" i="11578" s="1"/>
  <c r="S125" i="11578" s="1"/>
  <c r="U125" i="11578" s="1"/>
  <c r="V125" i="11578" s="1"/>
  <c r="W125" i="11578" s="1"/>
  <c r="Y125" i="11578" s="1"/>
  <c r="AA125" i="11578" s="1"/>
  <c r="AE125" i="11578" s="1"/>
  <c r="L126" i="11578"/>
  <c r="M126" i="11578" s="1"/>
  <c r="P126" i="11578" s="1"/>
  <c r="Q126" i="11578" s="1"/>
  <c r="R126" i="11578" s="1"/>
  <c r="S126" i="11578" s="1"/>
  <c r="U126" i="11578" s="1"/>
  <c r="V126" i="11578" s="1"/>
  <c r="W126" i="11578" s="1"/>
  <c r="Y126" i="11578" s="1"/>
  <c r="AA126" i="11578" s="1"/>
  <c r="AE126" i="11578" s="1"/>
  <c r="L127" i="11578"/>
  <c r="M127" i="11578" s="1"/>
  <c r="P127" i="11578" s="1"/>
  <c r="Q127" i="11578" s="1"/>
  <c r="R127" i="11578" s="1"/>
  <c r="S127" i="11578" s="1"/>
  <c r="U127" i="11578" s="1"/>
  <c r="V127" i="11578" s="1"/>
  <c r="W127" i="11578" s="1"/>
  <c r="Y127" i="11578" s="1"/>
  <c r="AA127" i="11578" s="1"/>
  <c r="AE127" i="11578" s="1"/>
  <c r="L128" i="11578"/>
  <c r="M128" i="11578" s="1"/>
  <c r="L129" i="11578"/>
  <c r="M129" i="11578" s="1"/>
  <c r="P129" i="11578" s="1"/>
  <c r="Q129" i="11578" s="1"/>
  <c r="R129" i="11578" s="1"/>
  <c r="S129" i="11578" s="1"/>
  <c r="L130" i="11578"/>
  <c r="M130" i="11578" s="1"/>
  <c r="P130" i="11578" s="1"/>
  <c r="Q130" i="11578" s="1"/>
  <c r="R130" i="11578" s="1"/>
  <c r="S130" i="11578" s="1"/>
  <c r="L131" i="11578"/>
  <c r="M131" i="11578" s="1"/>
  <c r="P131" i="11578" s="1"/>
  <c r="Q131" i="11578" s="1"/>
  <c r="R131" i="11578" s="1"/>
  <c r="S131" i="11578" s="1"/>
  <c r="U131" i="11578" s="1"/>
  <c r="V131" i="11578" s="1"/>
  <c r="W131" i="11578" s="1"/>
  <c r="Y131" i="11578" s="1"/>
  <c r="AA131" i="11578" s="1"/>
  <c r="AE131" i="11578" s="1"/>
  <c r="L132" i="11578"/>
  <c r="M132" i="11578" s="1"/>
  <c r="L133" i="11578"/>
  <c r="M133" i="11578" s="1"/>
  <c r="P133" i="11578" s="1"/>
  <c r="Q133" i="11578" s="1"/>
  <c r="R133" i="11578" s="1"/>
  <c r="S133" i="11578" s="1"/>
  <c r="L134" i="11578"/>
  <c r="M134" i="11578" s="1"/>
  <c r="P134" i="11578" s="1"/>
  <c r="Q134" i="11578" s="1"/>
  <c r="R134" i="11578" s="1"/>
  <c r="S134" i="11578" s="1"/>
  <c r="U134" i="11578" s="1"/>
  <c r="V134" i="11578" s="1"/>
  <c r="W134" i="11578" s="1"/>
  <c r="Y134" i="11578" s="1"/>
  <c r="AA134" i="11578" s="1"/>
  <c r="AE134" i="11578" s="1"/>
  <c r="L135" i="11578"/>
  <c r="M135" i="11578" s="1"/>
  <c r="P135" i="11578" s="1"/>
  <c r="Q135" i="11578" s="1"/>
  <c r="R135" i="11578" s="1"/>
  <c r="S135" i="11578" s="1"/>
  <c r="U135" i="11578" s="1"/>
  <c r="V135" i="11578" s="1"/>
  <c r="W135" i="11578" s="1"/>
  <c r="Y135" i="11578" s="1"/>
  <c r="AA135" i="11578" s="1"/>
  <c r="AE135" i="11578" s="1"/>
  <c r="L136" i="11578"/>
  <c r="M136" i="11578" s="1"/>
  <c r="L137" i="11578"/>
  <c r="M137" i="11578" s="1"/>
  <c r="P137" i="11578" s="1"/>
  <c r="Q137" i="11578" s="1"/>
  <c r="R137" i="11578" s="1"/>
  <c r="S137" i="11578" s="1"/>
  <c r="U137" i="11578" s="1"/>
  <c r="V137" i="11578" s="1"/>
  <c r="W137" i="11578" s="1"/>
  <c r="Y137" i="11578" s="1"/>
  <c r="AA137" i="11578" s="1"/>
  <c r="AE137" i="11578" s="1"/>
  <c r="L138" i="11578"/>
  <c r="M138" i="11578" s="1"/>
  <c r="P138" i="11578" s="1"/>
  <c r="Q138" i="11578" s="1"/>
  <c r="R138" i="11578" s="1"/>
  <c r="S138" i="11578" s="1"/>
  <c r="U138" i="11578" s="1"/>
  <c r="V138" i="11578" s="1"/>
  <c r="W138" i="11578" s="1"/>
  <c r="Y138" i="11578" s="1"/>
  <c r="AA138" i="11578" s="1"/>
  <c r="AE138" i="11578" s="1"/>
  <c r="L139" i="11578"/>
  <c r="M139" i="11578" s="1"/>
  <c r="P139" i="11578" s="1"/>
  <c r="Q139" i="11578" s="1"/>
  <c r="R139" i="11578" s="1"/>
  <c r="S139" i="11578" s="1"/>
  <c r="U139" i="11578" s="1"/>
  <c r="V139" i="11578" s="1"/>
  <c r="W139" i="11578" s="1"/>
  <c r="Y139" i="11578" s="1"/>
  <c r="AA139" i="11578" s="1"/>
  <c r="AE139" i="11578" s="1"/>
  <c r="L140" i="11578"/>
  <c r="M140" i="11578" s="1"/>
  <c r="L141" i="11578"/>
  <c r="M141" i="11578" s="1"/>
  <c r="P141" i="11578" s="1"/>
  <c r="Q141" i="11578" s="1"/>
  <c r="R141" i="11578" s="1"/>
  <c r="S141" i="11578" s="1"/>
  <c r="U141" i="11578" s="1"/>
  <c r="V141" i="11578" s="1"/>
  <c r="W141" i="11578" s="1"/>
  <c r="Y141" i="11578" s="1"/>
  <c r="AA141" i="11578" s="1"/>
  <c r="AE141" i="11578" s="1"/>
  <c r="L142" i="11578"/>
  <c r="M142" i="11578" s="1"/>
  <c r="P142" i="11578" s="1"/>
  <c r="Q142" i="11578" s="1"/>
  <c r="R142" i="11578" s="1"/>
  <c r="S142" i="11578" s="1"/>
  <c r="L143" i="11578"/>
  <c r="M143" i="11578" s="1"/>
  <c r="P143" i="11578" s="1"/>
  <c r="Q143" i="11578" s="1"/>
  <c r="R143" i="11578" s="1"/>
  <c r="S143" i="11578" s="1"/>
  <c r="U143" i="11578" s="1"/>
  <c r="V143" i="11578" s="1"/>
  <c r="W143" i="11578" s="1"/>
  <c r="Y143" i="11578" s="1"/>
  <c r="AA143" i="11578" s="1"/>
  <c r="AE143" i="11578" s="1"/>
  <c r="L144" i="11578"/>
  <c r="M144" i="11578" s="1"/>
  <c r="L145" i="11578"/>
  <c r="M145" i="11578" s="1"/>
  <c r="P145" i="11578" s="1"/>
  <c r="Q145" i="11578" s="1"/>
  <c r="R145" i="11578" s="1"/>
  <c r="S145" i="11578" s="1"/>
  <c r="U145" i="11578" s="1"/>
  <c r="V145" i="11578" s="1"/>
  <c r="W145" i="11578" s="1"/>
  <c r="Y145" i="11578" s="1"/>
  <c r="AA145" i="11578" s="1"/>
  <c r="AE145" i="11578" s="1"/>
  <c r="L146" i="11578"/>
  <c r="M146" i="11578" s="1"/>
  <c r="P146" i="11578" s="1"/>
  <c r="Q146" i="11578" s="1"/>
  <c r="R146" i="11578" s="1"/>
  <c r="S146" i="11578" s="1"/>
  <c r="U146" i="11578" s="1"/>
  <c r="V146" i="11578" s="1"/>
  <c r="W146" i="11578" s="1"/>
  <c r="Y146" i="11578" s="1"/>
  <c r="AA146" i="11578" s="1"/>
  <c r="AE146" i="11578" s="1"/>
  <c r="L147" i="11578"/>
  <c r="M147" i="11578" s="1"/>
  <c r="P147" i="11578" s="1"/>
  <c r="Q147" i="11578" s="1"/>
  <c r="R147" i="11578" s="1"/>
  <c r="S147" i="11578" s="1"/>
  <c r="U147" i="11578" s="1"/>
  <c r="V147" i="11578" s="1"/>
  <c r="W147" i="11578" s="1"/>
  <c r="Y147" i="11578" s="1"/>
  <c r="AA147" i="11578" s="1"/>
  <c r="AE147" i="11578" s="1"/>
  <c r="L148" i="11578"/>
  <c r="M148" i="11578" s="1"/>
  <c r="L149" i="11578"/>
  <c r="M149" i="11578" s="1"/>
  <c r="P149" i="11578" s="1"/>
  <c r="Q149" i="11578" s="1"/>
  <c r="R149" i="11578" s="1"/>
  <c r="S149" i="11578" s="1"/>
  <c r="U149" i="11578" s="1"/>
  <c r="V149" i="11578" s="1"/>
  <c r="W149" i="11578" s="1"/>
  <c r="Y149" i="11578" s="1"/>
  <c r="AA149" i="11578" s="1"/>
  <c r="AE149" i="11578" s="1"/>
  <c r="L150" i="11578"/>
  <c r="M150" i="11578" s="1"/>
  <c r="P150" i="11578" s="1"/>
  <c r="Q150" i="11578" s="1"/>
  <c r="R150" i="11578" s="1"/>
  <c r="S150" i="11578" s="1"/>
  <c r="U150" i="11578" s="1"/>
  <c r="V150" i="11578" s="1"/>
  <c r="W150" i="11578" s="1"/>
  <c r="Y150" i="11578" s="1"/>
  <c r="AA150" i="11578" s="1"/>
  <c r="AE150" i="11578" s="1"/>
  <c r="L151" i="11578"/>
  <c r="M151" i="11578" s="1"/>
  <c r="P151" i="11578" s="1"/>
  <c r="Q151" i="11578" s="1"/>
  <c r="R151" i="11578" s="1"/>
  <c r="S151" i="11578" s="1"/>
  <c r="U151" i="11578" s="1"/>
  <c r="V151" i="11578" s="1"/>
  <c r="W151" i="11578" s="1"/>
  <c r="Y151" i="11578" s="1"/>
  <c r="AA151" i="11578" s="1"/>
  <c r="AE151" i="11578" s="1"/>
  <c r="L152" i="11578"/>
  <c r="M152" i="11578" s="1"/>
  <c r="L153" i="11578"/>
  <c r="M153" i="11578" s="1"/>
  <c r="P153" i="11578" s="1"/>
  <c r="Q153" i="11578" s="1"/>
  <c r="R153" i="11578" s="1"/>
  <c r="S153" i="11578" s="1"/>
  <c r="U153" i="11578" s="1"/>
  <c r="V153" i="11578" s="1"/>
  <c r="W153" i="11578" s="1"/>
  <c r="Y153" i="11578" s="1"/>
  <c r="AA153" i="11578" s="1"/>
  <c r="AE153" i="11578" s="1"/>
  <c r="L154" i="11578"/>
  <c r="M154" i="11578" s="1"/>
  <c r="P154" i="11578" s="1"/>
  <c r="Q154" i="11578" s="1"/>
  <c r="R154" i="11578" s="1"/>
  <c r="S154" i="11578" s="1"/>
  <c r="U154" i="11578" s="1"/>
  <c r="V154" i="11578" s="1"/>
  <c r="W154" i="11578" s="1"/>
  <c r="Y154" i="11578" s="1"/>
  <c r="AA154" i="11578" s="1"/>
  <c r="AE154" i="11578" s="1"/>
  <c r="L155" i="11578"/>
  <c r="M155" i="11578" s="1"/>
  <c r="P155" i="11578" s="1"/>
  <c r="Q155" i="11578" s="1"/>
  <c r="R155" i="11578" s="1"/>
  <c r="S155" i="11578" s="1"/>
  <c r="U155" i="11578" s="1"/>
  <c r="V155" i="11578" s="1"/>
  <c r="W155" i="11578" s="1"/>
  <c r="Y155" i="11578" s="1"/>
  <c r="AA155" i="11578" s="1"/>
  <c r="AE155" i="11578" s="1"/>
  <c r="L156" i="11578"/>
  <c r="M156" i="11578" s="1"/>
  <c r="L157" i="11578"/>
  <c r="M157" i="11578" s="1"/>
  <c r="P157" i="11578" s="1"/>
  <c r="Q157" i="11578" s="1"/>
  <c r="R157" i="11578" s="1"/>
  <c r="S157" i="11578" s="1"/>
  <c r="U157" i="11578" s="1"/>
  <c r="V157" i="11578" s="1"/>
  <c r="W157" i="11578" s="1"/>
  <c r="Y157" i="11578" s="1"/>
  <c r="AA157" i="11578" s="1"/>
  <c r="AE157" i="11578" s="1"/>
  <c r="L158" i="11578"/>
  <c r="M158" i="11578" s="1"/>
  <c r="P158" i="11578" s="1"/>
  <c r="Q158" i="11578" s="1"/>
  <c r="R158" i="11578" s="1"/>
  <c r="S158" i="11578" s="1"/>
  <c r="U158" i="11578" s="1"/>
  <c r="V158" i="11578" s="1"/>
  <c r="W158" i="11578" s="1"/>
  <c r="Y158" i="11578" s="1"/>
  <c r="AA158" i="11578" s="1"/>
  <c r="AE158" i="11578" s="1"/>
  <c r="L159" i="11578"/>
  <c r="M159" i="11578" s="1"/>
  <c r="P159" i="11578" s="1"/>
  <c r="Q159" i="11578" s="1"/>
  <c r="R159" i="11578" s="1"/>
  <c r="S159" i="11578" s="1"/>
  <c r="U159" i="11578" s="1"/>
  <c r="V159" i="11578" s="1"/>
  <c r="W159" i="11578" s="1"/>
  <c r="Y159" i="11578" s="1"/>
  <c r="AA159" i="11578" s="1"/>
  <c r="AE159" i="11578" s="1"/>
  <c r="L160" i="11578"/>
  <c r="M160" i="11578" s="1"/>
  <c r="L161" i="11578"/>
  <c r="M161" i="11578" s="1"/>
  <c r="P161" i="11578" s="1"/>
  <c r="Q161" i="11578" s="1"/>
  <c r="R161" i="11578" s="1"/>
  <c r="S161" i="11578" s="1"/>
  <c r="L162" i="11578"/>
  <c r="M162" i="11578" s="1"/>
  <c r="P162" i="11578" s="1"/>
  <c r="Q162" i="11578" s="1"/>
  <c r="R162" i="11578" s="1"/>
  <c r="S162" i="11578" s="1"/>
  <c r="U162" i="11578" s="1"/>
  <c r="V162" i="11578" s="1"/>
  <c r="W162" i="11578" s="1"/>
  <c r="Y162" i="11578" s="1"/>
  <c r="AA162" i="11578" s="1"/>
  <c r="AE162" i="11578" s="1"/>
  <c r="L163" i="11578"/>
  <c r="M163" i="11578" s="1"/>
  <c r="P163" i="11578" s="1"/>
  <c r="Q163" i="11578" s="1"/>
  <c r="R163" i="11578" s="1"/>
  <c r="S163" i="11578" s="1"/>
  <c r="U163" i="11578" s="1"/>
  <c r="V163" i="11578" s="1"/>
  <c r="W163" i="11578" s="1"/>
  <c r="Y163" i="11578" s="1"/>
  <c r="AA163" i="11578" s="1"/>
  <c r="AE163" i="11578" s="1"/>
  <c r="L164" i="11578"/>
  <c r="M164" i="11578" s="1"/>
  <c r="L165" i="11578"/>
  <c r="M165" i="11578" s="1"/>
  <c r="P165" i="11578" s="1"/>
  <c r="Q165" i="11578" s="1"/>
  <c r="R165" i="11578" s="1"/>
  <c r="S165" i="11578" s="1"/>
  <c r="L166" i="11578"/>
  <c r="M166" i="11578" s="1"/>
  <c r="P166" i="11578" s="1"/>
  <c r="Q166" i="11578" s="1"/>
  <c r="R166" i="11578" s="1"/>
  <c r="S166" i="11578" s="1"/>
  <c r="L167" i="11578"/>
  <c r="M167" i="11578" s="1"/>
  <c r="P167" i="11578" s="1"/>
  <c r="Q167" i="11578" s="1"/>
  <c r="R167" i="11578" s="1"/>
  <c r="S167" i="11578" s="1"/>
  <c r="U167" i="11578" s="1"/>
  <c r="V167" i="11578" s="1"/>
  <c r="W167" i="11578" s="1"/>
  <c r="Y167" i="11578" s="1"/>
  <c r="AA167" i="11578" s="1"/>
  <c r="AE167" i="11578" s="1"/>
  <c r="K168" i="11578"/>
  <c r="L169" i="11578"/>
  <c r="M169" i="11578" s="1"/>
  <c r="P169" i="11578" s="1"/>
  <c r="Q169" i="11578" s="1"/>
  <c r="R169" i="11578" s="1"/>
  <c r="S169" i="11578" s="1"/>
  <c r="L170" i="11578"/>
  <c r="M170" i="11578" s="1"/>
  <c r="P170" i="11578" s="1"/>
  <c r="Q170" i="11578" s="1"/>
  <c r="R170" i="11578" s="1"/>
  <c r="S170" i="11578" s="1"/>
  <c r="U170" i="11578" s="1"/>
  <c r="V170" i="11578" s="1"/>
  <c r="W170" i="11578" s="1"/>
  <c r="Y170" i="11578" s="1"/>
  <c r="AA170" i="11578" s="1"/>
  <c r="AE170" i="11578" s="1"/>
  <c r="L171" i="11578"/>
  <c r="M171" i="11578" s="1"/>
  <c r="P171" i="11578" s="1"/>
  <c r="Q171" i="11578" s="1"/>
  <c r="R171" i="11578" s="1"/>
  <c r="S171" i="11578" s="1"/>
  <c r="U171" i="11578" s="1"/>
  <c r="V171" i="11578" s="1"/>
  <c r="W171" i="11578" s="1"/>
  <c r="Y171" i="11578" s="1"/>
  <c r="AA171" i="11578" s="1"/>
  <c r="AE171" i="11578" s="1"/>
  <c r="K172" i="11578"/>
  <c r="L172" i="11578" s="1"/>
  <c r="M172" i="11578" s="1"/>
  <c r="L173" i="11578"/>
  <c r="M173" i="11578" s="1"/>
  <c r="P173" i="11578" s="1"/>
  <c r="Q173" i="11578" s="1"/>
  <c r="R173" i="11578" s="1"/>
  <c r="S173" i="11578" s="1"/>
  <c r="U173" i="11578" s="1"/>
  <c r="V173" i="11578" s="1"/>
  <c r="W173" i="11578" s="1"/>
  <c r="Y173" i="11578" s="1"/>
  <c r="AA173" i="11578" s="1"/>
  <c r="AE173" i="11578" s="1"/>
  <c r="L174" i="11578"/>
  <c r="M174" i="11578" s="1"/>
  <c r="P174" i="11578" s="1"/>
  <c r="Q174" i="11578" s="1"/>
  <c r="R174" i="11578" s="1"/>
  <c r="S174" i="11578" s="1"/>
  <c r="U174" i="11578" s="1"/>
  <c r="V174" i="11578" s="1"/>
  <c r="W174" i="11578" s="1"/>
  <c r="Y174" i="11578" s="1"/>
  <c r="AA174" i="11578" s="1"/>
  <c r="AE174" i="11578" s="1"/>
  <c r="L175" i="11578"/>
  <c r="M175" i="11578" s="1"/>
  <c r="L176" i="11578"/>
  <c r="M176" i="11578" s="1"/>
  <c r="L177" i="11578"/>
  <c r="M177" i="11578" s="1"/>
  <c r="P177" i="11578" s="1"/>
  <c r="Q177" i="11578" s="1"/>
  <c r="R177" i="11578" s="1"/>
  <c r="S177" i="11578" s="1"/>
  <c r="U177" i="11578" s="1"/>
  <c r="V177" i="11578" s="1"/>
  <c r="W177" i="11578" s="1"/>
  <c r="Y177" i="11578" s="1"/>
  <c r="AA177" i="11578" s="1"/>
  <c r="AE177" i="11578" s="1"/>
  <c r="L178" i="11578"/>
  <c r="M178" i="11578" s="1"/>
  <c r="P178" i="11578" s="1"/>
  <c r="Q178" i="11578" s="1"/>
  <c r="R178" i="11578" s="1"/>
  <c r="S178" i="11578" s="1"/>
  <c r="L179" i="11578"/>
  <c r="M179" i="11578" s="1"/>
  <c r="K180" i="11578"/>
  <c r="L180" i="11578" s="1"/>
  <c r="M180" i="11578" s="1"/>
  <c r="L181" i="11578"/>
  <c r="M181" i="11578" s="1"/>
  <c r="P181" i="11578" s="1"/>
  <c r="Q181" i="11578" s="1"/>
  <c r="R181" i="11578" s="1"/>
  <c r="S181" i="11578" s="1"/>
  <c r="U181" i="11578" s="1"/>
  <c r="V181" i="11578" s="1"/>
  <c r="W181" i="11578" s="1"/>
  <c r="Y181" i="11578" s="1"/>
  <c r="AA181" i="11578" s="1"/>
  <c r="AE181" i="11578" s="1"/>
  <c r="L182" i="11578"/>
  <c r="M182" i="11578" s="1"/>
  <c r="P182" i="11578" s="1"/>
  <c r="Q182" i="11578" s="1"/>
  <c r="R182" i="11578" s="1"/>
  <c r="S182" i="11578" s="1"/>
  <c r="U182" i="11578" s="1"/>
  <c r="V182" i="11578" s="1"/>
  <c r="W182" i="11578" s="1"/>
  <c r="Y182" i="11578" s="1"/>
  <c r="AA182" i="11578" s="1"/>
  <c r="AE182" i="11578" s="1"/>
  <c r="L183" i="11578"/>
  <c r="M183" i="11578" s="1"/>
  <c r="L184" i="11578"/>
  <c r="M184" i="11578" s="1"/>
  <c r="P184" i="11578" s="1"/>
  <c r="Q184" i="11578" s="1"/>
  <c r="R184" i="11578" s="1"/>
  <c r="S184" i="11578" s="1"/>
  <c r="U184" i="11578" s="1"/>
  <c r="V184" i="11578" s="1"/>
  <c r="W184" i="11578" s="1"/>
  <c r="Y184" i="11578" s="1"/>
  <c r="AA184" i="11578" s="1"/>
  <c r="AE184" i="11578" s="1"/>
  <c r="L185" i="11578"/>
  <c r="M185" i="11578" s="1"/>
  <c r="P185" i="11578" s="1"/>
  <c r="Q185" i="11578" s="1"/>
  <c r="R185" i="11578" s="1"/>
  <c r="S185" i="11578" s="1"/>
  <c r="U185" i="11578" s="1"/>
  <c r="V185" i="11578" s="1"/>
  <c r="W185" i="11578" s="1"/>
  <c r="Y185" i="11578" s="1"/>
  <c r="AA185" i="11578" s="1"/>
  <c r="AE185" i="11578" s="1"/>
  <c r="L186" i="11578"/>
  <c r="M186" i="11578" s="1"/>
  <c r="P186" i="11578" s="1"/>
  <c r="Q186" i="11578" s="1"/>
  <c r="R186" i="11578" s="1"/>
  <c r="S186" i="11578" s="1"/>
  <c r="U186" i="11578" s="1"/>
  <c r="V186" i="11578" s="1"/>
  <c r="W186" i="11578" s="1"/>
  <c r="Y186" i="11578" s="1"/>
  <c r="AA186" i="11578" s="1"/>
  <c r="AE186" i="11578" s="1"/>
  <c r="L187" i="11578"/>
  <c r="M187" i="11578" s="1"/>
  <c r="L188" i="11578"/>
  <c r="M188" i="11578" s="1"/>
  <c r="P188" i="11578" s="1"/>
  <c r="Q188" i="11578" s="1"/>
  <c r="R188" i="11578" s="1"/>
  <c r="S188" i="11578" s="1"/>
  <c r="U188" i="11578" s="1"/>
  <c r="V188" i="11578" s="1"/>
  <c r="W188" i="11578" s="1"/>
  <c r="Y188" i="11578" s="1"/>
  <c r="AA188" i="11578" s="1"/>
  <c r="AE188" i="11578" s="1"/>
  <c r="L189" i="11578"/>
  <c r="M189" i="11578" s="1"/>
  <c r="P189" i="11578" s="1"/>
  <c r="Q189" i="11578" s="1"/>
  <c r="R189" i="11578" s="1"/>
  <c r="S189" i="11578" s="1"/>
  <c r="U189" i="11578" s="1"/>
  <c r="V189" i="11578" s="1"/>
  <c r="W189" i="11578" s="1"/>
  <c r="Y189" i="11578" s="1"/>
  <c r="AA189" i="11578" s="1"/>
  <c r="AE189" i="11578" s="1"/>
  <c r="L190" i="11578"/>
  <c r="M190" i="11578" s="1"/>
  <c r="P190" i="11578" s="1"/>
  <c r="Q190" i="11578" s="1"/>
  <c r="R190" i="11578" s="1"/>
  <c r="S190" i="11578" s="1"/>
  <c r="U190" i="11578" s="1"/>
  <c r="V190" i="11578" s="1"/>
  <c r="W190" i="11578" s="1"/>
  <c r="Y190" i="11578" s="1"/>
  <c r="AA190" i="11578" s="1"/>
  <c r="AE190" i="11578" s="1"/>
  <c r="L191" i="11578"/>
  <c r="M191" i="11578" s="1"/>
  <c r="L192" i="11578"/>
  <c r="M192" i="11578" s="1"/>
  <c r="P192" i="11578" s="1"/>
  <c r="Q192" i="11578" s="1"/>
  <c r="R192" i="11578" s="1"/>
  <c r="S192" i="11578" s="1"/>
  <c r="U192" i="11578" s="1"/>
  <c r="V192" i="11578" s="1"/>
  <c r="W192" i="11578" s="1"/>
  <c r="Y192" i="11578" s="1"/>
  <c r="AA192" i="11578" s="1"/>
  <c r="AE192" i="11578" s="1"/>
  <c r="L193" i="11578"/>
  <c r="M193" i="11578" s="1"/>
  <c r="P193" i="11578" s="1"/>
  <c r="Q193" i="11578" s="1"/>
  <c r="R193" i="11578" s="1"/>
  <c r="S193" i="11578" s="1"/>
  <c r="U193" i="11578" s="1"/>
  <c r="V193" i="11578" s="1"/>
  <c r="W193" i="11578" s="1"/>
  <c r="Y193" i="11578" s="1"/>
  <c r="AA193" i="11578" s="1"/>
  <c r="AE193" i="11578" s="1"/>
  <c r="L194" i="11578"/>
  <c r="M194" i="11578" s="1"/>
  <c r="P194" i="11578" s="1"/>
  <c r="Q194" i="11578" s="1"/>
  <c r="R194" i="11578" s="1"/>
  <c r="S194" i="11578" s="1"/>
  <c r="L195" i="11578"/>
  <c r="M195" i="11578" s="1"/>
  <c r="L196" i="11578"/>
  <c r="M196" i="11578" s="1"/>
  <c r="P196" i="11578" s="1"/>
  <c r="Q196" i="11578" s="1"/>
  <c r="R196" i="11578" s="1"/>
  <c r="S196" i="11578" s="1"/>
  <c r="U196" i="11578" s="1"/>
  <c r="V196" i="11578" s="1"/>
  <c r="W196" i="11578" s="1"/>
  <c r="Y196" i="11578" s="1"/>
  <c r="AA196" i="11578" s="1"/>
  <c r="AE196" i="11578" s="1"/>
  <c r="L197" i="11578"/>
  <c r="M197" i="11578" s="1"/>
  <c r="P197" i="11578" s="1"/>
  <c r="Q197" i="11578" s="1"/>
  <c r="R197" i="11578" s="1"/>
  <c r="S197" i="11578" s="1"/>
  <c r="L198" i="11578"/>
  <c r="M198" i="11578" s="1"/>
  <c r="P198" i="11578" s="1"/>
  <c r="Q198" i="11578" s="1"/>
  <c r="R198" i="11578" s="1"/>
  <c r="S198" i="11578" s="1"/>
  <c r="U198" i="11578" s="1"/>
  <c r="V198" i="11578" s="1"/>
  <c r="W198" i="11578" s="1"/>
  <c r="Y198" i="11578" s="1"/>
  <c r="AA198" i="11578" s="1"/>
  <c r="AE198" i="11578" s="1"/>
  <c r="L199" i="11578"/>
  <c r="M199" i="11578" s="1"/>
  <c r="L200" i="11578"/>
  <c r="M200" i="11578" s="1"/>
  <c r="P200" i="11578" s="1"/>
  <c r="Q200" i="11578" s="1"/>
  <c r="R200" i="11578" s="1"/>
  <c r="S200" i="11578" s="1"/>
  <c r="U200" i="11578" s="1"/>
  <c r="V200" i="11578" s="1"/>
  <c r="W200" i="11578" s="1"/>
  <c r="Y200" i="11578" s="1"/>
  <c r="AA200" i="11578" s="1"/>
  <c r="AE200" i="11578" s="1"/>
  <c r="L201" i="11578"/>
  <c r="M201" i="11578" s="1"/>
  <c r="P201" i="11578" s="1"/>
  <c r="Q201" i="11578" s="1"/>
  <c r="R201" i="11578" s="1"/>
  <c r="S201" i="11578" s="1"/>
  <c r="U201" i="11578" s="1"/>
  <c r="V201" i="11578" s="1"/>
  <c r="W201" i="11578" s="1"/>
  <c r="Y201" i="11578" s="1"/>
  <c r="AA201" i="11578" s="1"/>
  <c r="AE201" i="11578" s="1"/>
  <c r="L202" i="11578"/>
  <c r="M202" i="11578" s="1"/>
  <c r="P202" i="11578" s="1"/>
  <c r="Q202" i="11578" s="1"/>
  <c r="R202" i="11578" s="1"/>
  <c r="S202" i="11578" s="1"/>
  <c r="U202" i="11578" s="1"/>
  <c r="V202" i="11578" s="1"/>
  <c r="W202" i="11578" s="1"/>
  <c r="Y202" i="11578" s="1"/>
  <c r="AA202" i="11578" s="1"/>
  <c r="AE202" i="11578" s="1"/>
  <c r="L203" i="11578"/>
  <c r="M203" i="11578" s="1"/>
  <c r="L204" i="11578"/>
  <c r="M204" i="11578" s="1"/>
  <c r="P204" i="11578" s="1"/>
  <c r="Q204" i="11578" s="1"/>
  <c r="R204" i="11578" s="1"/>
  <c r="S204" i="11578" s="1"/>
  <c r="L205" i="11578"/>
  <c r="M205" i="11578" s="1"/>
  <c r="P205" i="11578" s="1"/>
  <c r="Q205" i="11578" s="1"/>
  <c r="R205" i="11578" s="1"/>
  <c r="S205" i="11578" s="1"/>
  <c r="U205" i="11578" s="1"/>
  <c r="V205" i="11578" s="1"/>
  <c r="W205" i="11578" s="1"/>
  <c r="Y205" i="11578" s="1"/>
  <c r="AA205" i="11578" s="1"/>
  <c r="AE205" i="11578" s="1"/>
  <c r="L206" i="11578"/>
  <c r="M206" i="11578" s="1"/>
  <c r="P206" i="11578" s="1"/>
  <c r="Q206" i="11578" s="1"/>
  <c r="R206" i="11578" s="1"/>
  <c r="S206" i="11578" s="1"/>
  <c r="U206" i="11578" s="1"/>
  <c r="V206" i="11578" s="1"/>
  <c r="W206" i="11578" s="1"/>
  <c r="Y206" i="11578" s="1"/>
  <c r="AA206" i="11578" s="1"/>
  <c r="AE206" i="11578" s="1"/>
  <c r="L207" i="11578"/>
  <c r="M207" i="11578" s="1"/>
  <c r="L208" i="11578"/>
  <c r="M208" i="11578" s="1"/>
  <c r="P208" i="11578" s="1"/>
  <c r="Q208" i="11578" s="1"/>
  <c r="R208" i="11578" s="1"/>
  <c r="S208" i="11578" s="1"/>
  <c r="U208" i="11578" s="1"/>
  <c r="V208" i="11578" s="1"/>
  <c r="W208" i="11578" s="1"/>
  <c r="Y208" i="11578" s="1"/>
  <c r="AA208" i="11578" s="1"/>
  <c r="AE208" i="11578" s="1"/>
  <c r="K52" i="11578"/>
  <c r="L52" i="11578" s="1"/>
  <c r="M52" i="11578" s="1"/>
  <c r="P52" i="11578" s="1"/>
  <c r="Q52" i="11578" s="1"/>
  <c r="K53" i="11578"/>
  <c r="L53" i="11578" s="1"/>
  <c r="M53" i="11578" s="1"/>
  <c r="K54" i="11578"/>
  <c r="L54" i="11578" s="1"/>
  <c r="M54" i="11578" s="1"/>
  <c r="L55" i="11578"/>
  <c r="M55" i="11578" s="1"/>
  <c r="P55" i="11578" s="1"/>
  <c r="Q55" i="11578" s="1"/>
  <c r="R55" i="11578" s="1"/>
  <c r="S55" i="11578" s="1"/>
  <c r="U55" i="11578" s="1"/>
  <c r="V55" i="11578" s="1"/>
  <c r="W55" i="11578" s="1"/>
  <c r="Y55" i="11578" s="1"/>
  <c r="AA55" i="11578" s="1"/>
  <c r="AE55" i="11578" s="1"/>
  <c r="L56" i="11578"/>
  <c r="L57" i="11578"/>
  <c r="M57" i="11578" s="1"/>
  <c r="P57" i="11578" s="1"/>
  <c r="Q57" i="11578" s="1"/>
  <c r="R57" i="11578" s="1"/>
  <c r="S57" i="11578" s="1"/>
  <c r="U57" i="11578" s="1"/>
  <c r="V57" i="11578" s="1"/>
  <c r="W57" i="11578" s="1"/>
  <c r="Y57" i="11578" s="1"/>
  <c r="AA57" i="11578" s="1"/>
  <c r="AE57" i="11578" s="1"/>
  <c r="K58" i="11578"/>
  <c r="L58" i="11578" s="1"/>
  <c r="M58" i="11578" s="1"/>
  <c r="P58" i="11578" s="1"/>
  <c r="Q58" i="11578" s="1"/>
  <c r="R58" i="11578" s="1"/>
  <c r="S58" i="11578" s="1"/>
  <c r="U58" i="11578" s="1"/>
  <c r="V58" i="11578" s="1"/>
  <c r="W58" i="11578" s="1"/>
  <c r="Y58" i="11578" s="1"/>
  <c r="AA58" i="11578" s="1"/>
  <c r="AE58" i="11578" s="1"/>
  <c r="K59" i="11578"/>
  <c r="L59" i="11578" s="1"/>
  <c r="M59" i="11578" s="1"/>
  <c r="P59" i="11578" s="1"/>
  <c r="Q59" i="11578" s="1"/>
  <c r="R59" i="11578" s="1"/>
  <c r="S59" i="11578" s="1"/>
  <c r="U59" i="11578" s="1"/>
  <c r="V59" i="11578" s="1"/>
  <c r="W59" i="11578" s="1"/>
  <c r="Y59" i="11578" s="1"/>
  <c r="AA59" i="11578" s="1"/>
  <c r="AE59" i="11578" s="1"/>
  <c r="L60" i="11578"/>
  <c r="M60" i="11578" s="1"/>
  <c r="K61" i="11578"/>
  <c r="L61" i="11578" s="1"/>
  <c r="M61" i="11578" s="1"/>
  <c r="K62" i="11578"/>
  <c r="L63" i="11578"/>
  <c r="M63" i="11578" s="1"/>
  <c r="P63" i="11578" s="1"/>
  <c r="Q63" i="11578" s="1"/>
  <c r="R63" i="11578" s="1"/>
  <c r="S63" i="11578" s="1"/>
  <c r="L64" i="11578"/>
  <c r="M64" i="11578" s="1"/>
  <c r="P64" i="11578" s="1"/>
  <c r="Q64" i="11578" s="1"/>
  <c r="R64" i="11578" s="1"/>
  <c r="S64" i="11578" s="1"/>
  <c r="U64" i="11578" s="1"/>
  <c r="V64" i="11578" s="1"/>
  <c r="W64" i="11578" s="1"/>
  <c r="Y64" i="11578" s="1"/>
  <c r="AA64" i="11578" s="1"/>
  <c r="AE64" i="11578" s="1"/>
  <c r="L65" i="11578"/>
  <c r="M65" i="11578" s="1"/>
  <c r="K66" i="11578"/>
  <c r="L66" i="11578" s="1"/>
  <c r="M66" i="11578" s="1"/>
  <c r="P66" i="11578" s="1"/>
  <c r="Q66" i="11578" s="1"/>
  <c r="R66" i="11578" s="1"/>
  <c r="S66" i="11578" s="1"/>
  <c r="U66" i="11578" s="1"/>
  <c r="V66" i="11578" s="1"/>
  <c r="W66" i="11578" s="1"/>
  <c r="Y66" i="11578" s="1"/>
  <c r="AA66" i="11578" s="1"/>
  <c r="AE66" i="11578" s="1"/>
  <c r="K67" i="11578"/>
  <c r="L67" i="11578" s="1"/>
  <c r="M67" i="11578" s="1"/>
  <c r="P67" i="11578" s="1"/>
  <c r="Q67" i="11578" s="1"/>
  <c r="R67" i="11578" s="1"/>
  <c r="S67" i="11578" s="1"/>
  <c r="U67" i="11578" s="1"/>
  <c r="V67" i="11578" s="1"/>
  <c r="W67" i="11578" s="1"/>
  <c r="Y67" i="11578" s="1"/>
  <c r="AA67" i="11578" s="1"/>
  <c r="AE67" i="11578" s="1"/>
  <c r="L68" i="11578"/>
  <c r="M68" i="11578" s="1"/>
  <c r="P68" i="11578" s="1"/>
  <c r="Q68" i="11578" s="1"/>
  <c r="R68" i="11578" s="1"/>
  <c r="S68" i="11578" s="1"/>
  <c r="L69" i="11578"/>
  <c r="M69" i="11578" s="1"/>
  <c r="P69" i="11578" s="1"/>
  <c r="Q69" i="11578" s="1"/>
  <c r="R69" i="11578" s="1"/>
  <c r="S69" i="11578" s="1"/>
  <c r="L70" i="11578"/>
  <c r="M70" i="11578" s="1"/>
  <c r="P70" i="11578" s="1"/>
  <c r="Q70" i="11578" s="1"/>
  <c r="R70" i="11578" s="1"/>
  <c r="S70" i="11578" s="1"/>
  <c r="U70" i="11578" s="1"/>
  <c r="V70" i="11578" s="1"/>
  <c r="W70" i="11578" s="1"/>
  <c r="Y70" i="11578" s="1"/>
  <c r="AA70" i="11578" s="1"/>
  <c r="AE70" i="11578" s="1"/>
  <c r="K71" i="11578"/>
  <c r="L71" i="11578" s="1"/>
  <c r="M71" i="11578" s="1"/>
  <c r="P71" i="11578" s="1"/>
  <c r="Q71" i="11578" s="1"/>
  <c r="R71" i="11578" s="1"/>
  <c r="S71" i="11578" s="1"/>
  <c r="U71" i="11578" s="1"/>
  <c r="V71" i="11578" s="1"/>
  <c r="W71" i="11578" s="1"/>
  <c r="Y71" i="11578" s="1"/>
  <c r="AA71" i="11578" s="1"/>
  <c r="AE71" i="11578" s="1"/>
  <c r="L72" i="11578"/>
  <c r="M72" i="11578" s="1"/>
  <c r="K73" i="11578"/>
  <c r="L73" i="11578" s="1"/>
  <c r="M73" i="11578" s="1"/>
  <c r="P73" i="11578" s="1"/>
  <c r="Q73" i="11578" s="1"/>
  <c r="R73" i="11578" s="1"/>
  <c r="S73" i="11578" s="1"/>
  <c r="U73" i="11578" s="1"/>
  <c r="V73" i="11578" s="1"/>
  <c r="W73" i="11578" s="1"/>
  <c r="Y73" i="11578" s="1"/>
  <c r="AA73" i="11578" s="1"/>
  <c r="AE73" i="11578" s="1"/>
  <c r="L74" i="11578"/>
  <c r="M74" i="11578" s="1"/>
  <c r="P74" i="11578" s="1"/>
  <c r="Q74" i="11578" s="1"/>
  <c r="R74" i="11578" s="1"/>
  <c r="S74" i="11578" s="1"/>
  <c r="U74" i="11578" s="1"/>
  <c r="V74" i="11578" s="1"/>
  <c r="W74" i="11578" s="1"/>
  <c r="Y74" i="11578" s="1"/>
  <c r="AA74" i="11578" s="1"/>
  <c r="AE74" i="11578" s="1"/>
  <c r="L75" i="11578"/>
  <c r="M75" i="11578" s="1"/>
  <c r="P75" i="11578" s="1"/>
  <c r="Q75" i="11578" s="1"/>
  <c r="R75" i="11578" s="1"/>
  <c r="S75" i="11578" s="1"/>
  <c r="L76" i="11578"/>
  <c r="M76" i="11578" s="1"/>
  <c r="K77" i="11578"/>
  <c r="L77" i="11578" s="1"/>
  <c r="M77" i="11578" s="1"/>
  <c r="P77" i="11578" s="1"/>
  <c r="Q77" i="11578" s="1"/>
  <c r="R77" i="11578" s="1"/>
  <c r="S77" i="11578" s="1"/>
  <c r="U77" i="11578" s="1"/>
  <c r="V77" i="11578" s="1"/>
  <c r="W77" i="11578" s="1"/>
  <c r="Y77" i="11578" s="1"/>
  <c r="AA77" i="11578" s="1"/>
  <c r="AE77" i="11578" s="1"/>
  <c r="K78" i="11578"/>
  <c r="L78" i="11578" s="1"/>
  <c r="M78" i="11578" s="1"/>
  <c r="P78" i="11578" s="1"/>
  <c r="Q78" i="11578" s="1"/>
  <c r="R78" i="11578" s="1"/>
  <c r="S78" i="11578" s="1"/>
  <c r="U78" i="11578" s="1"/>
  <c r="V78" i="11578" s="1"/>
  <c r="W78" i="11578" s="1"/>
  <c r="Y78" i="11578" s="1"/>
  <c r="AA78" i="11578" s="1"/>
  <c r="AE78" i="11578" s="1"/>
  <c r="L79" i="11578"/>
  <c r="M79" i="11578" s="1"/>
  <c r="P79" i="11578" s="1"/>
  <c r="Q79" i="11578" s="1"/>
  <c r="R79" i="11578" s="1"/>
  <c r="S79" i="11578" s="1"/>
  <c r="L80" i="11578"/>
  <c r="M80" i="11578" s="1"/>
  <c r="P80" i="11578" s="1"/>
  <c r="Q80" i="11578" s="1"/>
  <c r="R80" i="11578" s="1"/>
  <c r="S80" i="11578" s="1"/>
  <c r="L81" i="11578"/>
  <c r="M81" i="11578" s="1"/>
  <c r="P81" i="11578" s="1"/>
  <c r="Q81" i="11578" s="1"/>
  <c r="R81" i="11578" s="1"/>
  <c r="S81" i="11578" s="1"/>
  <c r="U81" i="11578" s="1"/>
  <c r="V81" i="11578" s="1"/>
  <c r="W81" i="11578" s="1"/>
  <c r="Y81" i="11578" s="1"/>
  <c r="AA81" i="11578" s="1"/>
  <c r="AE81" i="11578" s="1"/>
  <c r="L82" i="11578"/>
  <c r="M82" i="11578" s="1"/>
  <c r="P82" i="11578" s="1"/>
  <c r="Q82" i="11578" s="1"/>
  <c r="R82" i="11578" s="1"/>
  <c r="S82" i="11578" s="1"/>
  <c r="U82" i="11578" s="1"/>
  <c r="V82" i="11578" s="1"/>
  <c r="W82" i="11578" s="1"/>
  <c r="Y82" i="11578" s="1"/>
  <c r="AA82" i="11578" s="1"/>
  <c r="AE82" i="11578" s="1"/>
  <c r="L83" i="11578"/>
  <c r="M83" i="11578" s="1"/>
  <c r="P83" i="11578" s="1"/>
  <c r="Q83" i="11578" s="1"/>
  <c r="R83" i="11578" s="1"/>
  <c r="S83" i="11578" s="1"/>
  <c r="U83" i="11578" s="1"/>
  <c r="V83" i="11578" s="1"/>
  <c r="W83" i="11578" s="1"/>
  <c r="Y83" i="11578" s="1"/>
  <c r="AA83" i="11578" s="1"/>
  <c r="AE83" i="11578" s="1"/>
  <c r="L84" i="11578"/>
  <c r="M84" i="11578" s="1"/>
  <c r="P84" i="11578" s="1"/>
  <c r="Q84" i="11578" s="1"/>
  <c r="R84" i="11578" s="1"/>
  <c r="S84" i="11578" s="1"/>
  <c r="U84" i="11578" s="1"/>
  <c r="V84" i="11578" s="1"/>
  <c r="W84" i="11578" s="1"/>
  <c r="Y84" i="11578" s="1"/>
  <c r="AA84" i="11578" s="1"/>
  <c r="AE84" i="11578" s="1"/>
  <c r="L85" i="11578"/>
  <c r="M85" i="11578" s="1"/>
  <c r="L86" i="11578"/>
  <c r="M86" i="11578" s="1"/>
  <c r="P86" i="11578" s="1"/>
  <c r="Q86" i="11578" s="1"/>
  <c r="R86" i="11578" s="1"/>
  <c r="S86" i="11578" s="1"/>
  <c r="U86" i="11578" s="1"/>
  <c r="V86" i="11578" s="1"/>
  <c r="W86" i="11578" s="1"/>
  <c r="Y86" i="11578" s="1"/>
  <c r="AA86" i="11578" s="1"/>
  <c r="AE86" i="11578" s="1"/>
  <c r="L87" i="11578"/>
  <c r="M87" i="11578" s="1"/>
  <c r="P87" i="11578" s="1"/>
  <c r="Q87" i="11578" s="1"/>
  <c r="R87" i="11578" s="1"/>
  <c r="S87" i="11578" s="1"/>
  <c r="U87" i="11578" s="1"/>
  <c r="V87" i="11578" s="1"/>
  <c r="W87" i="11578" s="1"/>
  <c r="Y87" i="11578" s="1"/>
  <c r="AA87" i="11578" s="1"/>
  <c r="AE87" i="11578" s="1"/>
  <c r="L88" i="11578"/>
  <c r="M88" i="11578" s="1"/>
  <c r="P88" i="11578" s="1"/>
  <c r="Q88" i="11578" s="1"/>
  <c r="R88" i="11578" s="1"/>
  <c r="S88" i="11578" s="1"/>
  <c r="U88" i="11578" s="1"/>
  <c r="V88" i="11578" s="1"/>
  <c r="W88" i="11578" s="1"/>
  <c r="Y88" i="11578" s="1"/>
  <c r="AA88" i="11578" s="1"/>
  <c r="AE88" i="11578" s="1"/>
  <c r="K89" i="11578"/>
  <c r="L89" i="11578" s="1"/>
  <c r="M89" i="11578" s="1"/>
  <c r="P89" i="11578" s="1"/>
  <c r="Q89" i="11578" s="1"/>
  <c r="R89" i="11578" s="1"/>
  <c r="S89" i="11578" s="1"/>
  <c r="U89" i="11578" s="1"/>
  <c r="V89" i="11578" s="1"/>
  <c r="W89" i="11578" s="1"/>
  <c r="Y89" i="11578" s="1"/>
  <c r="AA89" i="11578" s="1"/>
  <c r="AE89" i="11578" s="1"/>
  <c r="K90" i="11578"/>
  <c r="L90" i="11578" s="1"/>
  <c r="M90" i="11578" s="1"/>
  <c r="K91" i="11578"/>
  <c r="L91" i="11578" s="1"/>
  <c r="M91" i="11578" s="1"/>
  <c r="K92" i="11578"/>
  <c r="L92" i="11578" s="1"/>
  <c r="M92" i="11578" s="1"/>
  <c r="K93" i="11578"/>
  <c r="L93" i="11578" s="1"/>
  <c r="M93" i="11578" s="1"/>
  <c r="K94" i="11578"/>
  <c r="L94" i="11578" s="1"/>
  <c r="M94" i="11578" s="1"/>
  <c r="L95" i="11578"/>
  <c r="M95" i="11578" s="1"/>
  <c r="P95" i="11578" s="1"/>
  <c r="Q95" i="11578" s="1"/>
  <c r="R95" i="11578" s="1"/>
  <c r="S95" i="11578" s="1"/>
  <c r="L96" i="11578"/>
  <c r="M96" i="11578" s="1"/>
  <c r="P96" i="11578" s="1"/>
  <c r="Q96" i="11578" s="1"/>
  <c r="R96" i="11578" s="1"/>
  <c r="S96" i="11578" s="1"/>
  <c r="L97" i="11578"/>
  <c r="M97" i="11578" s="1"/>
  <c r="L98" i="11578"/>
  <c r="M98" i="11578" s="1"/>
  <c r="P98" i="11578" s="1"/>
  <c r="Q98" i="11578" s="1"/>
  <c r="R98" i="11578" s="1"/>
  <c r="S98" i="11578" s="1"/>
  <c r="U98" i="11578" s="1"/>
  <c r="V98" i="11578" s="1"/>
  <c r="W98" i="11578" s="1"/>
  <c r="Y98" i="11578" s="1"/>
  <c r="AA98" i="11578" s="1"/>
  <c r="AE98" i="11578" s="1"/>
  <c r="K99" i="11578"/>
  <c r="L99" i="11578" s="1"/>
  <c r="M99" i="11578" s="1"/>
  <c r="P99" i="11578" s="1"/>
  <c r="Q99" i="11578" s="1"/>
  <c r="R99" i="11578" s="1"/>
  <c r="S99" i="11578" s="1"/>
  <c r="U99" i="11578" s="1"/>
  <c r="V99" i="11578" s="1"/>
  <c r="W99" i="11578" s="1"/>
  <c r="Y99" i="11578" s="1"/>
  <c r="AA99" i="11578" s="1"/>
  <c r="AE99" i="11578" s="1"/>
  <c r="L100" i="11578"/>
  <c r="M100" i="11578" s="1"/>
  <c r="L101" i="11578"/>
  <c r="M101" i="11578" s="1"/>
  <c r="P101" i="11578" s="1"/>
  <c r="Q101" i="11578" s="1"/>
  <c r="R101" i="11578" s="1"/>
  <c r="S101" i="11578" s="1"/>
  <c r="U101" i="11578" s="1"/>
  <c r="V101" i="11578" s="1"/>
  <c r="W101" i="11578" s="1"/>
  <c r="Y101" i="11578" s="1"/>
  <c r="AA101" i="11578" s="1"/>
  <c r="AE101" i="11578" s="1"/>
  <c r="L102" i="11578"/>
  <c r="M102" i="11578" s="1"/>
  <c r="P102" i="11578" s="1"/>
  <c r="Q102" i="11578" s="1"/>
  <c r="R102" i="11578" s="1"/>
  <c r="S102" i="11578" s="1"/>
  <c r="U102" i="11578" s="1"/>
  <c r="V102" i="11578" s="1"/>
  <c r="W102" i="11578" s="1"/>
  <c r="Y102" i="11578" s="1"/>
  <c r="AA102" i="11578" s="1"/>
  <c r="AE102" i="11578" s="1"/>
  <c r="L103" i="11578"/>
  <c r="M103" i="11578" s="1"/>
  <c r="P103" i="11578" s="1"/>
  <c r="Q103" i="11578" s="1"/>
  <c r="R103" i="11578" s="1"/>
  <c r="S103" i="11578" s="1"/>
  <c r="U103" i="11578" s="1"/>
  <c r="V103" i="11578" s="1"/>
  <c r="W103" i="11578" s="1"/>
  <c r="Y103" i="11578" s="1"/>
  <c r="AA103" i="11578" s="1"/>
  <c r="AE103" i="11578" s="1"/>
  <c r="L104" i="11578"/>
  <c r="M104" i="11578" s="1"/>
  <c r="L105" i="11578"/>
  <c r="M105" i="11578" s="1"/>
  <c r="P105" i="11578" s="1"/>
  <c r="Q105" i="11578" s="1"/>
  <c r="R105" i="11578" s="1"/>
  <c r="S105" i="11578" s="1"/>
  <c r="U105" i="11578" s="1"/>
  <c r="V105" i="11578" s="1"/>
  <c r="W105" i="11578" s="1"/>
  <c r="Y105" i="11578" s="1"/>
  <c r="AA105" i="11578" s="1"/>
  <c r="AE105" i="11578" s="1"/>
  <c r="L106" i="11578"/>
  <c r="M106" i="11578" s="1"/>
  <c r="P106" i="11578" s="1"/>
  <c r="Q106" i="11578" s="1"/>
  <c r="R106" i="11578" s="1"/>
  <c r="S106" i="11578" s="1"/>
  <c r="U106" i="11578" s="1"/>
  <c r="V106" i="11578" s="1"/>
  <c r="W106" i="11578" s="1"/>
  <c r="Y106" i="11578" s="1"/>
  <c r="AA106" i="11578" s="1"/>
  <c r="AE106" i="11578" s="1"/>
  <c r="L107" i="11578"/>
  <c r="M107" i="11578" s="1"/>
  <c r="P107" i="11578" s="1"/>
  <c r="Q107" i="11578" s="1"/>
  <c r="R107" i="11578" s="1"/>
  <c r="S107" i="11578" s="1"/>
  <c r="U107" i="11578" s="1"/>
  <c r="V107" i="11578" s="1"/>
  <c r="W107" i="11578" s="1"/>
  <c r="Y107" i="11578" s="1"/>
  <c r="AA107" i="11578" s="1"/>
  <c r="AE107" i="11578" s="1"/>
  <c r="K108" i="11578"/>
  <c r="L108" i="11578" s="1"/>
  <c r="M108" i="11578" s="1"/>
  <c r="P108" i="11578" s="1"/>
  <c r="Q108" i="11578" s="1"/>
  <c r="R108" i="11578" s="1"/>
  <c r="S108" i="11578" s="1"/>
  <c r="U108" i="11578" s="1"/>
  <c r="V108" i="11578" s="1"/>
  <c r="W108" i="11578" s="1"/>
  <c r="Y108" i="11578" s="1"/>
  <c r="AA108" i="11578" s="1"/>
  <c r="AE108" i="11578" s="1"/>
  <c r="K109" i="11578"/>
  <c r="L109" i="11578" s="1"/>
  <c r="M109" i="11578" s="1"/>
  <c r="K110" i="11578"/>
  <c r="L110" i="11578" s="1"/>
  <c r="M110" i="11578" s="1"/>
  <c r="K111" i="11578"/>
  <c r="L111" i="11578" s="1"/>
  <c r="M111" i="11578" s="1"/>
  <c r="K112" i="11578"/>
  <c r="L112" i="11578" s="1"/>
  <c r="M112" i="11578" s="1"/>
  <c r="K113" i="11578"/>
  <c r="L113" i="11578" s="1"/>
  <c r="M113" i="11578" s="1"/>
  <c r="P113" i="11578" s="1"/>
  <c r="Q113" i="11578" s="1"/>
  <c r="R113" i="11578" s="1"/>
  <c r="K114" i="11578"/>
  <c r="L114" i="11578" s="1"/>
  <c r="M114" i="11578" s="1"/>
  <c r="K115" i="11578"/>
  <c r="L115" i="11578" s="1"/>
  <c r="M115" i="11578" s="1"/>
  <c r="P115" i="11578" s="1"/>
  <c r="Q115" i="11578" s="1"/>
  <c r="R115" i="11578" s="1"/>
  <c r="S115" i="11578" s="1"/>
  <c r="U115" i="11578" s="1"/>
  <c r="V115" i="11578" s="1"/>
  <c r="W115" i="11578" s="1"/>
  <c r="Y115" i="11578" s="1"/>
  <c r="AA115" i="11578" s="1"/>
  <c r="AE115" i="11578" s="1"/>
  <c r="K116" i="11578"/>
  <c r="L116" i="11578" s="1"/>
  <c r="M116" i="11578" s="1"/>
  <c r="L39" i="11578"/>
  <c r="M39" i="11578" s="1"/>
  <c r="L40" i="11578"/>
  <c r="M40" i="11578" s="1"/>
  <c r="P40" i="11578" s="1"/>
  <c r="Q40" i="11578" s="1"/>
  <c r="R40" i="11578" s="1"/>
  <c r="L41" i="11578"/>
  <c r="M41" i="11578" s="1"/>
  <c r="L42" i="11578"/>
  <c r="M42" i="11578" s="1"/>
  <c r="P42" i="11578" s="1"/>
  <c r="Q42" i="11578" s="1"/>
  <c r="R42" i="11578" s="1"/>
  <c r="L43" i="11578"/>
  <c r="M43" i="11578" s="1"/>
  <c r="L44" i="11578"/>
  <c r="M44" i="11578" s="1"/>
  <c r="P44" i="11578" s="1"/>
  <c r="Q44" i="11578" s="1"/>
  <c r="R44" i="11578" s="1"/>
  <c r="L45" i="11578"/>
  <c r="M45" i="11578" s="1"/>
  <c r="L46" i="11578"/>
  <c r="M46" i="11578" s="1"/>
  <c r="P46" i="11578" s="1"/>
  <c r="Q46" i="11578" s="1"/>
  <c r="R46" i="11578" s="1"/>
  <c r="L47" i="11578"/>
  <c r="M47" i="11578" s="1"/>
  <c r="L48" i="11578"/>
  <c r="M48" i="11578" s="1"/>
  <c r="P48" i="11578" s="1"/>
  <c r="Q48" i="11578" s="1"/>
  <c r="R48" i="11578" s="1"/>
  <c r="L49" i="11578"/>
  <c r="M49" i="11578" s="1"/>
  <c r="L50" i="11578"/>
  <c r="M50" i="11578" s="1"/>
  <c r="P50" i="11578" s="1"/>
  <c r="Q50" i="11578" s="1"/>
  <c r="R50" i="11578" s="1"/>
  <c r="K16" i="11578"/>
  <c r="L16" i="11578" s="1"/>
  <c r="M16" i="11578" s="1"/>
  <c r="K17" i="11578"/>
  <c r="L17" i="11578" s="1"/>
  <c r="M17" i="11578" s="1"/>
  <c r="K18" i="11578"/>
  <c r="L18" i="11578" s="1"/>
  <c r="M18" i="11578" s="1"/>
  <c r="K19" i="11578"/>
  <c r="L19" i="11578" s="1"/>
  <c r="M19" i="11578" s="1"/>
  <c r="P19" i="11578" s="1"/>
  <c r="Q19" i="11578" s="1"/>
  <c r="R19" i="11578" s="1"/>
  <c r="S19" i="11578" s="1"/>
  <c r="U19" i="11578" s="1"/>
  <c r="V19" i="11578" s="1"/>
  <c r="W19" i="11578" s="1"/>
  <c r="Y19" i="11578" s="1"/>
  <c r="AA19" i="11578" s="1"/>
  <c r="AE19" i="11578" s="1"/>
  <c r="K20" i="11578"/>
  <c r="L20" i="11578" s="1"/>
  <c r="M20" i="11578" s="1"/>
  <c r="K21" i="11578"/>
  <c r="L21" i="11578" s="1"/>
  <c r="M21" i="11578" s="1"/>
  <c r="K22" i="11578"/>
  <c r="L22" i="11578" s="1"/>
  <c r="M22" i="11578" s="1"/>
  <c r="K23" i="11578"/>
  <c r="L23" i="11578" s="1"/>
  <c r="M23" i="11578" s="1"/>
  <c r="P23" i="11578" s="1"/>
  <c r="Q23" i="11578" s="1"/>
  <c r="R23" i="11578" s="1"/>
  <c r="S23" i="11578" s="1"/>
  <c r="U23" i="11578" s="1"/>
  <c r="V23" i="11578" s="1"/>
  <c r="W23" i="11578" s="1"/>
  <c r="Y23" i="11578" s="1"/>
  <c r="AA23" i="11578" s="1"/>
  <c r="AE23" i="11578" s="1"/>
  <c r="K24" i="11578"/>
  <c r="L24" i="11578" s="1"/>
  <c r="M24" i="11578" s="1"/>
  <c r="K25" i="11578"/>
  <c r="L25" i="11578" s="1"/>
  <c r="M25" i="11578" s="1"/>
  <c r="P25" i="11578" s="1"/>
  <c r="Q25" i="11578" s="1"/>
  <c r="R25" i="11578" s="1"/>
  <c r="S25" i="11578" s="1"/>
  <c r="U25" i="11578" s="1"/>
  <c r="V25" i="11578" s="1"/>
  <c r="W25" i="11578" s="1"/>
  <c r="Y25" i="11578" s="1"/>
  <c r="AA25" i="11578" s="1"/>
  <c r="AE25" i="11578" s="1"/>
  <c r="K26" i="11578"/>
  <c r="L26" i="11578" s="1"/>
  <c r="M26" i="11578" s="1"/>
  <c r="K27" i="11578"/>
  <c r="L27" i="11578" s="1"/>
  <c r="K28" i="11578"/>
  <c r="L28" i="11578" s="1"/>
  <c r="M28" i="11578" s="1"/>
  <c r="K29" i="11578"/>
  <c r="L29" i="11578" s="1"/>
  <c r="M29" i="11578" s="1"/>
  <c r="K30" i="11578"/>
  <c r="L30" i="11578" s="1"/>
  <c r="M30" i="11578" s="1"/>
  <c r="L31" i="11578"/>
  <c r="M31" i="11578" s="1"/>
  <c r="P31" i="11578" s="1"/>
  <c r="Q31" i="11578" s="1"/>
  <c r="R31" i="11578" s="1"/>
  <c r="S31" i="11578" s="1"/>
  <c r="U31" i="11578" s="1"/>
  <c r="V31" i="11578" s="1"/>
  <c r="W31" i="11578" s="1"/>
  <c r="Y31" i="11578" s="1"/>
  <c r="AA31" i="11578" s="1"/>
  <c r="AE31" i="11578" s="1"/>
  <c r="L32" i="11578"/>
  <c r="M32" i="11578" s="1"/>
  <c r="P32" i="11578" s="1"/>
  <c r="Q32" i="11578" s="1"/>
  <c r="R32" i="11578" s="1"/>
  <c r="S32" i="11578" s="1"/>
  <c r="L33" i="11578"/>
  <c r="M33" i="11578" s="1"/>
  <c r="P33" i="11578" s="1"/>
  <c r="Q33" i="11578" s="1"/>
  <c r="R33" i="11578" s="1"/>
  <c r="S33" i="11578" s="1"/>
  <c r="U33" i="11578" s="1"/>
  <c r="V33" i="11578" s="1"/>
  <c r="W33" i="11578" s="1"/>
  <c r="Y33" i="11578" s="1"/>
  <c r="AA33" i="11578" s="1"/>
  <c r="AE33" i="11578" s="1"/>
  <c r="L34" i="11578"/>
  <c r="M34" i="11578" s="1"/>
  <c r="P34" i="11578" s="1"/>
  <c r="Q34" i="11578" s="1"/>
  <c r="R34" i="11578" s="1"/>
  <c r="S34" i="11578" s="1"/>
  <c r="U34" i="11578" s="1"/>
  <c r="V34" i="11578" s="1"/>
  <c r="W34" i="11578" s="1"/>
  <c r="Y34" i="11578" s="1"/>
  <c r="AA34" i="11578" s="1"/>
  <c r="AE34" i="11578" s="1"/>
  <c r="L35" i="11578"/>
  <c r="M35" i="11578" s="1"/>
  <c r="P35" i="11578" s="1"/>
  <c r="Q35" i="11578" s="1"/>
  <c r="R35" i="11578" s="1"/>
  <c r="S35" i="11578" s="1"/>
  <c r="U35" i="11578" s="1"/>
  <c r="V35" i="11578" s="1"/>
  <c r="W35" i="11578" s="1"/>
  <c r="Y35" i="11578" s="1"/>
  <c r="AA35" i="11578" s="1"/>
  <c r="AE35" i="11578" s="1"/>
  <c r="L36" i="11578"/>
  <c r="M36" i="11578" s="1"/>
  <c r="P36" i="11578" s="1"/>
  <c r="Q36" i="11578" s="1"/>
  <c r="R36" i="11578" s="1"/>
  <c r="S36" i="11578" s="1"/>
  <c r="U36" i="11578" s="1"/>
  <c r="V36" i="11578" s="1"/>
  <c r="W36" i="11578" s="1"/>
  <c r="Y36" i="11578" s="1"/>
  <c r="AA36" i="11578" s="1"/>
  <c r="AE36" i="11578" s="1"/>
  <c r="L37" i="11578"/>
  <c r="M37" i="11578" s="1"/>
  <c r="P37" i="11578" s="1"/>
  <c r="Q37" i="11578" s="1"/>
  <c r="R37" i="11578" s="1"/>
  <c r="S37" i="11578" s="1"/>
  <c r="U37" i="11578" s="1"/>
  <c r="V37" i="11578" s="1"/>
  <c r="W37" i="11578" s="1"/>
  <c r="Y37" i="11578" s="1"/>
  <c r="AA37" i="11578" s="1"/>
  <c r="AE37" i="11578" s="1"/>
  <c r="L10" i="11578"/>
  <c r="M10" i="11578" s="1"/>
  <c r="L11" i="11578"/>
  <c r="M11" i="11578" s="1"/>
  <c r="K12" i="11578"/>
  <c r="L12" i="11578" s="1"/>
  <c r="M12" i="11578" s="1"/>
  <c r="L13" i="11578"/>
  <c r="M13" i="11578" s="1"/>
  <c r="L14" i="11578"/>
  <c r="M14" i="11578" s="1"/>
  <c r="P14" i="11578" s="1"/>
  <c r="Q14" i="11578" s="1"/>
  <c r="R14" i="11578" s="1"/>
  <c r="S14" i="11578" s="1"/>
  <c r="J12" i="11578"/>
  <c r="J15" i="11578" s="1"/>
  <c r="J38" i="11578"/>
  <c r="J51" i="11578"/>
  <c r="J118" i="11578"/>
  <c r="N258" i="11578" l="1"/>
  <c r="N216" i="11578"/>
  <c r="N23" i="11578"/>
  <c r="N198" i="11578"/>
  <c r="N221" i="11578"/>
  <c r="N154" i="11578"/>
  <c r="N219" i="11578"/>
  <c r="N192" i="11578"/>
  <c r="N204" i="11578"/>
  <c r="N138" i="11578"/>
  <c r="N240" i="11578"/>
  <c r="N122" i="11578"/>
  <c r="N276" i="11578"/>
  <c r="N232" i="11578"/>
  <c r="N213" i="11578"/>
  <c r="N170" i="11578"/>
  <c r="N174" i="11578"/>
  <c r="N158" i="11578"/>
  <c r="N142" i="11578"/>
  <c r="N126" i="11578"/>
  <c r="N57" i="11578"/>
  <c r="N229" i="11578"/>
  <c r="N166" i="11578"/>
  <c r="N150" i="11578"/>
  <c r="N134" i="11578"/>
  <c r="N95" i="11578"/>
  <c r="N225" i="11578"/>
  <c r="N182" i="11578"/>
  <c r="N162" i="11578"/>
  <c r="N146" i="11578"/>
  <c r="N130" i="11578"/>
  <c r="N87" i="11578"/>
  <c r="N261" i="11578"/>
  <c r="N275" i="11578"/>
  <c r="N223" i="11578"/>
  <c r="N264" i="11578"/>
  <c r="N68" i="11578"/>
  <c r="N188" i="11578"/>
  <c r="N75" i="11578"/>
  <c r="N267" i="11578"/>
  <c r="N184" i="11578"/>
  <c r="N101" i="11578"/>
  <c r="N277" i="11578"/>
  <c r="N245" i="11578"/>
  <c r="N231" i="11578"/>
  <c r="N208" i="11578"/>
  <c r="N196" i="11578"/>
  <c r="N227" i="11578"/>
  <c r="N200" i="11578"/>
  <c r="N283" i="11578"/>
  <c r="N226" i="11578"/>
  <c r="N201" i="11578"/>
  <c r="N181" i="11578"/>
  <c r="N167" i="11578"/>
  <c r="N161" i="11578"/>
  <c r="N151" i="11578"/>
  <c r="N145" i="11578"/>
  <c r="N135" i="11578"/>
  <c r="N129" i="11578"/>
  <c r="N115" i="11578"/>
  <c r="N80" i="11578"/>
  <c r="N64" i="11578"/>
  <c r="N19" i="11578"/>
  <c r="N173" i="11578"/>
  <c r="N165" i="11578"/>
  <c r="N157" i="11578"/>
  <c r="N149" i="11578"/>
  <c r="N141" i="11578"/>
  <c r="N133" i="11578"/>
  <c r="N125" i="11578"/>
  <c r="N70" i="11578"/>
  <c r="N46" i="11578"/>
  <c r="R52" i="11578"/>
  <c r="S52" i="11578" s="1"/>
  <c r="U52" i="11578" s="1"/>
  <c r="V52" i="11578" s="1"/>
  <c r="W52" i="11578" s="1"/>
  <c r="Y52" i="11578" s="1"/>
  <c r="AA52" i="11578" s="1"/>
  <c r="AE52" i="11578" s="1"/>
  <c r="N35" i="11578"/>
  <c r="N254" i="11578"/>
  <c r="N210" i="11578"/>
  <c r="N105" i="11578"/>
  <c r="N83" i="11578"/>
  <c r="N73" i="11578"/>
  <c r="N66" i="11578"/>
  <c r="N50" i="11578"/>
  <c r="N279" i="11578"/>
  <c r="N271" i="11578"/>
  <c r="N248" i="11578"/>
  <c r="N77" i="11578"/>
  <c r="N69" i="11578"/>
  <c r="N58" i="11578"/>
  <c r="N42" i="11578"/>
  <c r="P54" i="11578"/>
  <c r="Q54" i="11578" s="1"/>
  <c r="R54" i="11578" s="1"/>
  <c r="S54" i="11578" s="1"/>
  <c r="U54" i="11578" s="1"/>
  <c r="V54" i="11578" s="1"/>
  <c r="W54" i="11578" s="1"/>
  <c r="Y54" i="11578" s="1"/>
  <c r="AA54" i="11578" s="1"/>
  <c r="AE54" i="11578" s="1"/>
  <c r="N54" i="11578"/>
  <c r="P242" i="11578"/>
  <c r="Q242" i="11578" s="1"/>
  <c r="R242" i="11578" s="1"/>
  <c r="S242" i="11578" s="1"/>
  <c r="U242" i="11578" s="1"/>
  <c r="V242" i="11578" s="1"/>
  <c r="W242" i="11578" s="1"/>
  <c r="Y242" i="11578" s="1"/>
  <c r="AA242" i="11578" s="1"/>
  <c r="AE242" i="11578" s="1"/>
  <c r="N242" i="11578"/>
  <c r="P257" i="11578"/>
  <c r="Q257" i="11578" s="1"/>
  <c r="R257" i="11578" s="1"/>
  <c r="S257" i="11578" s="1"/>
  <c r="U257" i="11578" s="1"/>
  <c r="V257" i="11578" s="1"/>
  <c r="W257" i="11578" s="1"/>
  <c r="Y257" i="11578" s="1"/>
  <c r="AA257" i="11578" s="1"/>
  <c r="AE257" i="11578" s="1"/>
  <c r="N257" i="11578"/>
  <c r="P176" i="11578"/>
  <c r="Q176" i="11578" s="1"/>
  <c r="R176" i="11578" s="1"/>
  <c r="S176" i="11578" s="1"/>
  <c r="U176" i="11578" s="1"/>
  <c r="V176" i="11578" s="1"/>
  <c r="W176" i="11578" s="1"/>
  <c r="Y176" i="11578" s="1"/>
  <c r="AA176" i="11578" s="1"/>
  <c r="AE176" i="11578" s="1"/>
  <c r="N176" i="11578"/>
  <c r="N281" i="11578"/>
  <c r="N237" i="11578"/>
  <c r="N224" i="11578"/>
  <c r="N214" i="11578"/>
  <c r="N127" i="11578"/>
  <c r="N63" i="11578"/>
  <c r="N243" i="11578"/>
  <c r="N205" i="11578"/>
  <c r="N159" i="11578"/>
  <c r="N143" i="11578"/>
  <c r="N273" i="11578"/>
  <c r="N266" i="11578"/>
  <c r="N252" i="11578"/>
  <c r="N217" i="11578"/>
  <c r="N197" i="11578"/>
  <c r="N189" i="11578"/>
  <c r="N169" i="11578"/>
  <c r="N163" i="11578"/>
  <c r="N153" i="11578"/>
  <c r="N147" i="11578"/>
  <c r="N137" i="11578"/>
  <c r="N131" i="11578"/>
  <c r="N121" i="11578"/>
  <c r="N81" i="11578"/>
  <c r="N52" i="11578"/>
  <c r="N44" i="11578"/>
  <c r="N255" i="11578"/>
  <c r="N230" i="11578"/>
  <c r="N220" i="11578"/>
  <c r="N193" i="11578"/>
  <c r="N185" i="11578"/>
  <c r="N177" i="11578"/>
  <c r="N171" i="11578"/>
  <c r="N155" i="11578"/>
  <c r="N139" i="11578"/>
  <c r="N123" i="11578"/>
  <c r="N113" i="11578"/>
  <c r="N78" i="11578"/>
  <c r="N55" i="11578"/>
  <c r="N48" i="11578"/>
  <c r="N40" i="11578"/>
  <c r="P263" i="11578"/>
  <c r="Q263" i="11578" s="1"/>
  <c r="R263" i="11578" s="1"/>
  <c r="S263" i="11578" s="1"/>
  <c r="U263" i="11578" s="1"/>
  <c r="V263" i="11578" s="1"/>
  <c r="W263" i="11578" s="1"/>
  <c r="Y263" i="11578" s="1"/>
  <c r="AA263" i="11578" s="1"/>
  <c r="AE263" i="11578" s="1"/>
  <c r="N263" i="11578"/>
  <c r="N269" i="11578"/>
  <c r="N241" i="11578"/>
  <c r="N206" i="11578"/>
  <c r="N190" i="11578"/>
  <c r="N86" i="11578"/>
  <c r="N272" i="11578"/>
  <c r="N234" i="11578"/>
  <c r="N194" i="11578"/>
  <c r="N107" i="11578"/>
  <c r="N99" i="11578"/>
  <c r="N84" i="11578"/>
  <c r="N79" i="11578"/>
  <c r="N74" i="11578"/>
  <c r="N280" i="11578"/>
  <c r="N265" i="11578"/>
  <c r="N250" i="11578"/>
  <c r="N238" i="11578"/>
  <c r="N202" i="11578"/>
  <c r="N186" i="11578"/>
  <c r="N103" i="11578"/>
  <c r="N71" i="11578"/>
  <c r="N67" i="11578"/>
  <c r="N59" i="11578"/>
  <c r="P16" i="11578"/>
  <c r="Q16" i="11578" s="1"/>
  <c r="R16" i="11578" s="1"/>
  <c r="S16" i="11578" s="1"/>
  <c r="U16" i="11578" s="1"/>
  <c r="N16" i="11578"/>
  <c r="P45" i="11578"/>
  <c r="Q45" i="11578" s="1"/>
  <c r="R45" i="11578" s="1"/>
  <c r="S45" i="11578" s="1"/>
  <c r="N45" i="11578"/>
  <c r="P41" i="11578"/>
  <c r="Q41" i="11578" s="1"/>
  <c r="R41" i="11578" s="1"/>
  <c r="S41" i="11578" s="1"/>
  <c r="N41" i="11578"/>
  <c r="P85" i="11578"/>
  <c r="Q85" i="11578" s="1"/>
  <c r="R85" i="11578" s="1"/>
  <c r="S85" i="11578" s="1"/>
  <c r="U85" i="11578" s="1"/>
  <c r="V85" i="11578" s="1"/>
  <c r="W85" i="11578" s="1"/>
  <c r="Y85" i="11578" s="1"/>
  <c r="AA85" i="11578" s="1"/>
  <c r="AE85" i="11578" s="1"/>
  <c r="N85" i="11578"/>
  <c r="P76" i="11578"/>
  <c r="Q76" i="11578" s="1"/>
  <c r="R76" i="11578" s="1"/>
  <c r="S76" i="11578" s="1"/>
  <c r="U76" i="11578" s="1"/>
  <c r="V76" i="11578" s="1"/>
  <c r="W76" i="11578" s="1"/>
  <c r="Y76" i="11578" s="1"/>
  <c r="AA76" i="11578" s="1"/>
  <c r="AE76" i="11578" s="1"/>
  <c r="N76" i="11578"/>
  <c r="P72" i="11578"/>
  <c r="Q72" i="11578" s="1"/>
  <c r="R72" i="11578" s="1"/>
  <c r="S72" i="11578" s="1"/>
  <c r="U72" i="11578" s="1"/>
  <c r="V72" i="11578" s="1"/>
  <c r="W72" i="11578" s="1"/>
  <c r="Y72" i="11578" s="1"/>
  <c r="AA72" i="11578" s="1"/>
  <c r="AE72" i="11578" s="1"/>
  <c r="N72" i="11578"/>
  <c r="P65" i="11578"/>
  <c r="Q65" i="11578" s="1"/>
  <c r="R65" i="11578" s="1"/>
  <c r="S65" i="11578" s="1"/>
  <c r="U65" i="11578" s="1"/>
  <c r="V65" i="11578" s="1"/>
  <c r="W65" i="11578" s="1"/>
  <c r="Y65" i="11578" s="1"/>
  <c r="AA65" i="11578" s="1"/>
  <c r="AE65" i="11578" s="1"/>
  <c r="N65" i="11578"/>
  <c r="P61" i="11578"/>
  <c r="Q61" i="11578" s="1"/>
  <c r="R61" i="11578" s="1"/>
  <c r="S61" i="11578" s="1"/>
  <c r="U61" i="11578" s="1"/>
  <c r="V61" i="11578" s="1"/>
  <c r="W61" i="11578" s="1"/>
  <c r="Y61" i="11578" s="1"/>
  <c r="AA61" i="11578" s="1"/>
  <c r="AE61" i="11578" s="1"/>
  <c r="N61" i="11578"/>
  <c r="P180" i="11578"/>
  <c r="Q180" i="11578" s="1"/>
  <c r="R180" i="11578" s="1"/>
  <c r="S180" i="11578" s="1"/>
  <c r="U180" i="11578" s="1"/>
  <c r="V180" i="11578" s="1"/>
  <c r="W180" i="11578" s="1"/>
  <c r="Y180" i="11578" s="1"/>
  <c r="AA180" i="11578" s="1"/>
  <c r="AE180" i="11578" s="1"/>
  <c r="N180" i="11578"/>
  <c r="P246" i="11578"/>
  <c r="Q246" i="11578" s="1"/>
  <c r="R246" i="11578" s="1"/>
  <c r="S246" i="11578" s="1"/>
  <c r="U246" i="11578" s="1"/>
  <c r="V246" i="11578" s="1"/>
  <c r="W246" i="11578" s="1"/>
  <c r="Y246" i="11578" s="1"/>
  <c r="AA246" i="11578" s="1"/>
  <c r="AE246" i="11578" s="1"/>
  <c r="N246" i="11578"/>
  <c r="P236" i="11578"/>
  <c r="Q236" i="11578" s="1"/>
  <c r="R236" i="11578" s="1"/>
  <c r="S236" i="11578" s="1"/>
  <c r="U236" i="11578" s="1"/>
  <c r="V236" i="11578" s="1"/>
  <c r="W236" i="11578" s="1"/>
  <c r="Y236" i="11578" s="1"/>
  <c r="AA236" i="11578" s="1"/>
  <c r="AE236" i="11578" s="1"/>
  <c r="N236" i="11578"/>
  <c r="P282" i="11578"/>
  <c r="Q282" i="11578" s="1"/>
  <c r="R282" i="11578" s="1"/>
  <c r="S282" i="11578" s="1"/>
  <c r="U282" i="11578" s="1"/>
  <c r="V282" i="11578" s="1"/>
  <c r="W282" i="11578" s="1"/>
  <c r="Y282" i="11578" s="1"/>
  <c r="AA282" i="11578" s="1"/>
  <c r="AE282" i="11578" s="1"/>
  <c r="N282" i="11578"/>
  <c r="P278" i="11578"/>
  <c r="Q278" i="11578" s="1"/>
  <c r="R278" i="11578" s="1"/>
  <c r="S278" i="11578" s="1"/>
  <c r="U278" i="11578" s="1"/>
  <c r="V278" i="11578" s="1"/>
  <c r="W278" i="11578" s="1"/>
  <c r="Y278" i="11578" s="1"/>
  <c r="AA278" i="11578" s="1"/>
  <c r="AE278" i="11578" s="1"/>
  <c r="N278" i="11578"/>
  <c r="P274" i="11578"/>
  <c r="Q274" i="11578" s="1"/>
  <c r="R274" i="11578" s="1"/>
  <c r="S274" i="11578" s="1"/>
  <c r="U274" i="11578" s="1"/>
  <c r="V274" i="11578" s="1"/>
  <c r="W274" i="11578" s="1"/>
  <c r="Y274" i="11578" s="1"/>
  <c r="AA274" i="11578" s="1"/>
  <c r="AE274" i="11578" s="1"/>
  <c r="N274" i="11578"/>
  <c r="P270" i="11578"/>
  <c r="Q270" i="11578" s="1"/>
  <c r="R270" i="11578" s="1"/>
  <c r="S270" i="11578" s="1"/>
  <c r="N270" i="11578"/>
  <c r="P110" i="11578"/>
  <c r="Q110" i="11578" s="1"/>
  <c r="R110" i="11578" s="1"/>
  <c r="S110" i="11578" s="1"/>
  <c r="U110" i="11578" s="1"/>
  <c r="V110" i="11578" s="1"/>
  <c r="W110" i="11578" s="1"/>
  <c r="Y110" i="11578" s="1"/>
  <c r="N110" i="11578"/>
  <c r="P104" i="11578"/>
  <c r="Q104" i="11578" s="1"/>
  <c r="R104" i="11578" s="1"/>
  <c r="S104" i="11578" s="1"/>
  <c r="U104" i="11578" s="1"/>
  <c r="V104" i="11578" s="1"/>
  <c r="W104" i="11578" s="1"/>
  <c r="Y104" i="11578" s="1"/>
  <c r="AA104" i="11578" s="1"/>
  <c r="AE104" i="11578" s="1"/>
  <c r="N104" i="11578"/>
  <c r="P100" i="11578"/>
  <c r="Q100" i="11578" s="1"/>
  <c r="R100" i="11578" s="1"/>
  <c r="S100" i="11578" s="1"/>
  <c r="N100" i="11578"/>
  <c r="P97" i="11578"/>
  <c r="Q97" i="11578" s="1"/>
  <c r="R97" i="11578" s="1"/>
  <c r="S97" i="11578" s="1"/>
  <c r="N97" i="11578"/>
  <c r="P60" i="11578"/>
  <c r="Q60" i="11578" s="1"/>
  <c r="R60" i="11578" s="1"/>
  <c r="S60" i="11578" s="1"/>
  <c r="U60" i="11578" s="1"/>
  <c r="V60" i="11578" s="1"/>
  <c r="W60" i="11578" s="1"/>
  <c r="Y60" i="11578" s="1"/>
  <c r="AA60" i="11578" s="1"/>
  <c r="AE60" i="11578" s="1"/>
  <c r="N60" i="11578"/>
  <c r="M56" i="11578"/>
  <c r="P53" i="11578"/>
  <c r="Q53" i="11578" s="1"/>
  <c r="R53" i="11578" s="1"/>
  <c r="S53" i="11578" s="1"/>
  <c r="U53" i="11578" s="1"/>
  <c r="V53" i="11578" s="1"/>
  <c r="W53" i="11578" s="1"/>
  <c r="Y53" i="11578" s="1"/>
  <c r="AA53" i="11578" s="1"/>
  <c r="AE53" i="11578" s="1"/>
  <c r="N53" i="11578"/>
  <c r="P207" i="11578"/>
  <c r="Q207" i="11578" s="1"/>
  <c r="R207" i="11578" s="1"/>
  <c r="S207" i="11578" s="1"/>
  <c r="U207" i="11578" s="1"/>
  <c r="V207" i="11578" s="1"/>
  <c r="W207" i="11578" s="1"/>
  <c r="Y207" i="11578" s="1"/>
  <c r="AA207" i="11578" s="1"/>
  <c r="AE207" i="11578" s="1"/>
  <c r="N207" i="11578"/>
  <c r="P203" i="11578"/>
  <c r="Q203" i="11578" s="1"/>
  <c r="R203" i="11578" s="1"/>
  <c r="S203" i="11578" s="1"/>
  <c r="U203" i="11578" s="1"/>
  <c r="V203" i="11578" s="1"/>
  <c r="W203" i="11578" s="1"/>
  <c r="Y203" i="11578" s="1"/>
  <c r="AA203" i="11578" s="1"/>
  <c r="AE203" i="11578" s="1"/>
  <c r="N203" i="11578"/>
  <c r="P199" i="11578"/>
  <c r="Q199" i="11578" s="1"/>
  <c r="R199" i="11578" s="1"/>
  <c r="S199" i="11578" s="1"/>
  <c r="U199" i="11578" s="1"/>
  <c r="V199" i="11578" s="1"/>
  <c r="W199" i="11578" s="1"/>
  <c r="Y199" i="11578" s="1"/>
  <c r="AA199" i="11578" s="1"/>
  <c r="AE199" i="11578" s="1"/>
  <c r="N199" i="11578"/>
  <c r="P195" i="11578"/>
  <c r="Q195" i="11578" s="1"/>
  <c r="R195" i="11578" s="1"/>
  <c r="S195" i="11578" s="1"/>
  <c r="U195" i="11578" s="1"/>
  <c r="V195" i="11578" s="1"/>
  <c r="W195" i="11578" s="1"/>
  <c r="Y195" i="11578" s="1"/>
  <c r="AA195" i="11578" s="1"/>
  <c r="AE195" i="11578" s="1"/>
  <c r="N195" i="11578"/>
  <c r="P191" i="11578"/>
  <c r="Q191" i="11578" s="1"/>
  <c r="R191" i="11578" s="1"/>
  <c r="S191" i="11578" s="1"/>
  <c r="U191" i="11578" s="1"/>
  <c r="V191" i="11578" s="1"/>
  <c r="W191" i="11578" s="1"/>
  <c r="Y191" i="11578" s="1"/>
  <c r="AA191" i="11578" s="1"/>
  <c r="AE191" i="11578" s="1"/>
  <c r="N191" i="11578"/>
  <c r="P187" i="11578"/>
  <c r="Q187" i="11578" s="1"/>
  <c r="R187" i="11578" s="1"/>
  <c r="S187" i="11578" s="1"/>
  <c r="U187" i="11578" s="1"/>
  <c r="V187" i="11578" s="1"/>
  <c r="W187" i="11578" s="1"/>
  <c r="Y187" i="11578" s="1"/>
  <c r="AA187" i="11578" s="1"/>
  <c r="AE187" i="11578" s="1"/>
  <c r="N187" i="11578"/>
  <c r="P183" i="11578"/>
  <c r="Q183" i="11578" s="1"/>
  <c r="R183" i="11578" s="1"/>
  <c r="S183" i="11578" s="1"/>
  <c r="U183" i="11578" s="1"/>
  <c r="V183" i="11578" s="1"/>
  <c r="W183" i="11578" s="1"/>
  <c r="Y183" i="11578" s="1"/>
  <c r="AA183" i="11578" s="1"/>
  <c r="AE183" i="11578" s="1"/>
  <c r="N183" i="11578"/>
  <c r="P179" i="11578"/>
  <c r="Q179" i="11578" s="1"/>
  <c r="R179" i="11578" s="1"/>
  <c r="S179" i="11578" s="1"/>
  <c r="U179" i="11578" s="1"/>
  <c r="V179" i="11578" s="1"/>
  <c r="W179" i="11578" s="1"/>
  <c r="Y179" i="11578" s="1"/>
  <c r="AA179" i="11578" s="1"/>
  <c r="AE179" i="11578" s="1"/>
  <c r="N179" i="11578"/>
  <c r="P253" i="11578"/>
  <c r="Q253" i="11578" s="1"/>
  <c r="R253" i="11578" s="1"/>
  <c r="S253" i="11578" s="1"/>
  <c r="U253" i="11578" s="1"/>
  <c r="V253" i="11578" s="1"/>
  <c r="W253" i="11578" s="1"/>
  <c r="Y253" i="11578" s="1"/>
  <c r="AA253" i="11578" s="1"/>
  <c r="AE253" i="11578" s="1"/>
  <c r="N253" i="11578"/>
  <c r="P239" i="11578"/>
  <c r="Q239" i="11578" s="1"/>
  <c r="R239" i="11578" s="1"/>
  <c r="S239" i="11578" s="1"/>
  <c r="U239" i="11578" s="1"/>
  <c r="V239" i="11578" s="1"/>
  <c r="W239" i="11578" s="1"/>
  <c r="Y239" i="11578" s="1"/>
  <c r="AA239" i="11578" s="1"/>
  <c r="AE239" i="11578" s="1"/>
  <c r="N239" i="11578"/>
  <c r="P235" i="11578"/>
  <c r="Q235" i="11578" s="1"/>
  <c r="R235" i="11578" s="1"/>
  <c r="S235" i="11578" s="1"/>
  <c r="U235" i="11578" s="1"/>
  <c r="V235" i="11578" s="1"/>
  <c r="W235" i="11578" s="1"/>
  <c r="Y235" i="11578" s="1"/>
  <c r="AA235" i="11578" s="1"/>
  <c r="AE235" i="11578" s="1"/>
  <c r="N235" i="11578"/>
  <c r="P212" i="11578"/>
  <c r="Q212" i="11578" s="1"/>
  <c r="R212" i="11578" s="1"/>
  <c r="S212" i="11578" s="1"/>
  <c r="U212" i="11578" s="1"/>
  <c r="V212" i="11578" s="1"/>
  <c r="W212" i="11578" s="1"/>
  <c r="Y212" i="11578" s="1"/>
  <c r="AA212" i="11578" s="1"/>
  <c r="AE212" i="11578" s="1"/>
  <c r="N212" i="11578"/>
  <c r="P260" i="11578"/>
  <c r="Q260" i="11578" s="1"/>
  <c r="R260" i="11578" s="1"/>
  <c r="S260" i="11578" s="1"/>
  <c r="U260" i="11578" s="1"/>
  <c r="V260" i="11578" s="1"/>
  <c r="W260" i="11578" s="1"/>
  <c r="Y260" i="11578" s="1"/>
  <c r="AA260" i="11578" s="1"/>
  <c r="AE260" i="11578" s="1"/>
  <c r="N260" i="11578"/>
  <c r="P49" i="11578"/>
  <c r="Q49" i="11578" s="1"/>
  <c r="R49" i="11578" s="1"/>
  <c r="S49" i="11578" s="1"/>
  <c r="N49" i="11578"/>
  <c r="P91" i="11578"/>
  <c r="Q91" i="11578" s="1"/>
  <c r="R91" i="11578" s="1"/>
  <c r="S91" i="11578" s="1"/>
  <c r="U91" i="11578" s="1"/>
  <c r="V91" i="11578" s="1"/>
  <c r="W91" i="11578" s="1"/>
  <c r="Y91" i="11578" s="1"/>
  <c r="AA91" i="11578" s="1"/>
  <c r="AE91" i="11578" s="1"/>
  <c r="N91" i="11578"/>
  <c r="P21" i="11578"/>
  <c r="Q21" i="11578" s="1"/>
  <c r="R21" i="11578" s="1"/>
  <c r="S21" i="11578" s="1"/>
  <c r="U21" i="11578" s="1"/>
  <c r="V21" i="11578" s="1"/>
  <c r="W21" i="11578" s="1"/>
  <c r="Y21" i="11578" s="1"/>
  <c r="AA21" i="11578" s="1"/>
  <c r="AE21" i="11578" s="1"/>
  <c r="N21" i="11578"/>
  <c r="P17" i="11578"/>
  <c r="Q17" i="11578" s="1"/>
  <c r="R17" i="11578" s="1"/>
  <c r="S17" i="11578" s="1"/>
  <c r="U17" i="11578" s="1"/>
  <c r="V17" i="11578" s="1"/>
  <c r="W17" i="11578" s="1"/>
  <c r="Y17" i="11578" s="1"/>
  <c r="AA17" i="11578" s="1"/>
  <c r="AE17" i="11578" s="1"/>
  <c r="N17" i="11578"/>
  <c r="K51" i="11578"/>
  <c r="P47" i="11578"/>
  <c r="Q47" i="11578" s="1"/>
  <c r="R47" i="11578" s="1"/>
  <c r="S47" i="11578" s="1"/>
  <c r="N47" i="11578"/>
  <c r="P43" i="11578"/>
  <c r="Q43" i="11578" s="1"/>
  <c r="R43" i="11578" s="1"/>
  <c r="S43" i="11578" s="1"/>
  <c r="N43" i="11578"/>
  <c r="P39" i="11578"/>
  <c r="Q39" i="11578" s="1"/>
  <c r="R39" i="11578" s="1"/>
  <c r="S39" i="11578" s="1"/>
  <c r="N39" i="11578"/>
  <c r="P114" i="11578"/>
  <c r="Q114" i="11578" s="1"/>
  <c r="R114" i="11578" s="1"/>
  <c r="N114" i="11578"/>
  <c r="P93" i="11578"/>
  <c r="Q93" i="11578" s="1"/>
  <c r="R93" i="11578" s="1"/>
  <c r="S93" i="11578" s="1"/>
  <c r="U93" i="11578" s="1"/>
  <c r="V93" i="11578" s="1"/>
  <c r="W93" i="11578" s="1"/>
  <c r="Y93" i="11578" s="1"/>
  <c r="AA93" i="11578" s="1"/>
  <c r="AE93" i="11578" s="1"/>
  <c r="N93" i="11578"/>
  <c r="P175" i="11578"/>
  <c r="Q175" i="11578" s="1"/>
  <c r="R175" i="11578" s="1"/>
  <c r="S175" i="11578" s="1"/>
  <c r="U175" i="11578" s="1"/>
  <c r="V175" i="11578" s="1"/>
  <c r="W175" i="11578" s="1"/>
  <c r="Y175" i="11578" s="1"/>
  <c r="AA175" i="11578" s="1"/>
  <c r="AE175" i="11578" s="1"/>
  <c r="N175" i="11578"/>
  <c r="P172" i="11578"/>
  <c r="Q172" i="11578" s="1"/>
  <c r="R172" i="11578" s="1"/>
  <c r="S172" i="11578" s="1"/>
  <c r="U172" i="11578" s="1"/>
  <c r="V172" i="11578" s="1"/>
  <c r="W172" i="11578" s="1"/>
  <c r="Y172" i="11578" s="1"/>
  <c r="AA172" i="11578" s="1"/>
  <c r="AE172" i="11578" s="1"/>
  <c r="N172" i="11578"/>
  <c r="L168" i="11578"/>
  <c r="M168" i="11578" s="1"/>
  <c r="P164" i="11578"/>
  <c r="Q164" i="11578" s="1"/>
  <c r="R164" i="11578" s="1"/>
  <c r="S164" i="11578" s="1"/>
  <c r="N164" i="11578"/>
  <c r="P160" i="11578"/>
  <c r="Q160" i="11578" s="1"/>
  <c r="R160" i="11578" s="1"/>
  <c r="S160" i="11578" s="1"/>
  <c r="U160" i="11578" s="1"/>
  <c r="V160" i="11578" s="1"/>
  <c r="W160" i="11578" s="1"/>
  <c r="Y160" i="11578" s="1"/>
  <c r="AA160" i="11578" s="1"/>
  <c r="AE160" i="11578" s="1"/>
  <c r="N160" i="11578"/>
  <c r="P156" i="11578"/>
  <c r="Q156" i="11578" s="1"/>
  <c r="R156" i="11578" s="1"/>
  <c r="S156" i="11578" s="1"/>
  <c r="U156" i="11578" s="1"/>
  <c r="V156" i="11578" s="1"/>
  <c r="W156" i="11578" s="1"/>
  <c r="Y156" i="11578" s="1"/>
  <c r="AA156" i="11578" s="1"/>
  <c r="AE156" i="11578" s="1"/>
  <c r="N156" i="11578"/>
  <c r="P152" i="11578"/>
  <c r="Q152" i="11578" s="1"/>
  <c r="R152" i="11578" s="1"/>
  <c r="S152" i="11578" s="1"/>
  <c r="U152" i="11578" s="1"/>
  <c r="V152" i="11578" s="1"/>
  <c r="W152" i="11578" s="1"/>
  <c r="Y152" i="11578" s="1"/>
  <c r="AA152" i="11578" s="1"/>
  <c r="AE152" i="11578" s="1"/>
  <c r="N152" i="11578"/>
  <c r="P148" i="11578"/>
  <c r="Q148" i="11578" s="1"/>
  <c r="R148" i="11578" s="1"/>
  <c r="S148" i="11578" s="1"/>
  <c r="U148" i="11578" s="1"/>
  <c r="V148" i="11578" s="1"/>
  <c r="W148" i="11578" s="1"/>
  <c r="Y148" i="11578" s="1"/>
  <c r="AA148" i="11578" s="1"/>
  <c r="AE148" i="11578" s="1"/>
  <c r="N148" i="11578"/>
  <c r="P144" i="11578"/>
  <c r="Q144" i="11578" s="1"/>
  <c r="R144" i="11578" s="1"/>
  <c r="S144" i="11578" s="1"/>
  <c r="N144" i="11578"/>
  <c r="P140" i="11578"/>
  <c r="Q140" i="11578" s="1"/>
  <c r="R140" i="11578" s="1"/>
  <c r="S140" i="11578" s="1"/>
  <c r="U140" i="11578" s="1"/>
  <c r="V140" i="11578" s="1"/>
  <c r="W140" i="11578" s="1"/>
  <c r="Y140" i="11578" s="1"/>
  <c r="AA140" i="11578" s="1"/>
  <c r="AE140" i="11578" s="1"/>
  <c r="N140" i="11578"/>
  <c r="P136" i="11578"/>
  <c r="Q136" i="11578" s="1"/>
  <c r="R136" i="11578" s="1"/>
  <c r="S136" i="11578" s="1"/>
  <c r="U136" i="11578" s="1"/>
  <c r="V136" i="11578" s="1"/>
  <c r="W136" i="11578" s="1"/>
  <c r="Y136" i="11578" s="1"/>
  <c r="AA136" i="11578" s="1"/>
  <c r="AE136" i="11578" s="1"/>
  <c r="N136" i="11578"/>
  <c r="P132" i="11578"/>
  <c r="Q132" i="11578" s="1"/>
  <c r="R132" i="11578" s="1"/>
  <c r="S132" i="11578" s="1"/>
  <c r="U132" i="11578" s="1"/>
  <c r="V132" i="11578" s="1"/>
  <c r="W132" i="11578" s="1"/>
  <c r="Y132" i="11578" s="1"/>
  <c r="AA132" i="11578" s="1"/>
  <c r="AE132" i="11578" s="1"/>
  <c r="N132" i="11578"/>
  <c r="P128" i="11578"/>
  <c r="Q128" i="11578" s="1"/>
  <c r="R128" i="11578" s="1"/>
  <c r="S128" i="11578" s="1"/>
  <c r="N128" i="11578"/>
  <c r="M124" i="11578"/>
  <c r="P256" i="11578"/>
  <c r="Q256" i="11578" s="1"/>
  <c r="R256" i="11578" s="1"/>
  <c r="S256" i="11578" s="1"/>
  <c r="U256" i="11578" s="1"/>
  <c r="V256" i="11578" s="1"/>
  <c r="W256" i="11578" s="1"/>
  <c r="Y256" i="11578" s="1"/>
  <c r="AA256" i="11578" s="1"/>
  <c r="AE256" i="11578" s="1"/>
  <c r="N256" i="11578"/>
  <c r="P244" i="11578"/>
  <c r="Q244" i="11578" s="1"/>
  <c r="R244" i="11578" s="1"/>
  <c r="S244" i="11578" s="1"/>
  <c r="U244" i="11578" s="1"/>
  <c r="V244" i="11578" s="1"/>
  <c r="W244" i="11578" s="1"/>
  <c r="Y244" i="11578" s="1"/>
  <c r="AA244" i="11578" s="1"/>
  <c r="AE244" i="11578" s="1"/>
  <c r="N244" i="11578"/>
  <c r="P228" i="11578"/>
  <c r="Q228" i="11578" s="1"/>
  <c r="R228" i="11578" s="1"/>
  <c r="S228" i="11578" s="1"/>
  <c r="U228" i="11578" s="1"/>
  <c r="V228" i="11578" s="1"/>
  <c r="W228" i="11578" s="1"/>
  <c r="Y228" i="11578" s="1"/>
  <c r="AA228" i="11578" s="1"/>
  <c r="AE228" i="11578" s="1"/>
  <c r="N228" i="11578"/>
  <c r="P222" i="11578"/>
  <c r="Q222" i="11578" s="1"/>
  <c r="R222" i="11578" s="1"/>
  <c r="S222" i="11578" s="1"/>
  <c r="U222" i="11578" s="1"/>
  <c r="V222" i="11578" s="1"/>
  <c r="W222" i="11578" s="1"/>
  <c r="Y222" i="11578" s="1"/>
  <c r="AA222" i="11578" s="1"/>
  <c r="AE222" i="11578" s="1"/>
  <c r="N222" i="11578"/>
  <c r="P218" i="11578"/>
  <c r="Q218" i="11578" s="1"/>
  <c r="R218" i="11578" s="1"/>
  <c r="S218" i="11578" s="1"/>
  <c r="U218" i="11578" s="1"/>
  <c r="V218" i="11578" s="1"/>
  <c r="W218" i="11578" s="1"/>
  <c r="Y218" i="11578" s="1"/>
  <c r="AA218" i="11578" s="1"/>
  <c r="AE218" i="11578" s="1"/>
  <c r="N218" i="11578"/>
  <c r="P215" i="11578"/>
  <c r="Q215" i="11578" s="1"/>
  <c r="R215" i="11578" s="1"/>
  <c r="S215" i="11578" s="1"/>
  <c r="U215" i="11578" s="1"/>
  <c r="V215" i="11578" s="1"/>
  <c r="W215" i="11578" s="1"/>
  <c r="Y215" i="11578" s="1"/>
  <c r="AA215" i="11578" s="1"/>
  <c r="AE215" i="11578" s="1"/>
  <c r="N215" i="11578"/>
  <c r="M211" i="11578"/>
  <c r="P259" i="11578"/>
  <c r="Q259" i="11578" s="1"/>
  <c r="R259" i="11578" s="1"/>
  <c r="S259" i="11578" s="1"/>
  <c r="U259" i="11578" s="1"/>
  <c r="V259" i="11578" s="1"/>
  <c r="W259" i="11578" s="1"/>
  <c r="Y259" i="11578" s="1"/>
  <c r="AA259" i="11578" s="1"/>
  <c r="AE259" i="11578" s="1"/>
  <c r="N259" i="11578"/>
  <c r="N251" i="11578"/>
  <c r="N178" i="11578"/>
  <c r="N88" i="11578"/>
  <c r="L62" i="11578"/>
  <c r="M62" i="11578" s="1"/>
  <c r="K118" i="11578"/>
  <c r="P249" i="11578"/>
  <c r="Q249" i="11578" s="1"/>
  <c r="R249" i="11578" s="1"/>
  <c r="S249" i="11578" s="1"/>
  <c r="U249" i="11578" s="1"/>
  <c r="V249" i="11578" s="1"/>
  <c r="W249" i="11578" s="1"/>
  <c r="Y249" i="11578" s="1"/>
  <c r="AA249" i="11578" s="1"/>
  <c r="AE249" i="11578" s="1"/>
  <c r="N249" i="11578"/>
  <c r="P247" i="11578"/>
  <c r="Q247" i="11578" s="1"/>
  <c r="R247" i="11578" s="1"/>
  <c r="S247" i="11578" s="1"/>
  <c r="U247" i="11578" s="1"/>
  <c r="V247" i="11578" s="1"/>
  <c r="W247" i="11578" s="1"/>
  <c r="Y247" i="11578" s="1"/>
  <c r="AA247" i="11578" s="1"/>
  <c r="AE247" i="11578" s="1"/>
  <c r="N247" i="11578"/>
  <c r="P233" i="11578"/>
  <c r="Q233" i="11578" s="1"/>
  <c r="R233" i="11578" s="1"/>
  <c r="S233" i="11578" s="1"/>
  <c r="U233" i="11578" s="1"/>
  <c r="V233" i="11578" s="1"/>
  <c r="W233" i="11578" s="1"/>
  <c r="Y233" i="11578" s="1"/>
  <c r="AA233" i="11578" s="1"/>
  <c r="AE233" i="11578" s="1"/>
  <c r="N233" i="11578"/>
  <c r="P268" i="11578"/>
  <c r="Q268" i="11578" s="1"/>
  <c r="R268" i="11578" s="1"/>
  <c r="S268" i="11578" s="1"/>
  <c r="U268" i="11578" s="1"/>
  <c r="V268" i="11578" s="1"/>
  <c r="W268" i="11578" s="1"/>
  <c r="Y268" i="11578" s="1"/>
  <c r="AA268" i="11578" s="1"/>
  <c r="AE268" i="11578" s="1"/>
  <c r="N268" i="11578"/>
  <c r="N106" i="11578"/>
  <c r="N102" i="11578"/>
  <c r="N98" i="11578"/>
  <c r="N31" i="11578"/>
  <c r="N25" i="11578"/>
  <c r="N108" i="11578"/>
  <c r="N96" i="11578"/>
  <c r="N89" i="11578"/>
  <c r="N82" i="11578"/>
  <c r="N37" i="11578"/>
  <c r="N33" i="11578"/>
  <c r="K38" i="11578"/>
  <c r="P26" i="11578"/>
  <c r="Q26" i="11578" s="1"/>
  <c r="R26" i="11578" s="1"/>
  <c r="S26" i="11578" s="1"/>
  <c r="U26" i="11578" s="1"/>
  <c r="V26" i="11578" s="1"/>
  <c r="W26" i="11578" s="1"/>
  <c r="Y26" i="11578" s="1"/>
  <c r="AA26" i="11578" s="1"/>
  <c r="AE26" i="11578" s="1"/>
  <c r="N26" i="11578"/>
  <c r="P20" i="11578"/>
  <c r="Q20" i="11578" s="1"/>
  <c r="R20" i="11578" s="1"/>
  <c r="S20" i="11578" s="1"/>
  <c r="U20" i="11578" s="1"/>
  <c r="V20" i="11578" s="1"/>
  <c r="W20" i="11578" s="1"/>
  <c r="Y20" i="11578" s="1"/>
  <c r="AA20" i="11578" s="1"/>
  <c r="AE20" i="11578" s="1"/>
  <c r="N20" i="11578"/>
  <c r="P18" i="11578"/>
  <c r="Q18" i="11578" s="1"/>
  <c r="R18" i="11578" s="1"/>
  <c r="S18" i="11578" s="1"/>
  <c r="U18" i="11578" s="1"/>
  <c r="V18" i="11578" s="1"/>
  <c r="W18" i="11578" s="1"/>
  <c r="Y18" i="11578" s="1"/>
  <c r="AA18" i="11578" s="1"/>
  <c r="AE18" i="11578" s="1"/>
  <c r="N18" i="11578"/>
  <c r="P24" i="11578"/>
  <c r="Q24" i="11578" s="1"/>
  <c r="R24" i="11578" s="1"/>
  <c r="S24" i="11578" s="1"/>
  <c r="U24" i="11578" s="1"/>
  <c r="V24" i="11578" s="1"/>
  <c r="W24" i="11578" s="1"/>
  <c r="Y24" i="11578" s="1"/>
  <c r="AA24" i="11578" s="1"/>
  <c r="AE24" i="11578" s="1"/>
  <c r="N24" i="11578"/>
  <c r="P22" i="11578"/>
  <c r="Q22" i="11578" s="1"/>
  <c r="R22" i="11578" s="1"/>
  <c r="S22" i="11578" s="1"/>
  <c r="U22" i="11578" s="1"/>
  <c r="V22" i="11578" s="1"/>
  <c r="W22" i="11578" s="1"/>
  <c r="Y22" i="11578" s="1"/>
  <c r="AA22" i="11578" s="1"/>
  <c r="AE22" i="11578" s="1"/>
  <c r="N22" i="11578"/>
  <c r="P13" i="11578"/>
  <c r="Q13" i="11578" s="1"/>
  <c r="R13" i="11578" s="1"/>
  <c r="N13" i="11578"/>
  <c r="P12" i="11578"/>
  <c r="Q12" i="11578" s="1"/>
  <c r="R12" i="11578" s="1"/>
  <c r="S12" i="11578" s="1"/>
  <c r="N12" i="11578"/>
  <c r="P10" i="11578"/>
  <c r="M15" i="11578"/>
  <c r="N10" i="11578"/>
  <c r="P28" i="11578"/>
  <c r="Q28" i="11578" s="1"/>
  <c r="R28" i="11578" s="1"/>
  <c r="S28" i="11578" s="1"/>
  <c r="U28" i="11578" s="1"/>
  <c r="V28" i="11578" s="1"/>
  <c r="W28" i="11578" s="1"/>
  <c r="Y28" i="11578" s="1"/>
  <c r="AA28" i="11578" s="1"/>
  <c r="AE28" i="11578" s="1"/>
  <c r="N28" i="11578"/>
  <c r="M27" i="11578"/>
  <c r="L38" i="11578"/>
  <c r="P112" i="11578"/>
  <c r="Q112" i="11578" s="1"/>
  <c r="R112" i="11578" s="1"/>
  <c r="S112" i="11578" s="1"/>
  <c r="U112" i="11578" s="1"/>
  <c r="V112" i="11578" s="1"/>
  <c r="W112" i="11578" s="1"/>
  <c r="Y112" i="11578" s="1"/>
  <c r="AA112" i="11578" s="1"/>
  <c r="AE112" i="11578" s="1"/>
  <c r="N112" i="11578"/>
  <c r="P109" i="11578"/>
  <c r="Q109" i="11578" s="1"/>
  <c r="R109" i="11578" s="1"/>
  <c r="N109" i="11578"/>
  <c r="P94" i="11578"/>
  <c r="Q94" i="11578" s="1"/>
  <c r="R94" i="11578" s="1"/>
  <c r="S94" i="11578" s="1"/>
  <c r="U94" i="11578" s="1"/>
  <c r="V94" i="11578" s="1"/>
  <c r="W94" i="11578" s="1"/>
  <c r="Y94" i="11578" s="1"/>
  <c r="AA94" i="11578" s="1"/>
  <c r="AE94" i="11578" s="1"/>
  <c r="N94" i="11578"/>
  <c r="P90" i="11578"/>
  <c r="Q90" i="11578" s="1"/>
  <c r="N90" i="11578"/>
  <c r="P11" i="11578"/>
  <c r="Q11" i="11578" s="1"/>
  <c r="R11" i="11578" s="1"/>
  <c r="S11" i="11578" s="1"/>
  <c r="N11" i="11578"/>
  <c r="P30" i="11578"/>
  <c r="Q30" i="11578" s="1"/>
  <c r="R30" i="11578" s="1"/>
  <c r="S30" i="11578" s="1"/>
  <c r="U30" i="11578" s="1"/>
  <c r="V30" i="11578" s="1"/>
  <c r="W30" i="11578" s="1"/>
  <c r="Y30" i="11578" s="1"/>
  <c r="AA30" i="11578" s="1"/>
  <c r="AE30" i="11578" s="1"/>
  <c r="N30" i="11578"/>
  <c r="P29" i="11578"/>
  <c r="Q29" i="11578" s="1"/>
  <c r="R29" i="11578" s="1"/>
  <c r="S29" i="11578" s="1"/>
  <c r="U29" i="11578" s="1"/>
  <c r="V29" i="11578" s="1"/>
  <c r="W29" i="11578" s="1"/>
  <c r="Y29" i="11578" s="1"/>
  <c r="AA29" i="11578" s="1"/>
  <c r="AE29" i="11578" s="1"/>
  <c r="N29" i="11578"/>
  <c r="P116" i="11578"/>
  <c r="Q116" i="11578" s="1"/>
  <c r="R116" i="11578" s="1"/>
  <c r="S116" i="11578" s="1"/>
  <c r="U116" i="11578" s="1"/>
  <c r="V116" i="11578" s="1"/>
  <c r="W116" i="11578" s="1"/>
  <c r="Y116" i="11578" s="1"/>
  <c r="AA116" i="11578" s="1"/>
  <c r="AE116" i="11578" s="1"/>
  <c r="N116" i="11578"/>
  <c r="P111" i="11578"/>
  <c r="Q111" i="11578" s="1"/>
  <c r="R111" i="11578" s="1"/>
  <c r="S111" i="11578" s="1"/>
  <c r="U111" i="11578" s="1"/>
  <c r="V111" i="11578" s="1"/>
  <c r="W111" i="11578" s="1"/>
  <c r="Y111" i="11578" s="1"/>
  <c r="AA111" i="11578" s="1"/>
  <c r="AE111" i="11578" s="1"/>
  <c r="N111" i="11578"/>
  <c r="P92" i="11578"/>
  <c r="Q92" i="11578" s="1"/>
  <c r="R92" i="11578" s="1"/>
  <c r="S92" i="11578" s="1"/>
  <c r="U92" i="11578" s="1"/>
  <c r="V92" i="11578" s="1"/>
  <c r="W92" i="11578" s="1"/>
  <c r="Y92" i="11578" s="1"/>
  <c r="AA92" i="11578" s="1"/>
  <c r="AE92" i="11578" s="1"/>
  <c r="N92" i="11578"/>
  <c r="N36" i="11578"/>
  <c r="N34" i="11578"/>
  <c r="N32" i="11578"/>
  <c r="N14" i="11578"/>
  <c r="L15" i="11578"/>
  <c r="K15" i="11578"/>
  <c r="V16" i="11578" l="1"/>
  <c r="S15" i="11578"/>
  <c r="M51" i="11578"/>
  <c r="L51" i="11578"/>
  <c r="P56" i="11578"/>
  <c r="Q56" i="11578" s="1"/>
  <c r="R56" i="11578" s="1"/>
  <c r="S56" i="11578" s="1"/>
  <c r="U56" i="11578" s="1"/>
  <c r="V56" i="11578" s="1"/>
  <c r="W56" i="11578" s="1"/>
  <c r="Y56" i="11578" s="1"/>
  <c r="AA56" i="11578" s="1"/>
  <c r="AE56" i="11578" s="1"/>
  <c r="N56" i="11578"/>
  <c r="P62" i="11578"/>
  <c r="Q62" i="11578" s="1"/>
  <c r="R62" i="11578" s="1"/>
  <c r="N62" i="11578"/>
  <c r="P168" i="11578"/>
  <c r="Q168" i="11578" s="1"/>
  <c r="R168" i="11578" s="1"/>
  <c r="S168" i="11578" s="1"/>
  <c r="U168" i="11578" s="1"/>
  <c r="V168" i="11578" s="1"/>
  <c r="W168" i="11578" s="1"/>
  <c r="Y168" i="11578" s="1"/>
  <c r="AA168" i="11578" s="1"/>
  <c r="AE168" i="11578" s="1"/>
  <c r="N168" i="11578"/>
  <c r="S51" i="11578"/>
  <c r="R90" i="11578"/>
  <c r="S90" i="11578" s="1"/>
  <c r="U90" i="11578" s="1"/>
  <c r="V90" i="11578" s="1"/>
  <c r="W90" i="11578" s="1"/>
  <c r="Y90" i="11578" s="1"/>
  <c r="AA90" i="11578" s="1"/>
  <c r="AE90" i="11578" s="1"/>
  <c r="P211" i="11578"/>
  <c r="N211" i="11578"/>
  <c r="P124" i="11578"/>
  <c r="N124" i="11578"/>
  <c r="M118" i="11578"/>
  <c r="L118" i="11578"/>
  <c r="M38" i="11578"/>
  <c r="P27" i="11578"/>
  <c r="N27" i="11578"/>
  <c r="N38" i="11578" s="1"/>
  <c r="N15" i="11578"/>
  <c r="P15" i="11578"/>
  <c r="Q10" i="11578"/>
  <c r="W16" i="11578" l="1"/>
  <c r="Y16" i="11578" s="1"/>
  <c r="AA16" i="11578" s="1"/>
  <c r="AE16" i="11578" s="1"/>
  <c r="Q118" i="11578"/>
  <c r="N118" i="11578"/>
  <c r="P118" i="11578"/>
  <c r="N51" i="11578"/>
  <c r="Q211" i="11578"/>
  <c r="Q15" i="11578"/>
  <c r="R10" i="11578"/>
  <c r="R15" i="11578" s="1"/>
  <c r="Q124" i="11578"/>
  <c r="P51" i="11578"/>
  <c r="Q27" i="11578"/>
  <c r="P38" i="11578"/>
  <c r="P346" i="11578" l="1"/>
  <c r="Q51" i="11578"/>
  <c r="R51" i="11578"/>
  <c r="Q38" i="11578"/>
  <c r="R27" i="11578"/>
  <c r="R124" i="11578"/>
  <c r="R211" i="11578"/>
  <c r="R38" i="11578" l="1"/>
  <c r="S27" i="11578"/>
  <c r="S211" i="11578"/>
  <c r="S124" i="11578"/>
  <c r="Q346" i="11578"/>
  <c r="R346" i="11578" l="1"/>
  <c r="S38" i="11578"/>
  <c r="U27" i="11578"/>
  <c r="U211" i="11578"/>
  <c r="V211" i="11578" s="1"/>
  <c r="W211" i="11578" s="1"/>
  <c r="Y211" i="11578" s="1"/>
  <c r="AA211" i="11578" s="1"/>
  <c r="AE211" i="11578" s="1"/>
  <c r="U346" i="11578" l="1"/>
  <c r="V27" i="11578"/>
  <c r="S346" i="11578"/>
  <c r="W27" i="11578" l="1"/>
  <c r="V346" i="11578"/>
  <c r="W346" i="11578" l="1"/>
  <c r="Y27" i="11578"/>
  <c r="Y346" i="11578" l="1"/>
  <c r="AA27" i="11578"/>
  <c r="AA346" i="11578" l="1"/>
  <c r="AE27" i="11578"/>
</calcChain>
</file>

<file path=xl/comments1.xml><?xml version="1.0" encoding="utf-8"?>
<comments xmlns="http://schemas.openxmlformats.org/spreadsheetml/2006/main">
  <authors>
    <author>tc={EDD415E8-2A8D-4906-A47C-159FE33AADDB}</author>
    <author>tc={9ABDEFF6-2BB0-4CBC-83C5-E57345DCA9E6}</author>
    <author>tc={CA0A83EC-B9C1-4CE6-9EF4-8FAF9733FCB8}</author>
    <author>tc={C0523E06-FC91-4ABC-9C13-C32A1BC74845}</author>
    <author>tc={31544C4D-7597-49FB-8DFD-798D9D49F8C2}</author>
    <author>tc={247419C4-25A7-40FF-8085-60F9CBD02C9A}</author>
    <author>tc={3E95FC27-837A-407D-AA82-9B405A590F4E}</author>
    <author>tc={3687A6BA-68EA-41AA-88C5-A61A3BEF8967}</author>
    <author>tc={434FDB8B-3A15-4A26-9D53-6A59EA63A31F}</author>
    <author>John van der Woude</author>
    <author>tc={01C310D1-CF9F-4D68-B5FE-D71D434F6FF2}</author>
  </authors>
  <commentList>
    <comment ref="Y10" authorId="0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Door sluiting kantoor Vriezenveen deel inventaris verhuisd naar werkplaats Hardenberg. Waarde verhogen tot 1.000.000 euro.</t>
        </r>
      </text>
    </comment>
    <comment ref="Y11" authorId="1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In verband met sluiting Vriezenveen is in Hardenberg een nieuwe loods bijgebouwd. Voorstel waarde verhogen met 1.000.000.</t>
        </r>
      </text>
    </comment>
    <comment ref="Y32" authorId="2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Gebouwen gesloopt om ruimte te maken voor PV-zonneveld.  Waarde verminderen tot 50.000.</t>
        </r>
      </text>
    </comment>
    <comment ref="E96" authorId="3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Rioolgemaal Erica is omgebouwd tot een nieuw nat gemaal. Het gebouw is gesloopt en vervangen door een schakelkast.</t>
        </r>
      </text>
    </comment>
    <comment ref="G96" authorId="4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Vervangen door nat</t>
        </r>
      </text>
    </comment>
    <comment ref="Y96" authorId="5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Gebouw gessloopt, nu schakelkast. Waarde verminderen tot 150.000</t>
        </r>
      </text>
    </comment>
    <comment ref="E97" authorId="6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Rioolgemaal Klazienaveen is omgebouwd tot een nieuw nat gemaal. Het gebouw is gesloopt en vervangen door een schakelkast.</t>
        </r>
      </text>
    </comment>
    <comment ref="G97" authorId="7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Vervangen door nat</t>
        </r>
      </text>
    </comment>
    <comment ref="Y97" authorId="8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Gebouw gesloopt. Waarde verminderen tot 150.000.</t>
        </r>
      </text>
    </comment>
    <comment ref="E284" authorId="9" shapeId="0">
      <text>
        <r>
          <rPr>
            <b/>
            <sz val="9"/>
            <color indexed="81"/>
            <rFont val="Tahoma"/>
            <charset val="1"/>
          </rPr>
          <t>John van der Woude:</t>
        </r>
        <r>
          <rPr>
            <sz val="9"/>
            <color indexed="81"/>
            <rFont val="Tahoma"/>
            <charset val="1"/>
          </rPr>
          <t xml:space="preserve">
Nieuw 
overgenomen van de Provincie Drenthe
</t>
        </r>
      </text>
    </comment>
    <comment ref="E286" authorId="9" shapeId="0">
      <text>
        <r>
          <rPr>
            <b/>
            <sz val="9"/>
            <color indexed="81"/>
            <rFont val="Tahoma"/>
            <charset val="1"/>
          </rPr>
          <t>John van der Woude:</t>
        </r>
        <r>
          <rPr>
            <sz val="9"/>
            <color indexed="81"/>
            <rFont val="Tahoma"/>
            <charset val="1"/>
          </rPr>
          <t xml:space="preserve">
Nieuw 
overgenomen van de Provincie Drenthe</t>
        </r>
      </text>
    </comment>
    <comment ref="E288" authorId="9" shapeId="0">
      <text>
        <r>
          <rPr>
            <b/>
            <sz val="9"/>
            <color indexed="81"/>
            <rFont val="Tahoma"/>
            <charset val="1"/>
          </rPr>
          <t>John van der Woude:</t>
        </r>
        <r>
          <rPr>
            <sz val="9"/>
            <color indexed="81"/>
            <rFont val="Tahoma"/>
            <charset val="1"/>
          </rPr>
          <t xml:space="preserve">
Nieuw 
overgenomen van de Provincie Drenthe</t>
        </r>
      </text>
    </comment>
    <comment ref="Y313" authorId="10" shapeId="0">
      <text>
        <r>
          <rPr>
            <sz val="8"/>
            <rFont val="Trebuchet MS"/>
            <family val="2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Door sluiting kantoor Vriezenveen is een deel van de inventaris verhuisd naar RWZI Hengeelo. Voorstel waarde inventaris verhogen met 150.000 euro</t>
        </r>
      </text>
    </comment>
  </commentList>
</comments>
</file>

<file path=xl/sharedStrings.xml><?xml version="1.0" encoding="utf-8"?>
<sst xmlns="http://schemas.openxmlformats.org/spreadsheetml/2006/main" count="1499" uniqueCount="905">
  <si>
    <t>N114</t>
  </si>
  <si>
    <t>Z150</t>
  </si>
  <si>
    <t>objectnummer</t>
  </si>
  <si>
    <t>Verzekerd object</t>
  </si>
  <si>
    <t>nat/droog</t>
  </si>
  <si>
    <t>ZWZ0001.00</t>
  </si>
  <si>
    <t>rwzi Hardenberg (incl. inventaris), Prugelweg 5, 7691 PZ Bergentheim</t>
  </si>
  <si>
    <t>rwzi</t>
  </si>
  <si>
    <t>J</t>
  </si>
  <si>
    <t>ZWZ0002.00</t>
  </si>
  <si>
    <t>Z50</t>
  </si>
  <si>
    <t>1981/96/99</t>
  </si>
  <si>
    <t>droog</t>
  </si>
  <si>
    <t>ZWZ0003.00</t>
  </si>
  <si>
    <t>Z51</t>
  </si>
  <si>
    <t>81/91/96/99</t>
  </si>
  <si>
    <t>ZWZ0004.00</t>
  </si>
  <si>
    <t>Z52</t>
  </si>
  <si>
    <t>1979/1996</t>
  </si>
  <si>
    <t>nat</t>
  </si>
  <si>
    <t>inventaris</t>
  </si>
  <si>
    <t>ZWZ0005.00</t>
  </si>
  <si>
    <t>Z53</t>
  </si>
  <si>
    <t>1982/96/98</t>
  </si>
  <si>
    <t>ZWZ0006.00</t>
  </si>
  <si>
    <t>Z54</t>
  </si>
  <si>
    <t>1984/96/99</t>
  </si>
  <si>
    <t>rioolgemaal Sibculo, Kloosterdijk 126, 7701 RD Sibculo</t>
  </si>
  <si>
    <t>ZWZ0007.01</t>
  </si>
  <si>
    <t>ZWZ0008.00</t>
  </si>
  <si>
    <t>Z56</t>
  </si>
  <si>
    <t>1991/97/99</t>
  </si>
  <si>
    <t>ZWZ0009.00</t>
  </si>
  <si>
    <t>Z57</t>
  </si>
  <si>
    <t>ZWZ0009.01</t>
  </si>
  <si>
    <t>ZWZ0010.00</t>
  </si>
  <si>
    <t>Z58</t>
  </si>
  <si>
    <t>1993/1996</t>
  </si>
  <si>
    <t>ZWZ0011.00</t>
  </si>
  <si>
    <t>Z59</t>
  </si>
  <si>
    <t>1994/1996</t>
  </si>
  <si>
    <t>ZWZ0100.00</t>
  </si>
  <si>
    <t>rwzi Ommen, Broekdijkje 7, 7731 RJ OMMEN</t>
  </si>
  <si>
    <t>ZWZ0100.01</t>
  </si>
  <si>
    <t>ZWZ0101.00</t>
  </si>
  <si>
    <t>Z60</t>
  </si>
  <si>
    <t>1972/95/02</t>
  </si>
  <si>
    <t>ZWZ0102.00</t>
  </si>
  <si>
    <t>Z61</t>
  </si>
  <si>
    <t>1974/95/02</t>
  </si>
  <si>
    <t>ZWZ0102.01</t>
  </si>
  <si>
    <t>ZWZ0103.00</t>
  </si>
  <si>
    <t>Z62</t>
  </si>
  <si>
    <t>rioolgemaal Emsland, Balkerweg 17, 7731 RX Ommen</t>
  </si>
  <si>
    <t>ZWZ0104.00</t>
  </si>
  <si>
    <t>Z63</t>
  </si>
  <si>
    <t>ZWZ0200.00</t>
  </si>
  <si>
    <t>ZWZ0200.01</t>
  </si>
  <si>
    <t>ZWZ0200.10</t>
  </si>
  <si>
    <t>ZWZ0201.00</t>
  </si>
  <si>
    <t>ZWZ0202.00</t>
  </si>
  <si>
    <t>Z66</t>
  </si>
  <si>
    <t>86/91/00/02</t>
  </si>
  <si>
    <t>ZWZ0202.01</t>
  </si>
  <si>
    <t>ZWZ0203.00</t>
  </si>
  <si>
    <t>Z67</t>
  </si>
  <si>
    <t>1975/94/02</t>
  </si>
  <si>
    <t>ZWZ0204.00</t>
  </si>
  <si>
    <t>Z68</t>
  </si>
  <si>
    <t>1985/2002</t>
  </si>
  <si>
    <t>ZWZ0300.00</t>
  </si>
  <si>
    <t>rwzi Coevorden, De Hulteweg 5, 7741 LE Coevorden</t>
  </si>
  <si>
    <t>ZWZ0301.00</t>
  </si>
  <si>
    <t>Z82</t>
  </si>
  <si>
    <t>1986/1994</t>
  </si>
  <si>
    <t>ZWZ0302.00</t>
  </si>
  <si>
    <t>Z83</t>
  </si>
  <si>
    <t>ZWZ0303.00</t>
  </si>
  <si>
    <t>Z84</t>
  </si>
  <si>
    <t>1974/2002</t>
  </si>
  <si>
    <t>rioolgemaal Steenwijksmoer, Pastoor Slosserstraat 19, 7741 PE Coevorden</t>
  </si>
  <si>
    <t>Z85</t>
  </si>
  <si>
    <t>rioolgemaal Gramsbergen, De Oostermaat 11, 7783 BV Gramsbergen</t>
  </si>
  <si>
    <t>ZWZ0304.01</t>
  </si>
  <si>
    <t>ZWZ0305.01</t>
  </si>
  <si>
    <t>ZWZ0306.01</t>
  </si>
  <si>
    <t>ZWZ0307.00</t>
  </si>
  <si>
    <t>Z88</t>
  </si>
  <si>
    <t>ZWZ0308.00</t>
  </si>
  <si>
    <t>Z89</t>
  </si>
  <si>
    <t>1974/1994</t>
  </si>
  <si>
    <t>ZWZ0309.00</t>
  </si>
  <si>
    <t>Z90</t>
  </si>
  <si>
    <t>1978/1994</t>
  </si>
  <si>
    <t>ZWZ0310.00</t>
  </si>
  <si>
    <t>rioolgemaal Dalen</t>
  </si>
  <si>
    <t>ZWN0001.00</t>
  </si>
  <si>
    <t>ZWN0002.00</t>
  </si>
  <si>
    <t>N72</t>
  </si>
  <si>
    <t>1987/2001</t>
  </si>
  <si>
    <t>ZWN0004.00</t>
  </si>
  <si>
    <t>N74</t>
  </si>
  <si>
    <t>87/94/9/00</t>
  </si>
  <si>
    <t>ZWN0005.00</t>
  </si>
  <si>
    <t>N75</t>
  </si>
  <si>
    <t>1985/2001</t>
  </si>
  <si>
    <t>rioolgemaal Nw. Dordrecht, Oranjedorpstraat 39, 7885 AC Nw. Dordrecht (E/M)</t>
  </si>
  <si>
    <t>ZWN0006.00</t>
  </si>
  <si>
    <t>N76</t>
  </si>
  <si>
    <t>1975/2002</t>
  </si>
  <si>
    <t>ZWN0007.00</t>
  </si>
  <si>
    <t>N77</t>
  </si>
  <si>
    <t>1975/1998</t>
  </si>
  <si>
    <t>ZWN0008.00</t>
  </si>
  <si>
    <t>N78</t>
  </si>
  <si>
    <t>ZWN0009.00</t>
  </si>
  <si>
    <t>N79</t>
  </si>
  <si>
    <t>rioolgemaal Zwartemeer, De Panden 26, 7894 BZ Zwartemeer(M)</t>
  </si>
  <si>
    <t>ZWN0010.00</t>
  </si>
  <si>
    <t>N80</t>
  </si>
  <si>
    <t>ZWN0011.00</t>
  </si>
  <si>
    <t>N81</t>
  </si>
  <si>
    <t>1990/1997</t>
  </si>
  <si>
    <t>ZWN0012.00</t>
  </si>
  <si>
    <t>N82</t>
  </si>
  <si>
    <t>rioolgemaal Weiteveen, Ir. Bieuwengaweg 30, 7765 BG Weiteveen (M)</t>
  </si>
  <si>
    <t>ZWN0013.00</t>
  </si>
  <si>
    <t>N83</t>
  </si>
  <si>
    <t>rioolgemaal Nw. Schoonebeek, Europaweg 130, 7766 AP Nw. Schoonebeek (M)</t>
  </si>
  <si>
    <t>ZWN0014.00</t>
  </si>
  <si>
    <t>N106</t>
  </si>
  <si>
    <t>ZWN0102.00</t>
  </si>
  <si>
    <t>N85</t>
  </si>
  <si>
    <t>rioolgemaal De Kiel, Rolderstraat 2, 7849 PC De Kiel (M)</t>
  </si>
  <si>
    <t>ZWN0103.00</t>
  </si>
  <si>
    <t>N86</t>
  </si>
  <si>
    <t>ZWN0104.00</t>
  </si>
  <si>
    <t>N87</t>
  </si>
  <si>
    <t>ZWN0200.00</t>
  </si>
  <si>
    <t>1977/1999</t>
  </si>
  <si>
    <t>ZWN0201.00</t>
  </si>
  <si>
    <t>N88</t>
  </si>
  <si>
    <t>ZWN0202.00</t>
  </si>
  <si>
    <t>N89</t>
  </si>
  <si>
    <t>ZWN0203.00</t>
  </si>
  <si>
    <t>N90</t>
  </si>
  <si>
    <t>ZWN0203.01</t>
  </si>
  <si>
    <t>ZWN0204.00</t>
  </si>
  <si>
    <t>N91</t>
  </si>
  <si>
    <t>ZWN0205.00</t>
  </si>
  <si>
    <t>N92</t>
  </si>
  <si>
    <t>rioolgemaal Erm, de Hoek 33, 7843 PK Erm (M)</t>
  </si>
  <si>
    <t>ZWN0206.00</t>
  </si>
  <si>
    <t>N93</t>
  </si>
  <si>
    <t>ZWN0207.00</t>
  </si>
  <si>
    <t>N94</t>
  </si>
  <si>
    <t>1975/1995</t>
  </si>
  <si>
    <t>rioolgemaal Gees, Goringdijk 2, 7863 TC Gees (M)</t>
  </si>
  <si>
    <t>ZWN0207.01</t>
  </si>
  <si>
    <t>N95</t>
  </si>
  <si>
    <t>1977/1996</t>
  </si>
  <si>
    <t>ZWN0208.01</t>
  </si>
  <si>
    <t>rioolgemaal Geesbrug, Kanaalweg 14, Oosterhesselen (E)</t>
  </si>
  <si>
    <t>ZWN0209.00</t>
  </si>
  <si>
    <t>N96</t>
  </si>
  <si>
    <t>rioolgemaal 't Haantje, 't Haantje bij 27b, 7847 TA 't Haantje</t>
  </si>
  <si>
    <t>ZWN0210.00</t>
  </si>
  <si>
    <t>N97</t>
  </si>
  <si>
    <t>rioolgemaal Klijndijk, Hoofdweg bij 43, 7871 TC Klijndijk</t>
  </si>
  <si>
    <t>ZWN0211.00</t>
  </si>
  <si>
    <t>N98</t>
  </si>
  <si>
    <t>ZWN0212.00</t>
  </si>
  <si>
    <t>N99</t>
  </si>
  <si>
    <t>ZWN0213.00</t>
  </si>
  <si>
    <t>N100</t>
  </si>
  <si>
    <t>197/1997</t>
  </si>
  <si>
    <t>ZWN0215.00</t>
  </si>
  <si>
    <t>N102</t>
  </si>
  <si>
    <t>1979/2001</t>
  </si>
  <si>
    <t>ZWN0216.00</t>
  </si>
  <si>
    <t>N103</t>
  </si>
  <si>
    <t>rioolgemaal Wezup, Wezuperstraat 19, 7852 TG Wezup</t>
  </si>
  <si>
    <t>ZWN0217.00</t>
  </si>
  <si>
    <t>N104</t>
  </si>
  <si>
    <t>1977/97/98</t>
  </si>
  <si>
    <t>ZWN0218.00</t>
  </si>
  <si>
    <t>N105</t>
  </si>
  <si>
    <t>BOZ0001.00</t>
  </si>
  <si>
    <t>Z15</t>
  </si>
  <si>
    <t>Gemaal De Dante, Broekdijkje 5, 7731 RJ Ommen</t>
  </si>
  <si>
    <t>BOZ0002.00</t>
  </si>
  <si>
    <t>Z99</t>
  </si>
  <si>
    <t>BOZ0003.00</t>
  </si>
  <si>
    <t>Z4</t>
  </si>
  <si>
    <t>BOZ0004.00</t>
  </si>
  <si>
    <t>BOZ0005.00</t>
  </si>
  <si>
    <t>Z2</t>
  </si>
  <si>
    <t>BOZ0006.00</t>
  </si>
  <si>
    <t>Z101</t>
  </si>
  <si>
    <t>BOZ0007.00</t>
  </si>
  <si>
    <t>Z93</t>
  </si>
  <si>
    <t>BOZ0008.00</t>
  </si>
  <si>
    <t>Z13</t>
  </si>
  <si>
    <t>BOZ0009.00</t>
  </si>
  <si>
    <t>Z97</t>
  </si>
  <si>
    <t>BOZ0010.00</t>
  </si>
  <si>
    <t>Z3</t>
  </si>
  <si>
    <t>BOZ0011.00</t>
  </si>
  <si>
    <t>Z7</t>
  </si>
  <si>
    <t>BOZ0012.00</t>
  </si>
  <si>
    <t>Z6</t>
  </si>
  <si>
    <t>BOZ0013.00</t>
  </si>
  <si>
    <t>Z1</t>
  </si>
  <si>
    <t>Gemaal Vilsterborg, Coevorderkanaal 15, 7742 PA Coevorden</t>
  </si>
  <si>
    <t>BOZ0014.00</t>
  </si>
  <si>
    <t>Z9</t>
  </si>
  <si>
    <t>Gemaal de Kuilen, Broekdijk 1, 7695 TB Bruchterveld</t>
  </si>
  <si>
    <t>BOZ0015.00</t>
  </si>
  <si>
    <t>Z8</t>
  </si>
  <si>
    <t>BOZ0016.00</t>
  </si>
  <si>
    <t>Z11</t>
  </si>
  <si>
    <t>BOZ0017.00</t>
  </si>
  <si>
    <t>Z12</t>
  </si>
  <si>
    <t>BOZ0018.00</t>
  </si>
  <si>
    <t>Z10</t>
  </si>
  <si>
    <t>Gemaal Oude Vaart, Molinksweg 3+C166, 7691 PJ Oud-Bergentheim</t>
  </si>
  <si>
    <t>BOZ0019.00</t>
  </si>
  <si>
    <t>Z26</t>
  </si>
  <si>
    <t>BOZ0020.00</t>
  </si>
  <si>
    <t>Z29</t>
  </si>
  <si>
    <t>BOZ0021.00</t>
  </si>
  <si>
    <t>Z30</t>
  </si>
  <si>
    <t>BOZ0022.00</t>
  </si>
  <si>
    <t>Z31</t>
  </si>
  <si>
    <t>BOZ0023.00</t>
  </si>
  <si>
    <t>Z28</t>
  </si>
  <si>
    <t>BOZ0024.00</t>
  </si>
  <si>
    <t>Z5</t>
  </si>
  <si>
    <t>Gemaal Holtheme, Rondweg 29, 7787 EJ Holtheme</t>
  </si>
  <si>
    <t>BOZ0025.00</t>
  </si>
  <si>
    <t>Z27</t>
  </si>
  <si>
    <t>BOZ0026.00</t>
  </si>
  <si>
    <t>Z16</t>
  </si>
  <si>
    <t>Gemaal De Driehoek, Schapendijk 5, 7735 KV Ommen</t>
  </si>
  <si>
    <t>BOZ0027.00</t>
  </si>
  <si>
    <t>Z17</t>
  </si>
  <si>
    <t>Gemaal Otterswijk, Otterswijk 12, 7701 PC Dedemsvaart</t>
  </si>
  <si>
    <t>BOZ0028.00</t>
  </si>
  <si>
    <t>Z18</t>
  </si>
  <si>
    <t>Gemaal Dorpsbos, Parallelweg 33, 7782 PE De Krim</t>
  </si>
  <si>
    <t>BOZ0029.00</t>
  </si>
  <si>
    <t>Z96</t>
  </si>
  <si>
    <t>BOZ0030.00</t>
  </si>
  <si>
    <t>Z19</t>
  </si>
  <si>
    <t>BOZ0031.00</t>
  </si>
  <si>
    <t>Z33</t>
  </si>
  <si>
    <t>Gemaal Arrien (ten Broeke), Ommerkanaal Oost 7, 7731 TS Ommen</t>
  </si>
  <si>
    <t>BOZ0032.00</t>
  </si>
  <si>
    <t>Z32</t>
  </si>
  <si>
    <t>Gemaal Arriervlier, Coevorderweg 11, 7735 KJ Arrien</t>
  </si>
  <si>
    <t>BOZ0033.00</t>
  </si>
  <si>
    <t>Z35</t>
  </si>
  <si>
    <t>Gemaal De Ondersloot, Rooiweg 1, 7737 PM Stegeren</t>
  </si>
  <si>
    <t>BOZ0034.00</t>
  </si>
  <si>
    <t>Z36</t>
  </si>
  <si>
    <t>Gemaal Hasekampbrug, Ommerkanaal 49, 7701 RD Dedemsvaart</t>
  </si>
  <si>
    <t>BOZ0035.00</t>
  </si>
  <si>
    <t>Z37</t>
  </si>
  <si>
    <t>BOZ0036.00</t>
  </si>
  <si>
    <t>Z38</t>
  </si>
  <si>
    <t>BOZ0037.00</t>
  </si>
  <si>
    <t>Z39</t>
  </si>
  <si>
    <t>BOZ0038.00</t>
  </si>
  <si>
    <t>Z34</t>
  </si>
  <si>
    <t>Gemaal Verbindingswijk, V.Rooyens Hoofdwijk 5, 7701 CL Dedemsv.</t>
  </si>
  <si>
    <t>BOZ0039.00</t>
  </si>
  <si>
    <t>Z40</t>
  </si>
  <si>
    <t>BOZ0040.00</t>
  </si>
  <si>
    <t>Z42</t>
  </si>
  <si>
    <t>Gemaal Dommerswijk, Dommerswijk 12, 7782 PA De Krim</t>
  </si>
  <si>
    <t>BOZ0041.00</t>
  </si>
  <si>
    <t>Z20</t>
  </si>
  <si>
    <t>BOZ0042.00</t>
  </si>
  <si>
    <t>Z41</t>
  </si>
  <si>
    <t>Gemaal stuwcom. Rollemanswijk, 2de Blokweg 2, 7782 SK De Krim</t>
  </si>
  <si>
    <t>BOZ0045.00</t>
  </si>
  <si>
    <t>Z104</t>
  </si>
  <si>
    <t>Stuw en meetpunt Bisschopshaar, Broekdijk 1-DV, 7731 RJ Ommen</t>
  </si>
  <si>
    <t>BOZ0046.00</t>
  </si>
  <si>
    <t>Z106</t>
  </si>
  <si>
    <t>BOZ0048.00</t>
  </si>
  <si>
    <t>Z114</t>
  </si>
  <si>
    <t>BOZ0049.00</t>
  </si>
  <si>
    <t>Stuw en meetpunt Lutterhoofdwijk</t>
  </si>
  <si>
    <t>BOZ0050.00</t>
  </si>
  <si>
    <t>Z129</t>
  </si>
  <si>
    <t>BOZ0055.00</t>
  </si>
  <si>
    <t>Z117</t>
  </si>
  <si>
    <t>BOZ0056.00</t>
  </si>
  <si>
    <t>Inlaten en stuwen te Dalerpeel en Nieuwlande</t>
  </si>
  <si>
    <t>BOZ0057.00</t>
  </si>
  <si>
    <t>Z24</t>
  </si>
  <si>
    <t>Gemaal Berkmeerwijk, Berkmeerweg 53, 7753 TB Dalerpeel</t>
  </si>
  <si>
    <t>BOZ0058.00</t>
  </si>
  <si>
    <t>Z23</t>
  </si>
  <si>
    <t>BOZ0059.00</t>
  </si>
  <si>
    <t>Z22</t>
  </si>
  <si>
    <t>BOZ0060.00</t>
  </si>
  <si>
    <t>Z25</t>
  </si>
  <si>
    <t>BOZ0061.00</t>
  </si>
  <si>
    <t>Z94</t>
  </si>
  <si>
    <t>BOZ0062.00</t>
  </si>
  <si>
    <t>Z21</t>
  </si>
  <si>
    <t>BOZ0063.00</t>
  </si>
  <si>
    <t>Z116</t>
  </si>
  <si>
    <t>Stuw Navo Depot, Coevorden</t>
  </si>
  <si>
    <t>BOZ0064.00</t>
  </si>
  <si>
    <t>Z108</t>
  </si>
  <si>
    <t>Stuw Klooster, Klooster 51, 7741 NC Coevorden</t>
  </si>
  <si>
    <t>BOZ0065.00</t>
  </si>
  <si>
    <t>Z126</t>
  </si>
  <si>
    <t>Stuw Schoemaker, Hulteweg 9, 7741 LE Coevorden</t>
  </si>
  <si>
    <t>BOZ0066.00</t>
  </si>
  <si>
    <t>Z43</t>
  </si>
  <si>
    <t>Gemaal Loozen, Westeindigerdijk 1, 7778 HG Loozen</t>
  </si>
  <si>
    <t>BOZ0068.00</t>
  </si>
  <si>
    <t>Z47</t>
  </si>
  <si>
    <t>BOZ0069.00</t>
  </si>
  <si>
    <t>Z100</t>
  </si>
  <si>
    <t>BOZ0070.00</t>
  </si>
  <si>
    <t>Z140</t>
  </si>
  <si>
    <t>BOZ0071.00</t>
  </si>
  <si>
    <t>Z45</t>
  </si>
  <si>
    <t>Gemaal Oude Veen, Stobbenhaarweg 9, 7791 HD Radewijk</t>
  </si>
  <si>
    <t>BOZ0072.00</t>
  </si>
  <si>
    <t>Z48</t>
  </si>
  <si>
    <t>Gemaal Veldingerveld, Rondweg 13, 7787 EJ Holtheme</t>
  </si>
  <si>
    <t>BOZ0073.00</t>
  </si>
  <si>
    <t>Z49</t>
  </si>
  <si>
    <t>BOZ0074.00</t>
  </si>
  <si>
    <t>Z95</t>
  </si>
  <si>
    <t>BOZ0075.00</t>
  </si>
  <si>
    <t>Z102</t>
  </si>
  <si>
    <t>BOZ0077.00</t>
  </si>
  <si>
    <t>Z105</t>
  </si>
  <si>
    <t>Stuw Boterhoek, Toeslagweg 1, 7791 RS Radewijk</t>
  </si>
  <si>
    <t>BOZ0078.00</t>
  </si>
  <si>
    <t>Z109</t>
  </si>
  <si>
    <t>Stuw Kloosterdijk, Kloosterdijk 82-84 ts., 7685 PX Marienberg</t>
  </si>
  <si>
    <t>BOZ0079.00</t>
  </si>
  <si>
    <t>Z111</t>
  </si>
  <si>
    <t>Stuw Kooiweg, Kooiweg 1, 7778 HA Loozen</t>
  </si>
  <si>
    <t>BOZ0080.00</t>
  </si>
  <si>
    <t>Z112</t>
  </si>
  <si>
    <t>BOZ0081.00</t>
  </si>
  <si>
    <t>Z113</t>
  </si>
  <si>
    <t>Stuw Loozen, Westeindigerdijk 1, 7778 HG Loozen</t>
  </si>
  <si>
    <t>BOZ0083.00</t>
  </si>
  <si>
    <t>Z119</t>
  </si>
  <si>
    <t>Stuw Otterswijk, Otterswijk 12, 7701 PC Dedemsvaart</t>
  </si>
  <si>
    <t>BOZ0084.00</t>
  </si>
  <si>
    <t>Z120</t>
  </si>
  <si>
    <t>Stuw Oude Veen, Oude Veenweg 4, 7792 VJ Venebrugge</t>
  </si>
  <si>
    <t>BOZ0085.00</t>
  </si>
  <si>
    <t>Z121</t>
  </si>
  <si>
    <t>BOZ0086.00</t>
  </si>
  <si>
    <t>Z122</t>
  </si>
  <si>
    <t>Stuw Radewijk-Achterin, Radewijkerweg 49, 7791 RK Radewijk</t>
  </si>
  <si>
    <t>BOZ0091.00</t>
  </si>
  <si>
    <t>Z128</t>
  </si>
  <si>
    <t>BOZ0093.00</t>
  </si>
  <si>
    <t>Z131</t>
  </si>
  <si>
    <t>BOZ0094.00</t>
  </si>
  <si>
    <t>Z133</t>
  </si>
  <si>
    <t>Stuw Veldsingdijk, Veldsingdijk 2, 7791 RL Radewijk</t>
  </si>
  <si>
    <t>BOZ0095.00</t>
  </si>
  <si>
    <t>Z135</t>
  </si>
  <si>
    <t>Stuw Westeindigerdijk, Westeindigerdijk 24, 7791 RV Radewijk</t>
  </si>
  <si>
    <t>BOZ0200.00</t>
  </si>
  <si>
    <t>BOZ0200.01</t>
  </si>
  <si>
    <t>BOZ0201.00</t>
  </si>
  <si>
    <t>Z137</t>
  </si>
  <si>
    <t>BON0001.00</t>
  </si>
  <si>
    <t>N4</t>
  </si>
  <si>
    <t>Gemaal Maatschappijwijk, Zuidzijde 44, 7874 TG Odoornerveen</t>
  </si>
  <si>
    <t>BON0002.00</t>
  </si>
  <si>
    <t>N5</t>
  </si>
  <si>
    <t>Gemaal Achterwijk, Noordzijde 20, 7874 TJ Odoornerveen</t>
  </si>
  <si>
    <t>BON0003.00</t>
  </si>
  <si>
    <t>N6</t>
  </si>
  <si>
    <t>Gemaal Kibbelveen, Zuidzijde 1, 7874 TD Odoornerveen</t>
  </si>
  <si>
    <t>BON0004.00</t>
  </si>
  <si>
    <t>N1</t>
  </si>
  <si>
    <t>Gemaal Grevenberg (427), Verl. Hoogeveensevaart 16, 7861 TB Oosterhesselen</t>
  </si>
  <si>
    <t>BON0005.00</t>
  </si>
  <si>
    <t>N2</t>
  </si>
  <si>
    <t>Gemaal Oosterhesselerbrug, Verl. Hoogeveensevaart 28, 7861 TB Oosterhesselen</t>
  </si>
  <si>
    <t>BON0006.00</t>
  </si>
  <si>
    <t>N48</t>
  </si>
  <si>
    <t>Gemaal Jelies, Havenstraat 23, 7848 AA Schoonoord</t>
  </si>
  <si>
    <t>BON0007.00</t>
  </si>
  <si>
    <t>N55</t>
  </si>
  <si>
    <t>BON0008.00</t>
  </si>
  <si>
    <t>N7</t>
  </si>
  <si>
    <t>BON0009.00</t>
  </si>
  <si>
    <t>N49</t>
  </si>
  <si>
    <t>Gemaal De Kamp, Achterkamp 1, 7751 ZN Dalen</t>
  </si>
  <si>
    <t>BON0010.00</t>
  </si>
  <si>
    <t>N3</t>
  </si>
  <si>
    <t>Gemaal Drostendiep Dalen, Achterloo 8, 7751 MK Dalen</t>
  </si>
  <si>
    <t>BON0011.00</t>
  </si>
  <si>
    <t>N9</t>
  </si>
  <si>
    <t>Orvelter Sluis</t>
  </si>
  <si>
    <t>BON0012.00</t>
  </si>
  <si>
    <t>N10</t>
  </si>
  <si>
    <t>Vossebeltsluis, Vossebelt 2, 7751 SX Dalen</t>
  </si>
  <si>
    <t>BON0013.00</t>
  </si>
  <si>
    <t>N11</t>
  </si>
  <si>
    <t>Zwindersesluis, Burg. Legroweg 15, 7864 TJ Zwinderen</t>
  </si>
  <si>
    <t>BON0014.00</t>
  </si>
  <si>
    <t>N46</t>
  </si>
  <si>
    <t>BON0015.00</t>
  </si>
  <si>
    <t>N29</t>
  </si>
  <si>
    <t>Gemaal Dikke Wijjk, Vaart NZ 153, 7833 HJ Nieuw Amsterdam</t>
  </si>
  <si>
    <t>BON0016.00</t>
  </si>
  <si>
    <t>N30</t>
  </si>
  <si>
    <t>Gemaal Molenwijk, Verl. Vaart NZ 1, 7887 ED Erica</t>
  </si>
  <si>
    <t>BON0017.00</t>
  </si>
  <si>
    <t>N38</t>
  </si>
  <si>
    <t>BON0018.00</t>
  </si>
  <si>
    <t>N50</t>
  </si>
  <si>
    <t>BON0019.00</t>
  </si>
  <si>
    <t>N13</t>
  </si>
  <si>
    <t>Gemaal Schutwijk/Kars, Schutwijk ZZ 31, 7891 TK Klazienaveen</t>
  </si>
  <si>
    <t>BON0020.00</t>
  </si>
  <si>
    <t>N42</t>
  </si>
  <si>
    <t>BON0021.00</t>
  </si>
  <si>
    <t>N51</t>
  </si>
  <si>
    <t>Gemaal Binnenvree, Stieltjeskanaal 14, 7742 BL Coevorden</t>
  </si>
  <si>
    <t>BON0022.00</t>
  </si>
  <si>
    <t>N14</t>
  </si>
  <si>
    <t>BON0023.00</t>
  </si>
  <si>
    <t>N52</t>
  </si>
  <si>
    <t>Gemaal Beeklanden, Nw. Amsterdamseweg 2, 7761 PB Schoonebeek</t>
  </si>
  <si>
    <t>BON0024.00</t>
  </si>
  <si>
    <t>N41</t>
  </si>
  <si>
    <t>Gemaal Padhuizerweide</t>
  </si>
  <si>
    <t>BON0025.00</t>
  </si>
  <si>
    <t>N12</t>
  </si>
  <si>
    <t>Gemaal Zwartemeer, Langestraat 285, 7891 GS Klazienaveen</t>
  </si>
  <si>
    <t>BON0026.00</t>
  </si>
  <si>
    <t>N60</t>
  </si>
  <si>
    <t>Stuw Kerkhoflaan</t>
  </si>
  <si>
    <t>BON0027.00</t>
  </si>
  <si>
    <t>N53</t>
  </si>
  <si>
    <t>BON0028.00</t>
  </si>
  <si>
    <t>N44</t>
  </si>
  <si>
    <t>Gemaal Stellingstraat, Stelingstraat ZZ 53, 7891 JC Klazienaveen</t>
  </si>
  <si>
    <t>BON0029.00</t>
  </si>
  <si>
    <t>N47</t>
  </si>
  <si>
    <t>BON0030.00</t>
  </si>
  <si>
    <t>N43</t>
  </si>
  <si>
    <t>Gemaal Kienholt, G.H. Scherpenlaan 35, 7765 CB Weiteveen</t>
  </si>
  <si>
    <t>BON0032.00</t>
  </si>
  <si>
    <t>N20</t>
  </si>
  <si>
    <t>Gemaal Kamerlingswijk, Kamerlingswijk OZ 16, 7894 AJ Zwartemeer</t>
  </si>
  <si>
    <t>BON0033.00</t>
  </si>
  <si>
    <t>N54</t>
  </si>
  <si>
    <t>Gemaal Katshaar, Stieltjeskanaal 69, 7756 PB Stieltjeskanaal</t>
  </si>
  <si>
    <t>BON0034.00</t>
  </si>
  <si>
    <t>N61</t>
  </si>
  <si>
    <t>Stuw Weg 22/De Panden, De Panden 26, 7894 BZ Zwartemeer</t>
  </si>
  <si>
    <t>BON0035.00</t>
  </si>
  <si>
    <t>N62</t>
  </si>
  <si>
    <t>BON0036.00</t>
  </si>
  <si>
    <t>N63</t>
  </si>
  <si>
    <t>BON0037.00</t>
  </si>
  <si>
    <t>N64</t>
  </si>
  <si>
    <t>BON0038.00</t>
  </si>
  <si>
    <t>??????</t>
  </si>
  <si>
    <t>Stuw Gratama</t>
  </si>
  <si>
    <t>BON0039.00</t>
  </si>
  <si>
    <t>N22</t>
  </si>
  <si>
    <t>Stuw Uitstroom Kanaal A, Stieltjeskanaal 1, 7764 AH Zandpol</t>
  </si>
  <si>
    <t>BON0040.00</t>
  </si>
  <si>
    <t>N21</t>
  </si>
  <si>
    <t>Stuw Tuinbouwcentrum Erica, Beekweg 44, 7887 TN Erica</t>
  </si>
  <si>
    <t>BON0041.00</t>
  </si>
  <si>
    <t>N18</t>
  </si>
  <si>
    <t>Stuw R.K. kerk Zwartemeer, Kamerlingswijk OZ 72, 7894 AJ Zwartemeer</t>
  </si>
  <si>
    <t>BON0042.00</t>
  </si>
  <si>
    <t>N17</t>
  </si>
  <si>
    <t>Stuw Koopman, Kamerlingswijk WZ 17, 7894 AK Zwartemeer</t>
  </si>
  <si>
    <t>BON0043.00</t>
  </si>
  <si>
    <t>N15</t>
  </si>
  <si>
    <t>Stuw Puritschuur v/m Veldsp., Verl. Noordersloot 26, 7891 TM Klazienaveen</t>
  </si>
  <si>
    <t>BON0044.00</t>
  </si>
  <si>
    <t>N16</t>
  </si>
  <si>
    <t>BON0045.00</t>
  </si>
  <si>
    <t xml:space="preserve">Stuw omloop Dommerskanaal, </t>
  </si>
  <si>
    <t>BON0046.00</t>
  </si>
  <si>
    <t>N56</t>
  </si>
  <si>
    <t>BON0047.00</t>
  </si>
  <si>
    <t>N59</t>
  </si>
  <si>
    <t>BON0048.00</t>
  </si>
  <si>
    <t>N23</t>
  </si>
  <si>
    <t>BON0049.00</t>
  </si>
  <si>
    <t>N24</t>
  </si>
  <si>
    <t>Inlaat Oosterwijk (Kuper), O. Noortstraat 1, 7887 QZ Oranjedorp</t>
  </si>
  <si>
    <t>BON0050.00</t>
  </si>
  <si>
    <t>Inlaat Havenstraat, Verl. Vaart NZ 53, 7887 EE Erica</t>
  </si>
  <si>
    <t>BON0051.00</t>
  </si>
  <si>
    <t>N19</t>
  </si>
  <si>
    <t>Inlaat Ensingwijk, Verl. Vaart ZZ 45, 7887 EM Erica</t>
  </si>
  <si>
    <t>BON0052.00</t>
  </si>
  <si>
    <t>N8</t>
  </si>
  <si>
    <t>BON0053.00</t>
  </si>
  <si>
    <t>N25</t>
  </si>
  <si>
    <t>Stuw 2e Boerwijk Noord, 2e Boerwijk 3, 7887 QQ Erica</t>
  </si>
  <si>
    <t>BON0054.00</t>
  </si>
  <si>
    <t>N26</t>
  </si>
  <si>
    <t>Stuw Dikke Wijk, Dikke Wijk WZ 2, 7833 HS Nw.Amsterdam</t>
  </si>
  <si>
    <t>BON0055.00</t>
  </si>
  <si>
    <t>N27</t>
  </si>
  <si>
    <t>Stuw Veendijk, Kamerlingswijk OZ 87, 7894 Aj zwartemeer</t>
  </si>
  <si>
    <t>BON0056.00</t>
  </si>
  <si>
    <t>N28</t>
  </si>
  <si>
    <t>Stuw Bargerveen (zonne-energie)</t>
  </si>
  <si>
    <t>BON0057.00</t>
  </si>
  <si>
    <t>N32</t>
  </si>
  <si>
    <t>Stuw Noordersloot (zonne-energie)</t>
  </si>
  <si>
    <t>BON0058.00</t>
  </si>
  <si>
    <t>N33</t>
  </si>
  <si>
    <t>BON0059.00</t>
  </si>
  <si>
    <t>N34</t>
  </si>
  <si>
    <t>BON0060.00</t>
  </si>
  <si>
    <t>N35</t>
  </si>
  <si>
    <t>Stuw Super, Verl. Vaart NZ 20, 7887 EE Erica</t>
  </si>
  <si>
    <t>BON0061.00</t>
  </si>
  <si>
    <t>N37</t>
  </si>
  <si>
    <t>BON0062.00</t>
  </si>
  <si>
    <t>N36</t>
  </si>
  <si>
    <t>Stuw 1e en 2e Boerwijk (zonne-energie)</t>
  </si>
  <si>
    <t>BON0063.00</t>
  </si>
  <si>
    <t>N65</t>
  </si>
  <si>
    <t>BON0064.00</t>
  </si>
  <si>
    <t>N39</t>
  </si>
  <si>
    <t>BON0065.00</t>
  </si>
  <si>
    <t>N40</t>
  </si>
  <si>
    <t>BON0066.00</t>
  </si>
  <si>
    <t>N31</t>
  </si>
  <si>
    <t>BON0067.00</t>
  </si>
  <si>
    <t>N66</t>
  </si>
  <si>
    <t>BON0068.00</t>
  </si>
  <si>
    <t>N67</t>
  </si>
  <si>
    <t>BON0069.00</t>
  </si>
  <si>
    <t>N68</t>
  </si>
  <si>
    <t>BON0070.00</t>
  </si>
  <si>
    <t>N69</t>
  </si>
  <si>
    <t>Inlaat Mezach-Zwinderen, Burg.Legroweg 2, 7864 TK Zwinderen noord</t>
  </si>
  <si>
    <t>BON0071.00</t>
  </si>
  <si>
    <t>N71</t>
  </si>
  <si>
    <t>BON0203.00</t>
  </si>
  <si>
    <t>BOZ0097.00</t>
  </si>
  <si>
    <t>BOZ0098.00</t>
  </si>
  <si>
    <t>BOZ0099.00</t>
  </si>
  <si>
    <t>BOZ0100.00</t>
  </si>
  <si>
    <t>rzwi Dedemsvaart, Woudbloemweg 3a, 7701 PG DEDEMSVAART</t>
  </si>
  <si>
    <t>Inventaris rwzi Dedemsvaart, Woudbloemweg 3a, Dedemsvaart</t>
  </si>
  <si>
    <t>BOZ0101.00</t>
  </si>
  <si>
    <t>Gemaal 't Stroomkanaal, Beerzerhaar 5, 7685 PP Beerzerveld</t>
  </si>
  <si>
    <t>BON0072.00</t>
  </si>
  <si>
    <t>Gemaal Bollema, Lutmarsweg 8, 7863 PX Gees (m.i.v. 01-07-06)</t>
  </si>
  <si>
    <t>rioolgemaal Veenoord, Nieuweweg 96, 7844 NW Veenoord (W/E) (m.i.v. 01-07-06)</t>
  </si>
  <si>
    <t>Bedrag</t>
  </si>
  <si>
    <t>??</t>
  </si>
  <si>
    <t>rwzi Emmen, Dikke Wijk O.Z. 56, 7833 HR Nw Amsterdam incl. slibverw.</t>
  </si>
  <si>
    <t>Z64</t>
  </si>
  <si>
    <t>Z147</t>
  </si>
  <si>
    <t>Gemaal Oldema, Gees</t>
  </si>
  <si>
    <t>N115</t>
  </si>
  <si>
    <t>BON0073.00</t>
  </si>
  <si>
    <t>BOZ0102.00</t>
  </si>
  <si>
    <t>BOZ0103.00</t>
  </si>
  <si>
    <t>BOZ0104.00</t>
  </si>
  <si>
    <t>BOZ0105.00</t>
  </si>
  <si>
    <t>BOZ0106.00</t>
  </si>
  <si>
    <t>Krooshekreiniger + grondduiker Ter Wielen ---  nieuw</t>
  </si>
  <si>
    <t>BOZ0107.00</t>
  </si>
  <si>
    <t>Krooshekreiniger Loozen ---  nieuw</t>
  </si>
  <si>
    <t>BOZ0108.00</t>
  </si>
  <si>
    <t>Krooshekreiniger Gouden Ploeg ---  nieuw</t>
  </si>
  <si>
    <t>BOZ0109.00</t>
  </si>
  <si>
    <t>Gemaal Molnmarsch (OG), Brinkweg 9a, 7691 PE Bergentheim</t>
  </si>
  <si>
    <t>BON0074.00</t>
  </si>
  <si>
    <t>S12 Stuw Oostopgaande, Oostopgaande 49, 7918 TC Nieuwlande</t>
  </si>
  <si>
    <t>BON0075.00</t>
  </si>
  <si>
    <t>S15 Stuw Calkoenswijk, Brugstraat 90, 7918 TN Nieuwlande</t>
  </si>
  <si>
    <t>BON0076.00</t>
  </si>
  <si>
    <t>S17 Stuw Magernieuwlande, Brugstraat 35a, 7918 TP Nieuwlande</t>
  </si>
  <si>
    <t>BON0077.00</t>
  </si>
  <si>
    <t>BON0078.00</t>
  </si>
  <si>
    <t>S19 Stuw Rollemanswijk, Pieterswijk 105, 7916 TH Elim</t>
  </si>
  <si>
    <t>S18 Stuw NZ Steigerwijk, Steigerwijk 27, 7918 TM Nieuwlande</t>
  </si>
  <si>
    <t>BON0079.00</t>
  </si>
  <si>
    <t>S20 Stuw ZZ Steigerwijk, Steigerwijk 82, 7753 TS Dalerpeel</t>
  </si>
  <si>
    <t>BON0080.00</t>
  </si>
  <si>
    <t>S21 Stuw Geesbrug, Energiestraat 10, 7917 RA Geesbrug</t>
  </si>
  <si>
    <t>BON0081.00</t>
  </si>
  <si>
    <t>S22 Inlaat Zwinderse Kanaal, Kanaalweg 5, 7917 TA Geesbrug</t>
  </si>
  <si>
    <t>BOZ0110.00</t>
  </si>
  <si>
    <t>BOZ0111.00</t>
  </si>
  <si>
    <t>BOZ0112.00</t>
  </si>
  <si>
    <t>Monsternamepunt Kloosterdijk, Kloosterdijk 23 (Bij), 7692 PH Marienberg</t>
  </si>
  <si>
    <t>BOZ0113.00</t>
  </si>
  <si>
    <t>Debiet meetpunt Ane, De Vaart 1 (POMP), 7784 DJ Ane</t>
  </si>
  <si>
    <t>BON0082.00</t>
  </si>
  <si>
    <t>Debiet meetpunt Zwinderen, Verl. Hoogeveense Vaart 37 (Bij DIV), 7864 TA Zwinderen</t>
  </si>
  <si>
    <t>BON0083.00</t>
  </si>
  <si>
    <t>Debiet meetpunt Coevorden, Alte Picardiekanaal 22 (Bij pomp), 7742 PD Coevorden</t>
  </si>
  <si>
    <t>BON0084.00</t>
  </si>
  <si>
    <t>Debiet meetpunt Nieuw Amsterdam, Vaart NZ 73, 7833 HD Nieuw Amsterdam</t>
  </si>
  <si>
    <t>ZWZ0012.00</t>
  </si>
  <si>
    <t>rioolgemaal Broeklanden, Noorwegenweg te Hardenberg</t>
  </si>
  <si>
    <t>tax</t>
  </si>
  <si>
    <t>Gemaal Weyerswold/Ossehaar, Stieltjeskanaal 15, 7756PA Stieljeskanaal</t>
  </si>
  <si>
    <t>Drentse stuw (5555), De Hulteweg 11, 7741 LE Coevorden</t>
  </si>
  <si>
    <t>Inlaat Zuivering Dikke Wijk, Dikke Wijk OZ 56, 7833 HR Nieuw Amsterdam</t>
  </si>
  <si>
    <t>Stuw Kokerbrug, Nieuw Amsterdamseweg 15, 7764 AN Zandpol</t>
  </si>
  <si>
    <t>Stuw Veenschapswijk, Veenschapswijk 33, 7887 TZ Erica</t>
  </si>
  <si>
    <t>Stuw Heerendijk, Dikke Wijk OZ 46</t>
  </si>
  <si>
    <t>Stuw Oosterwijk, Oosterwijk WZ 21, 7885 TN Nieuw Dordrecht</t>
  </si>
  <si>
    <t>Gemaal Griendsveenwijk, Peelstraat 75, 7887 TM Erica</t>
  </si>
  <si>
    <t>Stuw Schepers, Witte Menweg 3, 7917 TK Geesbrug</t>
  </si>
  <si>
    <t>Stuw Biewenga, Ingenieur Biewengaweg 44, 7765 BG Weiteveen</t>
  </si>
  <si>
    <t>Gemaal Dommerskanaal, Griendtsveenstraat 32, 7887 TH Erica</t>
  </si>
  <si>
    <t>Gemaal Oranjedorp, Bladderswijk OZ 41, 7885 TJ Nw. Dordrecht</t>
  </si>
  <si>
    <t>Gemaal Dordsedijk, Dordsedijk 81, 7765 AB Weiteveen</t>
  </si>
  <si>
    <t>Gemaal Erica Oost, Verl. Vaart NZ 145, 7887 EL Erica</t>
  </si>
  <si>
    <t>Stuw Schoonebekerdiep S4, Europaweg 193, 7766 AG Nw.Schoonebeek</t>
  </si>
  <si>
    <t>Stuw Kamerlingswijk/Lippold, Kamerlingswijk OZ 82, 7894 AJ Zwartemeer</t>
  </si>
  <si>
    <t>Stuw 438 Kanaal A.R.O.V., Kanaalweg 12, 7761 PH Schoonebeek</t>
  </si>
  <si>
    <t>Stuw Mijnezwijk (Meineszwijk), Kanaalweg 12, 7761 PH Schoonebeek</t>
  </si>
  <si>
    <t>Stuw Vlotbrug, Dordseweg 81, 7765 AB Weiteveen</t>
  </si>
  <si>
    <t>Stuw Boerdijk (v.d. Vinne), Boerdijk 14, 7918 TB Nieuwlande noord</t>
  </si>
  <si>
    <t>Inlaat Zwinderseveld, Veldweg 3, 7929 TE Nieuwlande noord</t>
  </si>
  <si>
    <t>Inlaat Wilting, Veldweg 9, 7929 TE Nieuwlande</t>
  </si>
  <si>
    <t>Inlaat Rietplas, Distelvink 97, 7827 DD Emmen</t>
  </si>
  <si>
    <t>-</t>
  </si>
  <si>
    <t>rioolgemaal Beeklanden, Nw.Amsterdamseweg 2, 7761 PB Schoonebeek (M)</t>
  </si>
  <si>
    <t>rioolgemaal Schoonebeek (industriet.), Nw.Amsterdamseweg 31, 7764 AN Zandpol (M)</t>
  </si>
  <si>
    <t>rioolgemaal Nw. Amsterdam, Zijtak OZ 65, 7833 AP Nieuw Amsterdam (M)</t>
  </si>
  <si>
    <t>rioolgemaal Emmen, 2e Bokslootweg 5, 7821 AS Emmen</t>
  </si>
  <si>
    <t>rioolgemaal Schoonoord, Splittingstraat 15, 7848 CA Schoonoord (M)</t>
  </si>
  <si>
    <t>rioolgemaal Wezuperberg, Oranjekanaal ZZ 11, 7853 TC Wezuperbrug (M)</t>
  </si>
  <si>
    <t>rioolgemaal Aalden, Aalderhoogte 7, 7854 RT Oosterhesselen (M)</t>
  </si>
  <si>
    <t>rioolgemaal Benneveld, Bennevelderstraat 40, 7856 TA Benneveld (M)</t>
  </si>
  <si>
    <t>rioolgemaal Dalereind (M), Brugstraat 33, 7918 TP Nieuwlande</t>
  </si>
  <si>
    <t>rioolgemaal Dalereind (E), Brugstraat 33, 7918 TP Nieuwlande</t>
  </si>
  <si>
    <t>rioolgemaal Diphoorn, Diphoorn nr. 10, 7842 TB Diphoorn (M)</t>
  </si>
  <si>
    <t>rioolgemaal Ermerzand, de Hoek 35, 7843 PM Erm (M) (pompgemaal)</t>
  </si>
  <si>
    <t>rioolgemaal Gees, Goringdijk 2, 7863 TC Gees (E)</t>
  </si>
  <si>
    <t>rioolgemaal Meppen, Dennekampen 7, 7855 PA Meppen (M)</t>
  </si>
  <si>
    <t>rioolgemaal Nieuwlande, Oostopgaande 46, 7918 TD Nieuwl/Oosterh. (M)</t>
  </si>
  <si>
    <t>rioolgemaal Odoorn, Hammeersweg 15, 7873 BR Odoorn (M)</t>
  </si>
  <si>
    <t>rioolgemaal Zwinderen, Verl. Hoogeveensestraat 73, 7864 TC Zwinderen</t>
  </si>
  <si>
    <t>rioolgemaal Oosterhesselen, Witte Zand 27, 7861 BH Oosterhesselen (M)</t>
  </si>
  <si>
    <t>rioolgemaal bedrijventerrein A37, Koriander, 789x xx Klazienaveen</t>
  </si>
  <si>
    <t>Gemaal Haandrik/Hazelaar, De Haandrik 4a, 7787 EA Holtheme</t>
  </si>
  <si>
    <t>Gemaal Anerveen, Kalkwijk 10, 7788 AJ Anerveen</t>
  </si>
  <si>
    <t>Gemaal De Noord Meene, Marsweg 10, 7784 DA Ane</t>
  </si>
  <si>
    <t>Gemaal Collendoorn, Luggersweg 4a, 7798 CN Collendoorn</t>
  </si>
  <si>
    <t>Gemaal Kruzebrink, Gramsbergerweg 52, 7772 PB, Hardenberg</t>
  </si>
  <si>
    <t>Gemaal de Fliers, Hardenbergerweg 14, 7696 BC Brucht</t>
  </si>
  <si>
    <t>Gemaal de Elsbeek, Stuwdijk 1, 7692 PJ Marienberg</t>
  </si>
  <si>
    <t>Gemaal de Pallegarste, Kloosterdijk 48, 7685 PX Beerzerveld</t>
  </si>
  <si>
    <t>Gemaal Beerzerpolder/Hammerdijk, Waayerinksweg 11, 7685 PJ Beerzerveld</t>
  </si>
  <si>
    <t>Gemaal Prins (De Jager/Bouwhuis), Parallelweg 73, 7782 PH De Krim</t>
  </si>
  <si>
    <t>Gemaal Scheerseveld, Nieuwlandseweg 9, 7782 SB De Krim</t>
  </si>
  <si>
    <t>Gemaal Kleine Vecht, De Haandrik 5, 7787 EA Holtheme</t>
  </si>
  <si>
    <t>Gemaal Coevorder en Dalervenen, Nieuwe Krim 17, 7741 NR Coevorden</t>
  </si>
  <si>
    <t>Gemaal Steenwijksmoer, Krimweg 90, 7741 KK Coevorden</t>
  </si>
  <si>
    <t>Gemaal Nieuwe Krim, Nieuwe Krim 40, 7741 NT Coevorden</t>
  </si>
  <si>
    <t>Gemaal De Hulte, De Hulteweg 7, 7741 LE Coevorden</t>
  </si>
  <si>
    <t>Gemaal Radewijk, Mastbrugweg 3, 7791 RP Radewijk</t>
  </si>
  <si>
    <t>Gemaal Plaggemars, Klokkenbuil 5, 7773 AW Hardenberg</t>
  </si>
  <si>
    <t>Gemaal Junne, Junnerweg 9, 7731 PV Ommen</t>
  </si>
  <si>
    <t>Gemaal Wolfveldseweg, Wolfveldseweg 2, 7737 PK Stegeren</t>
  </si>
  <si>
    <t>Gemaal Oosterdijk, Oosterdijk 1, 7737 PN Stegeren</t>
  </si>
  <si>
    <t>Gemaal Dedemsvaart, Hoofdvaart 102c, 7701 JP Dedemsvaart</t>
  </si>
  <si>
    <t>Gemaal Kolenbrandersbos, Otterswijk 12, 7701 PC Dedemsvaart</t>
  </si>
  <si>
    <t>Gemaal Heemserveen, Roelof Mulderweg 2, 7796 HL Heemserveen</t>
  </si>
  <si>
    <t>Gemaal Scholtenswijk, Coevorderweg 223, 7781 PE De Krim</t>
  </si>
  <si>
    <t>Gemaal Lennelleiding, Radewijkerweg 49a, 7791 RK Radewijk</t>
  </si>
  <si>
    <t>Gemaal Dooze, Kloosterstraat 16, 7693 TB Sibculo</t>
  </si>
  <si>
    <t>rioolgemaal Hardenberg, Vechtstraat 6, 7772 AX Hardenberg</t>
  </si>
  <si>
    <t>rioolgemaal Bergentheim-West, Stationsweg 13, 7691 AN Bergentheim</t>
  </si>
  <si>
    <t>rioolgemaal Pallegarste, Kloosterdijk 13, 7692 PH Marienberg</t>
  </si>
  <si>
    <t>rioolgemaal Marienberg, 2e Elsweg 13, 7692 PD Marienberg</t>
  </si>
  <si>
    <t>rioolgemaal Bergentheim-Oost, Van Royensweg 12, 7691 BM Bergentheim</t>
  </si>
  <si>
    <t>rioolgemaal Rheezerweg, Rheezerweg 79, 7771 TD Hardenberg</t>
  </si>
  <si>
    <t>rioolgemaal Hoogengraven, Coevorderweg 46, 7737 PG Stegeren</t>
  </si>
  <si>
    <t>rioolgemaal Beerze, Beerzerweg 37, 7736 PH Beerze</t>
  </si>
  <si>
    <t>rioolgemaal Ommen, Garstenkamp 17, 7731 JA OMMEN</t>
  </si>
  <si>
    <t>rioolgemaal De Dante, De Meerkoet 19, 7731 KZ OMMEN</t>
  </si>
  <si>
    <t>rioolgemaal Besthmen, Besthemerweg 1, 7731 PB Ommen</t>
  </si>
  <si>
    <t>rioolgemaal Dedemsvaart, Moerheimstraat 150, 7701 CJ Dedemsvaart</t>
  </si>
  <si>
    <t>rioolgemaal Slagharen, Coevorderweg 13, 7776 AA Slagharen</t>
  </si>
  <si>
    <t>rioolgemaal Lutten,  Zwarte Dijk 34d, 7775 PB Lutten</t>
  </si>
  <si>
    <t>rioolgemaal Schuinesloot, Geert Mighelsweg 1, 7776 RZ Slagharen</t>
  </si>
  <si>
    <t>rioolgemaal Nieuwe Krim, Nieuwe Krim 34, 7741NS Coevorden</t>
  </si>
  <si>
    <t>rioolgemaal Dalerpeel, Nassaustraat 25, 7753 TH Dalerpeel</t>
  </si>
  <si>
    <t>rioolgemaal Elim, M.Kuilerweg 4a, 7916 VM Elim</t>
  </si>
  <si>
    <t>rioolgemaal Wachtum, Oostereind 4a, 7754 NW Wachtum</t>
  </si>
  <si>
    <t>rioolgemaal Dalerveen, De Lichtenburg 4, 7755 NA Dalerveen</t>
  </si>
  <si>
    <t>Gemaal Baalder, Gramsbergerweg 52d, 7772 PB Hardenberg</t>
  </si>
  <si>
    <t>Gemaal De Mars, Coevorderkanaal 15, 7787 PA Coevorden</t>
  </si>
  <si>
    <t>Gemaal Garstelanden, De Telgte 7, 7783 EV Gramsbergen</t>
  </si>
  <si>
    <t>Gemaal Grolland, Anerveenseweg 46, 7788 AH Anerveen</t>
  </si>
  <si>
    <t>Gemaal Kloosterdijk, Oosterweg 4, 7685 PC Beerzerveld</t>
  </si>
  <si>
    <t>Gemaal De Molengoot, Europaweg 39, 7772 BG Hardenberg</t>
  </si>
  <si>
    <t>Gemaal Willem Snel, Hardenbergerweg 9, 7783 CK Gramsbergen</t>
  </si>
  <si>
    <t>Stuw en meetpunt Glashutte, Hoofdvaart 102c, 7701 JP Dedemsvaart</t>
  </si>
  <si>
    <t>Stuw Lennelleiding, Radewijkerweg 66a, 7791 RH Radewijk</t>
  </si>
  <si>
    <t>Stuw Lutterscheiding, Coevorderweg 3, 7776 AA Lutten</t>
  </si>
  <si>
    <t>Stuw Nieuwlandseweg, Nieuwlandseweg 9, 7782 SB De Krim</t>
  </si>
  <si>
    <t>Stuw Schuinesloot, Coevorderweg 91, 7776 AE Slagharen</t>
  </si>
  <si>
    <t>BWO Loods, Ommerkanaal Oost 9, 7731 TS Ommen</t>
  </si>
  <si>
    <t>Inlaat Radewijkerbeek, Hoornblad 41, 7772 MG Hardenberg</t>
  </si>
  <si>
    <t>rwzi Sleen, Jongbloedvaart, Zetelveenweg 5, 7841 BP Sleen</t>
  </si>
  <si>
    <t>Werkplaats te Hardenberg, De Riet 1, 7773 NA Hardenberg</t>
  </si>
  <si>
    <t>Gemaal Radewijk-Achterin, Radewijkerweg 49a, 7791 RK Radewijk</t>
  </si>
  <si>
    <t>Stuw Sibculo, Kloosterdijk 128, 7693 PR Sibculo</t>
  </si>
  <si>
    <t>Gemaal De Zuid Meene, De Meene .., 7779 DC Gramsbergen (nieuwbouw)</t>
  </si>
  <si>
    <t>Stuw Tachtig Bunderweg, Tachtig Bunderweg 10, 7693 PT Sibculo</t>
  </si>
  <si>
    <t>Stuw Akkerweg (zonnestuw), Akkerweg 12, 7693 PL Sibculo</t>
  </si>
  <si>
    <t>Stuw Slagharen, Coevorderweg 91, 7776 AE Slagharen --- nieuw</t>
  </si>
  <si>
    <t>Z153</t>
  </si>
  <si>
    <t>Stuw Haandrik, Holtheme 3A, 7787 BA Gramsbergen (voorm. Rijkswaterstaat)</t>
  </si>
  <si>
    <t>Stuw Hardenberg, Stuwdijk 2A, 7772 AW Hardenberg (voorm. Rijkswaterstaat)</t>
  </si>
  <si>
    <t>Z154</t>
  </si>
  <si>
    <t>Z155</t>
  </si>
  <si>
    <t>Stuw Mariënberg, De stuwdijk 3,  7692 PJ Marienberg (voorm. Rijkswaterstaat)</t>
  </si>
  <si>
    <t>Z152</t>
  </si>
  <si>
    <t>Stuw Junne, Junnerweg 9a, 7737 PV Stegeren (voorm. Rijkswaterstaat)</t>
  </si>
  <si>
    <t>Stuw Bergje, Drogteropslagen 6, 7705 PG Drogteropslagen        --- nieuw   zonne-energie</t>
  </si>
  <si>
    <t>Stuw Drogteropslagen, Linderdijk 8, 7925 PN Linde  --- nieuw   zonne-energie</t>
  </si>
  <si>
    <t>Stuw Linderdijk, Linderdijk 8, 7925 PN Linde    --- nieuw</t>
  </si>
  <si>
    <t>Stuw Kielsweg, Marten Kuilerweg (nabij 3), 7916 RJ Elim</t>
  </si>
  <si>
    <t>Stuw Derdewijk, Jufferswijk 126, 7918 VA Elim</t>
  </si>
  <si>
    <t>Stuw Radewijk, Mastbrugweg 3, 7791 RP Radewijk</t>
  </si>
  <si>
    <t>52/274</t>
  </si>
  <si>
    <t>Stuw Noorwegenweg, Noorwegenweg 1, 7772 TA Hardenberg</t>
  </si>
  <si>
    <t>Stuw S1 Schoonebekerdiep</t>
  </si>
  <si>
    <t>288/289</t>
  </si>
  <si>
    <t>Gemaal 2e Boerwijk, 2e Boerwijk 3, 7887 QQ Erica</t>
  </si>
  <si>
    <t>Stuw voormalig Veldspoorlijn</t>
  </si>
  <si>
    <t>Gemaal Grote Rietplas (energie via gemeente)</t>
  </si>
  <si>
    <t>XX</t>
  </si>
  <si>
    <t>BOZ0114.00</t>
  </si>
  <si>
    <t>rioolgemaal Klijndijk, Zijtak 3, Klijndijk (M/E)</t>
  </si>
  <si>
    <t>bedrijfsinventaris rwzi Hardenberg</t>
  </si>
  <si>
    <t>bedrijfsinventaris rwzi Coevorden</t>
  </si>
  <si>
    <t>bedrijfsinventaris rwzi Sleen</t>
  </si>
  <si>
    <t>bedrijfsinventaris rwzi Emmen</t>
  </si>
  <si>
    <t>inventaris rwzi Ommen</t>
  </si>
  <si>
    <t>inventaris rioolgemaal De Krim</t>
  </si>
  <si>
    <t>inventaris rg. Bruchterveld</t>
  </si>
  <si>
    <t>inventaris rioolgemaal Ane</t>
  </si>
  <si>
    <t>inventaris rioolgemaal De Dante</t>
  </si>
  <si>
    <t>inventaris rioolgemaal Rheezerweg</t>
  </si>
  <si>
    <t>Districtskantoor Sleen, Zetelveenweg 3, 7841 BP Sleen (+ zonnepanelen)</t>
  </si>
  <si>
    <t>datum</t>
  </si>
  <si>
    <t>CB</t>
  </si>
  <si>
    <t>bedr.inventaris</t>
  </si>
  <si>
    <t>edr.gebouwen</t>
  </si>
  <si>
    <t>Stuw De Panden/Meerwijk te Zwartemeer (zonnepaneel)</t>
  </si>
  <si>
    <t>RWZI Almelo-Sumpel</t>
  </si>
  <si>
    <t>De Bosuil 1</t>
  </si>
  <si>
    <t>INVENTARIS RWZI Almelo-Sumpel</t>
  </si>
  <si>
    <t>RWZI Almelo-Vissedijk</t>
  </si>
  <si>
    <t>Kolthofsingel 22</t>
  </si>
  <si>
    <t>INVENTARIS RWZI Almelo-Vissedijk</t>
  </si>
  <si>
    <t>J. Banisgemaal</t>
  </si>
  <si>
    <t>Rioolgemaal Borne</t>
  </si>
  <si>
    <t>RWZI Denekamp</t>
  </si>
  <si>
    <t>Dorpermeienweg 13</t>
  </si>
  <si>
    <t>INVENTARIS RWZI Denekamp</t>
  </si>
  <si>
    <t>RWZI Enschede-West</t>
  </si>
  <si>
    <t>Lonnekerbrugstraat 175</t>
  </si>
  <si>
    <t>INVENTARIS RWZI Enschede-West</t>
  </si>
  <si>
    <t>Rioolgemaal Geesteren</t>
  </si>
  <si>
    <t>Poolsweg 2</t>
  </si>
  <si>
    <t>RWZI Glanerbrug</t>
  </si>
  <si>
    <t>Kerkstraat 86</t>
  </si>
  <si>
    <t>Werkplaats Goor</t>
  </si>
  <si>
    <t>Holtdijk 16</t>
  </si>
  <si>
    <t>INVENTARIS Werkplaats Goor</t>
  </si>
  <si>
    <t>RWZI Goor</t>
  </si>
  <si>
    <t>INVENTARIS RWZI Goor</t>
  </si>
  <si>
    <t>RWZI Haaksbergen</t>
  </si>
  <si>
    <t>Leferinksweg 7</t>
  </si>
  <si>
    <t>INVENTARIS RWZI Haaksbergen</t>
  </si>
  <si>
    <t>RWZI Den Ham</t>
  </si>
  <si>
    <t>Meersendijk 29</t>
  </si>
  <si>
    <t>INVENTARIS RWZI Den Ham</t>
  </si>
  <si>
    <t>RWZI Hengelo</t>
  </si>
  <si>
    <t>Wegtersweg 17</t>
  </si>
  <si>
    <t>INVENTARIS RWZI Hengelo</t>
  </si>
  <si>
    <t>RWZI Losser</t>
  </si>
  <si>
    <t>INVENTARIS RWZI Losser</t>
  </si>
  <si>
    <t>RWZI Nijverdal</t>
  </si>
  <si>
    <t>INVENTARIS RWZI Nijverdal</t>
  </si>
  <si>
    <t>RWZI Oldenzaal</t>
  </si>
  <si>
    <t>INVENTARIS RWZI Oldenzaal</t>
  </si>
  <si>
    <t>Opslag-/werkplaats Ootmarsum</t>
  </si>
  <si>
    <t>Wiemselweg 16</t>
  </si>
  <si>
    <t>INVENTARIS Opslag-/werkplaats Ootmarsum</t>
  </si>
  <si>
    <t>RWZI Ootmarsum</t>
  </si>
  <si>
    <t>INVENTARIS RWZI Ootmarsum</t>
  </si>
  <si>
    <t>RWZI Rijssen</t>
  </si>
  <si>
    <t>Oude Veerweg 4</t>
  </si>
  <si>
    <t>INVENTARIS RWZI Rijssen</t>
  </si>
  <si>
    <t>RWZI Tubbergen</t>
  </si>
  <si>
    <t>INVENTARIS RWZI Tubbergen</t>
  </si>
  <si>
    <t>RWZI Vriezenveen</t>
  </si>
  <si>
    <t>Almeloseweg 51 a</t>
  </si>
  <si>
    <t>INVENTARIS RWZI Vriezenveen</t>
  </si>
  <si>
    <t>RWZI Vroomshoop</t>
  </si>
  <si>
    <t>De Sluis 20</t>
  </si>
  <si>
    <t>Rioolgemaal Wierden</t>
  </si>
  <si>
    <t>Gemaal Wierden (Kippershoek 15)</t>
  </si>
  <si>
    <t>Kippershoek 15</t>
  </si>
  <si>
    <t>38 rioolgemalen</t>
  </si>
  <si>
    <t>Wolbeslanden 5</t>
  </si>
  <si>
    <t>Schuivenhuisje</t>
  </si>
  <si>
    <t>Harsseveldweg 6</t>
  </si>
  <si>
    <t>Stoneyschuiven</t>
  </si>
  <si>
    <t>Langs kanaal Almelo-Nordhorn bij Denekamp</t>
  </si>
  <si>
    <t>Waterschapsgebouw</t>
  </si>
  <si>
    <t>Kooikersweg 1</t>
  </si>
  <si>
    <t>Inventaris waterschapsgebouw</t>
  </si>
  <si>
    <t>stand per 01-01-2013 incl index</t>
  </si>
  <si>
    <t>stand per 01-01-2014 incl index</t>
  </si>
  <si>
    <t>stand per 01-01-2015 incl index</t>
  </si>
  <si>
    <t>Van Speijkplein 1</t>
  </si>
  <si>
    <t>Sluiskade ZZ. 205</t>
  </si>
  <si>
    <t>Broxweg 10</t>
  </si>
  <si>
    <t>stand per 01-01-2016 incl index</t>
  </si>
  <si>
    <t>Rioolgemaal Westerhaar, Hoofdweg 1, 7676 AA Westerhaar</t>
  </si>
  <si>
    <t>Rioolgemaal Steenwijksmoer, bij Hoofdweg 36, 7741 RR Coevorden</t>
  </si>
  <si>
    <t>Rioolgemaal Schoonoord, Brugstraat 25, 7848 BE Schoonoord</t>
  </si>
  <si>
    <t>Rheezerweg</t>
  </si>
  <si>
    <t>Gemaal Muzels + krooshekreiniger Zwinderen</t>
  </si>
  <si>
    <t>Stationsweg 1</t>
  </si>
  <si>
    <t>Van Royensweg 1</t>
  </si>
  <si>
    <t>Ommermarsweg / Garstenkamp 20</t>
  </si>
  <si>
    <t>Verlengde Vaart NZ 32</t>
  </si>
  <si>
    <t>Molenwijk OZ 25</t>
  </si>
  <si>
    <t>Zijtak OZ 66</t>
  </si>
  <si>
    <t>Tweede Bokslootweg 5A</t>
  </si>
  <si>
    <t>7917 TB GEESBRUG</t>
  </si>
  <si>
    <t>Hammeersweg 23</t>
  </si>
  <si>
    <t>Woudbloemweg 8</t>
  </si>
  <si>
    <t>Zetelveenweg 3</t>
  </si>
  <si>
    <t>Inventaris RWZI Vroomshoop</t>
  </si>
  <si>
    <t>Helmkruidlaan 2</t>
  </si>
  <si>
    <t>Holtdijk 18</t>
  </si>
  <si>
    <t>Huyerenseweg 8</t>
  </si>
  <si>
    <t>Inventaris RWZI Glanerbrug</t>
  </si>
  <si>
    <t>Volgens taxatie-rapport 2018</t>
  </si>
  <si>
    <t>Waardering</t>
  </si>
  <si>
    <t>incl WKK</t>
  </si>
  <si>
    <t>Oude Almeloseweg 18</t>
  </si>
  <si>
    <t>Ravenhorsterweg 12</t>
  </si>
  <si>
    <t>Totaal 2019</t>
  </si>
  <si>
    <t>Geindexeerd Totaal 2020</t>
  </si>
  <si>
    <t>TOTAAL MATERIEEL</t>
  </si>
  <si>
    <t>Inventaris</t>
  </si>
  <si>
    <t>Gebouwen</t>
  </si>
  <si>
    <t>Betreft</t>
  </si>
  <si>
    <t>Troostwijk index</t>
  </si>
  <si>
    <t>2020</t>
  </si>
  <si>
    <t>2021</t>
  </si>
  <si>
    <t>Geindexeerd Totaal 2021</t>
  </si>
  <si>
    <t xml:space="preserve"> </t>
  </si>
  <si>
    <t>Geindexeerd Totaal 2022</t>
  </si>
  <si>
    <t>Oranjesluis; Verlengde Bladderswijk Westzijde 4by, 7891 AN Klazienaveen</t>
  </si>
  <si>
    <t>Ericasluis; Verlengde Vaart Zuidzijde 28, 7887 EM Erica</t>
  </si>
  <si>
    <t>Stieltjessluis; Stieltjeskanaal 20a, 7764 AH Zandpol</t>
  </si>
  <si>
    <t>Inventaris De Riet, Hardenberg</t>
  </si>
  <si>
    <t>Opslagterrein Woudbloemweg 8, Dedemsvaart</t>
  </si>
  <si>
    <t>Na mutatie</t>
  </si>
  <si>
    <t>Nat</t>
  </si>
  <si>
    <t>nat gemaal met schakelkast Erica, Verlengde Vaart NZ 53, 7887 EE Emmen (E/M)</t>
  </si>
  <si>
    <t>nat gemaal met schakelkast Klazienaveen, Molenwijk OZ 27, 7891 HN Klazienaveen (M)</t>
  </si>
  <si>
    <t>INVENTARIS Erve Peeze Wolbeslanden 5 Bornerborek</t>
  </si>
  <si>
    <t>Erve Peeze Wolbeslanden 5 Bornerbroek</t>
  </si>
  <si>
    <t>Voorstel voor 2023</t>
  </si>
  <si>
    <t>Geindexeerd Totaal 2023</t>
  </si>
  <si>
    <t>Bestelde onderdelen t.b.v. nog uit te voeren geplande klussen</t>
  </si>
  <si>
    <t>Onverschillg waar binnen Nederland</t>
  </si>
  <si>
    <t>Waterschap Vechtstromen</t>
  </si>
  <si>
    <t>Objectenspecifiatie brandverzekering per 01-01-2023</t>
  </si>
  <si>
    <t>Bijlage C.2,1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</si>
</sst>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dd/mm/yy;@"/>
    <numFmt numFmtId="166" formatCode="0.000%"/>
    <numFmt numFmtId="167" formatCode="0.0000%"/>
    <numFmt numFmtId="168" formatCode="_-[$€]\ * #,##0.00_-;_-[$€]\ * #,##0.00\-;_-[$€]\ * &quot;-&quot;??_-;_-@_-"/>
    <numFmt numFmtId="169" formatCode="#,##0.0"/>
  </numFmts>
  <fonts count="16" x14ac:knownFonts="1">
    <font>
      <sz val="8"/>
      <name val="Trebuchet MS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"/>
      <color indexed="10"/>
      <name val="Arial"/>
      <family val="2"/>
    </font>
    <font>
      <i/>
      <sz val="8"/>
      <color indexed="10"/>
      <name val="Arial"/>
      <family val="2"/>
    </font>
    <font>
      <sz val="8"/>
      <name val="Trebuchet MS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3" fontId="0" fillId="0" borderId="0"/>
    <xf numFmtId="168" fontId="11" fillId="0" borderId="0" applyFont="0" applyFill="0" applyBorder="0" applyAlignment="0" applyProtection="0"/>
    <xf numFmtId="0" fontId="1" fillId="0" borderId="0"/>
  </cellStyleXfs>
  <cellXfs count="73">
    <xf numFmtId="3" fontId="0" fillId="0" borderId="0" xfId="0"/>
    <xf numFmtId="3" fontId="3" fillId="0" borderId="0" xfId="0" applyFont="1"/>
    <xf numFmtId="3" fontId="2" fillId="0" borderId="0" xfId="0" applyFont="1"/>
    <xf numFmtId="3" fontId="6" fillId="0" borderId="0" xfId="0" applyFont="1"/>
    <xf numFmtId="4" fontId="3" fillId="0" borderId="0" xfId="0" applyNumberFormat="1" applyFont="1"/>
    <xf numFmtId="3" fontId="4" fillId="0" borderId="0" xfId="0" applyFont="1"/>
    <xf numFmtId="165" fontId="3" fillId="0" borderId="0" xfId="0" applyNumberFormat="1" applyFont="1"/>
    <xf numFmtId="4" fontId="2" fillId="0" borderId="0" xfId="0" applyNumberFormat="1" applyFont="1"/>
    <xf numFmtId="3" fontId="3" fillId="0" borderId="0" xfId="0" quotePrefix="1" applyFont="1"/>
    <xf numFmtId="165" fontId="3" fillId="0" borderId="0" xfId="0" quotePrefix="1" applyNumberFormat="1" applyFont="1"/>
    <xf numFmtId="3" fontId="5" fillId="0" borderId="0" xfId="0" applyFont="1"/>
    <xf numFmtId="0" fontId="4" fillId="0" borderId="0" xfId="2" applyFont="1"/>
    <xf numFmtId="3" fontId="4" fillId="0" borderId="0" xfId="0" quotePrefix="1" applyFont="1"/>
    <xf numFmtId="3" fontId="7" fillId="0" borderId="0" xfId="0" applyFont="1"/>
    <xf numFmtId="10" fontId="3" fillId="0" borderId="0" xfId="0" applyNumberFormat="1" applyFont="1"/>
    <xf numFmtId="167" fontId="3" fillId="0" borderId="0" xfId="0" applyNumberFormat="1" applyFont="1"/>
    <xf numFmtId="166" fontId="3" fillId="0" borderId="0" xfId="0" applyNumberFormat="1" applyFont="1"/>
    <xf numFmtId="165" fontId="2" fillId="0" borderId="0" xfId="0" applyNumberFormat="1" applyFont="1"/>
    <xf numFmtId="3" fontId="2" fillId="0" borderId="4" xfId="0" applyFont="1" applyBorder="1"/>
    <xf numFmtId="3" fontId="3" fillId="0" borderId="0" xfId="0" applyFont="1" applyAlignment="1">
      <alignment vertical="top"/>
    </xf>
    <xf numFmtId="3" fontId="1" fillId="0" borderId="0" xfId="0" applyFont="1"/>
    <xf numFmtId="3" fontId="3" fillId="2" borderId="0" xfId="0" applyFont="1" applyFill="1"/>
    <xf numFmtId="3" fontId="3" fillId="3" borderId="0" xfId="0" applyFont="1" applyFill="1"/>
    <xf numFmtId="3" fontId="9" fillId="0" borderId="3" xfId="0" applyFont="1" applyBorder="1"/>
    <xf numFmtId="168" fontId="3" fillId="0" borderId="1" xfId="1" applyFont="1" applyFill="1" applyBorder="1"/>
    <xf numFmtId="3" fontId="3" fillId="0" borderId="2" xfId="0" applyFont="1" applyBorder="1"/>
    <xf numFmtId="165" fontId="3" fillId="0" borderId="2" xfId="0" applyNumberFormat="1" applyFont="1" applyBorder="1"/>
    <xf numFmtId="164" fontId="3" fillId="0" borderId="0" xfId="0" applyNumberFormat="1" applyFont="1"/>
    <xf numFmtId="49" fontId="2" fillId="0" borderId="0" xfId="0" applyNumberFormat="1" applyFont="1" applyAlignment="1">
      <alignment horizontal="right" wrapText="1"/>
    </xf>
    <xf numFmtId="1" fontId="2" fillId="0" borderId="0" xfId="0" applyNumberFormat="1" applyFont="1" applyAlignment="1">
      <alignment wrapText="1"/>
    </xf>
    <xf numFmtId="3" fontId="2" fillId="0" borderId="0" xfId="0" applyFont="1" applyAlignment="1">
      <alignment wrapText="1"/>
    </xf>
    <xf numFmtId="3" fontId="3" fillId="0" borderId="0" xfId="0" applyFont="1" applyAlignment="1">
      <alignment horizontal="right"/>
    </xf>
    <xf numFmtId="168" fontId="3" fillId="0" borderId="0" xfId="1" applyFont="1" applyFill="1" applyBorder="1"/>
    <xf numFmtId="0" fontId="2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3" fontId="3" fillId="0" borderId="0" xfId="0" applyFont="1" applyAlignment="1">
      <alignment horizontal="left"/>
    </xf>
    <xf numFmtId="0" fontId="3" fillId="3" borderId="0" xfId="0" applyNumberFormat="1" applyFont="1" applyFill="1" applyAlignment="1">
      <alignment horizontal="left"/>
    </xf>
    <xf numFmtId="3" fontId="2" fillId="4" borderId="5" xfId="0" applyFont="1" applyFill="1" applyBorder="1"/>
    <xf numFmtId="169" fontId="3" fillId="0" borderId="6" xfId="0" applyNumberFormat="1" applyFont="1" applyBorder="1" applyAlignment="1">
      <alignment horizontal="center"/>
    </xf>
    <xf numFmtId="3" fontId="3" fillId="0" borderId="6" xfId="0" applyFont="1" applyBorder="1" applyAlignment="1">
      <alignment horizontal="center"/>
    </xf>
    <xf numFmtId="3" fontId="3" fillId="0" borderId="7" xfId="0" applyFont="1" applyBorder="1"/>
    <xf numFmtId="3" fontId="3" fillId="0" borderId="8" xfId="0" applyFont="1" applyBorder="1"/>
    <xf numFmtId="3" fontId="3" fillId="0" borderId="9" xfId="0" applyFont="1" applyBorder="1" applyAlignment="1">
      <alignment horizontal="center"/>
    </xf>
    <xf numFmtId="3" fontId="3" fillId="0" borderId="10" xfId="0" applyFont="1" applyBorder="1"/>
    <xf numFmtId="3" fontId="3" fillId="0" borderId="11" xfId="0" applyFont="1" applyBorder="1"/>
    <xf numFmtId="3" fontId="3" fillId="0" borderId="12" xfId="0" applyFont="1" applyBorder="1"/>
    <xf numFmtId="3" fontId="3" fillId="0" borderId="13" xfId="0" applyFont="1" applyBorder="1"/>
    <xf numFmtId="3" fontId="3" fillId="0" borderId="14" xfId="0" applyFont="1" applyBorder="1"/>
    <xf numFmtId="3" fontId="3" fillId="0" borderId="15" xfId="0" applyFont="1" applyBorder="1"/>
    <xf numFmtId="169" fontId="3" fillId="0" borderId="16" xfId="0" applyNumberFormat="1" applyFont="1" applyBorder="1" applyAlignment="1">
      <alignment horizontal="center"/>
    </xf>
    <xf numFmtId="3" fontId="3" fillId="0" borderId="17" xfId="0" quotePrefix="1" applyFont="1" applyBorder="1" applyAlignment="1">
      <alignment horizontal="center"/>
    </xf>
    <xf numFmtId="3" fontId="3" fillId="0" borderId="18" xfId="0" quotePrefix="1" applyFont="1" applyBorder="1" applyAlignment="1">
      <alignment horizontal="center"/>
    </xf>
    <xf numFmtId="0" fontId="3" fillId="0" borderId="18" xfId="0" quotePrefix="1" applyNumberFormat="1" applyFont="1" applyBorder="1" applyAlignment="1">
      <alignment horizontal="center"/>
    </xf>
    <xf numFmtId="3" fontId="2" fillId="0" borderId="5" xfId="0" applyFont="1" applyBorder="1"/>
    <xf numFmtId="3" fontId="3" fillId="5" borderId="0" xfId="0" applyFont="1" applyFill="1"/>
    <xf numFmtId="3" fontId="2" fillId="0" borderId="0" xfId="0" applyFont="1" applyAlignment="1">
      <alignment horizontal="center" wrapText="1"/>
    </xf>
    <xf numFmtId="3" fontId="2" fillId="0" borderId="0" xfId="0" applyFont="1" applyAlignment="1">
      <alignment horizontal="center" vertical="top"/>
    </xf>
    <xf numFmtId="3" fontId="10" fillId="0" borderId="1" xfId="0" applyFont="1" applyBorder="1" applyAlignment="1">
      <alignment horizontal="center"/>
    </xf>
    <xf numFmtId="3" fontId="10" fillId="0" borderId="1" xfId="0" applyFont="1" applyBorder="1"/>
    <xf numFmtId="3" fontId="10" fillId="0" borderId="0" xfId="0" applyFont="1"/>
    <xf numFmtId="3" fontId="10" fillId="0" borderId="0" xfId="0" applyFont="1" applyAlignment="1">
      <alignment horizontal="center"/>
    </xf>
    <xf numFmtId="168" fontId="3" fillId="0" borderId="0" xfId="1" applyFont="1" applyFill="1" applyBorder="1" applyAlignment="1">
      <alignment horizontal="left"/>
    </xf>
    <xf numFmtId="0" fontId="14" fillId="0" borderId="0" xfId="1" applyNumberFormat="1" applyFont="1" applyFill="1" applyBorder="1" applyAlignment="1">
      <alignment horizontal="left"/>
    </xf>
    <xf numFmtId="3" fontId="3" fillId="0" borderId="0" xfId="0" applyFont="1" applyFill="1"/>
    <xf numFmtId="165" fontId="3" fillId="0" borderId="0" xfId="0" quotePrefix="1" applyNumberFormat="1" applyFont="1" applyFill="1"/>
    <xf numFmtId="4" fontId="3" fillId="0" borderId="0" xfId="0" applyNumberFormat="1" applyFont="1" applyFill="1"/>
    <xf numFmtId="3" fontId="2" fillId="0" borderId="0" xfId="0" applyFont="1" applyFill="1" applyAlignment="1">
      <alignment horizontal="center" wrapText="1"/>
    </xf>
    <xf numFmtId="3" fontId="15" fillId="0" borderId="0" xfId="0" applyFont="1"/>
    <xf numFmtId="3" fontId="2" fillId="0" borderId="5" xfId="0" applyFont="1" applyFill="1" applyBorder="1"/>
    <xf numFmtId="3" fontId="14" fillId="0" borderId="0" xfId="0" applyFont="1"/>
  </cellXfs>
  <cellStyles count="3">
    <cellStyle name="Euro" xfId="1"/>
    <cellStyle name="Standaard" xfId="0" builtinId="0"/>
    <cellStyle name="Standaard_Blad1" xfId="2"/>
  </cellStyles>
  <dxfs count="0"/>
  <tableStyles count="0" defaultTableStyle="TableStyleMedium9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ter Bosma" id="{D5AFDAA6-D793-4247-85DC-4241BCB66720}" userId="S::P.Bosma@vechtstromen.nl::26690dbb-ed0b-4a7b-84f3-ee1b50bd857c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Y10" dT="2022-01-14T11:49:44.62" personId="{D5AFDAA6-D793-4247-85DC-4241BCB66720}" id="{EDD415E8-2A8D-4906-A47C-159FE33AADDB}">
    <text>Door sluiting kantoor Vriezenveen deel inventaris verhuisd naar werkplaats Hardenberg. Waarde verhogen tot 1.000.000 euro.</text>
  </threadedComment>
  <threadedComment ref="Y11" dT="2022-01-14T11:51:56.60" personId="{D5AFDAA6-D793-4247-85DC-4241BCB66720}" id="{9ABDEFF6-2BB0-4CBC-83C5-E57345DCA9E6}">
    <text>In verband met sluiting Vriezenveen is in Hardenberg een nieuwe loods bijgebouwd. Voorstel waarde verhogen met 1.000.000.</text>
  </threadedComment>
  <threadedComment ref="Y32" dT="2022-01-14T11:47:51.81" personId="{D5AFDAA6-D793-4247-85DC-4241BCB66720}" id="{CA0A83EC-B9C1-4CE6-9EF4-8FAF9733FCB8}">
    <text>Gebouwen gesloopt om ruimte te maken voor PV-zonneveld.  Waarde verminderen tot 50.000.</text>
  </threadedComment>
  <threadedComment ref="E96" dT="2022-01-14T11:43:29.62" personId="{D5AFDAA6-D793-4247-85DC-4241BCB66720}" id="{C0523E06-FC91-4ABC-9C13-C32A1BC74845}">
    <text>Rioolgemaal Erica is omgebouwd tot een nieuw nat gemaal. Het gebouw is gesloopt en vervangen door een schakelkast.</text>
  </threadedComment>
  <threadedComment ref="G96" dT="2022-01-14T11:43:58.29" personId="{D5AFDAA6-D793-4247-85DC-4241BCB66720}" id="{31544C4D-7597-49FB-8DFD-798D9D49F8C2}">
    <text>Vervangen door nat</text>
  </threadedComment>
  <threadedComment ref="Y96" dT="2022-01-14T11:45:35.52" personId="{D5AFDAA6-D793-4247-85DC-4241BCB66720}" id="{247419C4-25A7-40FF-8085-60F9CBD02C9A}">
    <text>Gebouw gessloopt, nu schakelkast. Waarde verminderen tot 150.000</text>
  </threadedComment>
  <threadedComment ref="E97" dT="2022-01-14T11:44:47.37" personId="{D5AFDAA6-D793-4247-85DC-4241BCB66720}" id="{3E95FC27-837A-407D-AA82-9B405A590F4E}">
    <text>Rioolgemaal Klazienaveen is omgebouwd tot een nieuw nat gemaal. Het gebouw is gesloopt en vervangen door een schakelkast.</text>
  </threadedComment>
  <threadedComment ref="G97" dT="2022-01-14T11:44:14.30" personId="{D5AFDAA6-D793-4247-85DC-4241BCB66720}" id="{3687A6BA-68EA-41AA-88C5-A61A3BEF8967}">
    <text>Vervangen door nat</text>
  </threadedComment>
  <threadedComment ref="Y97" dT="2022-01-14T11:46:19.66" personId="{D5AFDAA6-D793-4247-85DC-4241BCB66720}" id="{434FDB8B-3A15-4A26-9D53-6A59EA63A31F}">
    <text>Gebouw gesloopt. Waarde verminderen tot 150.000.</text>
  </threadedComment>
  <threadedComment ref="Y313" dT="2022-01-14T11:34:31.96" personId="{D5AFDAA6-D793-4247-85DC-4241BCB66720}" id="{01C310D1-CF9F-4D68-B5FE-D71D434F6FF2}">
    <text>Door sluiting kantoor Vriezenveen is een deel van de inventaris verhuisd naar RWZI Hengeelo. Voorstel waarde inventaris verhogen met 150.000 euro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Y347"/>
  <sheetViews>
    <sheetView tabSelected="1" zoomScaleNormal="100" zoomScaleSheetLayoutView="100" workbookViewId="0">
      <pane xSplit="4" ySplit="9" topLeftCell="E184" activePane="bottomRight" state="frozen"/>
      <selection pane="topRight" activeCell="H1" sqref="H1"/>
      <selection pane="bottomLeft" activeCell="A10" sqref="A10"/>
      <selection pane="bottomRight" activeCell="E205" sqref="E205"/>
    </sheetView>
  </sheetViews>
  <sheetFormatPr defaultColWidth="9.33203125" defaultRowHeight="11.25" x14ac:dyDescent="0.2"/>
  <cols>
    <col min="1" max="1" width="15.1640625" style="1" customWidth="1"/>
    <col min="2" max="2" width="8.6640625" style="1" customWidth="1"/>
    <col min="3" max="3" width="6" style="1" customWidth="1"/>
    <col min="4" max="4" width="14.6640625" style="34" customWidth="1"/>
    <col min="5" max="5" width="76.6640625" style="1" customWidth="1"/>
    <col min="6" max="6" width="37.83203125" style="1" bestFit="1" customWidth="1"/>
    <col min="7" max="7" width="16.5" style="1" bestFit="1" customWidth="1"/>
    <col min="8" max="8" width="3.83203125" style="1" hidden="1" customWidth="1"/>
    <col min="9" max="9" width="13.5" style="6" hidden="1" customWidth="1"/>
    <col min="10" max="10" width="22.33203125" style="1" hidden="1" customWidth="1"/>
    <col min="11" max="12" width="16.5" style="1" hidden="1" customWidth="1"/>
    <col min="13" max="13" width="22.33203125" style="1" hidden="1" customWidth="1"/>
    <col min="14" max="14" width="16.5" style="1" hidden="1" customWidth="1"/>
    <col min="15" max="15" width="9.33203125" style="1" hidden="1" customWidth="1"/>
    <col min="16" max="16" width="17.83203125" style="1" hidden="1" customWidth="1"/>
    <col min="17" max="17" width="16.5" style="1" hidden="1" customWidth="1"/>
    <col min="18" max="19" width="17.6640625" style="1" hidden="1" customWidth="1"/>
    <col min="20" max="20" width="16.1640625" style="1" hidden="1" customWidth="1"/>
    <col min="21" max="21" width="11.6640625" style="1" hidden="1" customWidth="1"/>
    <col min="22" max="22" width="12.6640625" style="1" hidden="1" customWidth="1"/>
    <col min="23" max="23" width="14.83203125" style="1" hidden="1" customWidth="1"/>
    <col min="24" max="24" width="11.83203125" style="1" customWidth="1"/>
    <col min="25" max="26" width="15.33203125" style="1" hidden="1" customWidth="1"/>
    <col min="27" max="27" width="15.1640625" style="1" hidden="1" customWidth="1"/>
    <col min="28" max="28" width="0" style="1" hidden="1" customWidth="1"/>
    <col min="29" max="29" width="10.1640625" style="1" hidden="1" customWidth="1"/>
    <col min="30" max="30" width="0" style="1" hidden="1" customWidth="1"/>
    <col min="31" max="31" width="15.83203125" style="1" customWidth="1"/>
    <col min="32" max="36" width="9.33203125" style="1"/>
    <col min="37" max="37" width="11.5" style="1" customWidth="1"/>
    <col min="38" max="16384" width="9.33203125" style="1"/>
  </cols>
  <sheetData>
    <row r="1" spans="1:41" ht="15" x14ac:dyDescent="0.25">
      <c r="B1" s="60"/>
      <c r="C1" s="60"/>
      <c r="D1" s="61"/>
      <c r="E1" s="23" t="s">
        <v>885</v>
      </c>
      <c r="F1" s="24"/>
    </row>
    <row r="2" spans="1:41" ht="14.25" x14ac:dyDescent="0.2">
      <c r="A2" s="62"/>
      <c r="B2" s="63"/>
      <c r="C2" s="63"/>
      <c r="D2" s="64"/>
      <c r="E2" s="72" t="s">
        <v>904</v>
      </c>
      <c r="F2" s="32"/>
      <c r="H2" s="25"/>
      <c r="I2" s="26"/>
      <c r="J2" s="25"/>
      <c r="K2" s="25"/>
      <c r="L2" s="25"/>
      <c r="M2" s="25"/>
      <c r="N2" s="25"/>
      <c r="O2" s="25">
        <v>-3</v>
      </c>
      <c r="P2" s="25"/>
      <c r="Q2" s="25"/>
      <c r="R2" s="25"/>
      <c r="S2" s="25"/>
    </row>
    <row r="3" spans="1:41" ht="12.75" x14ac:dyDescent="0.2">
      <c r="B3" s="2"/>
      <c r="C3" s="2"/>
      <c r="D3" s="33"/>
      <c r="E3" s="65" t="s">
        <v>902</v>
      </c>
      <c r="I3" s="27"/>
      <c r="K3" s="14" t="s">
        <v>773</v>
      </c>
      <c r="L3" s="14"/>
      <c r="M3" s="14"/>
      <c r="N3" s="14"/>
    </row>
    <row r="4" spans="1:41" ht="12.75" x14ac:dyDescent="0.2">
      <c r="B4" s="2"/>
      <c r="C4" s="2"/>
      <c r="D4" s="33"/>
      <c r="E4" s="72" t="s">
        <v>903</v>
      </c>
      <c r="J4" s="27"/>
      <c r="K4" s="14">
        <v>1.0122</v>
      </c>
      <c r="L4" s="14"/>
      <c r="M4" s="14"/>
      <c r="N4" s="14"/>
    </row>
    <row r="5" spans="1:41" hidden="1" x14ac:dyDescent="0.2">
      <c r="B5" s="2"/>
      <c r="C5" s="2"/>
      <c r="D5" s="33"/>
      <c r="I5" s="6" t="s">
        <v>774</v>
      </c>
      <c r="J5" s="27"/>
      <c r="K5" s="14"/>
      <c r="L5" s="15">
        <v>1.0108533</v>
      </c>
      <c r="M5" s="15">
        <v>1.024977</v>
      </c>
      <c r="N5" s="15">
        <v>1.02</v>
      </c>
      <c r="P5" s="15">
        <v>1.0270999999999999</v>
      </c>
    </row>
    <row r="6" spans="1:41" hidden="1" x14ac:dyDescent="0.2">
      <c r="B6" s="2"/>
      <c r="C6" s="2"/>
      <c r="D6" s="33"/>
      <c r="I6" s="6" t="s">
        <v>775</v>
      </c>
      <c r="J6" s="27"/>
      <c r="K6" s="14"/>
      <c r="L6" s="16">
        <v>1.01126</v>
      </c>
      <c r="M6" s="16">
        <v>1.0142599999999999</v>
      </c>
      <c r="N6" s="16">
        <v>1.02</v>
      </c>
      <c r="P6" s="15">
        <v>1.0350999999999999</v>
      </c>
    </row>
    <row r="7" spans="1:41" x14ac:dyDescent="0.2">
      <c r="B7" s="2"/>
      <c r="C7" s="2"/>
      <c r="D7" s="33"/>
      <c r="J7" s="27"/>
    </row>
    <row r="8" spans="1:41" x14ac:dyDescent="0.2">
      <c r="B8" s="2"/>
      <c r="C8" s="2"/>
      <c r="D8" s="33"/>
    </row>
    <row r="9" spans="1:41" ht="22.5" x14ac:dyDescent="0.2">
      <c r="A9" s="2" t="s">
        <v>2</v>
      </c>
      <c r="B9" s="2"/>
      <c r="C9" s="2"/>
      <c r="D9" s="33"/>
      <c r="E9" s="2" t="s">
        <v>3</v>
      </c>
      <c r="F9" s="2"/>
      <c r="G9" s="2" t="s">
        <v>4</v>
      </c>
      <c r="H9" s="2" t="s">
        <v>624</v>
      </c>
      <c r="I9" s="17" t="s">
        <v>772</v>
      </c>
      <c r="J9" s="2" t="s">
        <v>574</v>
      </c>
      <c r="K9" s="2">
        <v>2010</v>
      </c>
      <c r="L9" s="2">
        <v>2011</v>
      </c>
      <c r="M9" s="2">
        <v>2012</v>
      </c>
      <c r="N9" s="2">
        <v>2013</v>
      </c>
      <c r="O9" s="2"/>
      <c r="P9" s="28" t="s">
        <v>842</v>
      </c>
      <c r="Q9" s="29" t="s">
        <v>843</v>
      </c>
      <c r="R9" s="29" t="s">
        <v>844</v>
      </c>
      <c r="S9" s="29" t="s">
        <v>848</v>
      </c>
      <c r="T9" s="30" t="s">
        <v>870</v>
      </c>
      <c r="U9" s="2" t="s">
        <v>871</v>
      </c>
      <c r="V9" s="2" t="s">
        <v>875</v>
      </c>
      <c r="W9" s="30" t="s">
        <v>876</v>
      </c>
      <c r="X9" s="59" t="s">
        <v>880</v>
      </c>
      <c r="Y9" s="58" t="s">
        <v>884</v>
      </c>
      <c r="Z9" s="58" t="s">
        <v>892</v>
      </c>
      <c r="AA9" s="69" t="s">
        <v>886</v>
      </c>
      <c r="AC9" s="1" t="s">
        <v>898</v>
      </c>
      <c r="AE9" s="69" t="s">
        <v>899</v>
      </c>
    </row>
    <row r="10" spans="1:41" ht="12" thickBot="1" x14ac:dyDescent="0.25">
      <c r="A10" s="5" t="s">
        <v>379</v>
      </c>
      <c r="C10" s="8" t="s">
        <v>648</v>
      </c>
      <c r="D10" s="35"/>
      <c r="E10" s="66" t="s">
        <v>890</v>
      </c>
      <c r="F10" s="66"/>
      <c r="G10" s="66"/>
      <c r="H10" s="66" t="s">
        <v>8</v>
      </c>
      <c r="I10" s="67">
        <v>40084</v>
      </c>
      <c r="J10" s="68">
        <v>550000</v>
      </c>
      <c r="K10" s="68">
        <v>550000</v>
      </c>
      <c r="L10" s="66">
        <f t="shared" ref="L10:N11" si="0">SUM(K10*L5)</f>
        <v>555969.31499999994</v>
      </c>
      <c r="M10" s="66">
        <f t="shared" si="0"/>
        <v>569855.76058075496</v>
      </c>
      <c r="N10" s="66">
        <f t="shared" si="0"/>
        <v>581252.87579237006</v>
      </c>
      <c r="O10" s="66"/>
      <c r="P10" s="66">
        <f>ROUNDUP(M10*113.8/110.8,-3)</f>
        <v>586000</v>
      </c>
      <c r="Q10" s="66">
        <f>ROUNDUP(P10*114.7/113,-3)</f>
        <v>595000</v>
      </c>
      <c r="R10" s="66">
        <f>ROUNDUP(Q10*115.7/114.7,-3)</f>
        <v>601000</v>
      </c>
      <c r="S10" s="66">
        <v>601000</v>
      </c>
      <c r="T10" s="66">
        <v>600000</v>
      </c>
      <c r="U10" s="66"/>
      <c r="V10" s="66">
        <f>T10+U10</f>
        <v>600000</v>
      </c>
      <c r="W10" s="66">
        <f t="shared" ref="W10:W23" si="1">ROUND(V10*139.1/129.4,0)</f>
        <v>644977</v>
      </c>
      <c r="X10" s="66" t="s">
        <v>878</v>
      </c>
      <c r="Y10" s="66">
        <f>CEILING((W10*$AM$14/$AL$14),100)</f>
        <v>657100</v>
      </c>
      <c r="Z10" s="66">
        <v>1000000</v>
      </c>
      <c r="AA10" s="1">
        <f>CEILING((Z10*$AN$14/$AM$14),100)</f>
        <v>1055100</v>
      </c>
      <c r="AE10" s="1">
        <f>CEILING((AA10*$AO$14/$AN$14),100)</f>
        <v>1221300</v>
      </c>
    </row>
    <row r="11" spans="1:41" ht="12" thickBot="1" x14ac:dyDescent="0.25">
      <c r="A11" s="5" t="s">
        <v>378</v>
      </c>
      <c r="C11" s="1">
        <v>236</v>
      </c>
      <c r="D11" s="35"/>
      <c r="E11" s="66" t="s">
        <v>730</v>
      </c>
      <c r="F11" s="66"/>
      <c r="G11" s="66"/>
      <c r="H11" s="66" t="s">
        <v>8</v>
      </c>
      <c r="I11" s="67">
        <v>40084</v>
      </c>
      <c r="J11" s="68">
        <v>1830000</v>
      </c>
      <c r="K11" s="68">
        <v>1830000</v>
      </c>
      <c r="L11" s="66">
        <f t="shared" si="0"/>
        <v>1850605.8</v>
      </c>
      <c r="M11" s="66">
        <f t="shared" si="0"/>
        <v>1876995.4387079999</v>
      </c>
      <c r="N11" s="66">
        <f t="shared" si="0"/>
        <v>1914535.34748216</v>
      </c>
      <c r="O11" s="66"/>
      <c r="P11" s="66">
        <f>ROUNDUP(M11*117.8/113.8,-3)</f>
        <v>1943000</v>
      </c>
      <c r="Q11" s="66">
        <f>ROUNDUP(P11*118.8/117.8,-3)</f>
        <v>1960000</v>
      </c>
      <c r="R11" s="66">
        <f>ROUNDUP(Q11*120.2/118.8,-3)</f>
        <v>1984000</v>
      </c>
      <c r="S11" s="66">
        <f>ROUNDUP(R11*121/120.2,-3)</f>
        <v>1998000</v>
      </c>
      <c r="T11" s="66">
        <v>2100000</v>
      </c>
      <c r="U11" s="66"/>
      <c r="V11" s="66">
        <f t="shared" ref="V11:V53" si="2">T11+U11</f>
        <v>2100000</v>
      </c>
      <c r="W11" s="66">
        <f t="shared" si="1"/>
        <v>2257419</v>
      </c>
      <c r="X11" s="66" t="s">
        <v>879</v>
      </c>
      <c r="Y11" s="66">
        <f>CEILING((W11*$AM$13/$AL$13),100)</f>
        <v>2322000</v>
      </c>
      <c r="Z11" s="66">
        <f>Y11+1000000</f>
        <v>3322000</v>
      </c>
      <c r="AA11" s="1">
        <f>CEILING((Z11*$AN$13/$AM$13),100)</f>
        <v>3503500</v>
      </c>
      <c r="AE11" s="1">
        <f>CEILING((AA11*$AO$13/$AN$13),100)</f>
        <v>3998800</v>
      </c>
      <c r="AK11" s="43" t="s">
        <v>881</v>
      </c>
      <c r="AL11" s="50"/>
      <c r="AM11" s="50"/>
      <c r="AN11" s="50"/>
      <c r="AO11" s="51"/>
    </row>
    <row r="12" spans="1:41" ht="12" thickBot="1" x14ac:dyDescent="0.25">
      <c r="A12" s="5" t="s">
        <v>562</v>
      </c>
      <c r="C12" s="1">
        <v>275</v>
      </c>
      <c r="D12" s="33"/>
      <c r="E12" s="1" t="s">
        <v>771</v>
      </c>
      <c r="H12" s="1" t="s">
        <v>8</v>
      </c>
      <c r="I12" s="9">
        <v>40084</v>
      </c>
      <c r="J12" s="4">
        <f>3000000</f>
        <v>3000000</v>
      </c>
      <c r="K12" s="4">
        <f>3000000</f>
        <v>3000000</v>
      </c>
      <c r="L12" s="1">
        <f>SUM(K12*L6)+752500+429100</f>
        <v>4215380</v>
      </c>
      <c r="M12" s="1">
        <f>SUM(L12*M6)</f>
        <v>4275491.3187999995</v>
      </c>
      <c r="N12" s="1">
        <f>SUM(M12*N6)</f>
        <v>4361001.145176</v>
      </c>
      <c r="P12" s="1">
        <f>ROUNDUP(M12*117.8/113.8,-3)</f>
        <v>4426000</v>
      </c>
      <c r="Q12" s="1">
        <f>ROUNDUP(P12*118.8/117.8,-3)</f>
        <v>4464000</v>
      </c>
      <c r="R12" s="1">
        <f>ROUNDUP(Q12*120.2/118.8,-3)</f>
        <v>4517000</v>
      </c>
      <c r="S12" s="1">
        <f>ROUNDUP(R12*121/120.2,-3)</f>
        <v>4548000</v>
      </c>
      <c r="T12" s="1">
        <v>4560000</v>
      </c>
      <c r="V12" s="1">
        <f t="shared" si="2"/>
        <v>4560000</v>
      </c>
      <c r="W12" s="1">
        <f t="shared" si="1"/>
        <v>4901824</v>
      </c>
      <c r="X12" s="1" t="s">
        <v>879</v>
      </c>
      <c r="Y12" s="1">
        <f>CEILING((W12*$AM$13/$AL$13),100)</f>
        <v>5041900</v>
      </c>
      <c r="AA12" s="1">
        <f>CEILING((Y12*$AN$13/$AM$13),100)</f>
        <v>5317400</v>
      </c>
      <c r="AE12" s="1">
        <f>CEILING((AA12*$AO$13/$AN$13),100)</f>
        <v>6069100</v>
      </c>
      <c r="AK12" s="49"/>
      <c r="AL12" s="53" t="s">
        <v>882</v>
      </c>
      <c r="AM12" s="54" t="s">
        <v>883</v>
      </c>
      <c r="AN12" s="55">
        <v>2022</v>
      </c>
      <c r="AO12" s="55">
        <v>2023</v>
      </c>
    </row>
    <row r="13" spans="1:41" x14ac:dyDescent="0.2">
      <c r="A13" s="5" t="s">
        <v>562</v>
      </c>
      <c r="D13" s="33"/>
      <c r="E13" s="1" t="s">
        <v>20</v>
      </c>
      <c r="H13" s="1" t="s">
        <v>8</v>
      </c>
      <c r="I13" s="9">
        <v>40084</v>
      </c>
      <c r="J13" s="4">
        <v>475000</v>
      </c>
      <c r="K13" s="4">
        <v>475000</v>
      </c>
      <c r="L13" s="1">
        <f t="shared" ref="L13:N14" si="3">SUM(K13*L5)</f>
        <v>480155.3175</v>
      </c>
      <c r="M13" s="1">
        <f t="shared" si="3"/>
        <v>492148.15686519752</v>
      </c>
      <c r="N13" s="1">
        <f t="shared" si="3"/>
        <v>501991.12000250147</v>
      </c>
      <c r="P13" s="1">
        <f>ROUNDUP(M13*113.8/110.8,-3)</f>
        <v>506000</v>
      </c>
      <c r="Q13" s="1">
        <f>ROUNDUP(P13*114.7/113,-3)</f>
        <v>514000</v>
      </c>
      <c r="R13" s="1">
        <f>ROUNDUP(Q13*115.7/114.7,-3)</f>
        <v>519000</v>
      </c>
      <c r="S13" s="1">
        <v>519000</v>
      </c>
      <c r="T13" s="1">
        <v>520000</v>
      </c>
      <c r="V13" s="1">
        <f t="shared" si="2"/>
        <v>520000</v>
      </c>
      <c r="W13" s="1">
        <f t="shared" si="1"/>
        <v>558980</v>
      </c>
      <c r="X13" s="1" t="s">
        <v>878</v>
      </c>
      <c r="Y13" s="1">
        <f>CEILING((W13*$AM$14/$AL$14),100)</f>
        <v>569500</v>
      </c>
      <c r="AA13" s="1">
        <f>CEILING((Y13*$AN$14/$AM$14),100)</f>
        <v>600900</v>
      </c>
      <c r="AE13" s="1">
        <f>CEILING((AA13*$AO$14/$AN$14),100)</f>
        <v>695600</v>
      </c>
      <c r="AK13" s="44" t="s">
        <v>879</v>
      </c>
      <c r="AL13" s="52">
        <v>105</v>
      </c>
      <c r="AM13" s="52">
        <v>108</v>
      </c>
      <c r="AN13" s="52">
        <v>113.9</v>
      </c>
      <c r="AO13" s="52">
        <v>130</v>
      </c>
    </row>
    <row r="14" spans="1:41" x14ac:dyDescent="0.2">
      <c r="A14" s="5" t="s">
        <v>380</v>
      </c>
      <c r="B14" s="5" t="s">
        <v>381</v>
      </c>
      <c r="C14" s="5">
        <v>213</v>
      </c>
      <c r="D14" s="35"/>
      <c r="E14" s="1" t="s">
        <v>727</v>
      </c>
      <c r="H14" s="1" t="s">
        <v>8</v>
      </c>
      <c r="I14" s="9">
        <v>40084</v>
      </c>
      <c r="J14" s="4">
        <v>30000</v>
      </c>
      <c r="K14" s="4">
        <v>30000</v>
      </c>
      <c r="L14" s="1">
        <f t="shared" si="3"/>
        <v>30337.800000000003</v>
      </c>
      <c r="M14" s="1">
        <f t="shared" si="3"/>
        <v>30770.417028</v>
      </c>
      <c r="N14" s="1">
        <f t="shared" si="3"/>
        <v>31385.825368559999</v>
      </c>
      <c r="P14" s="1">
        <f>ROUNDUP(M14*117.8/113.8,-3)</f>
        <v>32000</v>
      </c>
      <c r="Q14" s="1">
        <f>ROUNDUP(P14*118.8/117.8,-3)</f>
        <v>33000</v>
      </c>
      <c r="R14" s="1">
        <f>ROUNDUP(Q14*120.2/118.8,-3)</f>
        <v>34000</v>
      </c>
      <c r="S14" s="1">
        <f>ROUNDUP(R14*121/120.2,-3)</f>
        <v>35000</v>
      </c>
      <c r="U14" s="1">
        <v>36000</v>
      </c>
      <c r="V14" s="1">
        <f t="shared" si="2"/>
        <v>36000</v>
      </c>
      <c r="W14" s="1">
        <f t="shared" si="1"/>
        <v>38699</v>
      </c>
      <c r="X14" s="1" t="s">
        <v>879</v>
      </c>
      <c r="Y14" s="1">
        <f>CEILING((W14*$AM$13/$AL$13),100)</f>
        <v>39900</v>
      </c>
      <c r="AA14" s="1">
        <f>CEILING((Y14*$AN$13/$AM$13),100)</f>
        <v>42100</v>
      </c>
      <c r="AE14" s="1">
        <f>CEILING((AA14*$AO$13/$AN$13),100)</f>
        <v>48100</v>
      </c>
      <c r="AK14" s="44" t="s">
        <v>878</v>
      </c>
      <c r="AL14" s="41">
        <v>101.6</v>
      </c>
      <c r="AM14" s="41">
        <v>103.5</v>
      </c>
      <c r="AN14" s="41">
        <v>109.2</v>
      </c>
      <c r="AO14" s="41">
        <v>126.4</v>
      </c>
    </row>
    <row r="15" spans="1:41" x14ac:dyDescent="0.2">
      <c r="A15" s="5"/>
      <c r="B15" s="5"/>
      <c r="C15" s="5"/>
      <c r="D15" s="35"/>
      <c r="I15" s="9"/>
      <c r="J15" s="7">
        <f>SUM(J10:J14)</f>
        <v>5885000</v>
      </c>
      <c r="K15" s="7">
        <f>SUM(K10:K14)</f>
        <v>5885000</v>
      </c>
      <c r="L15" s="7">
        <f>SUM(L10:L14)</f>
        <v>7132448.2324999999</v>
      </c>
      <c r="M15" s="7">
        <f>SUM(M10:M14)</f>
        <v>7245261.0919819511</v>
      </c>
      <c r="N15" s="7">
        <f>SUM(N10:N14)</f>
        <v>7390166.3138215914</v>
      </c>
      <c r="P15" s="2">
        <f>SUM(P10:P14)</f>
        <v>7493000</v>
      </c>
      <c r="Q15" s="2">
        <f>SUM(Q10:Q14)</f>
        <v>7566000</v>
      </c>
      <c r="R15" s="2">
        <f>SUM(R10:R14)</f>
        <v>7655000</v>
      </c>
      <c r="S15" s="2">
        <f>SUM(S10:S14)</f>
        <v>7701000</v>
      </c>
      <c r="W15" s="1">
        <f t="shared" si="1"/>
        <v>0</v>
      </c>
      <c r="AK15" s="44"/>
      <c r="AL15" s="41"/>
      <c r="AM15" s="41"/>
      <c r="AN15" s="42"/>
      <c r="AO15" s="45"/>
    </row>
    <row r="16" spans="1:41" ht="12" thickBot="1" x14ac:dyDescent="0.25">
      <c r="A16" s="5" t="s">
        <v>557</v>
      </c>
      <c r="B16" s="5" t="s">
        <v>558</v>
      </c>
      <c r="C16" s="5">
        <v>59</v>
      </c>
      <c r="E16" s="1" t="s">
        <v>559</v>
      </c>
      <c r="J16" s="4">
        <v>26659</v>
      </c>
      <c r="K16" s="1">
        <f t="shared" ref="K16:K30" si="4">SUM(J16*K$4)</f>
        <v>26984.239799999999</v>
      </c>
      <c r="L16" s="1">
        <f t="shared" ref="L16:N37" si="5">SUM(K16*L$6)</f>
        <v>27288.082340148001</v>
      </c>
      <c r="M16" s="1">
        <f t="shared" si="5"/>
        <v>27677.21039431851</v>
      </c>
      <c r="N16" s="1">
        <f t="shared" si="5"/>
        <v>28230.754602204881</v>
      </c>
      <c r="P16" s="1">
        <f>ROUNDUP(M16*117.8/113.8,-3)</f>
        <v>29000</v>
      </c>
      <c r="Q16" s="1">
        <f>ROUNDUP(P16*118.8/117.8,-3)</f>
        <v>30000</v>
      </c>
      <c r="R16" s="1">
        <f>ROUNDUP(Q16*120.2/118.8,-3)</f>
        <v>31000</v>
      </c>
      <c r="S16" s="1">
        <f>ROUNDUP(R16*121/120.2,-3)</f>
        <v>32000</v>
      </c>
      <c r="U16" s="1">
        <f t="shared" ref="U16:U31" si="6">ROUNDUP(S16*123.1/121,-3)</f>
        <v>33000</v>
      </c>
      <c r="V16" s="1">
        <f t="shared" si="2"/>
        <v>33000</v>
      </c>
      <c r="W16" s="1">
        <f t="shared" si="1"/>
        <v>35474</v>
      </c>
      <c r="X16" s="1" t="s">
        <v>878</v>
      </c>
      <c r="Y16" s="1">
        <f>CEILING((W16*$AM$14/$AL$14),100)</f>
        <v>36200</v>
      </c>
      <c r="AA16" s="1">
        <f>CEILING((Y16*$AN$14/$AM$14),100)</f>
        <v>38200</v>
      </c>
      <c r="AE16" s="1">
        <f t="shared" ref="AE16:AE18" si="7">CEILING((AA16*$AO$14/$AN$14),100)</f>
        <v>44300</v>
      </c>
      <c r="AK16" s="46"/>
      <c r="AL16" s="47"/>
      <c r="AM16" s="47"/>
      <c r="AN16" s="47"/>
      <c r="AO16" s="48"/>
    </row>
    <row r="17" spans="1:31" x14ac:dyDescent="0.2">
      <c r="A17" s="5" t="s">
        <v>511</v>
      </c>
      <c r="B17" s="5" t="s">
        <v>512</v>
      </c>
      <c r="C17" s="5">
        <v>18</v>
      </c>
      <c r="D17" s="35"/>
      <c r="E17" s="1" t="s">
        <v>513</v>
      </c>
      <c r="J17" s="4">
        <v>36877</v>
      </c>
      <c r="K17" s="1">
        <f t="shared" si="4"/>
        <v>37326.899400000002</v>
      </c>
      <c r="L17" s="1">
        <f t="shared" si="5"/>
        <v>37747.200287244006</v>
      </c>
      <c r="M17" s="1">
        <f t="shared" si="5"/>
        <v>38285.475363340105</v>
      </c>
      <c r="N17" s="1">
        <f t="shared" si="5"/>
        <v>39051.184870606907</v>
      </c>
      <c r="P17" s="1">
        <f t="shared" ref="P17:P37" si="8">ROUNDUP(M17*117.8/113.8,-3)</f>
        <v>40000</v>
      </c>
      <c r="Q17" s="1">
        <f t="shared" ref="Q17:Q37" si="9">ROUNDUP(P17*118.8/117.8,-3)</f>
        <v>41000</v>
      </c>
      <c r="R17" s="1">
        <f t="shared" ref="R17:R37" si="10">ROUNDUP(Q17*120.2/118.8,-3)</f>
        <v>42000</v>
      </c>
      <c r="S17" s="1">
        <f t="shared" ref="S17:S37" si="11">ROUNDUP(R17*121/120.2,-3)</f>
        <v>43000</v>
      </c>
      <c r="U17" s="1">
        <f t="shared" si="6"/>
        <v>44000</v>
      </c>
      <c r="V17" s="1">
        <f t="shared" si="2"/>
        <v>44000</v>
      </c>
      <c r="W17" s="1">
        <f t="shared" si="1"/>
        <v>47298</v>
      </c>
      <c r="X17" s="1" t="s">
        <v>878</v>
      </c>
      <c r="Y17" s="1">
        <f>CEILING((W17*$AM$14/$AL$14),100)</f>
        <v>48200</v>
      </c>
      <c r="AA17" s="1">
        <f>CEILING((Y17*$AN$14/$AM$14),100)</f>
        <v>50900</v>
      </c>
      <c r="AE17" s="1">
        <f t="shared" si="7"/>
        <v>59000</v>
      </c>
    </row>
    <row r="18" spans="1:31" x14ac:dyDescent="0.2">
      <c r="A18" s="5" t="s">
        <v>509</v>
      </c>
      <c r="B18" s="10" t="s">
        <v>479</v>
      </c>
      <c r="C18" s="10">
        <v>66</v>
      </c>
      <c r="D18" s="35"/>
      <c r="E18" s="1" t="s">
        <v>510</v>
      </c>
      <c r="J18" s="4">
        <v>78863</v>
      </c>
      <c r="K18" s="1">
        <f t="shared" si="4"/>
        <v>79825.128599999996</v>
      </c>
      <c r="L18" s="1">
        <f t="shared" si="5"/>
        <v>80723.959548036</v>
      </c>
      <c r="M18" s="1">
        <f t="shared" si="5"/>
        <v>81875.083211190984</v>
      </c>
      <c r="N18" s="1">
        <f t="shared" si="5"/>
        <v>83512.584875414803</v>
      </c>
      <c r="P18" s="1">
        <f t="shared" si="8"/>
        <v>85000</v>
      </c>
      <c r="Q18" s="1">
        <f t="shared" si="9"/>
        <v>86000</v>
      </c>
      <c r="R18" s="1">
        <f t="shared" si="10"/>
        <v>88000</v>
      </c>
      <c r="S18" s="1">
        <f t="shared" si="11"/>
        <v>89000</v>
      </c>
      <c r="U18" s="1">
        <f t="shared" si="6"/>
        <v>91000</v>
      </c>
      <c r="V18" s="1">
        <f t="shared" si="2"/>
        <v>91000</v>
      </c>
      <c r="W18" s="1">
        <f t="shared" si="1"/>
        <v>97821</v>
      </c>
      <c r="X18" s="1" t="s">
        <v>878</v>
      </c>
      <c r="Y18" s="1">
        <f>CEILING((W18*$AM$14/$AL$14),100)</f>
        <v>99700</v>
      </c>
      <c r="AA18" s="1">
        <f>CEILING((Y18*$AN$14/$AM$14),100)</f>
        <v>105200</v>
      </c>
      <c r="AE18" s="1">
        <f t="shared" si="7"/>
        <v>121800</v>
      </c>
    </row>
    <row r="19" spans="1:31" x14ac:dyDescent="0.2">
      <c r="A19" s="5" t="s">
        <v>538</v>
      </c>
      <c r="B19" s="5" t="s">
        <v>539</v>
      </c>
      <c r="C19" s="5">
        <v>33</v>
      </c>
      <c r="D19" s="35"/>
      <c r="E19" s="1" t="s">
        <v>631</v>
      </c>
      <c r="J19" s="4">
        <v>36877</v>
      </c>
      <c r="K19" s="1">
        <f t="shared" si="4"/>
        <v>37326.899400000002</v>
      </c>
      <c r="L19" s="1">
        <f t="shared" si="5"/>
        <v>37747.200287244006</v>
      </c>
      <c r="M19" s="1">
        <f t="shared" si="5"/>
        <v>38285.475363340105</v>
      </c>
      <c r="N19" s="1">
        <f t="shared" si="5"/>
        <v>39051.184870606907</v>
      </c>
      <c r="P19" s="1">
        <f t="shared" si="8"/>
        <v>40000</v>
      </c>
      <c r="Q19" s="1">
        <f t="shared" si="9"/>
        <v>41000</v>
      </c>
      <c r="R19" s="1">
        <f t="shared" si="10"/>
        <v>42000</v>
      </c>
      <c r="S19" s="1">
        <f t="shared" si="11"/>
        <v>43000</v>
      </c>
      <c r="U19" s="1">
        <f t="shared" si="6"/>
        <v>44000</v>
      </c>
      <c r="V19" s="1">
        <f t="shared" si="2"/>
        <v>44000</v>
      </c>
      <c r="W19" s="1">
        <f t="shared" si="1"/>
        <v>47298</v>
      </c>
      <c r="X19" s="1" t="s">
        <v>879</v>
      </c>
      <c r="Y19" s="1">
        <f>CEILING((W19*$AM$13/$AL$13),100)</f>
        <v>48700</v>
      </c>
      <c r="AA19" s="1">
        <f>CEILING((Y19*$AN$13/$AM$13),100)</f>
        <v>51400</v>
      </c>
      <c r="AE19" s="1">
        <f>CEILING((AA19*$AO$13/$AN$13),100)</f>
        <v>58700</v>
      </c>
    </row>
    <row r="20" spans="1:31" x14ac:dyDescent="0.2">
      <c r="A20" s="5" t="s">
        <v>329</v>
      </c>
      <c r="B20" s="5" t="s">
        <v>330</v>
      </c>
      <c r="C20" s="5">
        <v>216</v>
      </c>
      <c r="D20" s="35"/>
      <c r="E20" s="1" t="s">
        <v>728</v>
      </c>
      <c r="J20" s="4">
        <v>45431</v>
      </c>
      <c r="K20" s="1">
        <f t="shared" si="4"/>
        <v>45985.258199999997</v>
      </c>
      <c r="L20" s="1">
        <f t="shared" si="5"/>
        <v>46503.052207331995</v>
      </c>
      <c r="M20" s="1">
        <f t="shared" si="5"/>
        <v>47166.185731808546</v>
      </c>
      <c r="N20" s="1">
        <f t="shared" si="5"/>
        <v>48109.509446444717</v>
      </c>
      <c r="P20" s="1">
        <f t="shared" si="8"/>
        <v>49000</v>
      </c>
      <c r="Q20" s="1">
        <f t="shared" si="9"/>
        <v>50000</v>
      </c>
      <c r="R20" s="1">
        <f t="shared" si="10"/>
        <v>51000</v>
      </c>
      <c r="S20" s="1">
        <f t="shared" si="11"/>
        <v>52000</v>
      </c>
      <c r="U20" s="1">
        <f t="shared" si="6"/>
        <v>53000</v>
      </c>
      <c r="V20" s="1">
        <f t="shared" si="2"/>
        <v>53000</v>
      </c>
      <c r="W20" s="1">
        <f t="shared" si="1"/>
        <v>56973</v>
      </c>
      <c r="X20" s="1" t="s">
        <v>878</v>
      </c>
      <c r="Y20" s="1">
        <f t="shared" ref="Y20:Y26" si="12">CEILING((W20*$AM$14/$AL$14),100)</f>
        <v>58100</v>
      </c>
      <c r="AA20" s="1">
        <f t="shared" ref="AA20:AA26" si="13">CEILING((Y20*$AN$14/$AM$14),100)</f>
        <v>61300</v>
      </c>
      <c r="AE20" s="1">
        <f t="shared" ref="AE20:AE26" si="14">CEILING((AA20*$AO$14/$AN$14),100)</f>
        <v>71000</v>
      </c>
    </row>
    <row r="21" spans="1:31" x14ac:dyDescent="0.2">
      <c r="A21" s="5" t="s">
        <v>560</v>
      </c>
      <c r="B21" s="5" t="s">
        <v>561</v>
      </c>
      <c r="C21" s="5">
        <v>61</v>
      </c>
      <c r="E21" s="1" t="s">
        <v>647</v>
      </c>
      <c r="J21" s="4">
        <v>30101</v>
      </c>
      <c r="K21" s="1">
        <f t="shared" si="4"/>
        <v>30468.232199999999</v>
      </c>
      <c r="L21" s="1">
        <f t="shared" si="5"/>
        <v>30811.304494571999</v>
      </c>
      <c r="M21" s="1">
        <f t="shared" si="5"/>
        <v>31250.673696664595</v>
      </c>
      <c r="N21" s="1">
        <f t="shared" si="5"/>
        <v>31875.687170597888</v>
      </c>
      <c r="P21" s="1">
        <f t="shared" si="8"/>
        <v>33000</v>
      </c>
      <c r="Q21" s="1">
        <f t="shared" si="9"/>
        <v>34000</v>
      </c>
      <c r="R21" s="1">
        <f t="shared" si="10"/>
        <v>35000</v>
      </c>
      <c r="S21" s="1">
        <f t="shared" si="11"/>
        <v>36000</v>
      </c>
      <c r="U21" s="1">
        <f t="shared" si="6"/>
        <v>37000</v>
      </c>
      <c r="V21" s="1">
        <f t="shared" si="2"/>
        <v>37000</v>
      </c>
      <c r="W21" s="1">
        <f t="shared" si="1"/>
        <v>39774</v>
      </c>
      <c r="X21" s="1" t="s">
        <v>878</v>
      </c>
      <c r="Y21" s="1">
        <f t="shared" si="12"/>
        <v>40600</v>
      </c>
      <c r="AA21" s="1">
        <f t="shared" si="13"/>
        <v>42900</v>
      </c>
      <c r="AE21" s="1">
        <f t="shared" si="14"/>
        <v>49700</v>
      </c>
    </row>
    <row r="22" spans="1:31" x14ac:dyDescent="0.2">
      <c r="A22" s="5" t="s">
        <v>555</v>
      </c>
      <c r="B22" s="5" t="s">
        <v>556</v>
      </c>
      <c r="C22" s="5">
        <v>58</v>
      </c>
      <c r="E22" s="1" t="s">
        <v>646</v>
      </c>
      <c r="J22" s="4">
        <v>26659</v>
      </c>
      <c r="K22" s="1">
        <f t="shared" si="4"/>
        <v>26984.239799999999</v>
      </c>
      <c r="L22" s="1">
        <f t="shared" si="5"/>
        <v>27288.082340148001</v>
      </c>
      <c r="M22" s="1">
        <f t="shared" si="5"/>
        <v>27677.21039431851</v>
      </c>
      <c r="N22" s="1">
        <f t="shared" si="5"/>
        <v>28230.754602204881</v>
      </c>
      <c r="P22" s="1">
        <f t="shared" si="8"/>
        <v>29000</v>
      </c>
      <c r="Q22" s="1">
        <f t="shared" si="9"/>
        <v>30000</v>
      </c>
      <c r="R22" s="1">
        <f t="shared" si="10"/>
        <v>31000</v>
      </c>
      <c r="S22" s="1">
        <f t="shared" si="11"/>
        <v>32000</v>
      </c>
      <c r="U22" s="1">
        <f t="shared" si="6"/>
        <v>33000</v>
      </c>
      <c r="V22" s="1">
        <f t="shared" si="2"/>
        <v>33000</v>
      </c>
      <c r="W22" s="1">
        <f t="shared" si="1"/>
        <v>35474</v>
      </c>
      <c r="X22" s="1" t="s">
        <v>878</v>
      </c>
      <c r="Y22" s="1">
        <f t="shared" si="12"/>
        <v>36200</v>
      </c>
      <c r="AA22" s="1">
        <f t="shared" si="13"/>
        <v>38200</v>
      </c>
      <c r="AE22" s="1">
        <f t="shared" si="14"/>
        <v>44300</v>
      </c>
    </row>
    <row r="23" spans="1:31" x14ac:dyDescent="0.2">
      <c r="A23" s="5" t="s">
        <v>504</v>
      </c>
      <c r="B23" s="5" t="s">
        <v>505</v>
      </c>
      <c r="C23" s="5">
        <v>22</v>
      </c>
      <c r="D23" s="35"/>
      <c r="E23" s="1" t="s">
        <v>627</v>
      </c>
      <c r="J23" s="4">
        <v>36877</v>
      </c>
      <c r="K23" s="1">
        <f t="shared" si="4"/>
        <v>37326.899400000002</v>
      </c>
      <c r="L23" s="1">
        <f t="shared" si="5"/>
        <v>37747.200287244006</v>
      </c>
      <c r="M23" s="1">
        <f t="shared" si="5"/>
        <v>38285.475363340105</v>
      </c>
      <c r="N23" s="1">
        <f t="shared" si="5"/>
        <v>39051.184870606907</v>
      </c>
      <c r="P23" s="1">
        <f t="shared" si="8"/>
        <v>40000</v>
      </c>
      <c r="Q23" s="1">
        <f t="shared" si="9"/>
        <v>41000</v>
      </c>
      <c r="R23" s="1">
        <f t="shared" si="10"/>
        <v>42000</v>
      </c>
      <c r="S23" s="1">
        <f t="shared" si="11"/>
        <v>43000</v>
      </c>
      <c r="U23" s="1">
        <f t="shared" si="6"/>
        <v>44000</v>
      </c>
      <c r="V23" s="1">
        <f t="shared" si="2"/>
        <v>44000</v>
      </c>
      <c r="W23" s="1">
        <f t="shared" si="1"/>
        <v>47298</v>
      </c>
      <c r="X23" s="1" t="s">
        <v>878</v>
      </c>
      <c r="Y23" s="1">
        <f t="shared" si="12"/>
        <v>48200</v>
      </c>
      <c r="AA23" s="1">
        <f t="shared" si="13"/>
        <v>50900</v>
      </c>
      <c r="AE23" s="1">
        <f t="shared" si="14"/>
        <v>59000</v>
      </c>
    </row>
    <row r="24" spans="1:31" x14ac:dyDescent="0.2">
      <c r="A24" s="5" t="s">
        <v>553</v>
      </c>
      <c r="B24" s="5" t="s">
        <v>554</v>
      </c>
      <c r="C24" s="5">
        <v>57</v>
      </c>
      <c r="D24" s="35"/>
      <c r="E24" s="1" t="s">
        <v>645</v>
      </c>
      <c r="J24" s="4">
        <v>26659</v>
      </c>
      <c r="K24" s="1">
        <f t="shared" si="4"/>
        <v>26984.239799999999</v>
      </c>
      <c r="L24" s="1">
        <f t="shared" si="5"/>
        <v>27288.082340148001</v>
      </c>
      <c r="M24" s="1">
        <f t="shared" si="5"/>
        <v>27677.21039431851</v>
      </c>
      <c r="N24" s="1">
        <f t="shared" si="5"/>
        <v>28230.754602204881</v>
      </c>
      <c r="P24" s="1">
        <f t="shared" si="8"/>
        <v>29000</v>
      </c>
      <c r="Q24" s="1">
        <f t="shared" si="9"/>
        <v>30000</v>
      </c>
      <c r="R24" s="1">
        <f t="shared" si="10"/>
        <v>31000</v>
      </c>
      <c r="S24" s="1">
        <f t="shared" si="11"/>
        <v>32000</v>
      </c>
      <c r="U24" s="1">
        <f t="shared" si="6"/>
        <v>33000</v>
      </c>
      <c r="V24" s="1">
        <f t="shared" si="2"/>
        <v>33000</v>
      </c>
      <c r="W24" s="1">
        <f>ROUND(V24*139.1/129.4,0)</f>
        <v>35474</v>
      </c>
      <c r="X24" s="1" t="s">
        <v>878</v>
      </c>
      <c r="Y24" s="1">
        <f t="shared" si="12"/>
        <v>36200</v>
      </c>
      <c r="AA24" s="1">
        <f t="shared" si="13"/>
        <v>38200</v>
      </c>
      <c r="AE24" s="1">
        <f t="shared" si="14"/>
        <v>44300</v>
      </c>
    </row>
    <row r="25" spans="1:31" x14ac:dyDescent="0.2">
      <c r="A25" s="5" t="s">
        <v>590</v>
      </c>
      <c r="B25" s="11"/>
      <c r="C25" s="11">
        <v>267</v>
      </c>
      <c r="D25" s="35"/>
      <c r="E25" s="1" t="s">
        <v>591</v>
      </c>
      <c r="I25" s="9"/>
      <c r="J25" s="4">
        <v>83050</v>
      </c>
      <c r="K25" s="1">
        <f t="shared" si="4"/>
        <v>84063.209999999992</v>
      </c>
      <c r="L25" s="1">
        <f t="shared" si="5"/>
        <v>85009.761744599993</v>
      </c>
      <c r="M25" s="1">
        <f t="shared" si="5"/>
        <v>86222.000947077977</v>
      </c>
      <c r="N25" s="1">
        <f t="shared" si="5"/>
        <v>87946.440966019538</v>
      </c>
      <c r="P25" s="1">
        <f t="shared" si="8"/>
        <v>90000</v>
      </c>
      <c r="Q25" s="1">
        <f t="shared" si="9"/>
        <v>91000</v>
      </c>
      <c r="R25" s="1">
        <f t="shared" si="10"/>
        <v>93000</v>
      </c>
      <c r="S25" s="1">
        <f t="shared" si="11"/>
        <v>94000</v>
      </c>
      <c r="U25" s="1">
        <f t="shared" si="6"/>
        <v>96000</v>
      </c>
      <c r="V25" s="1">
        <f t="shared" si="2"/>
        <v>96000</v>
      </c>
      <c r="W25" s="1">
        <f t="shared" ref="W25:W88" si="15">ROUND(V25*139.1/129.4,0)</f>
        <v>103196</v>
      </c>
      <c r="X25" s="1" t="s">
        <v>878</v>
      </c>
      <c r="Y25" s="1">
        <f t="shared" si="12"/>
        <v>105200</v>
      </c>
      <c r="AA25" s="1">
        <f t="shared" si="13"/>
        <v>111000</v>
      </c>
      <c r="AE25" s="1">
        <f t="shared" si="14"/>
        <v>128500</v>
      </c>
    </row>
    <row r="26" spans="1:31" x14ac:dyDescent="0.2">
      <c r="A26" s="5" t="s">
        <v>588</v>
      </c>
      <c r="B26" s="11"/>
      <c r="C26" s="11">
        <v>266</v>
      </c>
      <c r="D26" s="35"/>
      <c r="E26" s="1" t="s">
        <v>589</v>
      </c>
      <c r="I26" s="9"/>
      <c r="J26" s="4">
        <v>74037</v>
      </c>
      <c r="K26" s="1">
        <f t="shared" si="4"/>
        <v>74940.251399999994</v>
      </c>
      <c r="L26" s="1">
        <f t="shared" si="5"/>
        <v>75784.078630763994</v>
      </c>
      <c r="M26" s="1">
        <f t="shared" si="5"/>
        <v>76864.759592038681</v>
      </c>
      <c r="N26" s="1">
        <f t="shared" si="5"/>
        <v>78402.054783879459</v>
      </c>
      <c r="P26" s="1">
        <f t="shared" si="8"/>
        <v>80000</v>
      </c>
      <c r="Q26" s="1">
        <f t="shared" si="9"/>
        <v>81000</v>
      </c>
      <c r="R26" s="1">
        <f t="shared" si="10"/>
        <v>82000</v>
      </c>
      <c r="S26" s="1">
        <f t="shared" si="11"/>
        <v>83000</v>
      </c>
      <c r="U26" s="1">
        <f t="shared" si="6"/>
        <v>85000</v>
      </c>
      <c r="V26" s="1">
        <f t="shared" si="2"/>
        <v>85000</v>
      </c>
      <c r="W26" s="1">
        <f t="shared" si="15"/>
        <v>91372</v>
      </c>
      <c r="X26" s="1" t="s">
        <v>878</v>
      </c>
      <c r="Y26" s="1">
        <f t="shared" si="12"/>
        <v>93100</v>
      </c>
      <c r="AA26" s="1">
        <f t="shared" si="13"/>
        <v>98300</v>
      </c>
      <c r="AE26" s="1">
        <f t="shared" si="14"/>
        <v>113800</v>
      </c>
    </row>
    <row r="27" spans="1:31" x14ac:dyDescent="0.2">
      <c r="A27" s="5" t="s">
        <v>413</v>
      </c>
      <c r="B27" s="5" t="s">
        <v>414</v>
      </c>
      <c r="C27" s="5">
        <v>10</v>
      </c>
      <c r="D27" s="35"/>
      <c r="E27" s="1" t="s">
        <v>415</v>
      </c>
      <c r="J27" s="4">
        <v>52650</v>
      </c>
      <c r="K27" s="1">
        <f t="shared" si="4"/>
        <v>53292.33</v>
      </c>
      <c r="L27" s="1">
        <f t="shared" si="5"/>
        <v>53892.401635800001</v>
      </c>
      <c r="M27" s="1">
        <f t="shared" si="5"/>
        <v>54660.907283126508</v>
      </c>
      <c r="N27" s="1">
        <f t="shared" si="5"/>
        <v>55754.125428789041</v>
      </c>
      <c r="P27" s="1">
        <f t="shared" si="8"/>
        <v>57000</v>
      </c>
      <c r="Q27" s="1">
        <f t="shared" si="9"/>
        <v>58000</v>
      </c>
      <c r="R27" s="1">
        <f t="shared" si="10"/>
        <v>59000</v>
      </c>
      <c r="S27" s="1">
        <f t="shared" si="11"/>
        <v>60000</v>
      </c>
      <c r="U27" s="1">
        <f t="shared" si="6"/>
        <v>62000</v>
      </c>
      <c r="V27" s="1">
        <f t="shared" si="2"/>
        <v>62000</v>
      </c>
      <c r="W27" s="1">
        <f t="shared" si="15"/>
        <v>66648</v>
      </c>
      <c r="X27" s="1" t="s">
        <v>879</v>
      </c>
      <c r="Y27" s="1">
        <f>CEILING((W27*$AM$13/$AL$13),100)</f>
        <v>68600</v>
      </c>
      <c r="AA27" s="1">
        <f>CEILING((Y27*$AN$13/$AM$13),100)</f>
        <v>72400</v>
      </c>
      <c r="AE27" s="1">
        <f t="shared" ref="AE27:AE28" si="16">CEILING((AA27*$AO$13/$AN$13),100)</f>
        <v>82700</v>
      </c>
    </row>
    <row r="28" spans="1:31" x14ac:dyDescent="0.2">
      <c r="A28" s="5" t="s">
        <v>416</v>
      </c>
      <c r="B28" s="5" t="s">
        <v>417</v>
      </c>
      <c r="C28" s="5">
        <v>11</v>
      </c>
      <c r="D28" s="35"/>
      <c r="E28" s="1" t="s">
        <v>418</v>
      </c>
      <c r="J28" s="4">
        <v>52650</v>
      </c>
      <c r="K28" s="1">
        <f t="shared" si="4"/>
        <v>53292.33</v>
      </c>
      <c r="L28" s="1">
        <f t="shared" si="5"/>
        <v>53892.401635800001</v>
      </c>
      <c r="M28" s="1">
        <f t="shared" si="5"/>
        <v>54660.907283126508</v>
      </c>
      <c r="N28" s="1">
        <f t="shared" si="5"/>
        <v>55754.125428789041</v>
      </c>
      <c r="P28" s="1">
        <f t="shared" si="8"/>
        <v>57000</v>
      </c>
      <c r="Q28" s="1">
        <f t="shared" si="9"/>
        <v>58000</v>
      </c>
      <c r="R28" s="1">
        <f t="shared" si="10"/>
        <v>59000</v>
      </c>
      <c r="S28" s="1">
        <f t="shared" si="11"/>
        <v>60000</v>
      </c>
      <c r="U28" s="1">
        <f t="shared" si="6"/>
        <v>62000</v>
      </c>
      <c r="V28" s="1">
        <f t="shared" si="2"/>
        <v>62000</v>
      </c>
      <c r="W28" s="1">
        <f t="shared" si="15"/>
        <v>66648</v>
      </c>
      <c r="X28" s="1" t="s">
        <v>879</v>
      </c>
      <c r="Y28" s="1">
        <f>CEILING((W28*$AM$13/$AL$13),100)</f>
        <v>68600</v>
      </c>
      <c r="AA28" s="1">
        <f>CEILING((Y28*$AN$13/$AM$13),100)</f>
        <v>72400</v>
      </c>
      <c r="AE28" s="1">
        <f t="shared" si="16"/>
        <v>82700</v>
      </c>
    </row>
    <row r="29" spans="1:31" x14ac:dyDescent="0.2">
      <c r="A29" s="5" t="s">
        <v>586</v>
      </c>
      <c r="B29" s="11"/>
      <c r="C29" s="11">
        <v>268</v>
      </c>
      <c r="D29" s="35"/>
      <c r="E29" s="1" t="s">
        <v>587</v>
      </c>
      <c r="I29" s="9"/>
      <c r="J29" s="4">
        <v>82621</v>
      </c>
      <c r="K29" s="1">
        <f t="shared" si="4"/>
        <v>83628.976200000005</v>
      </c>
      <c r="L29" s="1">
        <f t="shared" si="5"/>
        <v>84570.638472012011</v>
      </c>
      <c r="M29" s="1">
        <f t="shared" si="5"/>
        <v>85776.615776622901</v>
      </c>
      <c r="N29" s="1">
        <f t="shared" si="5"/>
        <v>87492.148092155359</v>
      </c>
      <c r="P29" s="1">
        <f t="shared" si="8"/>
        <v>89000</v>
      </c>
      <c r="Q29" s="1">
        <f t="shared" si="9"/>
        <v>90000</v>
      </c>
      <c r="R29" s="1">
        <f t="shared" si="10"/>
        <v>92000</v>
      </c>
      <c r="S29" s="1">
        <f t="shared" si="11"/>
        <v>93000</v>
      </c>
      <c r="U29" s="1">
        <f t="shared" si="6"/>
        <v>95000</v>
      </c>
      <c r="V29" s="1">
        <f t="shared" si="2"/>
        <v>95000</v>
      </c>
      <c r="W29" s="1">
        <f t="shared" si="15"/>
        <v>102121</v>
      </c>
      <c r="X29" s="1" t="s">
        <v>878</v>
      </c>
      <c r="Y29" s="1">
        <f>CEILING((W29*$AM$14/$AL$14),100)</f>
        <v>104100</v>
      </c>
      <c r="AA29" s="1">
        <f>CEILING((Y29*$AN$14/$AM$14),100)</f>
        <v>109900</v>
      </c>
      <c r="AE29" s="1">
        <f>CEILING((AA29*$AO$14/$AN$14),100)</f>
        <v>127300</v>
      </c>
    </row>
    <row r="30" spans="1:31" x14ac:dyDescent="0.2">
      <c r="A30" s="5" t="s">
        <v>410</v>
      </c>
      <c r="B30" s="5" t="s">
        <v>411</v>
      </c>
      <c r="C30" s="5">
        <v>9</v>
      </c>
      <c r="D30" s="35"/>
      <c r="E30" s="1" t="s">
        <v>412</v>
      </c>
      <c r="J30" s="4">
        <v>131514</v>
      </c>
      <c r="K30" s="1">
        <f t="shared" si="4"/>
        <v>133118.47080000001</v>
      </c>
      <c r="L30" s="1">
        <f t="shared" si="5"/>
        <v>134617.38478120801</v>
      </c>
      <c r="M30" s="1">
        <f t="shared" si="5"/>
        <v>136537.02868818803</v>
      </c>
      <c r="N30" s="1">
        <f t="shared" si="5"/>
        <v>139267.76926195179</v>
      </c>
      <c r="P30" s="1">
        <f t="shared" si="8"/>
        <v>142000</v>
      </c>
      <c r="Q30" s="1">
        <f t="shared" si="9"/>
        <v>144000</v>
      </c>
      <c r="R30" s="1">
        <f t="shared" si="10"/>
        <v>146000</v>
      </c>
      <c r="S30" s="1">
        <f t="shared" si="11"/>
        <v>147000</v>
      </c>
      <c r="U30" s="1">
        <f t="shared" si="6"/>
        <v>150000</v>
      </c>
      <c r="V30" s="1">
        <f t="shared" si="2"/>
        <v>150000</v>
      </c>
      <c r="W30" s="1">
        <f t="shared" si="15"/>
        <v>161244</v>
      </c>
      <c r="X30" s="1" t="s">
        <v>879</v>
      </c>
      <c r="Y30" s="1">
        <f>CEILING((W30*$AM$13/$AL$13),100)</f>
        <v>165900</v>
      </c>
      <c r="AA30" s="1">
        <f>CEILING((Y30*$AN$13/$AM$13),100)</f>
        <v>175000</v>
      </c>
      <c r="AE30" s="1">
        <f t="shared" ref="AE30:AE32" si="17">CEILING((AA30*$AO$13/$AN$13),100)</f>
        <v>199800</v>
      </c>
    </row>
    <row r="31" spans="1:31" x14ac:dyDescent="0.2">
      <c r="A31" s="5" t="s">
        <v>612</v>
      </c>
      <c r="B31" s="11"/>
      <c r="C31" s="11"/>
      <c r="D31" s="35"/>
      <c r="E31" s="1" t="s">
        <v>613</v>
      </c>
      <c r="I31" s="9">
        <v>40084</v>
      </c>
      <c r="J31" s="4">
        <v>30000</v>
      </c>
      <c r="K31" s="4">
        <v>30000</v>
      </c>
      <c r="L31" s="1">
        <f t="shared" si="5"/>
        <v>30337.800000000003</v>
      </c>
      <c r="M31" s="1">
        <f t="shared" si="5"/>
        <v>30770.417028</v>
      </c>
      <c r="N31" s="1">
        <f t="shared" si="5"/>
        <v>31385.825368559999</v>
      </c>
      <c r="P31" s="1">
        <f t="shared" si="8"/>
        <v>32000</v>
      </c>
      <c r="Q31" s="1">
        <f t="shared" si="9"/>
        <v>33000</v>
      </c>
      <c r="R31" s="1">
        <f t="shared" si="10"/>
        <v>34000</v>
      </c>
      <c r="S31" s="1">
        <f t="shared" si="11"/>
        <v>35000</v>
      </c>
      <c r="U31" s="1">
        <f t="shared" si="6"/>
        <v>36000</v>
      </c>
      <c r="V31" s="1">
        <f t="shared" si="2"/>
        <v>36000</v>
      </c>
      <c r="W31" s="1">
        <f t="shared" si="15"/>
        <v>38699</v>
      </c>
      <c r="X31" s="1" t="s">
        <v>879</v>
      </c>
      <c r="Y31" s="1">
        <f>CEILING((W31*$AM$13/$AL$13),100)</f>
        <v>39900</v>
      </c>
      <c r="AA31" s="1">
        <f>CEILING((Y31*$AN$13/$AM$13),100)</f>
        <v>42100</v>
      </c>
      <c r="AE31" s="1">
        <f t="shared" si="17"/>
        <v>48100</v>
      </c>
    </row>
    <row r="32" spans="1:31" x14ac:dyDescent="0.2">
      <c r="A32" s="5" t="s">
        <v>58</v>
      </c>
      <c r="B32" s="5"/>
      <c r="C32" s="5"/>
      <c r="D32" s="35"/>
      <c r="E32" s="66" t="s">
        <v>891</v>
      </c>
      <c r="F32" s="66"/>
      <c r="G32" s="66" t="s">
        <v>7</v>
      </c>
      <c r="H32" s="66" t="s">
        <v>8</v>
      </c>
      <c r="I32" s="67">
        <v>40084</v>
      </c>
      <c r="J32" s="68">
        <v>440000</v>
      </c>
      <c r="K32" s="68">
        <v>440000</v>
      </c>
      <c r="L32" s="66">
        <f t="shared" si="5"/>
        <v>444954.4</v>
      </c>
      <c r="M32" s="66">
        <f t="shared" si="5"/>
        <v>451299.44974399998</v>
      </c>
      <c r="N32" s="66">
        <f t="shared" si="5"/>
        <v>460325.43873887998</v>
      </c>
      <c r="O32" s="66"/>
      <c r="P32" s="66">
        <f t="shared" si="8"/>
        <v>468000</v>
      </c>
      <c r="Q32" s="66">
        <f t="shared" si="9"/>
        <v>472000</v>
      </c>
      <c r="R32" s="66">
        <f t="shared" si="10"/>
        <v>478000</v>
      </c>
      <c r="S32" s="66">
        <f t="shared" si="11"/>
        <v>482000</v>
      </c>
      <c r="T32" s="66">
        <v>485000</v>
      </c>
      <c r="U32" s="66"/>
      <c r="V32" s="66">
        <f t="shared" si="2"/>
        <v>485000</v>
      </c>
      <c r="W32" s="66">
        <f t="shared" si="15"/>
        <v>521356</v>
      </c>
      <c r="X32" s="66" t="s">
        <v>879</v>
      </c>
      <c r="Y32" s="66">
        <f>CEILING((W32*$AM$13/$AL$13),100)</f>
        <v>536300</v>
      </c>
      <c r="Z32" s="66">
        <f>Y32-486300</f>
        <v>50000</v>
      </c>
      <c r="AA32" s="1">
        <f>CEILING((Z32*$AN$13/$AM$13),100)</f>
        <v>52800</v>
      </c>
      <c r="AE32" s="1">
        <f t="shared" si="17"/>
        <v>60300</v>
      </c>
    </row>
    <row r="33" spans="1:31" x14ac:dyDescent="0.2">
      <c r="A33" s="5" t="s">
        <v>618</v>
      </c>
      <c r="B33" s="11"/>
      <c r="C33" s="11"/>
      <c r="D33" s="35"/>
      <c r="E33" s="1" t="s">
        <v>619</v>
      </c>
      <c r="I33" s="6">
        <v>40084</v>
      </c>
      <c r="J33" s="4">
        <v>30000</v>
      </c>
      <c r="K33" s="4">
        <v>30000</v>
      </c>
      <c r="L33" s="1">
        <f t="shared" si="5"/>
        <v>30337.800000000003</v>
      </c>
      <c r="M33" s="1">
        <f t="shared" si="5"/>
        <v>30770.417028</v>
      </c>
      <c r="N33" s="1">
        <f t="shared" si="5"/>
        <v>31385.825368559999</v>
      </c>
      <c r="P33" s="1">
        <f t="shared" si="8"/>
        <v>32000</v>
      </c>
      <c r="Q33" s="1">
        <f t="shared" si="9"/>
        <v>33000</v>
      </c>
      <c r="R33" s="1">
        <f t="shared" si="10"/>
        <v>34000</v>
      </c>
      <c r="S33" s="1">
        <f t="shared" si="11"/>
        <v>35000</v>
      </c>
      <c r="U33" s="1">
        <f>ROUNDUP(S33*123.1/121,-3)</f>
        <v>36000</v>
      </c>
      <c r="V33" s="1">
        <f t="shared" si="2"/>
        <v>36000</v>
      </c>
      <c r="W33" s="1">
        <f t="shared" si="15"/>
        <v>38699</v>
      </c>
      <c r="X33" s="1" t="s">
        <v>878</v>
      </c>
      <c r="Y33" s="1">
        <f>CEILING((W33*$AM$14/$AL$14),100)</f>
        <v>39500</v>
      </c>
      <c r="AA33" s="1">
        <f>CEILING((Y33*$AN$14/$AM$14),100)</f>
        <v>41700</v>
      </c>
      <c r="AE33" s="1">
        <f t="shared" ref="AE33:AE37" si="18">CEILING((AA33*$AO$14/$AN$14),100)</f>
        <v>48300</v>
      </c>
    </row>
    <row r="34" spans="1:31" s="3" customFormat="1" x14ac:dyDescent="0.2">
      <c r="A34" s="5" t="s">
        <v>614</v>
      </c>
      <c r="B34" s="11"/>
      <c r="C34" s="11"/>
      <c r="D34" s="35"/>
      <c r="E34" s="1" t="s">
        <v>615</v>
      </c>
      <c r="F34" s="1"/>
      <c r="G34" s="1"/>
      <c r="H34" s="1"/>
      <c r="I34" s="9">
        <v>40084</v>
      </c>
      <c r="J34" s="4">
        <v>30000</v>
      </c>
      <c r="K34" s="4">
        <v>30000</v>
      </c>
      <c r="L34" s="1">
        <f t="shared" si="5"/>
        <v>30337.800000000003</v>
      </c>
      <c r="M34" s="1">
        <f t="shared" si="5"/>
        <v>30770.417028</v>
      </c>
      <c r="N34" s="1">
        <f t="shared" si="5"/>
        <v>31385.825368559999</v>
      </c>
      <c r="P34" s="1">
        <f t="shared" si="8"/>
        <v>32000</v>
      </c>
      <c r="Q34" s="1">
        <f t="shared" si="9"/>
        <v>33000</v>
      </c>
      <c r="R34" s="1">
        <f t="shared" si="10"/>
        <v>34000</v>
      </c>
      <c r="S34" s="1">
        <f t="shared" si="11"/>
        <v>35000</v>
      </c>
      <c r="T34" s="1"/>
      <c r="U34" s="1">
        <f>ROUNDUP(S34*123.1/121,-3)</f>
        <v>36000</v>
      </c>
      <c r="V34" s="1">
        <f t="shared" si="2"/>
        <v>36000</v>
      </c>
      <c r="W34" s="1">
        <f t="shared" si="15"/>
        <v>38699</v>
      </c>
      <c r="X34" s="1" t="s">
        <v>878</v>
      </c>
      <c r="Y34" s="1">
        <f>CEILING((W34*$AM$14/$AL$14),100)</f>
        <v>39500</v>
      </c>
      <c r="Z34" s="1"/>
      <c r="AA34" s="1">
        <f>CEILING((Y34*$AN$14/$AM$14),100)</f>
        <v>41700</v>
      </c>
      <c r="AE34" s="1">
        <f t="shared" si="18"/>
        <v>48300</v>
      </c>
    </row>
    <row r="35" spans="1:31" x14ac:dyDescent="0.2">
      <c r="A35" s="5" t="s">
        <v>620</v>
      </c>
      <c r="B35" s="11"/>
      <c r="C35" s="11"/>
      <c r="D35" s="35"/>
      <c r="E35" s="1" t="s">
        <v>621</v>
      </c>
      <c r="I35" s="6">
        <v>40084</v>
      </c>
      <c r="J35" s="4">
        <v>30000</v>
      </c>
      <c r="K35" s="4">
        <v>30000</v>
      </c>
      <c r="L35" s="1">
        <f t="shared" si="5"/>
        <v>30337.800000000003</v>
      </c>
      <c r="M35" s="1">
        <f t="shared" si="5"/>
        <v>30770.417028</v>
      </c>
      <c r="N35" s="1">
        <f t="shared" si="5"/>
        <v>31385.825368559999</v>
      </c>
      <c r="P35" s="1">
        <f t="shared" si="8"/>
        <v>32000</v>
      </c>
      <c r="Q35" s="1">
        <f t="shared" si="9"/>
        <v>33000</v>
      </c>
      <c r="R35" s="1">
        <f t="shared" si="10"/>
        <v>34000</v>
      </c>
      <c r="S35" s="1">
        <f t="shared" si="11"/>
        <v>35000</v>
      </c>
      <c r="U35" s="1">
        <f>ROUNDUP(S35*123.1/121,-3)</f>
        <v>36000</v>
      </c>
      <c r="V35" s="1">
        <f t="shared" si="2"/>
        <v>36000</v>
      </c>
      <c r="W35" s="1">
        <f t="shared" si="15"/>
        <v>38699</v>
      </c>
      <c r="X35" s="1" t="s">
        <v>878</v>
      </c>
      <c r="Y35" s="1">
        <f>CEILING((W35*$AM$14/$AL$14),100)</f>
        <v>39500</v>
      </c>
      <c r="AA35" s="1">
        <f>CEILING((Y35*$AN$14/$AM$14),100)</f>
        <v>41700</v>
      </c>
      <c r="AE35" s="1">
        <f t="shared" si="18"/>
        <v>48300</v>
      </c>
    </row>
    <row r="36" spans="1:31" x14ac:dyDescent="0.2">
      <c r="A36" s="5" t="s">
        <v>616</v>
      </c>
      <c r="B36" s="11"/>
      <c r="C36" s="11"/>
      <c r="D36" s="35"/>
      <c r="E36" s="1" t="s">
        <v>617</v>
      </c>
      <c r="I36" s="6">
        <v>40084</v>
      </c>
      <c r="J36" s="4">
        <v>30000</v>
      </c>
      <c r="K36" s="4">
        <v>30000</v>
      </c>
      <c r="L36" s="1">
        <f t="shared" si="5"/>
        <v>30337.800000000003</v>
      </c>
      <c r="M36" s="1">
        <f t="shared" si="5"/>
        <v>30770.417028</v>
      </c>
      <c r="N36" s="1">
        <f t="shared" si="5"/>
        <v>31385.825368559999</v>
      </c>
      <c r="P36" s="1">
        <f t="shared" si="8"/>
        <v>32000</v>
      </c>
      <c r="Q36" s="1">
        <f t="shared" si="9"/>
        <v>33000</v>
      </c>
      <c r="R36" s="1">
        <f t="shared" si="10"/>
        <v>34000</v>
      </c>
      <c r="S36" s="1">
        <f t="shared" si="11"/>
        <v>35000</v>
      </c>
      <c r="U36" s="1">
        <f>ROUNDUP(S36*123.1/121,-3)</f>
        <v>36000</v>
      </c>
      <c r="V36" s="1">
        <f t="shared" si="2"/>
        <v>36000</v>
      </c>
      <c r="W36" s="1">
        <f t="shared" si="15"/>
        <v>38699</v>
      </c>
      <c r="X36" s="1" t="s">
        <v>878</v>
      </c>
      <c r="Y36" s="1">
        <f>CEILING((W36*$AM$14/$AL$14),100)</f>
        <v>39500</v>
      </c>
      <c r="AA36" s="1">
        <f>CEILING((Y36*$AN$14/$AM$14),100)</f>
        <v>41700</v>
      </c>
      <c r="AE36" s="1">
        <f t="shared" si="18"/>
        <v>48300</v>
      </c>
    </row>
    <row r="37" spans="1:31" x14ac:dyDescent="0.2">
      <c r="A37" s="5" t="s">
        <v>608</v>
      </c>
      <c r="B37" s="11"/>
      <c r="C37" s="11">
        <v>282</v>
      </c>
      <c r="D37" s="35"/>
      <c r="E37" s="1" t="s">
        <v>609</v>
      </c>
      <c r="I37" s="6">
        <v>40084</v>
      </c>
      <c r="J37" s="4">
        <v>25000</v>
      </c>
      <c r="K37" s="4">
        <v>25000</v>
      </c>
      <c r="L37" s="1">
        <f t="shared" si="5"/>
        <v>25281.5</v>
      </c>
      <c r="M37" s="1">
        <f t="shared" si="5"/>
        <v>25642.014189999998</v>
      </c>
      <c r="N37" s="1">
        <f t="shared" si="5"/>
        <v>26154.854473799998</v>
      </c>
      <c r="P37" s="1">
        <f t="shared" si="8"/>
        <v>27000</v>
      </c>
      <c r="Q37" s="1">
        <f t="shared" si="9"/>
        <v>28000</v>
      </c>
      <c r="R37" s="1">
        <f t="shared" si="10"/>
        <v>29000</v>
      </c>
      <c r="S37" s="1">
        <f t="shared" si="11"/>
        <v>30000</v>
      </c>
      <c r="U37" s="1">
        <f>ROUNDUP(S37*123.1/121,-3)</f>
        <v>31000</v>
      </c>
      <c r="V37" s="1">
        <f t="shared" si="2"/>
        <v>31000</v>
      </c>
      <c r="W37" s="1">
        <f t="shared" si="15"/>
        <v>33324</v>
      </c>
      <c r="X37" s="1" t="s">
        <v>878</v>
      </c>
      <c r="Y37" s="1">
        <f>CEILING((W37*$AM$14/$AL$14),100)</f>
        <v>34000</v>
      </c>
      <c r="AA37" s="1">
        <f>CEILING((Y37*$AN$14/$AM$14),100)</f>
        <v>35900</v>
      </c>
      <c r="AE37" s="1">
        <f t="shared" si="18"/>
        <v>41600</v>
      </c>
    </row>
    <row r="38" spans="1:31" x14ac:dyDescent="0.2">
      <c r="A38" s="5"/>
      <c r="B38" s="5"/>
      <c r="C38" s="5"/>
      <c r="D38" s="35"/>
      <c r="J38" s="7">
        <f>SUM(J16:J37)</f>
        <v>1436525</v>
      </c>
      <c r="K38" s="7">
        <f>SUM(K16:K37)</f>
        <v>1446547.605</v>
      </c>
      <c r="L38" s="7">
        <f>SUM(L16:L37)</f>
        <v>1462835.7310323003</v>
      </c>
      <c r="M38" s="7">
        <f>SUM(M16:M37)</f>
        <v>1483695.7685568212</v>
      </c>
      <c r="N38" s="7">
        <f>SUM(N16:N37)</f>
        <v>1513369.6839279567</v>
      </c>
      <c r="P38" s="7">
        <f>SUM(P16:P37)</f>
        <v>1544000</v>
      </c>
      <c r="Q38" s="2">
        <f>SUM(Q16:Q37)</f>
        <v>1570000</v>
      </c>
      <c r="R38" s="2">
        <f>SUM(R16:R37)</f>
        <v>1601000</v>
      </c>
      <c r="S38" s="2">
        <f>SUM(S16:S37)</f>
        <v>1626000</v>
      </c>
    </row>
    <row r="39" spans="1:31" x14ac:dyDescent="0.2">
      <c r="A39" s="5" t="s">
        <v>96</v>
      </c>
      <c r="B39" s="5"/>
      <c r="C39" s="5">
        <v>229</v>
      </c>
      <c r="D39" s="35">
        <v>1977</v>
      </c>
      <c r="E39" s="2" t="s">
        <v>576</v>
      </c>
      <c r="F39" s="2"/>
      <c r="G39" s="1" t="s">
        <v>7</v>
      </c>
      <c r="H39" s="1" t="s">
        <v>8</v>
      </c>
      <c r="I39" s="9">
        <v>40084</v>
      </c>
      <c r="J39" s="4">
        <v>50000000</v>
      </c>
      <c r="K39" s="4">
        <v>50000000</v>
      </c>
      <c r="L39" s="1">
        <f>SUM(K39*L$6)</f>
        <v>50563000</v>
      </c>
      <c r="M39" s="1">
        <f>SUM(L39*M$6)</f>
        <v>51284028.379999995</v>
      </c>
      <c r="N39" s="1">
        <f>SUM(M39*N$6)</f>
        <v>52309708.9476</v>
      </c>
      <c r="P39" s="1">
        <f>ROUNDUP(M39*117.8/113.8,-3)</f>
        <v>53087000</v>
      </c>
      <c r="Q39" s="1">
        <f>ROUNDUP(P39*118.8/117.8,-3)</f>
        <v>53538000</v>
      </c>
      <c r="R39" s="1">
        <f>ROUNDUP(Q39*120.2/118.8,-3)</f>
        <v>54169000</v>
      </c>
      <c r="S39" s="1">
        <f>ROUNDUP(R39*121/120.2,-3)</f>
        <v>54530000</v>
      </c>
      <c r="T39" s="1">
        <v>54500000</v>
      </c>
      <c r="V39" s="1">
        <f t="shared" si="2"/>
        <v>54500000</v>
      </c>
      <c r="W39" s="1">
        <f t="shared" si="15"/>
        <v>58585394</v>
      </c>
      <c r="X39" s="1" t="s">
        <v>879</v>
      </c>
      <c r="Y39" s="1">
        <f>CEILING((W39*$AM$13/$AL$13),100)</f>
        <v>60259300</v>
      </c>
      <c r="AA39" s="1">
        <f>CEILING((Y39*$AN$13/$AM$13),100)</f>
        <v>63551300</v>
      </c>
      <c r="AE39" s="1">
        <f>CEILING((AA39*$AO$13/$AN$13),100)</f>
        <v>72534500</v>
      </c>
    </row>
    <row r="40" spans="1:31" x14ac:dyDescent="0.2">
      <c r="A40" s="5" t="s">
        <v>96</v>
      </c>
      <c r="B40" s="5"/>
      <c r="C40" s="5"/>
      <c r="D40" s="35"/>
      <c r="E40" s="1" t="s">
        <v>764</v>
      </c>
      <c r="G40" s="1" t="s">
        <v>7</v>
      </c>
      <c r="H40" s="1" t="s">
        <v>8</v>
      </c>
      <c r="I40" s="9">
        <v>40084</v>
      </c>
      <c r="J40" s="4">
        <v>400000</v>
      </c>
      <c r="K40" s="4">
        <v>400000</v>
      </c>
      <c r="L40" s="1">
        <f>SUM(K40*L$5)</f>
        <v>404341.32</v>
      </c>
      <c r="M40" s="1">
        <f>SUM(L40*M$5)</f>
        <v>414440.55314964004</v>
      </c>
      <c r="N40" s="1">
        <f>SUM(M40*N$5)</f>
        <v>422729.36421263282</v>
      </c>
      <c r="P40" s="1">
        <f>ROUNDUP(M40*113.8/110.8,-3)</f>
        <v>426000</v>
      </c>
      <c r="Q40" s="1">
        <f>ROUNDUP(P40*114.7/113.8,-3)</f>
        <v>430000</v>
      </c>
      <c r="R40" s="1">
        <f>ROUNDUP(Q40*115.7/114.7,-3)</f>
        <v>434000</v>
      </c>
      <c r="S40" s="1">
        <v>434000</v>
      </c>
      <c r="T40" s="1">
        <v>400000</v>
      </c>
      <c r="V40" s="1">
        <f t="shared" si="2"/>
        <v>400000</v>
      </c>
      <c r="W40" s="1">
        <f>ROUND(V40*121.6/118,0)</f>
        <v>412203</v>
      </c>
      <c r="X40" s="1" t="s">
        <v>878</v>
      </c>
      <c r="Y40" s="1">
        <f>CEILING((W40*$AM$14/$AL$14),100)</f>
        <v>420000</v>
      </c>
      <c r="AA40" s="1">
        <f>CEILING((Y40*$AN$14/$AM$14),100)</f>
        <v>443200</v>
      </c>
      <c r="AE40" s="1">
        <f>CEILING((AA40*$AO$14/$AN$14),100)</f>
        <v>513100</v>
      </c>
    </row>
    <row r="41" spans="1:31" x14ac:dyDescent="0.2">
      <c r="A41" s="5" t="s">
        <v>70</v>
      </c>
      <c r="B41" s="5"/>
      <c r="C41" s="5">
        <v>231</v>
      </c>
      <c r="D41" s="35">
        <v>1999</v>
      </c>
      <c r="E41" s="2" t="s">
        <v>71</v>
      </c>
      <c r="F41" s="2"/>
      <c r="G41" s="1" t="s">
        <v>7</v>
      </c>
      <c r="H41" s="1" t="s">
        <v>8</v>
      </c>
      <c r="I41" s="9">
        <v>40084</v>
      </c>
      <c r="J41" s="4">
        <v>16000000</v>
      </c>
      <c r="K41" s="4">
        <v>16000000</v>
      </c>
      <c r="L41" s="1">
        <f>SUM(K41*L$6)</f>
        <v>16180160</v>
      </c>
      <c r="M41" s="1">
        <f>SUM(L41*M$6)</f>
        <v>16410889.081599999</v>
      </c>
      <c r="N41" s="1">
        <f>SUM(M41*N$6)</f>
        <v>16739106.863232</v>
      </c>
      <c r="P41" s="1">
        <f>ROUNDUP(M41*117.8/113.8,-3)</f>
        <v>16988000</v>
      </c>
      <c r="Q41" s="1">
        <f t="shared" ref="Q41:Q49" si="19">ROUNDUP(P41*118.8/117.8,-3)</f>
        <v>17133000</v>
      </c>
      <c r="R41" s="1">
        <f t="shared" ref="R41:R49" si="20">ROUNDUP(Q41*120.2/118.8,-3)</f>
        <v>17335000</v>
      </c>
      <c r="S41" s="1">
        <f t="shared" ref="S41:S49" si="21">ROUNDUP(R41*121/120.2,-3)</f>
        <v>17451000</v>
      </c>
      <c r="T41" s="1">
        <v>16400000</v>
      </c>
      <c r="V41" s="1">
        <f t="shared" si="2"/>
        <v>16400000</v>
      </c>
      <c r="W41" s="1">
        <f t="shared" si="15"/>
        <v>17629366</v>
      </c>
      <c r="X41" s="1" t="s">
        <v>879</v>
      </c>
      <c r="Y41" s="1">
        <f>CEILING((W41*$AM$13/$AL$13),100)</f>
        <v>18133100</v>
      </c>
      <c r="AA41" s="1">
        <f>CEILING((Y41*$AN$13/$AM$13),100)</f>
        <v>19123800</v>
      </c>
      <c r="AE41" s="1">
        <f>CEILING((AA41*$AO$13/$AN$13),100)</f>
        <v>21827000</v>
      </c>
    </row>
    <row r="42" spans="1:31" x14ac:dyDescent="0.2">
      <c r="A42" s="5" t="s">
        <v>70</v>
      </c>
      <c r="B42" s="5"/>
      <c r="C42" s="5"/>
      <c r="D42" s="35"/>
      <c r="E42" s="1" t="s">
        <v>762</v>
      </c>
      <c r="G42" s="1" t="s">
        <v>7</v>
      </c>
      <c r="H42" s="1" t="s">
        <v>8</v>
      </c>
      <c r="I42" s="9">
        <v>40084</v>
      </c>
      <c r="J42" s="4">
        <v>150000</v>
      </c>
      <c r="K42" s="4">
        <v>150000</v>
      </c>
      <c r="L42" s="1">
        <f>SUM(K42*L$5)</f>
        <v>151627.995</v>
      </c>
      <c r="M42" s="1">
        <f>SUM(L42*M$5)</f>
        <v>155415.20743111501</v>
      </c>
      <c r="N42" s="1">
        <f>SUM(M42*N$5)</f>
        <v>158523.5115797373</v>
      </c>
      <c r="P42" s="1">
        <f>ROUNDUP(M42*113.8/110.8,-3)</f>
        <v>160000</v>
      </c>
      <c r="Q42" s="1">
        <f>ROUNDUP(P42*114.7/113.8,-3)</f>
        <v>162000</v>
      </c>
      <c r="R42" s="1">
        <f>ROUNDUP(Q42*115.7/114.7,-3)</f>
        <v>164000</v>
      </c>
      <c r="S42" s="1">
        <v>164000</v>
      </c>
      <c r="T42" s="1">
        <v>165000</v>
      </c>
      <c r="V42" s="1">
        <f t="shared" si="2"/>
        <v>165000</v>
      </c>
      <c r="W42" s="1">
        <f>ROUND(V42*121.6/118,0)</f>
        <v>170034</v>
      </c>
      <c r="X42" s="1" t="s">
        <v>878</v>
      </c>
      <c r="Y42" s="1">
        <f>CEILING((W42*$AM$14/$AL$14),100)</f>
        <v>173300</v>
      </c>
      <c r="AA42" s="1">
        <f>CEILING((Y42*$AN$14/$AM$14),100)</f>
        <v>182900</v>
      </c>
      <c r="AE42" s="1">
        <f>CEILING((AA42*$AO$14/$AN$14),100)</f>
        <v>211800</v>
      </c>
    </row>
    <row r="43" spans="1:31" x14ac:dyDescent="0.2">
      <c r="A43" s="5" t="s">
        <v>5</v>
      </c>
      <c r="B43" s="5"/>
      <c r="C43" s="1">
        <v>232</v>
      </c>
      <c r="D43" s="35"/>
      <c r="E43" s="2" t="s">
        <v>6</v>
      </c>
      <c r="F43" s="2"/>
      <c r="G43" s="1" t="s">
        <v>7</v>
      </c>
      <c r="H43" s="1" t="s">
        <v>8</v>
      </c>
      <c r="I43" s="9">
        <v>40084</v>
      </c>
      <c r="J43" s="4">
        <v>11000000</v>
      </c>
      <c r="K43" s="4">
        <v>11000000</v>
      </c>
      <c r="L43" s="1">
        <f>SUM(K43*L$6)</f>
        <v>11123860</v>
      </c>
      <c r="M43" s="1">
        <f>SUM(L43*M$6)</f>
        <v>11282486.2436</v>
      </c>
      <c r="N43" s="1">
        <f>SUM(M43*N$6)</f>
        <v>11508135.968472</v>
      </c>
      <c r="P43" s="1">
        <f>ROUNDUP(M43*117.8/113.8,-3)</f>
        <v>11680000</v>
      </c>
      <c r="Q43" s="1">
        <f t="shared" si="19"/>
        <v>11780000</v>
      </c>
      <c r="R43" s="1">
        <f t="shared" si="20"/>
        <v>11919000</v>
      </c>
      <c r="S43" s="1">
        <f t="shared" si="21"/>
        <v>11999000</v>
      </c>
      <c r="T43" s="1">
        <v>11630000</v>
      </c>
      <c r="V43" s="1">
        <f t="shared" si="2"/>
        <v>11630000</v>
      </c>
      <c r="W43" s="1">
        <f t="shared" si="15"/>
        <v>12501801</v>
      </c>
      <c r="X43" s="1" t="s">
        <v>879</v>
      </c>
      <c r="Y43" s="1">
        <f>CEILING((W43*$AM$13/$AL$13),100)</f>
        <v>12859000</v>
      </c>
      <c r="AA43" s="1">
        <f>CEILING((Y43*$AN$13/$AM$13),100)</f>
        <v>13561500</v>
      </c>
      <c r="AE43" s="1">
        <f>CEILING((AA43*$AO$13/$AN$13),100)</f>
        <v>15478500</v>
      </c>
    </row>
    <row r="44" spans="1:31" x14ac:dyDescent="0.2">
      <c r="A44" s="5" t="s">
        <v>5</v>
      </c>
      <c r="B44" s="5"/>
      <c r="C44" s="5"/>
      <c r="D44" s="35"/>
      <c r="E44" s="1" t="s">
        <v>761</v>
      </c>
      <c r="G44" s="1" t="s">
        <v>7</v>
      </c>
      <c r="H44" s="1" t="s">
        <v>8</v>
      </c>
      <c r="I44" s="9">
        <v>40084</v>
      </c>
      <c r="J44" s="4">
        <v>150000</v>
      </c>
      <c r="K44" s="4">
        <v>150000</v>
      </c>
      <c r="L44" s="1">
        <f>SUM(K44*L$5)</f>
        <v>151627.995</v>
      </c>
      <c r="M44" s="1">
        <f>SUM(L44*M$5)</f>
        <v>155415.20743111501</v>
      </c>
      <c r="N44" s="1">
        <f>SUM(M44*N$5)</f>
        <v>158523.5115797373</v>
      </c>
      <c r="P44" s="1">
        <f>ROUNDUP(M44*113.8/110.8,-3)</f>
        <v>160000</v>
      </c>
      <c r="Q44" s="1">
        <f>ROUNDUP(P44*114.7/113.8,-3)</f>
        <v>162000</v>
      </c>
      <c r="R44" s="1">
        <f>ROUNDUP(Q44*115.7/114.7,-3)</f>
        <v>164000</v>
      </c>
      <c r="S44" s="1">
        <v>164000</v>
      </c>
      <c r="T44" s="1">
        <v>165000</v>
      </c>
      <c r="V44" s="1">
        <f t="shared" si="2"/>
        <v>165000</v>
      </c>
      <c r="W44" s="1">
        <f>ROUND(V44*121.6/118,0)</f>
        <v>170034</v>
      </c>
      <c r="X44" s="1" t="s">
        <v>878</v>
      </c>
      <c r="Y44" s="1">
        <f>CEILING((W44*$AM$14/$AL$14),100)</f>
        <v>173300</v>
      </c>
      <c r="AA44" s="1">
        <f>CEILING((Y44*$AN$14/$AM$14),100)</f>
        <v>182900</v>
      </c>
      <c r="AE44" s="1">
        <f>CEILING((AA44*$AO$14/$AN$14),100)</f>
        <v>211800</v>
      </c>
    </row>
    <row r="45" spans="1:31" x14ac:dyDescent="0.2">
      <c r="A45" s="5" t="s">
        <v>56</v>
      </c>
      <c r="B45" s="5"/>
      <c r="C45" s="5">
        <v>233</v>
      </c>
      <c r="D45" s="35">
        <v>1972</v>
      </c>
      <c r="E45" s="2" t="s">
        <v>567</v>
      </c>
      <c r="F45" s="2" t="s">
        <v>863</v>
      </c>
      <c r="G45" s="1" t="s">
        <v>7</v>
      </c>
      <c r="H45" s="1" t="s">
        <v>8</v>
      </c>
      <c r="I45" s="9">
        <v>40084</v>
      </c>
      <c r="J45" s="4">
        <v>7600000</v>
      </c>
      <c r="K45" s="4">
        <v>7600000</v>
      </c>
      <c r="L45" s="1">
        <f>SUM(K45*L$6)</f>
        <v>7685576</v>
      </c>
      <c r="M45" s="1">
        <f>SUM(L45*M$6)</f>
        <v>7795172.3137599993</v>
      </c>
      <c r="N45" s="1">
        <f>SUM(M45*N$6)</f>
        <v>7951075.7600351991</v>
      </c>
      <c r="P45" s="1">
        <f>ROUNDUP(M45*117.8/113.8,-3)</f>
        <v>8070000</v>
      </c>
      <c r="Q45" s="1">
        <f t="shared" si="19"/>
        <v>8139000</v>
      </c>
      <c r="R45" s="1">
        <f t="shared" si="20"/>
        <v>8235000</v>
      </c>
      <c r="S45" s="1">
        <f t="shared" si="21"/>
        <v>8290000</v>
      </c>
      <c r="T45" s="1">
        <v>8280000</v>
      </c>
      <c r="V45" s="1">
        <f t="shared" si="2"/>
        <v>8280000</v>
      </c>
      <c r="W45" s="1">
        <f t="shared" si="15"/>
        <v>8900680</v>
      </c>
      <c r="X45" s="1" t="s">
        <v>879</v>
      </c>
      <c r="Y45" s="1">
        <f>CEILING((W45*$AM$13/$AL$13),100)</f>
        <v>9155000</v>
      </c>
      <c r="AA45" s="1">
        <f>CEILING((Y45*$AN$13/$AM$13),100)</f>
        <v>9655200</v>
      </c>
      <c r="AE45" s="1">
        <f>CEILING((AA45*$AO$13/$AN$13),100)</f>
        <v>11020000</v>
      </c>
    </row>
    <row r="46" spans="1:31" x14ac:dyDescent="0.2">
      <c r="A46" s="5" t="s">
        <v>57</v>
      </c>
      <c r="B46" s="5"/>
      <c r="C46" s="5"/>
      <c r="D46" s="35"/>
      <c r="E46" s="1" t="s">
        <v>568</v>
      </c>
      <c r="G46" s="1" t="s">
        <v>7</v>
      </c>
      <c r="H46" s="1" t="s">
        <v>8</v>
      </c>
      <c r="I46" s="9">
        <v>40084</v>
      </c>
      <c r="J46" s="4">
        <v>130000</v>
      </c>
      <c r="K46" s="4">
        <v>130000</v>
      </c>
      <c r="L46" s="1">
        <f>SUM(K46*L$5)</f>
        <v>131410.929</v>
      </c>
      <c r="M46" s="1">
        <f>SUM(L46*M$5)</f>
        <v>134693.17977363302</v>
      </c>
      <c r="N46" s="1">
        <f>SUM(M46*N$5)</f>
        <v>137387.04336910567</v>
      </c>
      <c r="P46" s="1">
        <f>ROUNDUP(M46*113.8/110.8,-3)</f>
        <v>139000</v>
      </c>
      <c r="Q46" s="1">
        <f>ROUNDUP(P46*114.7/113.8,-3)</f>
        <v>141000</v>
      </c>
      <c r="R46" s="1">
        <f>ROUNDUP(Q46*115.7/114.7,-3)</f>
        <v>143000</v>
      </c>
      <c r="S46" s="1">
        <v>143000</v>
      </c>
      <c r="T46" s="1">
        <v>145000</v>
      </c>
      <c r="V46" s="1">
        <f t="shared" si="2"/>
        <v>145000</v>
      </c>
      <c r="W46" s="1">
        <f>ROUND(V46*121.6/118,0)</f>
        <v>149424</v>
      </c>
      <c r="X46" s="1" t="s">
        <v>878</v>
      </c>
      <c r="Y46" s="1">
        <f>CEILING((W46*$AM$14/$AL$14),100)</f>
        <v>152300</v>
      </c>
      <c r="AA46" s="1">
        <f>CEILING((Y46*$AN$14/$AM$14),100)</f>
        <v>160700</v>
      </c>
      <c r="AE46" s="1">
        <f>CEILING((AA46*$AO$14/$AN$14),100)</f>
        <v>186100</v>
      </c>
    </row>
    <row r="47" spans="1:31" x14ac:dyDescent="0.2">
      <c r="A47" s="5" t="s">
        <v>41</v>
      </c>
      <c r="B47" s="5"/>
      <c r="C47" s="5">
        <v>234</v>
      </c>
      <c r="D47" s="35"/>
      <c r="E47" s="2" t="s">
        <v>42</v>
      </c>
      <c r="F47" s="2"/>
      <c r="G47" s="1" t="s">
        <v>7</v>
      </c>
      <c r="H47" s="1" t="s">
        <v>8</v>
      </c>
      <c r="I47" s="9">
        <v>40084</v>
      </c>
      <c r="J47" s="4">
        <v>4600000</v>
      </c>
      <c r="K47" s="4">
        <v>4600000</v>
      </c>
      <c r="L47" s="1">
        <f>SUM(K47*L$6)</f>
        <v>4651796</v>
      </c>
      <c r="M47" s="1">
        <f>SUM(L47*M$6)</f>
        <v>4718130.6109599993</v>
      </c>
      <c r="N47" s="1">
        <f>SUM(M47*N$6)</f>
        <v>4812493.2231791997</v>
      </c>
      <c r="P47" s="1">
        <f>ROUNDUP(M47*117.8/113.8,-3)</f>
        <v>4884000</v>
      </c>
      <c r="Q47" s="1">
        <f t="shared" si="19"/>
        <v>4926000</v>
      </c>
      <c r="R47" s="1">
        <f t="shared" si="20"/>
        <v>4985000</v>
      </c>
      <c r="S47" s="1">
        <f t="shared" si="21"/>
        <v>5019000</v>
      </c>
      <c r="T47" s="1">
        <v>5000000</v>
      </c>
      <c r="V47" s="1">
        <f t="shared" si="2"/>
        <v>5000000</v>
      </c>
      <c r="W47" s="1">
        <f t="shared" si="15"/>
        <v>5374807</v>
      </c>
      <c r="X47" s="1" t="s">
        <v>879</v>
      </c>
      <c r="Y47" s="1">
        <f>CEILING((W47*$AM$13/$AL$13),100)</f>
        <v>5528400</v>
      </c>
      <c r="AA47" s="1">
        <f>CEILING((Y47*$AN$13/$AM$13),100)</f>
        <v>5830500</v>
      </c>
      <c r="AE47" s="1">
        <f>CEILING((AA47*$AO$13/$AN$13),100)</f>
        <v>6654700</v>
      </c>
    </row>
    <row r="48" spans="1:31" x14ac:dyDescent="0.2">
      <c r="A48" s="5" t="s">
        <v>43</v>
      </c>
      <c r="B48" s="5"/>
      <c r="C48" s="5"/>
      <c r="D48" s="35"/>
      <c r="E48" s="1" t="s">
        <v>765</v>
      </c>
      <c r="G48" s="1" t="s">
        <v>7</v>
      </c>
      <c r="H48" s="1" t="s">
        <v>8</v>
      </c>
      <c r="I48" s="9">
        <v>40084</v>
      </c>
      <c r="J48" s="4">
        <v>75000</v>
      </c>
      <c r="K48" s="4">
        <v>75000</v>
      </c>
      <c r="L48" s="1">
        <f>SUM(K48*L$5)</f>
        <v>75813.997499999998</v>
      </c>
      <c r="M48" s="1">
        <f>SUM(L48*M$5)</f>
        <v>77707.603715557503</v>
      </c>
      <c r="N48" s="1">
        <f>SUM(M48*N$5)</f>
        <v>79261.75578986865</v>
      </c>
      <c r="P48" s="1">
        <f>ROUNDUP(M48*113.8/110.8,-3)</f>
        <v>80000</v>
      </c>
      <c r="Q48" s="1">
        <f>ROUNDUP(P48*114.7/113.8,-3)</f>
        <v>81000</v>
      </c>
      <c r="R48" s="1">
        <f>ROUNDUP(Q48*115.7/114.7,-3)</f>
        <v>82000</v>
      </c>
      <c r="S48" s="1">
        <v>82000</v>
      </c>
      <c r="T48" s="1">
        <v>85000</v>
      </c>
      <c r="V48" s="1">
        <f t="shared" si="2"/>
        <v>85000</v>
      </c>
      <c r="W48" s="1">
        <f>ROUND(V48*121.6/118,0)</f>
        <v>87593</v>
      </c>
      <c r="X48" s="1" t="s">
        <v>878</v>
      </c>
      <c r="Y48" s="1">
        <f>CEILING((W48*$AM$14/$AL$14),100)</f>
        <v>89300</v>
      </c>
      <c r="AA48" s="1">
        <f>CEILING((Y48*$AN$14/$AM$14),100)</f>
        <v>94300</v>
      </c>
      <c r="AE48" s="1">
        <f>CEILING((AA48*$AO$14/$AN$14),100)</f>
        <v>109200</v>
      </c>
    </row>
    <row r="49" spans="1:31" x14ac:dyDescent="0.2">
      <c r="A49" s="5" t="s">
        <v>138</v>
      </c>
      <c r="B49" s="5"/>
      <c r="C49" s="5">
        <v>228</v>
      </c>
      <c r="D49" s="35" t="s">
        <v>139</v>
      </c>
      <c r="E49" s="2" t="s">
        <v>729</v>
      </c>
      <c r="F49" s="2" t="s">
        <v>864</v>
      </c>
      <c r="G49" s="1" t="s">
        <v>7</v>
      </c>
      <c r="H49" s="1" t="s">
        <v>8</v>
      </c>
      <c r="I49" s="9">
        <v>40084</v>
      </c>
      <c r="J49" s="4">
        <v>6175000</v>
      </c>
      <c r="K49" s="4">
        <v>6175000</v>
      </c>
      <c r="L49" s="1">
        <f>SUM(K49*L$6)</f>
        <v>6244530.5</v>
      </c>
      <c r="M49" s="1">
        <f>SUM(L49*M$6)</f>
        <v>6333577.5049299998</v>
      </c>
      <c r="N49" s="1">
        <f>SUM(M49*N$6)</f>
        <v>6460249.0550285997</v>
      </c>
      <c r="P49" s="1">
        <f>ROUNDUP(M49*117.8/113.8,-3)</f>
        <v>6557000</v>
      </c>
      <c r="Q49" s="1">
        <f t="shared" si="19"/>
        <v>6613000</v>
      </c>
      <c r="R49" s="1">
        <f t="shared" si="20"/>
        <v>6691000</v>
      </c>
      <c r="S49" s="1">
        <f t="shared" si="21"/>
        <v>6736000</v>
      </c>
      <c r="T49" s="1">
        <v>6780000</v>
      </c>
      <c r="V49" s="1">
        <f t="shared" si="2"/>
        <v>6780000</v>
      </c>
      <c r="W49" s="1">
        <f t="shared" si="15"/>
        <v>7288238</v>
      </c>
      <c r="X49" s="1" t="s">
        <v>879</v>
      </c>
      <c r="Y49" s="1">
        <f>CEILING((W49*$AM$13/$AL$13),100)</f>
        <v>7496500</v>
      </c>
      <c r="AA49" s="1">
        <f>CEILING((Y49*$AN$13/$AM$13),100)</f>
        <v>7906100</v>
      </c>
      <c r="AE49" s="1">
        <f>CEILING((AA49*$AO$13/$AN$13),100)</f>
        <v>9023700</v>
      </c>
    </row>
    <row r="50" spans="1:31" x14ac:dyDescent="0.2">
      <c r="A50" s="5" t="s">
        <v>138</v>
      </c>
      <c r="B50" s="5"/>
      <c r="C50" s="5"/>
      <c r="D50" s="35"/>
      <c r="E50" s="1" t="s">
        <v>763</v>
      </c>
      <c r="G50" s="1" t="s">
        <v>7</v>
      </c>
      <c r="H50" s="1" t="s">
        <v>8</v>
      </c>
      <c r="I50" s="9">
        <v>40084</v>
      </c>
      <c r="J50" s="4">
        <v>175000</v>
      </c>
      <c r="K50" s="4">
        <v>175000</v>
      </c>
      <c r="L50" s="1">
        <f>SUM(K50*L$5)</f>
        <v>176899.32749999998</v>
      </c>
      <c r="M50" s="1">
        <f>SUM(L50*M$5)</f>
        <v>181317.74200296748</v>
      </c>
      <c r="N50" s="1">
        <f>SUM(M50*N$5)</f>
        <v>184944.09684302684</v>
      </c>
      <c r="P50" s="1">
        <f>ROUNDUP(M50*113.8/110.8,-3)</f>
        <v>187000</v>
      </c>
      <c r="Q50" s="1">
        <f>ROUNDUP(P50*114.7/113.8,-3)</f>
        <v>189000</v>
      </c>
      <c r="R50" s="1">
        <f>ROUNDUP(Q50*115.7/114.7,-3)</f>
        <v>191000</v>
      </c>
      <c r="S50" s="1">
        <v>191000</v>
      </c>
      <c r="T50" s="1">
        <v>195000</v>
      </c>
      <c r="V50" s="1">
        <f t="shared" si="2"/>
        <v>195000</v>
      </c>
      <c r="W50" s="1">
        <f>ROUND(V50*121.6/118,0)</f>
        <v>200949</v>
      </c>
      <c r="X50" s="1" t="s">
        <v>878</v>
      </c>
      <c r="Y50" s="1">
        <f>CEILING((W50*$AM$14/$AL$14),100)</f>
        <v>204800</v>
      </c>
      <c r="AA50" s="1">
        <f>CEILING((Y50*$AN$14/$AM$14),100)</f>
        <v>216100</v>
      </c>
      <c r="AE50" s="1">
        <f>CEILING((AA50*$AO$14/$AN$14),100)</f>
        <v>250200</v>
      </c>
    </row>
    <row r="51" spans="1:31" x14ac:dyDescent="0.2">
      <c r="A51" s="5"/>
      <c r="B51" s="5"/>
      <c r="C51" s="5"/>
      <c r="D51" s="35"/>
      <c r="I51" s="9"/>
      <c r="J51" s="7">
        <f>SUM(J39:J50)</f>
        <v>96455000</v>
      </c>
      <c r="K51" s="7">
        <f>SUM(K39:K50)</f>
        <v>96455000</v>
      </c>
      <c r="L51" s="7">
        <f>SUM(L39:L50)</f>
        <v>97540644.06400001</v>
      </c>
      <c r="M51" s="7">
        <f>SUM(M39:M50)</f>
        <v>98943273.628353983</v>
      </c>
      <c r="N51" s="7">
        <f>SUM(N39:N50)</f>
        <v>100922139.10092112</v>
      </c>
      <c r="P51" s="2">
        <f>SUM(P39:P50)</f>
        <v>102418000</v>
      </c>
      <c r="Q51" s="2">
        <f>SUM(Q39:Q50)</f>
        <v>103294000</v>
      </c>
      <c r="R51" s="2">
        <f>SUM(R39:R50)</f>
        <v>104512000</v>
      </c>
      <c r="S51" s="2">
        <f>SUM(S39:S50)</f>
        <v>105203000</v>
      </c>
    </row>
    <row r="52" spans="1:31" x14ac:dyDescent="0.2">
      <c r="A52" s="5" t="s">
        <v>146</v>
      </c>
      <c r="B52" s="5" t="s">
        <v>145</v>
      </c>
      <c r="C52" s="12" t="s">
        <v>648</v>
      </c>
      <c r="D52" s="35">
        <v>1997</v>
      </c>
      <c r="E52" s="1" t="s">
        <v>658</v>
      </c>
      <c r="G52" s="1" t="s">
        <v>19</v>
      </c>
      <c r="J52" s="4">
        <v>30212</v>
      </c>
      <c r="K52" s="1">
        <f>SUM(J52*K$4)</f>
        <v>30580.5864</v>
      </c>
      <c r="L52" s="1">
        <f t="shared" ref="L52:N61" si="22">SUM(K52*L$6)</f>
        <v>30924.923802864003</v>
      </c>
      <c r="M52" s="1">
        <f t="shared" si="22"/>
        <v>31365.91321629284</v>
      </c>
      <c r="N52" s="1">
        <f t="shared" si="22"/>
        <v>31993.231480618699</v>
      </c>
      <c r="P52" s="1">
        <f t="shared" ref="P52:P111" si="23">ROUNDUP(M52*117.8/113.8,-3)</f>
        <v>33000</v>
      </c>
      <c r="Q52" s="1">
        <f>ROUNDUP(P52*118.8/117.8,-3)</f>
        <v>34000</v>
      </c>
      <c r="R52" s="1">
        <f>ROUNDUP(Q52*120.2/118.8,-3)</f>
        <v>35000</v>
      </c>
      <c r="S52" s="1">
        <f>ROUNDUP(R52*121/120.2,-3)</f>
        <v>36000</v>
      </c>
      <c r="U52" s="1">
        <f t="shared" ref="U52:U61" si="24">ROUNDUP(S52*123.1/121,-3)</f>
        <v>37000</v>
      </c>
      <c r="V52" s="1">
        <f t="shared" si="2"/>
        <v>37000</v>
      </c>
      <c r="W52" s="1">
        <f t="shared" si="15"/>
        <v>39774</v>
      </c>
      <c r="X52" s="1" t="s">
        <v>879</v>
      </c>
      <c r="Y52" s="1">
        <f t="shared" ref="Y52:Y61" si="25">CEILING((W52*$AM$13/$AL$13),100)</f>
        <v>41000</v>
      </c>
      <c r="AA52" s="1">
        <f t="shared" ref="AA52:AA61" si="26">CEILING((Y52*$AN$13/$AM$13),100)</f>
        <v>43300</v>
      </c>
      <c r="AE52" s="1">
        <f t="shared" ref="AE52:AE61" si="27">CEILING((AA52*$AO$13/$AN$13),100)</f>
        <v>49500</v>
      </c>
    </row>
    <row r="53" spans="1:31" x14ac:dyDescent="0.2">
      <c r="A53" s="5" t="s">
        <v>59</v>
      </c>
      <c r="B53" s="5" t="s">
        <v>577</v>
      </c>
      <c r="C53" s="5">
        <v>162</v>
      </c>
      <c r="D53" s="33"/>
      <c r="E53" s="1" t="s">
        <v>706</v>
      </c>
      <c r="G53" s="1" t="s">
        <v>19</v>
      </c>
      <c r="J53" s="4">
        <v>456743</v>
      </c>
      <c r="K53" s="1">
        <f>SUM(J53*K$4)</f>
        <v>462315.26459999999</v>
      </c>
      <c r="L53" s="1">
        <f t="shared" si="22"/>
        <v>467520.93447939603</v>
      </c>
      <c r="M53" s="1">
        <f t="shared" si="22"/>
        <v>474187.78300507221</v>
      </c>
      <c r="N53" s="1">
        <f t="shared" si="22"/>
        <v>483671.53866517369</v>
      </c>
      <c r="P53" s="1">
        <f t="shared" si="23"/>
        <v>491000</v>
      </c>
      <c r="Q53" s="1">
        <f t="shared" ref="Q53:Q112" si="28">ROUNDUP(P53*118.8/117.8,-3)</f>
        <v>496000</v>
      </c>
      <c r="R53" s="1">
        <f t="shared" ref="R53:R112" si="29">ROUNDUP(Q53*120.2/118.8,-3)</f>
        <v>502000</v>
      </c>
      <c r="S53" s="1">
        <f t="shared" ref="S53:S112" si="30">ROUNDUP(R53*121/120.2,-3)</f>
        <v>506000</v>
      </c>
      <c r="U53" s="1">
        <f t="shared" si="24"/>
        <v>515000</v>
      </c>
      <c r="V53" s="1">
        <f t="shared" si="2"/>
        <v>515000</v>
      </c>
      <c r="W53" s="1">
        <f t="shared" si="15"/>
        <v>553605</v>
      </c>
      <c r="X53" s="1" t="s">
        <v>879</v>
      </c>
      <c r="Y53" s="1">
        <f t="shared" si="25"/>
        <v>569500</v>
      </c>
      <c r="AA53" s="1">
        <f t="shared" si="26"/>
        <v>600700</v>
      </c>
      <c r="AE53" s="1">
        <f t="shared" si="27"/>
        <v>685700</v>
      </c>
    </row>
    <row r="54" spans="1:31" x14ac:dyDescent="0.2">
      <c r="A54" s="5" t="s">
        <v>129</v>
      </c>
      <c r="B54" s="5" t="s">
        <v>130</v>
      </c>
      <c r="C54" s="5">
        <v>101</v>
      </c>
      <c r="D54" s="34">
        <v>2002</v>
      </c>
      <c r="E54" s="1" t="s">
        <v>667</v>
      </c>
      <c r="G54" s="1" t="s">
        <v>19</v>
      </c>
      <c r="J54" s="4">
        <v>38986</v>
      </c>
      <c r="K54" s="1">
        <f>SUM(J54*K$4)</f>
        <v>39461.629200000003</v>
      </c>
      <c r="L54" s="1">
        <f t="shared" si="22"/>
        <v>39905.967144792005</v>
      </c>
      <c r="M54" s="1">
        <f t="shared" si="22"/>
        <v>40475.026236276739</v>
      </c>
      <c r="N54" s="1">
        <f t="shared" si="22"/>
        <v>41284.526761002271</v>
      </c>
      <c r="P54" s="1">
        <f t="shared" si="23"/>
        <v>42000</v>
      </c>
      <c r="Q54" s="1">
        <f t="shared" si="28"/>
        <v>43000</v>
      </c>
      <c r="R54" s="1">
        <f t="shared" si="29"/>
        <v>44000</v>
      </c>
      <c r="S54" s="1">
        <f t="shared" si="30"/>
        <v>45000</v>
      </c>
      <c r="U54" s="1">
        <f t="shared" si="24"/>
        <v>46000</v>
      </c>
      <c r="V54" s="1">
        <f t="shared" ref="V54:V113" si="31">T54+U54</f>
        <v>46000</v>
      </c>
      <c r="W54" s="1">
        <f t="shared" si="15"/>
        <v>49448</v>
      </c>
      <c r="X54" s="1" t="s">
        <v>879</v>
      </c>
      <c r="Y54" s="1">
        <f t="shared" si="25"/>
        <v>50900</v>
      </c>
      <c r="AA54" s="1">
        <f t="shared" si="26"/>
        <v>53700</v>
      </c>
      <c r="AE54" s="1">
        <f t="shared" si="27"/>
        <v>61300</v>
      </c>
    </row>
    <row r="55" spans="1:31" x14ac:dyDescent="0.2">
      <c r="A55" s="5" t="s">
        <v>83</v>
      </c>
      <c r="B55" s="13" t="s">
        <v>81</v>
      </c>
      <c r="C55" s="5"/>
      <c r="D55" s="36">
        <v>1999</v>
      </c>
      <c r="E55" s="1" t="s">
        <v>82</v>
      </c>
      <c r="F55" s="3"/>
      <c r="G55" s="1" t="s">
        <v>19</v>
      </c>
      <c r="H55" s="1" t="s">
        <v>8</v>
      </c>
      <c r="I55" s="6">
        <v>40084</v>
      </c>
      <c r="J55" s="4">
        <v>75000</v>
      </c>
      <c r="K55" s="4">
        <v>75000</v>
      </c>
      <c r="L55" s="1">
        <f t="shared" si="22"/>
        <v>75844.5</v>
      </c>
      <c r="M55" s="1">
        <f t="shared" si="22"/>
        <v>76926.042569999991</v>
      </c>
      <c r="N55" s="1">
        <f t="shared" si="22"/>
        <v>78464.563421399987</v>
      </c>
      <c r="P55" s="1">
        <f t="shared" si="23"/>
        <v>80000</v>
      </c>
      <c r="Q55" s="1">
        <f t="shared" si="28"/>
        <v>81000</v>
      </c>
      <c r="R55" s="1">
        <f t="shared" si="29"/>
        <v>82000</v>
      </c>
      <c r="S55" s="1">
        <f t="shared" si="30"/>
        <v>83000</v>
      </c>
      <c r="U55" s="1">
        <f t="shared" si="24"/>
        <v>85000</v>
      </c>
      <c r="V55" s="1">
        <f t="shared" si="31"/>
        <v>85000</v>
      </c>
      <c r="W55" s="1">
        <f t="shared" si="15"/>
        <v>91372</v>
      </c>
      <c r="X55" s="1" t="s">
        <v>879</v>
      </c>
      <c r="Y55" s="1">
        <f t="shared" si="25"/>
        <v>94000</v>
      </c>
      <c r="AA55" s="1">
        <f t="shared" si="26"/>
        <v>99200</v>
      </c>
      <c r="AE55" s="1">
        <f t="shared" si="27"/>
        <v>113300</v>
      </c>
    </row>
    <row r="56" spans="1:31" x14ac:dyDescent="0.2">
      <c r="A56" s="5" t="s">
        <v>140</v>
      </c>
      <c r="B56" s="5" t="s">
        <v>141</v>
      </c>
      <c r="C56" s="5">
        <v>83</v>
      </c>
      <c r="D56" s="35">
        <v>1974</v>
      </c>
      <c r="E56" s="1" t="s">
        <v>655</v>
      </c>
      <c r="G56" s="1" t="s">
        <v>19</v>
      </c>
      <c r="H56" s="1" t="s">
        <v>8</v>
      </c>
      <c r="I56" s="6">
        <v>40084</v>
      </c>
      <c r="J56" s="4">
        <v>85000</v>
      </c>
      <c r="K56" s="4">
        <v>85000</v>
      </c>
      <c r="L56" s="1">
        <f t="shared" si="22"/>
        <v>85957.1</v>
      </c>
      <c r="M56" s="1">
        <f t="shared" si="22"/>
        <v>87182.848245999994</v>
      </c>
      <c r="N56" s="1">
        <f t="shared" si="22"/>
        <v>88926.50521091999</v>
      </c>
      <c r="P56" s="1">
        <f t="shared" si="23"/>
        <v>91000</v>
      </c>
      <c r="Q56" s="1">
        <f t="shared" si="28"/>
        <v>92000</v>
      </c>
      <c r="R56" s="1">
        <f t="shared" si="29"/>
        <v>94000</v>
      </c>
      <c r="S56" s="1">
        <f t="shared" si="30"/>
        <v>95000</v>
      </c>
      <c r="U56" s="1">
        <f t="shared" si="24"/>
        <v>97000</v>
      </c>
      <c r="V56" s="1">
        <f t="shared" si="31"/>
        <v>97000</v>
      </c>
      <c r="W56" s="1">
        <f t="shared" si="15"/>
        <v>104271</v>
      </c>
      <c r="X56" s="1" t="s">
        <v>879</v>
      </c>
      <c r="Y56" s="1">
        <f t="shared" si="25"/>
        <v>107300</v>
      </c>
      <c r="AA56" s="1">
        <f t="shared" si="26"/>
        <v>113200</v>
      </c>
      <c r="AE56" s="1">
        <f t="shared" si="27"/>
        <v>129300</v>
      </c>
    </row>
    <row r="57" spans="1:31" x14ac:dyDescent="0.2">
      <c r="A57" s="5" t="s">
        <v>94</v>
      </c>
      <c r="B57" s="11" t="s">
        <v>578</v>
      </c>
      <c r="C57" s="11"/>
      <c r="D57" s="35">
        <v>2004</v>
      </c>
      <c r="E57" s="1" t="s">
        <v>95</v>
      </c>
      <c r="G57" s="1" t="s">
        <v>19</v>
      </c>
      <c r="H57" s="1" t="s">
        <v>8</v>
      </c>
      <c r="I57" s="6">
        <v>40084</v>
      </c>
      <c r="J57" s="4">
        <v>525000</v>
      </c>
      <c r="K57" s="4">
        <v>525000</v>
      </c>
      <c r="L57" s="1">
        <f t="shared" si="22"/>
        <v>530911.5</v>
      </c>
      <c r="M57" s="1">
        <f t="shared" si="22"/>
        <v>538482.29798999999</v>
      </c>
      <c r="N57" s="1">
        <f t="shared" si="22"/>
        <v>549251.94394979998</v>
      </c>
      <c r="P57" s="1">
        <f t="shared" si="23"/>
        <v>558000</v>
      </c>
      <c r="Q57" s="1">
        <f t="shared" si="28"/>
        <v>563000</v>
      </c>
      <c r="R57" s="1">
        <f t="shared" si="29"/>
        <v>570000</v>
      </c>
      <c r="S57" s="1">
        <f t="shared" si="30"/>
        <v>574000</v>
      </c>
      <c r="U57" s="1">
        <f t="shared" si="24"/>
        <v>584000</v>
      </c>
      <c r="V57" s="1">
        <f t="shared" si="31"/>
        <v>584000</v>
      </c>
      <c r="W57" s="1">
        <f t="shared" si="15"/>
        <v>627777</v>
      </c>
      <c r="X57" s="1" t="s">
        <v>879</v>
      </c>
      <c r="Y57" s="1">
        <f t="shared" si="25"/>
        <v>645800</v>
      </c>
      <c r="AA57" s="1">
        <f t="shared" si="26"/>
        <v>681100</v>
      </c>
      <c r="AE57" s="1">
        <f t="shared" si="27"/>
        <v>777400</v>
      </c>
    </row>
    <row r="58" spans="1:31" x14ac:dyDescent="0.2">
      <c r="A58" s="5" t="s">
        <v>144</v>
      </c>
      <c r="B58" s="5" t="s">
        <v>145</v>
      </c>
      <c r="C58" s="5">
        <v>85</v>
      </c>
      <c r="D58" s="35">
        <v>1997</v>
      </c>
      <c r="E58" s="1" t="s">
        <v>657</v>
      </c>
      <c r="G58" s="1" t="s">
        <v>19</v>
      </c>
      <c r="J58" s="4">
        <v>21549</v>
      </c>
      <c r="K58" s="1">
        <f>SUM(J58*K$4)</f>
        <v>21811.897799999999</v>
      </c>
      <c r="L58" s="1">
        <f t="shared" si="22"/>
        <v>22057.499769228001</v>
      </c>
      <c r="M58" s="1">
        <f t="shared" si="22"/>
        <v>22372.03971593719</v>
      </c>
      <c r="N58" s="1">
        <f t="shared" si="22"/>
        <v>22819.480510255933</v>
      </c>
      <c r="P58" s="1">
        <f t="shared" si="23"/>
        <v>24000</v>
      </c>
      <c r="Q58" s="1">
        <f t="shared" si="28"/>
        <v>25000</v>
      </c>
      <c r="R58" s="1">
        <f t="shared" si="29"/>
        <v>26000</v>
      </c>
      <c r="S58" s="1">
        <f t="shared" si="30"/>
        <v>27000</v>
      </c>
      <c r="U58" s="1">
        <f t="shared" si="24"/>
        <v>28000</v>
      </c>
      <c r="V58" s="1">
        <f t="shared" si="31"/>
        <v>28000</v>
      </c>
      <c r="W58" s="1">
        <f t="shared" si="15"/>
        <v>30099</v>
      </c>
      <c r="X58" s="1" t="s">
        <v>879</v>
      </c>
      <c r="Y58" s="1">
        <f t="shared" si="25"/>
        <v>31000</v>
      </c>
      <c r="AA58" s="1">
        <f t="shared" si="26"/>
        <v>32700</v>
      </c>
      <c r="AE58" s="1">
        <f t="shared" si="27"/>
        <v>37400</v>
      </c>
    </row>
    <row r="59" spans="1:31" x14ac:dyDescent="0.2">
      <c r="A59" s="5" t="s">
        <v>75</v>
      </c>
      <c r="B59" s="5" t="s">
        <v>76</v>
      </c>
      <c r="C59" s="5">
        <v>168</v>
      </c>
      <c r="D59" s="35">
        <v>1976</v>
      </c>
      <c r="E59" s="1" t="s">
        <v>711</v>
      </c>
      <c r="G59" s="1" t="s">
        <v>19</v>
      </c>
      <c r="J59" s="4">
        <v>86122</v>
      </c>
      <c r="K59" s="1">
        <f>SUM(J59*K$4)</f>
        <v>87172.688399999999</v>
      </c>
      <c r="L59" s="1">
        <f t="shared" si="22"/>
        <v>88154.252871384</v>
      </c>
      <c r="M59" s="1">
        <f t="shared" si="22"/>
        <v>89411.332517329924</v>
      </c>
      <c r="N59" s="1">
        <f t="shared" si="22"/>
        <v>91199.559167676518</v>
      </c>
      <c r="P59" s="1">
        <f t="shared" si="23"/>
        <v>93000</v>
      </c>
      <c r="Q59" s="1">
        <f t="shared" si="28"/>
        <v>94000</v>
      </c>
      <c r="R59" s="1">
        <f t="shared" si="29"/>
        <v>96000</v>
      </c>
      <c r="S59" s="1">
        <f t="shared" si="30"/>
        <v>97000</v>
      </c>
      <c r="U59" s="1">
        <f t="shared" si="24"/>
        <v>99000</v>
      </c>
      <c r="V59" s="1">
        <f t="shared" si="31"/>
        <v>99000</v>
      </c>
      <c r="W59" s="1">
        <f t="shared" si="15"/>
        <v>106421</v>
      </c>
      <c r="X59" s="1" t="s">
        <v>879</v>
      </c>
      <c r="Y59" s="1">
        <f t="shared" si="25"/>
        <v>109500</v>
      </c>
      <c r="AA59" s="1">
        <f t="shared" si="26"/>
        <v>115500</v>
      </c>
      <c r="AE59" s="1">
        <f t="shared" si="27"/>
        <v>131900</v>
      </c>
    </row>
    <row r="60" spans="1:31" x14ac:dyDescent="0.2">
      <c r="A60" s="5" t="s">
        <v>77</v>
      </c>
      <c r="B60" s="5" t="s">
        <v>78</v>
      </c>
      <c r="C60" s="5">
        <v>169</v>
      </c>
      <c r="D60" s="35" t="s">
        <v>79</v>
      </c>
      <c r="E60" s="1" t="s">
        <v>80</v>
      </c>
      <c r="G60" s="1" t="s">
        <v>19</v>
      </c>
      <c r="H60" s="1" t="s">
        <v>8</v>
      </c>
      <c r="I60" s="6">
        <v>40084</v>
      </c>
      <c r="J60" s="4">
        <v>85000</v>
      </c>
      <c r="K60" s="4">
        <v>85000</v>
      </c>
      <c r="L60" s="1">
        <f t="shared" si="22"/>
        <v>85957.1</v>
      </c>
      <c r="M60" s="1">
        <f t="shared" si="22"/>
        <v>87182.848245999994</v>
      </c>
      <c r="N60" s="1">
        <f t="shared" si="22"/>
        <v>88926.50521091999</v>
      </c>
      <c r="P60" s="1">
        <f t="shared" si="23"/>
        <v>91000</v>
      </c>
      <c r="Q60" s="1">
        <f t="shared" si="28"/>
        <v>92000</v>
      </c>
      <c r="R60" s="1">
        <f t="shared" si="29"/>
        <v>94000</v>
      </c>
      <c r="S60" s="1">
        <f t="shared" si="30"/>
        <v>95000</v>
      </c>
      <c r="U60" s="1">
        <f t="shared" si="24"/>
        <v>97000</v>
      </c>
      <c r="V60" s="1">
        <f t="shared" si="31"/>
        <v>97000</v>
      </c>
      <c r="W60" s="1">
        <f t="shared" si="15"/>
        <v>104271</v>
      </c>
      <c r="X60" s="1" t="s">
        <v>879</v>
      </c>
      <c r="Y60" s="1">
        <f t="shared" si="25"/>
        <v>107300</v>
      </c>
      <c r="AA60" s="1">
        <f t="shared" si="26"/>
        <v>113200</v>
      </c>
      <c r="AE60" s="1">
        <f t="shared" si="27"/>
        <v>129300</v>
      </c>
    </row>
    <row r="61" spans="1:31" x14ac:dyDescent="0.2">
      <c r="A61" s="5" t="s">
        <v>72</v>
      </c>
      <c r="B61" s="5" t="s">
        <v>73</v>
      </c>
      <c r="C61" s="5">
        <v>167</v>
      </c>
      <c r="D61" s="35" t="s">
        <v>74</v>
      </c>
      <c r="E61" s="1" t="s">
        <v>710</v>
      </c>
      <c r="G61" s="1" t="s">
        <v>19</v>
      </c>
      <c r="J61" s="4">
        <v>56649</v>
      </c>
      <c r="K61" s="1">
        <f>SUM(J61*K$4)</f>
        <v>57340.1178</v>
      </c>
      <c r="L61" s="1">
        <f t="shared" si="22"/>
        <v>57985.767526428004</v>
      </c>
      <c r="M61" s="1">
        <f t="shared" si="22"/>
        <v>58812.644571354867</v>
      </c>
      <c r="N61" s="1">
        <f t="shared" si="22"/>
        <v>59988.897462781963</v>
      </c>
      <c r="P61" s="1">
        <f t="shared" si="23"/>
        <v>61000</v>
      </c>
      <c r="Q61" s="1">
        <f t="shared" si="28"/>
        <v>62000</v>
      </c>
      <c r="R61" s="1">
        <f t="shared" si="29"/>
        <v>63000</v>
      </c>
      <c r="S61" s="1">
        <f t="shared" si="30"/>
        <v>64000</v>
      </c>
      <c r="U61" s="1">
        <f t="shared" si="24"/>
        <v>66000</v>
      </c>
      <c r="V61" s="1">
        <f t="shared" si="31"/>
        <v>66000</v>
      </c>
      <c r="W61" s="1">
        <f t="shared" si="15"/>
        <v>70947</v>
      </c>
      <c r="X61" s="1" t="s">
        <v>879</v>
      </c>
      <c r="Y61" s="1">
        <f t="shared" si="25"/>
        <v>73000</v>
      </c>
      <c r="AA61" s="1">
        <f t="shared" si="26"/>
        <v>77000</v>
      </c>
      <c r="AE61" s="1">
        <f t="shared" si="27"/>
        <v>87900</v>
      </c>
    </row>
    <row r="62" spans="1:31" x14ac:dyDescent="0.2">
      <c r="A62" s="5" t="s">
        <v>63</v>
      </c>
      <c r="B62" s="5"/>
      <c r="C62" s="5"/>
      <c r="D62" s="35"/>
      <c r="E62" s="1" t="s">
        <v>20</v>
      </c>
      <c r="G62" s="1" t="s">
        <v>19</v>
      </c>
      <c r="J62" s="4">
        <v>42431</v>
      </c>
      <c r="K62" s="1">
        <f>SUM(J62*K$4)</f>
        <v>42948.658199999998</v>
      </c>
      <c r="L62" s="1">
        <f>SUM(K62*L$5)</f>
        <v>43414.792872042053</v>
      </c>
      <c r="M62" s="1">
        <f>SUM(L62*M$5)</f>
        <v>44499.164153607046</v>
      </c>
      <c r="N62" s="1">
        <f>SUM(M62*N$5)</f>
        <v>45389.147436679188</v>
      </c>
      <c r="P62" s="1">
        <f>ROUNDUP(M62*113.8/110.8,-3)</f>
        <v>46000</v>
      </c>
      <c r="Q62" s="1">
        <f>ROUNDUP(P62*114.7/113.8,-3)</f>
        <v>47000</v>
      </c>
      <c r="R62" s="1">
        <f>ROUNDUP(Q62*115.7/114.7,-3)</f>
        <v>48000</v>
      </c>
      <c r="S62" s="1">
        <v>48000</v>
      </c>
      <c r="U62" s="1">
        <f>ROUNDUP(S62*116.6/115.7,-3)</f>
        <v>49000</v>
      </c>
      <c r="V62" s="1">
        <f t="shared" si="31"/>
        <v>49000</v>
      </c>
      <c r="W62" s="1">
        <f>ROUND(V62*121.6/118,0)</f>
        <v>50495</v>
      </c>
      <c r="X62" s="1" t="s">
        <v>878</v>
      </c>
      <c r="Y62" s="1">
        <f>CEILING((W62*$AM$14/$AL$14),100)</f>
        <v>51500</v>
      </c>
      <c r="AA62" s="1">
        <f>CEILING((Y62*$AN$14/$AM$14),100)</f>
        <v>54400</v>
      </c>
      <c r="AE62" s="1">
        <f>CEILING((AA62*$AO$14/$AN$14),100)</f>
        <v>63000</v>
      </c>
    </row>
    <row r="63" spans="1:31" x14ac:dyDescent="0.2">
      <c r="A63" s="5" t="s">
        <v>44</v>
      </c>
      <c r="B63" s="5" t="s">
        <v>45</v>
      </c>
      <c r="C63" s="5">
        <v>158</v>
      </c>
      <c r="D63" s="35" t="s">
        <v>46</v>
      </c>
      <c r="E63" s="1" t="s">
        <v>703</v>
      </c>
      <c r="F63" s="1" t="s">
        <v>856</v>
      </c>
      <c r="G63" s="1" t="s">
        <v>12</v>
      </c>
      <c r="H63" s="1" t="s">
        <v>8</v>
      </c>
      <c r="I63" s="9">
        <v>40084</v>
      </c>
      <c r="J63" s="4">
        <v>490000</v>
      </c>
      <c r="K63" s="4">
        <v>490000</v>
      </c>
      <c r="L63" s="1">
        <f t="shared" ref="L63:N82" si="32">SUM(K63*L$6)</f>
        <v>495517.4</v>
      </c>
      <c r="M63" s="1">
        <f t="shared" si="32"/>
        <v>502583.47812400002</v>
      </c>
      <c r="N63" s="1">
        <f t="shared" si="32"/>
        <v>512635.14768648002</v>
      </c>
      <c r="P63" s="1">
        <f t="shared" si="23"/>
        <v>521000</v>
      </c>
      <c r="Q63" s="1">
        <f t="shared" si="28"/>
        <v>526000</v>
      </c>
      <c r="R63" s="1">
        <f t="shared" si="29"/>
        <v>533000</v>
      </c>
      <c r="S63" s="1">
        <f t="shared" si="30"/>
        <v>537000</v>
      </c>
      <c r="T63" s="1">
        <v>535000</v>
      </c>
      <c r="V63" s="1">
        <f t="shared" si="31"/>
        <v>535000</v>
      </c>
      <c r="W63" s="1">
        <f t="shared" si="15"/>
        <v>575104</v>
      </c>
      <c r="X63" s="1" t="s">
        <v>879</v>
      </c>
      <c r="Y63" s="1">
        <f t="shared" ref="Y63:Y107" si="33">CEILING((W63*$AM$13/$AL$13),100)</f>
        <v>591600</v>
      </c>
      <c r="AA63" s="1">
        <f t="shared" ref="AA63:AA95" si="34">CEILING((Y63*$AN$13/$AM$13),100)</f>
        <v>624000</v>
      </c>
      <c r="AE63" s="1">
        <f t="shared" ref="AE63:AE107" si="35">CEILING((AA63*$AO$13/$AN$13),100)</f>
        <v>712300</v>
      </c>
    </row>
    <row r="64" spans="1:31" x14ac:dyDescent="0.2">
      <c r="A64" s="5" t="s">
        <v>149</v>
      </c>
      <c r="B64" s="5" t="s">
        <v>150</v>
      </c>
      <c r="C64" s="5">
        <v>88</v>
      </c>
      <c r="D64" s="35">
        <v>1976</v>
      </c>
      <c r="E64" s="1" t="s">
        <v>151</v>
      </c>
      <c r="G64" s="1" t="s">
        <v>19</v>
      </c>
      <c r="H64" s="1" t="s">
        <v>8</v>
      </c>
      <c r="I64" s="6">
        <v>40084</v>
      </c>
      <c r="J64" s="4">
        <v>40000</v>
      </c>
      <c r="K64" s="4">
        <v>40000</v>
      </c>
      <c r="L64" s="1">
        <f t="shared" si="32"/>
        <v>40450.400000000001</v>
      </c>
      <c r="M64" s="1">
        <f t="shared" si="32"/>
        <v>41027.222704</v>
      </c>
      <c r="N64" s="1">
        <f t="shared" si="32"/>
        <v>41847.767158080002</v>
      </c>
      <c r="P64" s="1">
        <f t="shared" si="23"/>
        <v>43000</v>
      </c>
      <c r="Q64" s="1">
        <f t="shared" si="28"/>
        <v>44000</v>
      </c>
      <c r="R64" s="1">
        <f t="shared" si="29"/>
        <v>45000</v>
      </c>
      <c r="S64" s="1">
        <f t="shared" si="30"/>
        <v>46000</v>
      </c>
      <c r="U64" s="1">
        <f>ROUNDUP(S64*123.1/121,-3)</f>
        <v>47000</v>
      </c>
      <c r="V64" s="1">
        <f t="shared" si="31"/>
        <v>47000</v>
      </c>
      <c r="W64" s="1">
        <f t="shared" si="15"/>
        <v>50523</v>
      </c>
      <c r="X64" s="1" t="s">
        <v>879</v>
      </c>
      <c r="Y64" s="1">
        <f t="shared" si="33"/>
        <v>52000</v>
      </c>
      <c r="AA64" s="1">
        <f t="shared" si="34"/>
        <v>54900</v>
      </c>
      <c r="AE64" s="1">
        <f t="shared" si="35"/>
        <v>62700</v>
      </c>
    </row>
    <row r="65" spans="1:31" x14ac:dyDescent="0.2">
      <c r="A65" s="5" t="s">
        <v>152</v>
      </c>
      <c r="B65" s="5" t="s">
        <v>153</v>
      </c>
      <c r="C65" s="5">
        <v>87</v>
      </c>
      <c r="D65" s="35">
        <v>1972</v>
      </c>
      <c r="E65" s="1" t="s">
        <v>660</v>
      </c>
      <c r="G65" s="1" t="s">
        <v>19</v>
      </c>
      <c r="H65" s="1" t="s">
        <v>8</v>
      </c>
      <c r="I65" s="6">
        <v>40084</v>
      </c>
      <c r="J65" s="4">
        <v>70000</v>
      </c>
      <c r="K65" s="4">
        <v>70000</v>
      </c>
      <c r="L65" s="1">
        <f t="shared" si="32"/>
        <v>70788.2</v>
      </c>
      <c r="M65" s="1">
        <f t="shared" si="32"/>
        <v>71797.639731999996</v>
      </c>
      <c r="N65" s="1">
        <f t="shared" si="32"/>
        <v>73233.592526640001</v>
      </c>
      <c r="P65" s="1">
        <f t="shared" si="23"/>
        <v>75000</v>
      </c>
      <c r="Q65" s="1">
        <f t="shared" si="28"/>
        <v>76000</v>
      </c>
      <c r="R65" s="1">
        <f t="shared" si="29"/>
        <v>77000</v>
      </c>
      <c r="S65" s="1">
        <f t="shared" si="30"/>
        <v>78000</v>
      </c>
      <c r="U65" s="1">
        <f>ROUNDUP(S65*123.1/121,-3)</f>
        <v>80000</v>
      </c>
      <c r="V65" s="1">
        <f t="shared" si="31"/>
        <v>80000</v>
      </c>
      <c r="W65" s="1">
        <f t="shared" si="15"/>
        <v>85997</v>
      </c>
      <c r="X65" s="1" t="s">
        <v>879</v>
      </c>
      <c r="Y65" s="1">
        <f t="shared" si="33"/>
        <v>88500</v>
      </c>
      <c r="AA65" s="1">
        <f t="shared" si="34"/>
        <v>93400</v>
      </c>
      <c r="AE65" s="1">
        <f t="shared" si="35"/>
        <v>106700</v>
      </c>
    </row>
    <row r="66" spans="1:31" x14ac:dyDescent="0.2">
      <c r="A66" s="5" t="s">
        <v>91</v>
      </c>
      <c r="B66" s="5" t="s">
        <v>92</v>
      </c>
      <c r="C66" s="5">
        <v>175</v>
      </c>
      <c r="D66" s="35" t="s">
        <v>93</v>
      </c>
      <c r="E66" s="1" t="s">
        <v>714</v>
      </c>
      <c r="G66" s="1" t="s">
        <v>19</v>
      </c>
      <c r="J66" s="4">
        <v>99413</v>
      </c>
      <c r="K66" s="1">
        <f>SUM(J66*K$4)</f>
        <v>100625.8386</v>
      </c>
      <c r="L66" s="1">
        <f t="shared" si="32"/>
        <v>101758.88554263601</v>
      </c>
      <c r="M66" s="1">
        <f t="shared" si="32"/>
        <v>103209.96725047399</v>
      </c>
      <c r="N66" s="1">
        <f t="shared" si="32"/>
        <v>105274.16659548348</v>
      </c>
      <c r="P66" s="1">
        <f t="shared" si="23"/>
        <v>107000</v>
      </c>
      <c r="Q66" s="1">
        <f t="shared" si="28"/>
        <v>108000</v>
      </c>
      <c r="R66" s="1">
        <f t="shared" si="29"/>
        <v>110000</v>
      </c>
      <c r="S66" s="1">
        <f t="shared" si="30"/>
        <v>111000</v>
      </c>
      <c r="U66" s="1">
        <f>ROUNDUP(S66*123.1/121,-3)</f>
        <v>113000</v>
      </c>
      <c r="V66" s="1">
        <f t="shared" si="31"/>
        <v>113000</v>
      </c>
      <c r="W66" s="1">
        <f t="shared" si="15"/>
        <v>121471</v>
      </c>
      <c r="X66" s="1" t="s">
        <v>879</v>
      </c>
      <c r="Y66" s="1">
        <f t="shared" si="33"/>
        <v>125000</v>
      </c>
      <c r="AA66" s="1">
        <f t="shared" si="34"/>
        <v>131900</v>
      </c>
      <c r="AE66" s="1">
        <f t="shared" si="35"/>
        <v>150600</v>
      </c>
    </row>
    <row r="67" spans="1:31" x14ac:dyDescent="0.2">
      <c r="A67" s="5" t="s">
        <v>103</v>
      </c>
      <c r="B67" s="5" t="s">
        <v>104</v>
      </c>
      <c r="C67" s="5">
        <v>70</v>
      </c>
      <c r="D67" s="35" t="s">
        <v>105</v>
      </c>
      <c r="E67" s="1" t="s">
        <v>106</v>
      </c>
      <c r="G67" s="1" t="s">
        <v>19</v>
      </c>
      <c r="J67" s="4">
        <v>76753</v>
      </c>
      <c r="K67" s="1">
        <f>SUM(J67*K$4)</f>
        <v>77689.386599999998</v>
      </c>
      <c r="L67" s="1">
        <f t="shared" si="32"/>
        <v>78564.169093115997</v>
      </c>
      <c r="M67" s="1">
        <f t="shared" si="32"/>
        <v>79684.494144383832</v>
      </c>
      <c r="N67" s="1">
        <f t="shared" si="32"/>
        <v>81278.184027271505</v>
      </c>
      <c r="P67" s="1">
        <f t="shared" si="23"/>
        <v>83000</v>
      </c>
      <c r="Q67" s="1">
        <f t="shared" si="28"/>
        <v>84000</v>
      </c>
      <c r="R67" s="1">
        <f t="shared" si="29"/>
        <v>85000</v>
      </c>
      <c r="S67" s="1">
        <f t="shared" si="30"/>
        <v>86000</v>
      </c>
      <c r="U67" s="1">
        <f>ROUNDUP(S67*123.1/121,-3)</f>
        <v>88000</v>
      </c>
      <c r="V67" s="1">
        <f t="shared" si="31"/>
        <v>88000</v>
      </c>
      <c r="W67" s="1">
        <f t="shared" si="15"/>
        <v>94597</v>
      </c>
      <c r="X67" s="1" t="s">
        <v>879</v>
      </c>
      <c r="Y67" s="1">
        <f t="shared" si="33"/>
        <v>97300</v>
      </c>
      <c r="AA67" s="1">
        <f t="shared" si="34"/>
        <v>102700</v>
      </c>
      <c r="AE67" s="1">
        <f t="shared" si="35"/>
        <v>117300</v>
      </c>
    </row>
    <row r="68" spans="1:31" x14ac:dyDescent="0.2">
      <c r="A68" s="5" t="s">
        <v>13</v>
      </c>
      <c r="B68" s="5" t="s">
        <v>14</v>
      </c>
      <c r="C68" s="5">
        <v>149</v>
      </c>
      <c r="D68" s="35" t="s">
        <v>15</v>
      </c>
      <c r="E68" s="1" t="s">
        <v>696</v>
      </c>
      <c r="F68" s="1" t="s">
        <v>854</v>
      </c>
      <c r="G68" s="1" t="s">
        <v>12</v>
      </c>
      <c r="H68" s="1" t="s">
        <v>8</v>
      </c>
      <c r="I68" s="9">
        <v>40084</v>
      </c>
      <c r="J68" s="4">
        <v>365000</v>
      </c>
      <c r="K68" s="4">
        <v>365000</v>
      </c>
      <c r="L68" s="1">
        <f t="shared" si="32"/>
        <v>369109.9</v>
      </c>
      <c r="M68" s="1">
        <f t="shared" si="32"/>
        <v>374373.40717399999</v>
      </c>
      <c r="N68" s="1">
        <f t="shared" si="32"/>
        <v>381860.87531748001</v>
      </c>
      <c r="P68" s="1">
        <f t="shared" si="23"/>
        <v>388000</v>
      </c>
      <c r="Q68" s="1">
        <f t="shared" si="28"/>
        <v>392000</v>
      </c>
      <c r="R68" s="1">
        <f t="shared" si="29"/>
        <v>397000</v>
      </c>
      <c r="S68" s="1">
        <f t="shared" si="30"/>
        <v>400000</v>
      </c>
      <c r="T68" s="1">
        <v>400000</v>
      </c>
      <c r="V68" s="1">
        <f t="shared" si="31"/>
        <v>400000</v>
      </c>
      <c r="W68" s="1">
        <f t="shared" si="15"/>
        <v>429985</v>
      </c>
      <c r="X68" s="1" t="s">
        <v>879</v>
      </c>
      <c r="Y68" s="1">
        <f t="shared" si="33"/>
        <v>442300</v>
      </c>
      <c r="AA68" s="1">
        <f t="shared" si="34"/>
        <v>466500</v>
      </c>
      <c r="AE68" s="1">
        <f t="shared" si="35"/>
        <v>532500</v>
      </c>
    </row>
    <row r="69" spans="1:31" x14ac:dyDescent="0.2">
      <c r="A69" s="5" t="s">
        <v>29</v>
      </c>
      <c r="B69" s="5" t="s">
        <v>30</v>
      </c>
      <c r="C69" s="5">
        <v>154</v>
      </c>
      <c r="D69" s="35" t="s">
        <v>31</v>
      </c>
      <c r="E69" s="1" t="s">
        <v>699</v>
      </c>
      <c r="F69" s="1" t="s">
        <v>855</v>
      </c>
      <c r="G69" s="1" t="s">
        <v>12</v>
      </c>
      <c r="H69" s="1" t="s">
        <v>8</v>
      </c>
      <c r="I69" s="9">
        <v>40084</v>
      </c>
      <c r="J69" s="4">
        <v>305000</v>
      </c>
      <c r="K69" s="4">
        <v>305000</v>
      </c>
      <c r="L69" s="1">
        <f t="shared" si="32"/>
        <v>308434.3</v>
      </c>
      <c r="M69" s="1">
        <f t="shared" si="32"/>
        <v>312832.57311799994</v>
      </c>
      <c r="N69" s="1">
        <f t="shared" si="32"/>
        <v>319089.22458035994</v>
      </c>
      <c r="P69" s="1">
        <f t="shared" si="23"/>
        <v>324000</v>
      </c>
      <c r="Q69" s="1">
        <f t="shared" si="28"/>
        <v>327000</v>
      </c>
      <c r="R69" s="1">
        <f t="shared" si="29"/>
        <v>331000</v>
      </c>
      <c r="S69" s="1">
        <f t="shared" si="30"/>
        <v>334000</v>
      </c>
      <c r="T69" s="1">
        <v>335000</v>
      </c>
      <c r="V69" s="1">
        <f t="shared" si="31"/>
        <v>335000</v>
      </c>
      <c r="W69" s="1">
        <f t="shared" si="15"/>
        <v>360112</v>
      </c>
      <c r="X69" s="1" t="s">
        <v>879</v>
      </c>
      <c r="Y69" s="1">
        <f t="shared" si="33"/>
        <v>370500</v>
      </c>
      <c r="AA69" s="1">
        <f t="shared" si="34"/>
        <v>390800</v>
      </c>
      <c r="AE69" s="1">
        <f t="shared" si="35"/>
        <v>446100</v>
      </c>
    </row>
    <row r="70" spans="1:31" x14ac:dyDescent="0.2">
      <c r="A70" s="5" t="s">
        <v>88</v>
      </c>
      <c r="B70" s="5" t="s">
        <v>89</v>
      </c>
      <c r="C70" s="5">
        <v>174</v>
      </c>
      <c r="D70" s="35" t="s">
        <v>90</v>
      </c>
      <c r="E70" s="1" t="s">
        <v>713</v>
      </c>
      <c r="G70" s="1" t="s">
        <v>19</v>
      </c>
      <c r="H70" s="1" t="s">
        <v>8</v>
      </c>
      <c r="I70" s="6">
        <v>40084</v>
      </c>
      <c r="J70" s="4">
        <v>100000</v>
      </c>
      <c r="K70" s="4">
        <v>100000</v>
      </c>
      <c r="L70" s="1">
        <f t="shared" si="32"/>
        <v>101126</v>
      </c>
      <c r="M70" s="1">
        <f t="shared" si="32"/>
        <v>102568.05675999999</v>
      </c>
      <c r="N70" s="1">
        <f t="shared" si="32"/>
        <v>104619.41789519999</v>
      </c>
      <c r="P70" s="1">
        <f t="shared" si="23"/>
        <v>107000</v>
      </c>
      <c r="Q70" s="1">
        <f t="shared" si="28"/>
        <v>108000</v>
      </c>
      <c r="R70" s="1">
        <f t="shared" si="29"/>
        <v>110000</v>
      </c>
      <c r="S70" s="1">
        <f t="shared" si="30"/>
        <v>111000</v>
      </c>
      <c r="U70" s="1">
        <f>ROUNDUP(S70*123.1/121,-3)</f>
        <v>113000</v>
      </c>
      <c r="V70" s="1">
        <f t="shared" si="31"/>
        <v>113000</v>
      </c>
      <c r="W70" s="1">
        <f t="shared" si="15"/>
        <v>121471</v>
      </c>
      <c r="X70" s="1" t="s">
        <v>879</v>
      </c>
      <c r="Y70" s="1">
        <f t="shared" si="33"/>
        <v>125000</v>
      </c>
      <c r="AA70" s="1">
        <f t="shared" si="34"/>
        <v>131900</v>
      </c>
      <c r="AE70" s="1">
        <f t="shared" si="35"/>
        <v>150600</v>
      </c>
    </row>
    <row r="71" spans="1:31" x14ac:dyDescent="0.2">
      <c r="A71" s="5" t="s">
        <v>110</v>
      </c>
      <c r="B71" s="5" t="s">
        <v>111</v>
      </c>
      <c r="C71" s="5">
        <v>72</v>
      </c>
      <c r="D71" s="35" t="s">
        <v>112</v>
      </c>
      <c r="E71" s="1" t="s">
        <v>650</v>
      </c>
      <c r="G71" s="1" t="s">
        <v>19</v>
      </c>
      <c r="J71" s="4">
        <v>228371</v>
      </c>
      <c r="K71" s="1">
        <f>SUM(J71*K$4)</f>
        <v>231157.1262</v>
      </c>
      <c r="L71" s="1">
        <f t="shared" si="32"/>
        <v>233759.95544101202</v>
      </c>
      <c r="M71" s="1">
        <f t="shared" si="32"/>
        <v>237093.37240560082</v>
      </c>
      <c r="N71" s="1">
        <f t="shared" si="32"/>
        <v>241835.23985371285</v>
      </c>
      <c r="P71" s="1">
        <f t="shared" si="23"/>
        <v>246000</v>
      </c>
      <c r="Q71" s="1">
        <f t="shared" si="28"/>
        <v>249000</v>
      </c>
      <c r="R71" s="1">
        <f t="shared" si="29"/>
        <v>252000</v>
      </c>
      <c r="S71" s="1">
        <f t="shared" si="30"/>
        <v>254000</v>
      </c>
      <c r="U71" s="1">
        <f>ROUNDUP(S71*123.1/121,-3)</f>
        <v>259000</v>
      </c>
      <c r="V71" s="1">
        <f t="shared" si="31"/>
        <v>259000</v>
      </c>
      <c r="W71" s="1">
        <f t="shared" si="15"/>
        <v>278415</v>
      </c>
      <c r="X71" s="1" t="s">
        <v>879</v>
      </c>
      <c r="Y71" s="1">
        <f t="shared" si="33"/>
        <v>286400</v>
      </c>
      <c r="AA71" s="1">
        <f t="shared" si="34"/>
        <v>302100</v>
      </c>
      <c r="AE71" s="1">
        <f t="shared" si="35"/>
        <v>344900</v>
      </c>
    </row>
    <row r="72" spans="1:31" x14ac:dyDescent="0.2">
      <c r="A72" s="5" t="s">
        <v>107</v>
      </c>
      <c r="B72" s="5" t="s">
        <v>108</v>
      </c>
      <c r="C72" s="5">
        <v>71</v>
      </c>
      <c r="D72" s="35" t="s">
        <v>109</v>
      </c>
      <c r="E72" s="1" t="s">
        <v>649</v>
      </c>
      <c r="G72" s="1" t="s">
        <v>19</v>
      </c>
      <c r="H72" s="1" t="s">
        <v>8</v>
      </c>
      <c r="I72" s="6">
        <v>40084</v>
      </c>
      <c r="J72" s="4">
        <v>70000</v>
      </c>
      <c r="K72" s="4">
        <v>70000</v>
      </c>
      <c r="L72" s="1">
        <f t="shared" si="32"/>
        <v>70788.2</v>
      </c>
      <c r="M72" s="1">
        <f t="shared" si="32"/>
        <v>71797.639731999996</v>
      </c>
      <c r="N72" s="1">
        <f t="shared" si="32"/>
        <v>73233.592526640001</v>
      </c>
      <c r="P72" s="1">
        <f t="shared" si="23"/>
        <v>75000</v>
      </c>
      <c r="Q72" s="1">
        <f t="shared" si="28"/>
        <v>76000</v>
      </c>
      <c r="R72" s="1">
        <f t="shared" si="29"/>
        <v>77000</v>
      </c>
      <c r="S72" s="1">
        <f t="shared" si="30"/>
        <v>78000</v>
      </c>
      <c r="U72" s="1">
        <f>ROUNDUP(S72*123.1/121,-3)</f>
        <v>80000</v>
      </c>
      <c r="V72" s="1">
        <f t="shared" si="31"/>
        <v>80000</v>
      </c>
      <c r="W72" s="1">
        <f t="shared" si="15"/>
        <v>85997</v>
      </c>
      <c r="X72" s="1" t="s">
        <v>879</v>
      </c>
      <c r="Y72" s="1">
        <f t="shared" si="33"/>
        <v>88500</v>
      </c>
      <c r="AA72" s="1">
        <f t="shared" si="34"/>
        <v>93400</v>
      </c>
      <c r="AE72" s="1">
        <f t="shared" si="35"/>
        <v>106700</v>
      </c>
    </row>
    <row r="73" spans="1:31" x14ac:dyDescent="0.2">
      <c r="A73" s="5" t="s">
        <v>123</v>
      </c>
      <c r="B73" s="5" t="s">
        <v>124</v>
      </c>
      <c r="C73" s="5">
        <v>77</v>
      </c>
      <c r="D73" s="35">
        <v>1981</v>
      </c>
      <c r="E73" s="1" t="s">
        <v>125</v>
      </c>
      <c r="G73" s="1" t="s">
        <v>19</v>
      </c>
      <c r="J73" s="4">
        <v>68201</v>
      </c>
      <c r="K73" s="1">
        <f>SUM(J73*K$4)</f>
        <v>69033.052200000006</v>
      </c>
      <c r="L73" s="1">
        <f t="shared" si="32"/>
        <v>69810.36436777201</v>
      </c>
      <c r="M73" s="1">
        <f t="shared" si="32"/>
        <v>70805.860163656442</v>
      </c>
      <c r="N73" s="1">
        <f t="shared" si="32"/>
        <v>72221.977366929568</v>
      </c>
      <c r="P73" s="1">
        <f t="shared" si="23"/>
        <v>74000</v>
      </c>
      <c r="Q73" s="1">
        <f t="shared" si="28"/>
        <v>75000</v>
      </c>
      <c r="R73" s="1">
        <f t="shared" si="29"/>
        <v>76000</v>
      </c>
      <c r="S73" s="1">
        <f t="shared" si="30"/>
        <v>77000</v>
      </c>
      <c r="U73" s="1">
        <f>ROUNDUP(S73*123.1/121,-3)</f>
        <v>79000</v>
      </c>
      <c r="V73" s="1">
        <f t="shared" si="31"/>
        <v>79000</v>
      </c>
      <c r="W73" s="1">
        <f t="shared" si="15"/>
        <v>84922</v>
      </c>
      <c r="X73" s="1" t="s">
        <v>879</v>
      </c>
      <c r="Y73" s="1">
        <f t="shared" si="33"/>
        <v>87400</v>
      </c>
      <c r="AA73" s="1">
        <f t="shared" si="34"/>
        <v>92200</v>
      </c>
      <c r="AE73" s="1">
        <f t="shared" si="35"/>
        <v>105300</v>
      </c>
    </row>
    <row r="74" spans="1:31" x14ac:dyDescent="0.2">
      <c r="A74" s="5" t="s">
        <v>126</v>
      </c>
      <c r="B74" s="5" t="s">
        <v>127</v>
      </c>
      <c r="C74" s="5">
        <v>78</v>
      </c>
      <c r="D74" s="35">
        <v>1981</v>
      </c>
      <c r="E74" s="1" t="s">
        <v>128</v>
      </c>
      <c r="G74" s="1" t="s">
        <v>19</v>
      </c>
      <c r="H74" s="1" t="s">
        <v>8</v>
      </c>
      <c r="I74" s="6">
        <v>40084</v>
      </c>
      <c r="J74" s="4">
        <v>30000</v>
      </c>
      <c r="K74" s="4">
        <v>30000</v>
      </c>
      <c r="L74" s="1">
        <f t="shared" si="32"/>
        <v>30337.800000000003</v>
      </c>
      <c r="M74" s="1">
        <f t="shared" si="32"/>
        <v>30770.417028</v>
      </c>
      <c r="N74" s="1">
        <f t="shared" si="32"/>
        <v>31385.825368559999</v>
      </c>
      <c r="P74" s="1">
        <f t="shared" si="23"/>
        <v>32000</v>
      </c>
      <c r="Q74" s="1">
        <f t="shared" si="28"/>
        <v>33000</v>
      </c>
      <c r="R74" s="1">
        <f t="shared" si="29"/>
        <v>34000</v>
      </c>
      <c r="S74" s="1">
        <f t="shared" si="30"/>
        <v>35000</v>
      </c>
      <c r="U74" s="1">
        <f>ROUNDUP(S74*123.1/121,-3)</f>
        <v>36000</v>
      </c>
      <c r="V74" s="1">
        <f t="shared" si="31"/>
        <v>36000</v>
      </c>
      <c r="W74" s="1">
        <f t="shared" si="15"/>
        <v>38699</v>
      </c>
      <c r="X74" s="1" t="s">
        <v>879</v>
      </c>
      <c r="Y74" s="1">
        <f t="shared" si="33"/>
        <v>39900</v>
      </c>
      <c r="AA74" s="1">
        <f t="shared" si="34"/>
        <v>42100</v>
      </c>
      <c r="AE74" s="1">
        <f t="shared" si="35"/>
        <v>48100</v>
      </c>
    </row>
    <row r="75" spans="1:31" x14ac:dyDescent="0.2">
      <c r="A75" s="5" t="s">
        <v>9</v>
      </c>
      <c r="B75" s="5" t="s">
        <v>10</v>
      </c>
      <c r="C75" s="5">
        <v>148</v>
      </c>
      <c r="D75" s="35" t="s">
        <v>11</v>
      </c>
      <c r="E75" s="1" t="s">
        <v>695</v>
      </c>
      <c r="G75" s="1" t="s">
        <v>12</v>
      </c>
      <c r="H75" s="1" t="s">
        <v>8</v>
      </c>
      <c r="I75" s="9">
        <v>40084</v>
      </c>
      <c r="J75" s="4">
        <v>615000</v>
      </c>
      <c r="K75" s="4">
        <v>615000</v>
      </c>
      <c r="L75" s="1">
        <f t="shared" si="32"/>
        <v>621924.9</v>
      </c>
      <c r="M75" s="1">
        <f t="shared" si="32"/>
        <v>630793.54907399998</v>
      </c>
      <c r="N75" s="1">
        <f t="shared" si="32"/>
        <v>643409.42005547998</v>
      </c>
      <c r="P75" s="1">
        <f t="shared" si="23"/>
        <v>653000</v>
      </c>
      <c r="Q75" s="1">
        <f t="shared" si="28"/>
        <v>659000</v>
      </c>
      <c r="R75" s="1">
        <f t="shared" si="29"/>
        <v>667000</v>
      </c>
      <c r="S75" s="1">
        <f t="shared" si="30"/>
        <v>672000</v>
      </c>
      <c r="T75" s="1">
        <v>685000</v>
      </c>
      <c r="V75" s="1">
        <f t="shared" si="31"/>
        <v>685000</v>
      </c>
      <c r="W75" s="1">
        <f t="shared" si="15"/>
        <v>736349</v>
      </c>
      <c r="X75" s="1" t="s">
        <v>879</v>
      </c>
      <c r="Y75" s="1">
        <f t="shared" si="33"/>
        <v>757400</v>
      </c>
      <c r="AA75" s="1">
        <f t="shared" si="34"/>
        <v>798800</v>
      </c>
      <c r="AE75" s="1">
        <f t="shared" si="35"/>
        <v>911800</v>
      </c>
    </row>
    <row r="76" spans="1:31" x14ac:dyDescent="0.2">
      <c r="A76" s="5" t="s">
        <v>622</v>
      </c>
      <c r="B76" s="5"/>
      <c r="C76" s="5"/>
      <c r="D76" s="35"/>
      <c r="E76" s="1" t="s">
        <v>623</v>
      </c>
      <c r="H76" s="1" t="s">
        <v>8</v>
      </c>
      <c r="I76" s="6">
        <v>40084</v>
      </c>
      <c r="J76" s="4">
        <v>100000</v>
      </c>
      <c r="K76" s="4">
        <v>100000</v>
      </c>
      <c r="L76" s="1">
        <f t="shared" si="32"/>
        <v>101126</v>
      </c>
      <c r="M76" s="1">
        <f t="shared" si="32"/>
        <v>102568.05675999999</v>
      </c>
      <c r="N76" s="1">
        <f t="shared" si="32"/>
        <v>104619.41789519999</v>
      </c>
      <c r="P76" s="1">
        <f t="shared" si="23"/>
        <v>107000</v>
      </c>
      <c r="Q76" s="1">
        <f t="shared" si="28"/>
        <v>108000</v>
      </c>
      <c r="R76" s="1">
        <f t="shared" si="29"/>
        <v>110000</v>
      </c>
      <c r="S76" s="1">
        <f t="shared" si="30"/>
        <v>111000</v>
      </c>
      <c r="U76" s="1">
        <f>ROUNDUP(S76*123.1/121,-3)</f>
        <v>113000</v>
      </c>
      <c r="V76" s="1">
        <f t="shared" si="31"/>
        <v>113000</v>
      </c>
      <c r="W76" s="1">
        <f t="shared" si="15"/>
        <v>121471</v>
      </c>
      <c r="X76" s="1" t="s">
        <v>879</v>
      </c>
      <c r="Y76" s="1">
        <f t="shared" si="33"/>
        <v>125000</v>
      </c>
      <c r="AA76" s="1">
        <f t="shared" si="34"/>
        <v>131900</v>
      </c>
      <c r="AE76" s="1">
        <f t="shared" si="35"/>
        <v>150600</v>
      </c>
    </row>
    <row r="77" spans="1:31" x14ac:dyDescent="0.2">
      <c r="A77" s="5" t="s">
        <v>60</v>
      </c>
      <c r="B77" s="5" t="s">
        <v>61</v>
      </c>
      <c r="C77" s="5">
        <v>164</v>
      </c>
      <c r="D77" s="35" t="s">
        <v>62</v>
      </c>
      <c r="E77" s="1" t="s">
        <v>707</v>
      </c>
      <c r="G77" s="1" t="s">
        <v>19</v>
      </c>
      <c r="J77" s="4">
        <v>128848</v>
      </c>
      <c r="K77" s="1">
        <f>SUM(J77*K$4)</f>
        <v>130419.94559999999</v>
      </c>
      <c r="L77" s="1">
        <f t="shared" si="32"/>
        <v>131888.47418745598</v>
      </c>
      <c r="M77" s="1">
        <f t="shared" si="32"/>
        <v>133769.2038293691</v>
      </c>
      <c r="N77" s="1">
        <f t="shared" si="32"/>
        <v>136444.58790595649</v>
      </c>
      <c r="P77" s="1">
        <f t="shared" si="23"/>
        <v>139000</v>
      </c>
      <c r="Q77" s="1">
        <f t="shared" si="28"/>
        <v>141000</v>
      </c>
      <c r="R77" s="1">
        <f t="shared" si="29"/>
        <v>143000</v>
      </c>
      <c r="S77" s="1">
        <f t="shared" si="30"/>
        <v>144000</v>
      </c>
      <c r="U77" s="1">
        <f>ROUNDUP(S77*123.1/121,-3)</f>
        <v>147000</v>
      </c>
      <c r="V77" s="1">
        <f t="shared" si="31"/>
        <v>147000</v>
      </c>
      <c r="W77" s="1">
        <f t="shared" si="15"/>
        <v>158019</v>
      </c>
      <c r="X77" s="1" t="s">
        <v>879</v>
      </c>
      <c r="Y77" s="1">
        <f t="shared" si="33"/>
        <v>162600</v>
      </c>
      <c r="AA77" s="1">
        <f t="shared" si="34"/>
        <v>171500</v>
      </c>
      <c r="AE77" s="1">
        <f t="shared" si="35"/>
        <v>195800</v>
      </c>
    </row>
    <row r="78" spans="1:31" x14ac:dyDescent="0.2">
      <c r="A78" s="5" t="s">
        <v>67</v>
      </c>
      <c r="B78" s="5" t="s">
        <v>68</v>
      </c>
      <c r="C78" s="5">
        <v>166</v>
      </c>
      <c r="D78" s="35" t="s">
        <v>69</v>
      </c>
      <c r="E78" s="1" t="s">
        <v>709</v>
      </c>
      <c r="G78" s="1" t="s">
        <v>19</v>
      </c>
      <c r="J78" s="4">
        <v>82696</v>
      </c>
      <c r="K78" s="1">
        <f>SUM(J78*K$4)</f>
        <v>83704.891199999998</v>
      </c>
      <c r="L78" s="1">
        <f t="shared" si="32"/>
        <v>84647.408274911999</v>
      </c>
      <c r="M78" s="1">
        <f t="shared" si="32"/>
        <v>85854.480316912246</v>
      </c>
      <c r="N78" s="1">
        <f t="shared" si="32"/>
        <v>87571.569923250499</v>
      </c>
      <c r="P78" s="1">
        <f t="shared" si="23"/>
        <v>89000</v>
      </c>
      <c r="Q78" s="1">
        <f t="shared" si="28"/>
        <v>90000</v>
      </c>
      <c r="R78" s="1">
        <f t="shared" si="29"/>
        <v>92000</v>
      </c>
      <c r="S78" s="1">
        <f t="shared" si="30"/>
        <v>93000</v>
      </c>
      <c r="U78" s="1">
        <f>ROUNDUP(S78*123.1/121,-3)</f>
        <v>95000</v>
      </c>
      <c r="V78" s="1">
        <f t="shared" si="31"/>
        <v>95000</v>
      </c>
      <c r="W78" s="1">
        <f t="shared" si="15"/>
        <v>102121</v>
      </c>
      <c r="X78" s="1" t="s">
        <v>879</v>
      </c>
      <c r="Y78" s="1">
        <f t="shared" si="33"/>
        <v>105100</v>
      </c>
      <c r="AA78" s="1">
        <f t="shared" si="34"/>
        <v>110900</v>
      </c>
      <c r="AE78" s="1">
        <f t="shared" si="35"/>
        <v>126600</v>
      </c>
    </row>
    <row r="79" spans="1:31" x14ac:dyDescent="0.2">
      <c r="A79" s="5" t="s">
        <v>120</v>
      </c>
      <c r="B79" s="5" t="s">
        <v>121</v>
      </c>
      <c r="C79" s="5">
        <v>76</v>
      </c>
      <c r="D79" s="35" t="s">
        <v>122</v>
      </c>
      <c r="E79" s="1" t="s">
        <v>652</v>
      </c>
      <c r="F79" s="1" t="s">
        <v>860</v>
      </c>
      <c r="G79" s="1" t="s">
        <v>12</v>
      </c>
      <c r="H79" s="1" t="s">
        <v>8</v>
      </c>
      <c r="I79" s="9">
        <v>40084</v>
      </c>
      <c r="J79" s="4">
        <v>735000</v>
      </c>
      <c r="K79" s="4">
        <v>735000</v>
      </c>
      <c r="L79" s="1">
        <f t="shared" si="32"/>
        <v>743276.10000000009</v>
      </c>
      <c r="M79" s="1">
        <f t="shared" si="32"/>
        <v>753875.21718600008</v>
      </c>
      <c r="N79" s="1">
        <f t="shared" si="32"/>
        <v>768952.72152972012</v>
      </c>
      <c r="P79" s="1">
        <f t="shared" si="23"/>
        <v>781000</v>
      </c>
      <c r="Q79" s="1">
        <f t="shared" si="28"/>
        <v>788000</v>
      </c>
      <c r="R79" s="1">
        <f t="shared" si="29"/>
        <v>798000</v>
      </c>
      <c r="S79" s="1">
        <f t="shared" si="30"/>
        <v>804000</v>
      </c>
      <c r="T79" s="1">
        <v>817000</v>
      </c>
      <c r="V79" s="1">
        <f t="shared" si="31"/>
        <v>817000</v>
      </c>
      <c r="W79" s="1">
        <f t="shared" si="15"/>
        <v>878243</v>
      </c>
      <c r="X79" s="1" t="s">
        <v>879</v>
      </c>
      <c r="Y79" s="1">
        <f t="shared" si="33"/>
        <v>903400</v>
      </c>
      <c r="AA79" s="1">
        <f t="shared" si="34"/>
        <v>952800</v>
      </c>
      <c r="AE79" s="1">
        <f t="shared" si="35"/>
        <v>1087500</v>
      </c>
    </row>
    <row r="80" spans="1:31" x14ac:dyDescent="0.2">
      <c r="A80" s="5" t="s">
        <v>118</v>
      </c>
      <c r="B80" s="5" t="s">
        <v>119</v>
      </c>
      <c r="C80" s="5">
        <v>75</v>
      </c>
      <c r="D80" s="35">
        <v>1997</v>
      </c>
      <c r="E80" s="1" t="s">
        <v>651</v>
      </c>
      <c r="F80" s="1" t="s">
        <v>859</v>
      </c>
      <c r="G80" s="1" t="s">
        <v>12</v>
      </c>
      <c r="H80" s="1" t="s">
        <v>8</v>
      </c>
      <c r="I80" s="9">
        <v>40084</v>
      </c>
      <c r="J80" s="4">
        <v>490000</v>
      </c>
      <c r="K80" s="4">
        <v>490000</v>
      </c>
      <c r="L80" s="1">
        <f t="shared" si="32"/>
        <v>495517.4</v>
      </c>
      <c r="M80" s="1">
        <f t="shared" si="32"/>
        <v>502583.47812400002</v>
      </c>
      <c r="N80" s="1">
        <f t="shared" si="32"/>
        <v>512635.14768648002</v>
      </c>
      <c r="P80" s="1">
        <f t="shared" si="23"/>
        <v>521000</v>
      </c>
      <c r="Q80" s="1">
        <f t="shared" si="28"/>
        <v>526000</v>
      </c>
      <c r="R80" s="1">
        <f t="shared" si="29"/>
        <v>533000</v>
      </c>
      <c r="S80" s="1">
        <f t="shared" si="30"/>
        <v>537000</v>
      </c>
      <c r="T80" s="1">
        <v>538000</v>
      </c>
      <c r="V80" s="1">
        <f t="shared" si="31"/>
        <v>538000</v>
      </c>
      <c r="W80" s="1">
        <f t="shared" si="15"/>
        <v>578329</v>
      </c>
      <c r="X80" s="1" t="s">
        <v>879</v>
      </c>
      <c r="Y80" s="1">
        <f t="shared" si="33"/>
        <v>594900</v>
      </c>
      <c r="AA80" s="1">
        <f t="shared" si="34"/>
        <v>627400</v>
      </c>
      <c r="AE80" s="1">
        <f t="shared" si="35"/>
        <v>716100</v>
      </c>
    </row>
    <row r="81" spans="1:31" x14ac:dyDescent="0.2">
      <c r="A81" s="5" t="s">
        <v>147</v>
      </c>
      <c r="B81" s="5" t="s">
        <v>148</v>
      </c>
      <c r="C81" s="5">
        <v>86</v>
      </c>
      <c r="D81" s="35">
        <v>1988</v>
      </c>
      <c r="E81" s="1" t="s">
        <v>659</v>
      </c>
      <c r="G81" s="1" t="s">
        <v>19</v>
      </c>
      <c r="H81" s="1" t="s">
        <v>8</v>
      </c>
      <c r="I81" s="6">
        <v>40084</v>
      </c>
      <c r="J81" s="4">
        <v>25000</v>
      </c>
      <c r="K81" s="4">
        <v>25000</v>
      </c>
      <c r="L81" s="1">
        <f t="shared" si="32"/>
        <v>25281.5</v>
      </c>
      <c r="M81" s="1">
        <f t="shared" si="32"/>
        <v>25642.014189999998</v>
      </c>
      <c r="N81" s="1">
        <f t="shared" si="32"/>
        <v>26154.854473799998</v>
      </c>
      <c r="P81" s="1">
        <f t="shared" si="23"/>
        <v>27000</v>
      </c>
      <c r="Q81" s="1">
        <f t="shared" si="28"/>
        <v>28000</v>
      </c>
      <c r="R81" s="1">
        <f t="shared" si="29"/>
        <v>29000</v>
      </c>
      <c r="S81" s="1">
        <f t="shared" si="30"/>
        <v>30000</v>
      </c>
      <c r="U81" s="1">
        <f t="shared" ref="U81:U94" si="36">ROUNDUP(S81*123.1/121,-3)</f>
        <v>31000</v>
      </c>
      <c r="V81" s="1">
        <f t="shared" si="31"/>
        <v>31000</v>
      </c>
      <c r="W81" s="1">
        <f t="shared" si="15"/>
        <v>33324</v>
      </c>
      <c r="X81" s="1" t="s">
        <v>879</v>
      </c>
      <c r="Y81" s="1">
        <f t="shared" si="33"/>
        <v>34300</v>
      </c>
      <c r="AA81" s="1">
        <f t="shared" si="34"/>
        <v>36200</v>
      </c>
      <c r="AE81" s="1">
        <f t="shared" si="35"/>
        <v>41400</v>
      </c>
    </row>
    <row r="82" spans="1:31" x14ac:dyDescent="0.2">
      <c r="A82" s="5" t="s">
        <v>163</v>
      </c>
      <c r="B82" s="5" t="s">
        <v>164</v>
      </c>
      <c r="C82" s="5">
        <v>91</v>
      </c>
      <c r="D82" s="35">
        <v>1985</v>
      </c>
      <c r="E82" s="1" t="s">
        <v>165</v>
      </c>
      <c r="G82" s="1" t="s">
        <v>19</v>
      </c>
      <c r="H82" s="1" t="s">
        <v>8</v>
      </c>
      <c r="I82" s="6">
        <v>40084</v>
      </c>
      <c r="J82" s="4">
        <v>30000</v>
      </c>
      <c r="K82" s="4">
        <v>30000</v>
      </c>
      <c r="L82" s="1">
        <f t="shared" si="32"/>
        <v>30337.800000000003</v>
      </c>
      <c r="M82" s="1">
        <f t="shared" si="32"/>
        <v>30770.417028</v>
      </c>
      <c r="N82" s="1">
        <f t="shared" si="32"/>
        <v>31385.825368559999</v>
      </c>
      <c r="P82" s="1">
        <f t="shared" si="23"/>
        <v>32000</v>
      </c>
      <c r="Q82" s="1">
        <f t="shared" si="28"/>
        <v>33000</v>
      </c>
      <c r="R82" s="1">
        <f t="shared" si="29"/>
        <v>34000</v>
      </c>
      <c r="S82" s="1">
        <f t="shared" si="30"/>
        <v>35000</v>
      </c>
      <c r="U82" s="1">
        <f t="shared" si="36"/>
        <v>36000</v>
      </c>
      <c r="V82" s="1">
        <f t="shared" si="31"/>
        <v>36000</v>
      </c>
      <c r="W82" s="1">
        <f t="shared" si="15"/>
        <v>38699</v>
      </c>
      <c r="X82" s="1" t="s">
        <v>879</v>
      </c>
      <c r="Y82" s="1">
        <f t="shared" si="33"/>
        <v>39900</v>
      </c>
      <c r="AA82" s="1">
        <f t="shared" si="34"/>
        <v>42100</v>
      </c>
      <c r="AE82" s="1">
        <f t="shared" si="35"/>
        <v>48100</v>
      </c>
    </row>
    <row r="83" spans="1:31" x14ac:dyDescent="0.2">
      <c r="A83" s="5" t="s">
        <v>134</v>
      </c>
      <c r="B83" s="5" t="s">
        <v>135</v>
      </c>
      <c r="C83" s="5">
        <v>81</v>
      </c>
      <c r="D83" s="35">
        <v>1968</v>
      </c>
      <c r="E83" s="1" t="s">
        <v>653</v>
      </c>
      <c r="G83" s="1" t="s">
        <v>19</v>
      </c>
      <c r="H83" s="1" t="s">
        <v>8</v>
      </c>
      <c r="I83" s="6">
        <v>40084</v>
      </c>
      <c r="J83" s="4">
        <v>30000</v>
      </c>
      <c r="K83" s="4">
        <v>30000</v>
      </c>
      <c r="L83" s="1">
        <f t="shared" ref="L83:N102" si="37">SUM(K83*L$6)</f>
        <v>30337.800000000003</v>
      </c>
      <c r="M83" s="1">
        <f t="shared" si="37"/>
        <v>30770.417028</v>
      </c>
      <c r="N83" s="1">
        <f t="shared" si="37"/>
        <v>31385.825368559999</v>
      </c>
      <c r="P83" s="1">
        <f t="shared" si="23"/>
        <v>32000</v>
      </c>
      <c r="Q83" s="1">
        <f t="shared" si="28"/>
        <v>33000</v>
      </c>
      <c r="R83" s="1">
        <f t="shared" si="29"/>
        <v>34000</v>
      </c>
      <c r="S83" s="1">
        <f t="shared" si="30"/>
        <v>35000</v>
      </c>
      <c r="U83" s="1">
        <f t="shared" si="36"/>
        <v>36000</v>
      </c>
      <c r="V83" s="1">
        <f t="shared" si="31"/>
        <v>36000</v>
      </c>
      <c r="W83" s="1">
        <f t="shared" si="15"/>
        <v>38699</v>
      </c>
      <c r="X83" s="1" t="s">
        <v>879</v>
      </c>
      <c r="Y83" s="1">
        <f t="shared" si="33"/>
        <v>39900</v>
      </c>
      <c r="AA83" s="1">
        <f t="shared" si="34"/>
        <v>42100</v>
      </c>
      <c r="AE83" s="1">
        <f t="shared" si="35"/>
        <v>48100</v>
      </c>
    </row>
    <row r="84" spans="1:31" x14ac:dyDescent="0.2">
      <c r="A84" s="5" t="s">
        <v>131</v>
      </c>
      <c r="B84" s="5" t="s">
        <v>132</v>
      </c>
      <c r="C84" s="5">
        <v>80</v>
      </c>
      <c r="D84" s="35">
        <v>1975</v>
      </c>
      <c r="E84" s="1" t="s">
        <v>133</v>
      </c>
      <c r="G84" s="1" t="s">
        <v>19</v>
      </c>
      <c r="H84" s="1" t="s">
        <v>8</v>
      </c>
      <c r="I84" s="6">
        <v>40084</v>
      </c>
      <c r="J84" s="4">
        <v>45000</v>
      </c>
      <c r="K84" s="4">
        <v>45000</v>
      </c>
      <c r="L84" s="1">
        <f t="shared" si="37"/>
        <v>45506.700000000004</v>
      </c>
      <c r="M84" s="1">
        <f t="shared" si="37"/>
        <v>46155.625542000002</v>
      </c>
      <c r="N84" s="1">
        <f t="shared" si="37"/>
        <v>47078.738052840003</v>
      </c>
      <c r="P84" s="1">
        <f t="shared" si="23"/>
        <v>48000</v>
      </c>
      <c r="Q84" s="1">
        <f t="shared" si="28"/>
        <v>49000</v>
      </c>
      <c r="R84" s="1">
        <f t="shared" si="29"/>
        <v>50000</v>
      </c>
      <c r="S84" s="1">
        <f t="shared" si="30"/>
        <v>51000</v>
      </c>
      <c r="U84" s="1">
        <f t="shared" si="36"/>
        <v>52000</v>
      </c>
      <c r="V84" s="1">
        <f t="shared" si="31"/>
        <v>52000</v>
      </c>
      <c r="W84" s="1">
        <f t="shared" si="15"/>
        <v>55898</v>
      </c>
      <c r="X84" s="1" t="s">
        <v>879</v>
      </c>
      <c r="Y84" s="1">
        <f t="shared" si="33"/>
        <v>57500</v>
      </c>
      <c r="AA84" s="1">
        <f t="shared" si="34"/>
        <v>60700</v>
      </c>
      <c r="AE84" s="1">
        <f t="shared" si="35"/>
        <v>69300</v>
      </c>
    </row>
    <row r="85" spans="1:31" x14ac:dyDescent="0.2">
      <c r="A85" s="5" t="s">
        <v>179</v>
      </c>
      <c r="B85" s="5" t="s">
        <v>180</v>
      </c>
      <c r="C85" s="5">
        <v>98</v>
      </c>
      <c r="D85" s="35">
        <v>1976</v>
      </c>
      <c r="E85" s="1" t="s">
        <v>181</v>
      </c>
      <c r="G85" s="1" t="s">
        <v>19</v>
      </c>
      <c r="H85" s="1" t="s">
        <v>8</v>
      </c>
      <c r="I85" s="6">
        <v>40084</v>
      </c>
      <c r="J85" s="4">
        <v>30000</v>
      </c>
      <c r="K85" s="4">
        <v>30000</v>
      </c>
      <c r="L85" s="1">
        <f t="shared" si="37"/>
        <v>30337.800000000003</v>
      </c>
      <c r="M85" s="1">
        <f t="shared" si="37"/>
        <v>30770.417028</v>
      </c>
      <c r="N85" s="1">
        <f t="shared" si="37"/>
        <v>31385.825368559999</v>
      </c>
      <c r="P85" s="1">
        <f t="shared" si="23"/>
        <v>32000</v>
      </c>
      <c r="Q85" s="1">
        <f t="shared" si="28"/>
        <v>33000</v>
      </c>
      <c r="R85" s="1">
        <f t="shared" si="29"/>
        <v>34000</v>
      </c>
      <c r="S85" s="1">
        <f t="shared" si="30"/>
        <v>35000</v>
      </c>
      <c r="U85" s="1">
        <f t="shared" si="36"/>
        <v>36000</v>
      </c>
      <c r="V85" s="1">
        <f t="shared" si="31"/>
        <v>36000</v>
      </c>
      <c r="W85" s="1">
        <f t="shared" si="15"/>
        <v>38699</v>
      </c>
      <c r="X85" s="1" t="s">
        <v>879</v>
      </c>
      <c r="Y85" s="1">
        <f t="shared" si="33"/>
        <v>39900</v>
      </c>
      <c r="AA85" s="1">
        <f t="shared" si="34"/>
        <v>42100</v>
      </c>
      <c r="AE85" s="1">
        <f t="shared" si="35"/>
        <v>48100</v>
      </c>
    </row>
    <row r="86" spans="1:31" x14ac:dyDescent="0.2">
      <c r="A86" s="5" t="s">
        <v>136</v>
      </c>
      <c r="B86" s="5" t="s">
        <v>137</v>
      </c>
      <c r="C86" s="5">
        <v>82</v>
      </c>
      <c r="D86" s="35">
        <v>1980</v>
      </c>
      <c r="E86" s="1" t="s">
        <v>654</v>
      </c>
      <c r="G86" s="1" t="s">
        <v>19</v>
      </c>
      <c r="H86" s="1" t="s">
        <v>8</v>
      </c>
      <c r="I86" s="6">
        <v>40084</v>
      </c>
      <c r="J86" s="4">
        <v>55000</v>
      </c>
      <c r="K86" s="4">
        <v>55000</v>
      </c>
      <c r="L86" s="1">
        <f t="shared" si="37"/>
        <v>55619.3</v>
      </c>
      <c r="M86" s="1">
        <f t="shared" si="37"/>
        <v>56412.431217999998</v>
      </c>
      <c r="N86" s="1">
        <f t="shared" si="37"/>
        <v>57540.679842359998</v>
      </c>
      <c r="P86" s="1">
        <f t="shared" si="23"/>
        <v>59000</v>
      </c>
      <c r="Q86" s="1">
        <f t="shared" si="28"/>
        <v>60000</v>
      </c>
      <c r="R86" s="1">
        <f t="shared" si="29"/>
        <v>61000</v>
      </c>
      <c r="S86" s="1">
        <f t="shared" si="30"/>
        <v>62000</v>
      </c>
      <c r="U86" s="1">
        <f t="shared" si="36"/>
        <v>64000</v>
      </c>
      <c r="V86" s="1">
        <f t="shared" si="31"/>
        <v>64000</v>
      </c>
      <c r="W86" s="1">
        <f t="shared" si="15"/>
        <v>68798</v>
      </c>
      <c r="X86" s="1" t="s">
        <v>879</v>
      </c>
      <c r="Y86" s="1">
        <f t="shared" si="33"/>
        <v>70800</v>
      </c>
      <c r="AA86" s="1">
        <f t="shared" si="34"/>
        <v>74700</v>
      </c>
      <c r="AE86" s="1">
        <f t="shared" si="35"/>
        <v>85300</v>
      </c>
    </row>
    <row r="87" spans="1:31" x14ac:dyDescent="0.2">
      <c r="A87" s="5" t="s">
        <v>171</v>
      </c>
      <c r="B87" s="5" t="s">
        <v>172</v>
      </c>
      <c r="C87" s="5">
        <v>94</v>
      </c>
      <c r="D87" s="35">
        <v>1976</v>
      </c>
      <c r="E87" s="1" t="s">
        <v>662</v>
      </c>
      <c r="G87" s="1" t="s">
        <v>19</v>
      </c>
      <c r="H87" s="1" t="s">
        <v>8</v>
      </c>
      <c r="I87" s="6">
        <v>40084</v>
      </c>
      <c r="J87" s="4">
        <v>35000</v>
      </c>
      <c r="K87" s="4">
        <v>35000</v>
      </c>
      <c r="L87" s="1">
        <f t="shared" si="37"/>
        <v>35394.1</v>
      </c>
      <c r="M87" s="1">
        <f t="shared" si="37"/>
        <v>35898.819865999998</v>
      </c>
      <c r="N87" s="1">
        <f t="shared" si="37"/>
        <v>36616.79626332</v>
      </c>
      <c r="P87" s="1">
        <f t="shared" si="23"/>
        <v>38000</v>
      </c>
      <c r="Q87" s="1">
        <f t="shared" si="28"/>
        <v>39000</v>
      </c>
      <c r="R87" s="1">
        <f t="shared" si="29"/>
        <v>40000</v>
      </c>
      <c r="S87" s="1">
        <f t="shared" si="30"/>
        <v>41000</v>
      </c>
      <c r="U87" s="1">
        <f t="shared" si="36"/>
        <v>42000</v>
      </c>
      <c r="V87" s="1">
        <f t="shared" si="31"/>
        <v>42000</v>
      </c>
      <c r="W87" s="1">
        <f t="shared" si="15"/>
        <v>45148</v>
      </c>
      <c r="X87" s="1" t="s">
        <v>879</v>
      </c>
      <c r="Y87" s="1">
        <f t="shared" si="33"/>
        <v>46500</v>
      </c>
      <c r="AA87" s="1">
        <f t="shared" si="34"/>
        <v>49100</v>
      </c>
      <c r="AE87" s="1">
        <f t="shared" si="35"/>
        <v>56100</v>
      </c>
    </row>
    <row r="88" spans="1:31" x14ac:dyDescent="0.2">
      <c r="A88" s="5" t="s">
        <v>142</v>
      </c>
      <c r="B88" s="5" t="s">
        <v>143</v>
      </c>
      <c r="C88" s="5">
        <v>84</v>
      </c>
      <c r="D88" s="35">
        <v>1976</v>
      </c>
      <c r="E88" s="1" t="s">
        <v>656</v>
      </c>
      <c r="G88" s="1" t="s">
        <v>19</v>
      </c>
      <c r="H88" s="1" t="s">
        <v>8</v>
      </c>
      <c r="I88" s="6">
        <v>40084</v>
      </c>
      <c r="J88" s="4">
        <v>35000</v>
      </c>
      <c r="K88" s="4">
        <v>35000</v>
      </c>
      <c r="L88" s="1">
        <f t="shared" si="37"/>
        <v>35394.1</v>
      </c>
      <c r="M88" s="1">
        <f t="shared" si="37"/>
        <v>35898.819865999998</v>
      </c>
      <c r="N88" s="1">
        <f t="shared" si="37"/>
        <v>36616.79626332</v>
      </c>
      <c r="P88" s="1">
        <f t="shared" si="23"/>
        <v>38000</v>
      </c>
      <c r="Q88" s="1">
        <f t="shared" si="28"/>
        <v>39000</v>
      </c>
      <c r="R88" s="1">
        <f t="shared" si="29"/>
        <v>40000</v>
      </c>
      <c r="S88" s="1">
        <f t="shared" si="30"/>
        <v>41000</v>
      </c>
      <c r="U88" s="1">
        <f t="shared" si="36"/>
        <v>42000</v>
      </c>
      <c r="V88" s="1">
        <f t="shared" si="31"/>
        <v>42000</v>
      </c>
      <c r="W88" s="1">
        <f t="shared" si="15"/>
        <v>45148</v>
      </c>
      <c r="X88" s="1" t="s">
        <v>879</v>
      </c>
      <c r="Y88" s="1">
        <f t="shared" si="33"/>
        <v>46500</v>
      </c>
      <c r="AA88" s="1">
        <f t="shared" si="34"/>
        <v>49100</v>
      </c>
      <c r="AE88" s="1">
        <f t="shared" si="35"/>
        <v>56100</v>
      </c>
    </row>
    <row r="89" spans="1:31" x14ac:dyDescent="0.2">
      <c r="A89" s="5" t="s">
        <v>185</v>
      </c>
      <c r="B89" s="5" t="s">
        <v>186</v>
      </c>
      <c r="C89" s="5">
        <v>100</v>
      </c>
      <c r="D89" s="35">
        <v>1999</v>
      </c>
      <c r="E89" s="1" t="s">
        <v>666</v>
      </c>
      <c r="G89" s="1" t="s">
        <v>19</v>
      </c>
      <c r="J89" s="4">
        <v>129848</v>
      </c>
      <c r="K89" s="1">
        <f t="shared" ref="K89:K94" si="38">SUM(J89*K$4)</f>
        <v>131432.14559999999</v>
      </c>
      <c r="L89" s="1">
        <f t="shared" si="37"/>
        <v>132912.071559456</v>
      </c>
      <c r="M89" s="1">
        <f t="shared" si="37"/>
        <v>134807.39769989383</v>
      </c>
      <c r="N89" s="1">
        <f t="shared" si="37"/>
        <v>137503.54565389172</v>
      </c>
      <c r="P89" s="1">
        <f t="shared" si="23"/>
        <v>140000</v>
      </c>
      <c r="Q89" s="1">
        <f t="shared" si="28"/>
        <v>142000</v>
      </c>
      <c r="R89" s="1">
        <f t="shared" si="29"/>
        <v>144000</v>
      </c>
      <c r="S89" s="1">
        <f t="shared" si="30"/>
        <v>145000</v>
      </c>
      <c r="U89" s="1">
        <f t="shared" si="36"/>
        <v>148000</v>
      </c>
      <c r="V89" s="1">
        <f t="shared" si="31"/>
        <v>148000</v>
      </c>
      <c r="W89" s="1">
        <f t="shared" ref="W89:W152" si="39">ROUND(V89*139.1/129.4,0)</f>
        <v>159094</v>
      </c>
      <c r="X89" s="1" t="s">
        <v>879</v>
      </c>
      <c r="Y89" s="1">
        <f t="shared" si="33"/>
        <v>163700</v>
      </c>
      <c r="AA89" s="1">
        <f t="shared" si="34"/>
        <v>172700</v>
      </c>
      <c r="AE89" s="1">
        <f t="shared" si="35"/>
        <v>197200</v>
      </c>
    </row>
    <row r="90" spans="1:31" x14ac:dyDescent="0.2">
      <c r="A90" s="5" t="s">
        <v>158</v>
      </c>
      <c r="B90" s="5" t="s">
        <v>155</v>
      </c>
      <c r="C90" s="12" t="s">
        <v>648</v>
      </c>
      <c r="D90" s="35" t="s">
        <v>156</v>
      </c>
      <c r="E90" s="1" t="s">
        <v>661</v>
      </c>
      <c r="G90" s="1" t="s">
        <v>19</v>
      </c>
      <c r="J90" s="4">
        <v>22661</v>
      </c>
      <c r="K90" s="1">
        <f t="shared" si="38"/>
        <v>22937.464199999999</v>
      </c>
      <c r="L90" s="1">
        <f t="shared" si="37"/>
        <v>23195.740046891999</v>
      </c>
      <c r="M90" s="1">
        <f t="shared" si="37"/>
        <v>23526.511299960675</v>
      </c>
      <c r="N90" s="1">
        <f t="shared" si="37"/>
        <v>23997.041525959889</v>
      </c>
      <c r="P90" s="1">
        <f t="shared" si="23"/>
        <v>25000</v>
      </c>
      <c r="Q90" s="1">
        <f t="shared" si="28"/>
        <v>26000</v>
      </c>
      <c r="R90" s="1">
        <f t="shared" si="29"/>
        <v>27000</v>
      </c>
      <c r="S90" s="1">
        <f t="shared" si="30"/>
        <v>28000</v>
      </c>
      <c r="U90" s="1">
        <f t="shared" si="36"/>
        <v>29000</v>
      </c>
      <c r="V90" s="1">
        <f t="shared" si="31"/>
        <v>29000</v>
      </c>
      <c r="W90" s="1">
        <f t="shared" si="39"/>
        <v>31174</v>
      </c>
      <c r="X90" s="1" t="s">
        <v>879</v>
      </c>
      <c r="Y90" s="1">
        <f t="shared" si="33"/>
        <v>32100</v>
      </c>
      <c r="AA90" s="1">
        <f t="shared" si="34"/>
        <v>33900</v>
      </c>
      <c r="AE90" s="1">
        <f t="shared" si="35"/>
        <v>38700</v>
      </c>
    </row>
    <row r="91" spans="1:31" x14ac:dyDescent="0.2">
      <c r="A91" s="5" t="s">
        <v>154</v>
      </c>
      <c r="B91" s="5" t="s">
        <v>155</v>
      </c>
      <c r="C91" s="5">
        <v>89</v>
      </c>
      <c r="D91" s="35" t="s">
        <v>156</v>
      </c>
      <c r="E91" s="1" t="s">
        <v>157</v>
      </c>
      <c r="G91" s="1" t="s">
        <v>19</v>
      </c>
      <c r="J91" s="4">
        <v>35989</v>
      </c>
      <c r="K91" s="1">
        <f t="shared" si="38"/>
        <v>36428.065799999997</v>
      </c>
      <c r="L91" s="1">
        <f t="shared" si="37"/>
        <v>36838.245820908</v>
      </c>
      <c r="M91" s="1">
        <f t="shared" si="37"/>
        <v>37363.559206314145</v>
      </c>
      <c r="N91" s="1">
        <f t="shared" si="37"/>
        <v>38110.830390440431</v>
      </c>
      <c r="P91" s="1">
        <f t="shared" si="23"/>
        <v>39000</v>
      </c>
      <c r="Q91" s="1">
        <f t="shared" si="28"/>
        <v>40000</v>
      </c>
      <c r="R91" s="1">
        <f t="shared" si="29"/>
        <v>41000</v>
      </c>
      <c r="S91" s="1">
        <f t="shared" si="30"/>
        <v>42000</v>
      </c>
      <c r="U91" s="1">
        <f t="shared" si="36"/>
        <v>43000</v>
      </c>
      <c r="V91" s="1">
        <f t="shared" si="31"/>
        <v>43000</v>
      </c>
      <c r="W91" s="1">
        <f t="shared" si="39"/>
        <v>46223</v>
      </c>
      <c r="X91" s="1" t="s">
        <v>879</v>
      </c>
      <c r="Y91" s="1">
        <f t="shared" si="33"/>
        <v>47600</v>
      </c>
      <c r="AA91" s="1">
        <f t="shared" si="34"/>
        <v>50300</v>
      </c>
      <c r="AE91" s="1">
        <f t="shared" si="35"/>
        <v>57500</v>
      </c>
    </row>
    <row r="92" spans="1:31" x14ac:dyDescent="0.2">
      <c r="A92" s="5" t="s">
        <v>182</v>
      </c>
      <c r="B92" s="5" t="s">
        <v>183</v>
      </c>
      <c r="C92" s="5">
        <v>99</v>
      </c>
      <c r="D92" s="35" t="s">
        <v>184</v>
      </c>
      <c r="E92" s="1" t="s">
        <v>665</v>
      </c>
      <c r="G92" s="1" t="s">
        <v>19</v>
      </c>
      <c r="J92" s="4">
        <v>194272</v>
      </c>
      <c r="K92" s="1">
        <f t="shared" si="38"/>
        <v>196642.11840000001</v>
      </c>
      <c r="L92" s="1">
        <f t="shared" si="37"/>
        <v>198856.30865318401</v>
      </c>
      <c r="M92" s="1">
        <f t="shared" si="37"/>
        <v>201691.99961457841</v>
      </c>
      <c r="N92" s="1">
        <f t="shared" si="37"/>
        <v>205725.83960686999</v>
      </c>
      <c r="P92" s="1">
        <f t="shared" si="23"/>
        <v>209000</v>
      </c>
      <c r="Q92" s="1">
        <f t="shared" si="28"/>
        <v>211000</v>
      </c>
      <c r="R92" s="1">
        <f t="shared" si="29"/>
        <v>214000</v>
      </c>
      <c r="S92" s="1">
        <f t="shared" si="30"/>
        <v>216000</v>
      </c>
      <c r="U92" s="1">
        <f t="shared" si="36"/>
        <v>220000</v>
      </c>
      <c r="V92" s="1">
        <f t="shared" si="31"/>
        <v>220000</v>
      </c>
      <c r="W92" s="1">
        <f t="shared" si="39"/>
        <v>236491</v>
      </c>
      <c r="X92" s="1" t="s">
        <v>879</v>
      </c>
      <c r="Y92" s="1">
        <f t="shared" si="33"/>
        <v>243300</v>
      </c>
      <c r="AA92" s="1">
        <f t="shared" si="34"/>
        <v>256600</v>
      </c>
      <c r="AE92" s="1">
        <f t="shared" si="35"/>
        <v>292900</v>
      </c>
    </row>
    <row r="93" spans="1:31" x14ac:dyDescent="0.2">
      <c r="A93" s="5" t="s">
        <v>169</v>
      </c>
      <c r="B93" s="5" t="s">
        <v>170</v>
      </c>
      <c r="C93" s="5">
        <v>93</v>
      </c>
      <c r="D93" s="35"/>
      <c r="E93" s="1" t="s">
        <v>760</v>
      </c>
      <c r="G93" s="1" t="s">
        <v>19</v>
      </c>
      <c r="J93" s="4">
        <v>158393</v>
      </c>
      <c r="K93" s="1">
        <f t="shared" si="38"/>
        <v>160325.3946</v>
      </c>
      <c r="L93" s="1">
        <f t="shared" si="37"/>
        <v>162130.65854319601</v>
      </c>
      <c r="M93" s="1">
        <f t="shared" si="37"/>
        <v>164442.64173402198</v>
      </c>
      <c r="N93" s="1">
        <f t="shared" si="37"/>
        <v>167731.49456870242</v>
      </c>
      <c r="P93" s="1">
        <f t="shared" si="23"/>
        <v>171000</v>
      </c>
      <c r="Q93" s="1">
        <f t="shared" si="28"/>
        <v>173000</v>
      </c>
      <c r="R93" s="1">
        <f t="shared" si="29"/>
        <v>176000</v>
      </c>
      <c r="S93" s="1">
        <f t="shared" si="30"/>
        <v>178000</v>
      </c>
      <c r="U93" s="1">
        <f t="shared" si="36"/>
        <v>182000</v>
      </c>
      <c r="V93" s="1">
        <f t="shared" si="31"/>
        <v>182000</v>
      </c>
      <c r="W93" s="1">
        <f t="shared" si="39"/>
        <v>195643</v>
      </c>
      <c r="X93" s="1" t="s">
        <v>879</v>
      </c>
      <c r="Y93" s="1">
        <f t="shared" si="33"/>
        <v>201300</v>
      </c>
      <c r="AA93" s="1">
        <f t="shared" si="34"/>
        <v>212300</v>
      </c>
      <c r="AE93" s="1">
        <f t="shared" si="35"/>
        <v>242400</v>
      </c>
    </row>
    <row r="94" spans="1:31" x14ac:dyDescent="0.2">
      <c r="A94" s="5" t="s">
        <v>166</v>
      </c>
      <c r="B94" s="5" t="s">
        <v>167</v>
      </c>
      <c r="C94" s="5">
        <v>92</v>
      </c>
      <c r="D94" s="35" t="s">
        <v>139</v>
      </c>
      <c r="E94" s="1" t="s">
        <v>168</v>
      </c>
      <c r="G94" s="1" t="s">
        <v>19</v>
      </c>
      <c r="J94" s="4">
        <v>28990</v>
      </c>
      <c r="K94" s="1">
        <f t="shared" si="38"/>
        <v>29343.678</v>
      </c>
      <c r="L94" s="1">
        <f t="shared" si="37"/>
        <v>29674.087814280003</v>
      </c>
      <c r="M94" s="1">
        <f t="shared" si="37"/>
        <v>30097.240306511634</v>
      </c>
      <c r="N94" s="1">
        <f t="shared" si="37"/>
        <v>30699.185112641866</v>
      </c>
      <c r="P94" s="1">
        <f t="shared" si="23"/>
        <v>32000</v>
      </c>
      <c r="Q94" s="1">
        <f t="shared" si="28"/>
        <v>33000</v>
      </c>
      <c r="R94" s="1">
        <f t="shared" si="29"/>
        <v>34000</v>
      </c>
      <c r="S94" s="1">
        <f t="shared" si="30"/>
        <v>35000</v>
      </c>
      <c r="U94" s="1">
        <f t="shared" si="36"/>
        <v>36000</v>
      </c>
      <c r="V94" s="1">
        <f t="shared" si="31"/>
        <v>36000</v>
      </c>
      <c r="W94" s="1">
        <f t="shared" si="39"/>
        <v>38699</v>
      </c>
      <c r="X94" s="1" t="s">
        <v>879</v>
      </c>
      <c r="Y94" s="1">
        <f t="shared" si="33"/>
        <v>39900</v>
      </c>
      <c r="AA94" s="1">
        <f t="shared" si="34"/>
        <v>42100</v>
      </c>
      <c r="AE94" s="1">
        <f t="shared" si="35"/>
        <v>48100</v>
      </c>
    </row>
    <row r="95" spans="1:31" x14ac:dyDescent="0.2">
      <c r="A95" s="5" t="s">
        <v>176</v>
      </c>
      <c r="B95" s="5" t="s">
        <v>177</v>
      </c>
      <c r="C95" s="5">
        <v>97</v>
      </c>
      <c r="D95" s="35" t="s">
        <v>178</v>
      </c>
      <c r="E95" s="1" t="s">
        <v>664</v>
      </c>
      <c r="F95" s="1" t="s">
        <v>862</v>
      </c>
      <c r="G95" s="1" t="s">
        <v>12</v>
      </c>
      <c r="H95" s="1" t="s">
        <v>8</v>
      </c>
      <c r="I95" s="9">
        <v>40084</v>
      </c>
      <c r="J95" s="4">
        <v>245000</v>
      </c>
      <c r="K95" s="4">
        <v>245000</v>
      </c>
      <c r="L95" s="1">
        <f t="shared" si="37"/>
        <v>247758.7</v>
      </c>
      <c r="M95" s="1">
        <f t="shared" si="37"/>
        <v>251291.73906200001</v>
      </c>
      <c r="N95" s="1">
        <f t="shared" si="37"/>
        <v>256317.57384324001</v>
      </c>
      <c r="P95" s="1">
        <f t="shared" si="23"/>
        <v>261000</v>
      </c>
      <c r="Q95" s="1">
        <f t="shared" si="28"/>
        <v>264000</v>
      </c>
      <c r="R95" s="1">
        <f t="shared" si="29"/>
        <v>268000</v>
      </c>
      <c r="S95" s="1">
        <f t="shared" si="30"/>
        <v>270000</v>
      </c>
      <c r="T95" s="1">
        <v>278000</v>
      </c>
      <c r="V95" s="1">
        <f t="shared" si="31"/>
        <v>278000</v>
      </c>
      <c r="W95" s="1">
        <f t="shared" si="39"/>
        <v>298839</v>
      </c>
      <c r="X95" s="1" t="s">
        <v>879</v>
      </c>
      <c r="Y95" s="1">
        <f t="shared" si="33"/>
        <v>307400</v>
      </c>
      <c r="AA95" s="1">
        <f t="shared" si="34"/>
        <v>324200</v>
      </c>
      <c r="AE95" s="1">
        <f t="shared" si="35"/>
        <v>370100</v>
      </c>
    </row>
    <row r="96" spans="1:31" x14ac:dyDescent="0.2">
      <c r="A96" s="5" t="s">
        <v>97</v>
      </c>
      <c r="B96" s="5" t="s">
        <v>98</v>
      </c>
      <c r="C96" s="5">
        <v>67</v>
      </c>
      <c r="D96" s="35" t="s">
        <v>99</v>
      </c>
      <c r="E96" s="66" t="s">
        <v>894</v>
      </c>
      <c r="F96" s="1" t="s">
        <v>857</v>
      </c>
      <c r="G96" s="66" t="s">
        <v>893</v>
      </c>
      <c r="H96" s="1" t="s">
        <v>8</v>
      </c>
      <c r="I96" s="9">
        <v>40084</v>
      </c>
      <c r="J96" s="4">
        <v>365000</v>
      </c>
      <c r="K96" s="4">
        <v>365000</v>
      </c>
      <c r="L96" s="1">
        <f t="shared" si="37"/>
        <v>369109.9</v>
      </c>
      <c r="M96" s="1">
        <f t="shared" si="37"/>
        <v>374373.40717399999</v>
      </c>
      <c r="N96" s="1">
        <f t="shared" si="37"/>
        <v>381860.87531748001</v>
      </c>
      <c r="P96" s="1">
        <f t="shared" si="23"/>
        <v>388000</v>
      </c>
      <c r="Q96" s="1">
        <f t="shared" si="28"/>
        <v>392000</v>
      </c>
      <c r="R96" s="1">
        <f t="shared" si="29"/>
        <v>397000</v>
      </c>
      <c r="S96" s="1">
        <f t="shared" si="30"/>
        <v>400000</v>
      </c>
      <c r="T96" s="1">
        <v>416000</v>
      </c>
      <c r="V96" s="1">
        <f t="shared" si="31"/>
        <v>416000</v>
      </c>
      <c r="W96" s="1">
        <f t="shared" si="39"/>
        <v>447184</v>
      </c>
      <c r="X96" s="1" t="s">
        <v>879</v>
      </c>
      <c r="Y96" s="66">
        <f t="shared" si="33"/>
        <v>460000</v>
      </c>
      <c r="Z96" s="66">
        <f>Y96-310000</f>
        <v>150000</v>
      </c>
      <c r="AA96" s="1">
        <f>CEILING((Z96*$AN$13/$AM$13),100)</f>
        <v>158200</v>
      </c>
      <c r="AE96" s="1">
        <f t="shared" si="35"/>
        <v>180600</v>
      </c>
    </row>
    <row r="97" spans="1:31" x14ac:dyDescent="0.2">
      <c r="A97" s="5" t="s">
        <v>100</v>
      </c>
      <c r="B97" s="5" t="s">
        <v>101</v>
      </c>
      <c r="C97" s="5">
        <v>69</v>
      </c>
      <c r="D97" s="35" t="s">
        <v>102</v>
      </c>
      <c r="E97" s="66" t="s">
        <v>895</v>
      </c>
      <c r="F97" s="1" t="s">
        <v>858</v>
      </c>
      <c r="G97" s="66" t="s">
        <v>893</v>
      </c>
      <c r="H97" s="1" t="s">
        <v>8</v>
      </c>
      <c r="I97" s="9">
        <v>40084</v>
      </c>
      <c r="J97" s="4">
        <v>365000</v>
      </c>
      <c r="K97" s="4">
        <v>365000</v>
      </c>
      <c r="L97" s="1">
        <f t="shared" si="37"/>
        <v>369109.9</v>
      </c>
      <c r="M97" s="1">
        <f t="shared" si="37"/>
        <v>374373.40717399999</v>
      </c>
      <c r="N97" s="1">
        <f t="shared" si="37"/>
        <v>381860.87531748001</v>
      </c>
      <c r="P97" s="1">
        <f t="shared" si="23"/>
        <v>388000</v>
      </c>
      <c r="Q97" s="1">
        <f t="shared" si="28"/>
        <v>392000</v>
      </c>
      <c r="R97" s="1">
        <f t="shared" si="29"/>
        <v>397000</v>
      </c>
      <c r="S97" s="1">
        <f t="shared" si="30"/>
        <v>400000</v>
      </c>
      <c r="T97" s="1">
        <v>433000</v>
      </c>
      <c r="V97" s="1">
        <f t="shared" si="31"/>
        <v>433000</v>
      </c>
      <c r="W97" s="1">
        <f t="shared" si="39"/>
        <v>465458</v>
      </c>
      <c r="X97" s="1" t="s">
        <v>879</v>
      </c>
      <c r="Y97" s="66">
        <f t="shared" si="33"/>
        <v>478800</v>
      </c>
      <c r="Z97" s="66">
        <f>Y97-328800</f>
        <v>150000</v>
      </c>
      <c r="AA97" s="1">
        <f>CEILING((Z97*$AN$13/$AM$13),100)</f>
        <v>158200</v>
      </c>
      <c r="AE97" s="1">
        <f t="shared" si="35"/>
        <v>180600</v>
      </c>
    </row>
    <row r="98" spans="1:31" x14ac:dyDescent="0.2">
      <c r="A98" s="5" t="s">
        <v>115</v>
      </c>
      <c r="B98" s="5" t="s">
        <v>116</v>
      </c>
      <c r="C98" s="5">
        <v>74</v>
      </c>
      <c r="D98" s="35">
        <v>1994</v>
      </c>
      <c r="E98" s="1" t="s">
        <v>117</v>
      </c>
      <c r="G98" s="1" t="s">
        <v>19</v>
      </c>
      <c r="H98" s="1" t="s">
        <v>8</v>
      </c>
      <c r="I98" s="6">
        <v>40084</v>
      </c>
      <c r="J98" s="4">
        <v>75000</v>
      </c>
      <c r="K98" s="4">
        <v>75000</v>
      </c>
      <c r="L98" s="1">
        <f t="shared" si="37"/>
        <v>75844.5</v>
      </c>
      <c r="M98" s="1">
        <f t="shared" si="37"/>
        <v>76926.042569999991</v>
      </c>
      <c r="N98" s="1">
        <f t="shared" si="37"/>
        <v>78464.563421399987</v>
      </c>
      <c r="P98" s="1">
        <f t="shared" si="23"/>
        <v>80000</v>
      </c>
      <c r="Q98" s="1">
        <f t="shared" si="28"/>
        <v>81000</v>
      </c>
      <c r="R98" s="1">
        <f t="shared" si="29"/>
        <v>82000</v>
      </c>
      <c r="S98" s="1">
        <f t="shared" si="30"/>
        <v>83000</v>
      </c>
      <c r="U98" s="1">
        <f>ROUNDUP(S98*123.1/121,-3)</f>
        <v>85000</v>
      </c>
      <c r="V98" s="1">
        <f t="shared" si="31"/>
        <v>85000</v>
      </c>
      <c r="W98" s="1">
        <f t="shared" si="39"/>
        <v>91372</v>
      </c>
      <c r="X98" s="1" t="s">
        <v>879</v>
      </c>
      <c r="Y98" s="1">
        <f t="shared" si="33"/>
        <v>94000</v>
      </c>
      <c r="AA98" s="1">
        <f t="shared" ref="AA98:AA107" si="40">CEILING((Y98*$AN$13/$AM$13),100)</f>
        <v>99200</v>
      </c>
      <c r="AE98" s="1">
        <f t="shared" si="35"/>
        <v>113300</v>
      </c>
    </row>
    <row r="99" spans="1:31" x14ac:dyDescent="0.2">
      <c r="A99" s="5" t="s">
        <v>86</v>
      </c>
      <c r="B99" s="5" t="s">
        <v>87</v>
      </c>
      <c r="C99" s="5">
        <v>173</v>
      </c>
      <c r="D99" s="35">
        <v>1972</v>
      </c>
      <c r="E99" s="1" t="s">
        <v>712</v>
      </c>
      <c r="G99" s="1" t="s">
        <v>19</v>
      </c>
      <c r="J99" s="4">
        <v>28990</v>
      </c>
      <c r="K99" s="1">
        <f>SUM(J99*K$4)</f>
        <v>29343.678</v>
      </c>
      <c r="L99" s="1">
        <f t="shared" si="37"/>
        <v>29674.087814280003</v>
      </c>
      <c r="M99" s="1">
        <f t="shared" si="37"/>
        <v>30097.240306511634</v>
      </c>
      <c r="N99" s="1">
        <f t="shared" si="37"/>
        <v>30699.185112641866</v>
      </c>
      <c r="P99" s="1">
        <f t="shared" si="23"/>
        <v>32000</v>
      </c>
      <c r="Q99" s="1">
        <f t="shared" si="28"/>
        <v>33000</v>
      </c>
      <c r="R99" s="1">
        <f t="shared" si="29"/>
        <v>34000</v>
      </c>
      <c r="S99" s="1">
        <f t="shared" si="30"/>
        <v>35000</v>
      </c>
      <c r="U99" s="1">
        <f>ROUNDUP(S99*123.1/121,-3)</f>
        <v>36000</v>
      </c>
      <c r="V99" s="1">
        <f t="shared" si="31"/>
        <v>36000</v>
      </c>
      <c r="W99" s="1">
        <f t="shared" si="39"/>
        <v>38699</v>
      </c>
      <c r="X99" s="1" t="s">
        <v>879</v>
      </c>
      <c r="Y99" s="1">
        <f t="shared" si="33"/>
        <v>39900</v>
      </c>
      <c r="AA99" s="1">
        <f t="shared" si="40"/>
        <v>42100</v>
      </c>
      <c r="AE99" s="1">
        <f t="shared" si="35"/>
        <v>48100</v>
      </c>
    </row>
    <row r="100" spans="1:31" x14ac:dyDescent="0.2">
      <c r="A100" s="5" t="s">
        <v>161</v>
      </c>
      <c r="B100" s="5" t="s">
        <v>159</v>
      </c>
      <c r="C100" s="12" t="s">
        <v>648</v>
      </c>
      <c r="D100" s="35" t="s">
        <v>160</v>
      </c>
      <c r="E100" s="1" t="s">
        <v>162</v>
      </c>
      <c r="F100" s="1" t="s">
        <v>861</v>
      </c>
      <c r="G100" s="1" t="s">
        <v>19</v>
      </c>
      <c r="H100" s="1" t="s">
        <v>8</v>
      </c>
      <c r="I100" s="6">
        <v>40084</v>
      </c>
      <c r="J100" s="4">
        <v>265000</v>
      </c>
      <c r="K100" s="4">
        <v>265000</v>
      </c>
      <c r="L100" s="1">
        <f t="shared" si="37"/>
        <v>267983.90000000002</v>
      </c>
      <c r="M100" s="1">
        <f t="shared" si="37"/>
        <v>271805.35041399999</v>
      </c>
      <c r="N100" s="1">
        <f t="shared" si="37"/>
        <v>277241.45742227999</v>
      </c>
      <c r="P100" s="1">
        <f t="shared" si="23"/>
        <v>282000</v>
      </c>
      <c r="Q100" s="1">
        <f t="shared" si="28"/>
        <v>285000</v>
      </c>
      <c r="R100" s="1">
        <f t="shared" si="29"/>
        <v>289000</v>
      </c>
      <c r="S100" s="1">
        <f t="shared" si="30"/>
        <v>291000</v>
      </c>
      <c r="T100" s="1">
        <v>293000</v>
      </c>
      <c r="V100" s="1">
        <f t="shared" si="31"/>
        <v>293000</v>
      </c>
      <c r="W100" s="1">
        <f t="shared" si="39"/>
        <v>314964</v>
      </c>
      <c r="X100" s="1" t="s">
        <v>879</v>
      </c>
      <c r="Y100" s="1">
        <f t="shared" si="33"/>
        <v>324000</v>
      </c>
      <c r="AA100" s="1">
        <f t="shared" si="40"/>
        <v>341700</v>
      </c>
      <c r="AE100" s="1">
        <f t="shared" si="35"/>
        <v>390000</v>
      </c>
    </row>
    <row r="101" spans="1:31" x14ac:dyDescent="0.2">
      <c r="A101" s="5" t="s">
        <v>173</v>
      </c>
      <c r="B101" s="5" t="s">
        <v>174</v>
      </c>
      <c r="C101" s="5">
        <v>95</v>
      </c>
      <c r="D101" s="35" t="s">
        <v>175</v>
      </c>
      <c r="E101" s="1" t="s">
        <v>663</v>
      </c>
      <c r="G101" s="1" t="s">
        <v>19</v>
      </c>
      <c r="H101" s="1" t="s">
        <v>8</v>
      </c>
      <c r="I101" s="6">
        <v>40084</v>
      </c>
      <c r="J101" s="4">
        <v>85000</v>
      </c>
      <c r="K101" s="4">
        <v>85000</v>
      </c>
      <c r="L101" s="1">
        <f t="shared" si="37"/>
        <v>85957.1</v>
      </c>
      <c r="M101" s="1">
        <f t="shared" si="37"/>
        <v>87182.848245999994</v>
      </c>
      <c r="N101" s="1">
        <f t="shared" si="37"/>
        <v>88926.50521091999</v>
      </c>
      <c r="P101" s="1">
        <f t="shared" si="23"/>
        <v>91000</v>
      </c>
      <c r="Q101" s="1">
        <f t="shared" si="28"/>
        <v>92000</v>
      </c>
      <c r="R101" s="1">
        <f t="shared" si="29"/>
        <v>94000</v>
      </c>
      <c r="S101" s="1">
        <f t="shared" si="30"/>
        <v>95000</v>
      </c>
      <c r="U101" s="1">
        <f t="shared" ref="U101:U109" si="41">ROUNDUP(S101*123.1/121,-3)</f>
        <v>97000</v>
      </c>
      <c r="V101" s="1">
        <f t="shared" si="31"/>
        <v>97000</v>
      </c>
      <c r="W101" s="1">
        <f t="shared" si="39"/>
        <v>104271</v>
      </c>
      <c r="X101" s="1" t="s">
        <v>879</v>
      </c>
      <c r="Y101" s="1">
        <f t="shared" si="33"/>
        <v>107300</v>
      </c>
      <c r="AA101" s="1">
        <f t="shared" si="40"/>
        <v>113200</v>
      </c>
      <c r="AE101" s="1">
        <f t="shared" si="35"/>
        <v>129300</v>
      </c>
    </row>
    <row r="102" spans="1:31" x14ac:dyDescent="0.2">
      <c r="A102" s="5" t="s">
        <v>16</v>
      </c>
      <c r="B102" s="5" t="s">
        <v>17</v>
      </c>
      <c r="C102" s="5">
        <v>150</v>
      </c>
      <c r="D102" s="35" t="s">
        <v>18</v>
      </c>
      <c r="E102" s="1" t="s">
        <v>697</v>
      </c>
      <c r="G102" s="1" t="s">
        <v>19</v>
      </c>
      <c r="H102" s="1" t="s">
        <v>8</v>
      </c>
      <c r="I102" s="6">
        <v>40084</v>
      </c>
      <c r="J102" s="4">
        <v>65000</v>
      </c>
      <c r="K102" s="4">
        <v>65000</v>
      </c>
      <c r="L102" s="1">
        <f t="shared" si="37"/>
        <v>65731.900000000009</v>
      </c>
      <c r="M102" s="1">
        <f t="shared" si="37"/>
        <v>66669.236894000001</v>
      </c>
      <c r="N102" s="1">
        <f t="shared" si="37"/>
        <v>68002.62163188</v>
      </c>
      <c r="P102" s="1">
        <f t="shared" si="23"/>
        <v>70000</v>
      </c>
      <c r="Q102" s="1">
        <f t="shared" si="28"/>
        <v>71000</v>
      </c>
      <c r="R102" s="1">
        <f t="shared" si="29"/>
        <v>72000</v>
      </c>
      <c r="S102" s="1">
        <f t="shared" si="30"/>
        <v>73000</v>
      </c>
      <c r="U102" s="1">
        <f t="shared" si="41"/>
        <v>75000</v>
      </c>
      <c r="V102" s="1">
        <f t="shared" si="31"/>
        <v>75000</v>
      </c>
      <c r="W102" s="1">
        <f t="shared" si="39"/>
        <v>80622</v>
      </c>
      <c r="X102" s="1" t="s">
        <v>879</v>
      </c>
      <c r="Y102" s="1">
        <f t="shared" si="33"/>
        <v>83000</v>
      </c>
      <c r="AA102" s="1">
        <f t="shared" si="40"/>
        <v>87600</v>
      </c>
      <c r="AE102" s="1">
        <f t="shared" si="35"/>
        <v>100000</v>
      </c>
    </row>
    <row r="103" spans="1:31" x14ac:dyDescent="0.2">
      <c r="A103" s="5" t="s">
        <v>21</v>
      </c>
      <c r="B103" s="5" t="s">
        <v>22</v>
      </c>
      <c r="C103" s="5">
        <v>151</v>
      </c>
      <c r="D103" s="35" t="s">
        <v>23</v>
      </c>
      <c r="E103" s="1" t="s">
        <v>698</v>
      </c>
      <c r="G103" s="1" t="s">
        <v>19</v>
      </c>
      <c r="H103" s="1" t="s">
        <v>8</v>
      </c>
      <c r="I103" s="6">
        <v>40084</v>
      </c>
      <c r="J103" s="4">
        <v>110000</v>
      </c>
      <c r="K103" s="4">
        <v>110000</v>
      </c>
      <c r="L103" s="1">
        <f t="shared" ref="L103:N107" si="42">SUM(K103*L$6)</f>
        <v>111238.6</v>
      </c>
      <c r="M103" s="1">
        <f t="shared" si="42"/>
        <v>112824.862436</v>
      </c>
      <c r="N103" s="1">
        <f t="shared" si="42"/>
        <v>115081.35968472</v>
      </c>
      <c r="P103" s="1">
        <f t="shared" si="23"/>
        <v>117000</v>
      </c>
      <c r="Q103" s="1">
        <f t="shared" si="28"/>
        <v>118000</v>
      </c>
      <c r="R103" s="1">
        <f t="shared" si="29"/>
        <v>120000</v>
      </c>
      <c r="S103" s="1">
        <f t="shared" si="30"/>
        <v>121000</v>
      </c>
      <c r="U103" s="1">
        <f t="shared" si="41"/>
        <v>124000</v>
      </c>
      <c r="V103" s="1">
        <f t="shared" si="31"/>
        <v>124000</v>
      </c>
      <c r="W103" s="1">
        <f t="shared" si="39"/>
        <v>133295</v>
      </c>
      <c r="X103" s="1" t="s">
        <v>879</v>
      </c>
      <c r="Y103" s="1">
        <f t="shared" si="33"/>
        <v>137200</v>
      </c>
      <c r="AA103" s="1">
        <f t="shared" si="40"/>
        <v>144700</v>
      </c>
      <c r="AE103" s="1">
        <f t="shared" si="35"/>
        <v>165200</v>
      </c>
    </row>
    <row r="104" spans="1:31" x14ac:dyDescent="0.2">
      <c r="A104" s="5" t="s">
        <v>24</v>
      </c>
      <c r="B104" s="5" t="s">
        <v>25</v>
      </c>
      <c r="C104" s="5">
        <v>152</v>
      </c>
      <c r="D104" s="35" t="s">
        <v>26</v>
      </c>
      <c r="E104" s="1" t="s">
        <v>27</v>
      </c>
      <c r="G104" s="1" t="s">
        <v>19</v>
      </c>
      <c r="H104" s="1" t="s">
        <v>8</v>
      </c>
      <c r="I104" s="6">
        <v>40084</v>
      </c>
      <c r="J104" s="4">
        <v>65000</v>
      </c>
      <c r="K104" s="4">
        <v>65000</v>
      </c>
      <c r="L104" s="1">
        <f t="shared" si="42"/>
        <v>65731.900000000009</v>
      </c>
      <c r="M104" s="1">
        <f t="shared" si="42"/>
        <v>66669.236894000001</v>
      </c>
      <c r="N104" s="1">
        <f t="shared" si="42"/>
        <v>68002.62163188</v>
      </c>
      <c r="P104" s="1">
        <f t="shared" si="23"/>
        <v>70000</v>
      </c>
      <c r="Q104" s="1">
        <f t="shared" si="28"/>
        <v>71000</v>
      </c>
      <c r="R104" s="1">
        <f t="shared" si="29"/>
        <v>72000</v>
      </c>
      <c r="S104" s="1">
        <f t="shared" si="30"/>
        <v>73000</v>
      </c>
      <c r="U104" s="1">
        <f t="shared" si="41"/>
        <v>75000</v>
      </c>
      <c r="V104" s="1">
        <f t="shared" si="31"/>
        <v>75000</v>
      </c>
      <c r="W104" s="1">
        <f t="shared" si="39"/>
        <v>80622</v>
      </c>
      <c r="X104" s="1" t="s">
        <v>879</v>
      </c>
      <c r="Y104" s="1">
        <f t="shared" si="33"/>
        <v>83000</v>
      </c>
      <c r="AA104" s="1">
        <f t="shared" si="40"/>
        <v>87600</v>
      </c>
      <c r="AE104" s="1">
        <f t="shared" si="35"/>
        <v>100000</v>
      </c>
    </row>
    <row r="105" spans="1:31" x14ac:dyDescent="0.2">
      <c r="A105" s="5" t="s">
        <v>35</v>
      </c>
      <c r="B105" s="5" t="s">
        <v>36</v>
      </c>
      <c r="C105" s="5">
        <v>156</v>
      </c>
      <c r="D105" s="35" t="s">
        <v>37</v>
      </c>
      <c r="E105" s="1" t="s">
        <v>701</v>
      </c>
      <c r="G105" s="1" t="s">
        <v>19</v>
      </c>
      <c r="H105" s="1" t="s">
        <v>8</v>
      </c>
      <c r="I105" s="6">
        <v>40084</v>
      </c>
      <c r="J105" s="4">
        <v>70000</v>
      </c>
      <c r="K105" s="4">
        <v>70000</v>
      </c>
      <c r="L105" s="1">
        <f t="shared" si="42"/>
        <v>70788.2</v>
      </c>
      <c r="M105" s="1">
        <f t="shared" si="42"/>
        <v>71797.639731999996</v>
      </c>
      <c r="N105" s="1">
        <f t="shared" si="42"/>
        <v>73233.592526640001</v>
      </c>
      <c r="P105" s="1">
        <f t="shared" si="23"/>
        <v>75000</v>
      </c>
      <c r="Q105" s="1">
        <f t="shared" si="28"/>
        <v>76000</v>
      </c>
      <c r="R105" s="1">
        <f t="shared" si="29"/>
        <v>77000</v>
      </c>
      <c r="S105" s="1">
        <f t="shared" si="30"/>
        <v>78000</v>
      </c>
      <c r="U105" s="1">
        <f t="shared" si="41"/>
        <v>80000</v>
      </c>
      <c r="V105" s="1">
        <f t="shared" si="31"/>
        <v>80000</v>
      </c>
      <c r="W105" s="1">
        <f t="shared" si="39"/>
        <v>85997</v>
      </c>
      <c r="X105" s="1" t="s">
        <v>879</v>
      </c>
      <c r="Y105" s="1">
        <f t="shared" si="33"/>
        <v>88500</v>
      </c>
      <c r="AA105" s="1">
        <f t="shared" si="40"/>
        <v>93400</v>
      </c>
      <c r="AE105" s="1">
        <f t="shared" si="35"/>
        <v>106700</v>
      </c>
    </row>
    <row r="106" spans="1:31" x14ac:dyDescent="0.2">
      <c r="A106" s="5" t="s">
        <v>64</v>
      </c>
      <c r="B106" s="5" t="s">
        <v>65</v>
      </c>
      <c r="C106" s="5">
        <v>165</v>
      </c>
      <c r="D106" s="35" t="s">
        <v>66</v>
      </c>
      <c r="E106" s="1" t="s">
        <v>708</v>
      </c>
      <c r="G106" s="1" t="s">
        <v>19</v>
      </c>
      <c r="H106" s="1" t="s">
        <v>8</v>
      </c>
      <c r="I106" s="6">
        <v>40084</v>
      </c>
      <c r="J106" s="4">
        <v>95000</v>
      </c>
      <c r="K106" s="4">
        <v>95000</v>
      </c>
      <c r="L106" s="1">
        <f t="shared" si="42"/>
        <v>96069.700000000012</v>
      </c>
      <c r="M106" s="1">
        <f t="shared" si="42"/>
        <v>97439.653922000012</v>
      </c>
      <c r="N106" s="1">
        <f t="shared" si="42"/>
        <v>99388.447000440021</v>
      </c>
      <c r="P106" s="1">
        <f t="shared" si="23"/>
        <v>101000</v>
      </c>
      <c r="Q106" s="1">
        <f t="shared" si="28"/>
        <v>102000</v>
      </c>
      <c r="R106" s="1">
        <f t="shared" si="29"/>
        <v>104000</v>
      </c>
      <c r="S106" s="1">
        <f t="shared" si="30"/>
        <v>105000</v>
      </c>
      <c r="U106" s="1">
        <f t="shared" si="41"/>
        <v>107000</v>
      </c>
      <c r="V106" s="1">
        <f t="shared" si="31"/>
        <v>107000</v>
      </c>
      <c r="W106" s="1">
        <f t="shared" si="39"/>
        <v>115021</v>
      </c>
      <c r="X106" s="1" t="s">
        <v>879</v>
      </c>
      <c r="Y106" s="1">
        <f t="shared" si="33"/>
        <v>118400</v>
      </c>
      <c r="AA106" s="1">
        <f t="shared" si="40"/>
        <v>124900</v>
      </c>
      <c r="AE106" s="1">
        <f t="shared" si="35"/>
        <v>142600</v>
      </c>
    </row>
    <row r="107" spans="1:31" x14ac:dyDescent="0.2">
      <c r="A107" s="5" t="s">
        <v>113</v>
      </c>
      <c r="B107" s="5" t="s">
        <v>114</v>
      </c>
      <c r="C107" s="12">
        <v>73</v>
      </c>
      <c r="D107" s="35">
        <v>2005</v>
      </c>
      <c r="E107" s="1" t="s">
        <v>573</v>
      </c>
      <c r="G107" s="1" t="s">
        <v>12</v>
      </c>
      <c r="H107" s="1" t="s">
        <v>8</v>
      </c>
      <c r="I107" s="9">
        <v>40084</v>
      </c>
      <c r="J107" s="4">
        <v>100000</v>
      </c>
      <c r="K107" s="4">
        <v>100000</v>
      </c>
      <c r="L107" s="1">
        <f t="shared" si="42"/>
        <v>101126</v>
      </c>
      <c r="M107" s="1">
        <f t="shared" si="42"/>
        <v>102568.05675999999</v>
      </c>
      <c r="N107" s="1">
        <f t="shared" si="42"/>
        <v>104619.41789519999</v>
      </c>
      <c r="P107" s="1">
        <f t="shared" si="23"/>
        <v>107000</v>
      </c>
      <c r="Q107" s="1">
        <f t="shared" si="28"/>
        <v>108000</v>
      </c>
      <c r="R107" s="1">
        <f t="shared" si="29"/>
        <v>110000</v>
      </c>
      <c r="S107" s="1">
        <f t="shared" si="30"/>
        <v>111000</v>
      </c>
      <c r="U107" s="1">
        <f t="shared" si="41"/>
        <v>113000</v>
      </c>
      <c r="V107" s="1">
        <f t="shared" si="31"/>
        <v>113000</v>
      </c>
      <c r="W107" s="1">
        <f t="shared" si="39"/>
        <v>121471</v>
      </c>
      <c r="X107" s="1" t="s">
        <v>879</v>
      </c>
      <c r="Y107" s="1">
        <f t="shared" si="33"/>
        <v>125000</v>
      </c>
      <c r="AA107" s="1">
        <f t="shared" si="40"/>
        <v>131900</v>
      </c>
      <c r="AE107" s="1">
        <f t="shared" si="35"/>
        <v>150600</v>
      </c>
    </row>
    <row r="108" spans="1:31" x14ac:dyDescent="0.2">
      <c r="A108" s="5" t="s">
        <v>85</v>
      </c>
      <c r="B108" s="5"/>
      <c r="C108" s="5"/>
      <c r="D108" s="35"/>
      <c r="E108" s="1" t="s">
        <v>766</v>
      </c>
      <c r="G108" s="1" t="s">
        <v>19</v>
      </c>
      <c r="J108" s="4">
        <v>33545</v>
      </c>
      <c r="K108" s="1">
        <f t="shared" ref="K108:K116" si="43">SUM(J108*K$4)</f>
        <v>33954.248999999996</v>
      </c>
      <c r="L108" s="1">
        <f>SUM(K108*L$5)</f>
        <v>34322.764650671692</v>
      </c>
      <c r="M108" s="1">
        <f>SUM(L108*M$5)</f>
        <v>35180.044343351517</v>
      </c>
      <c r="N108" s="1">
        <f>SUM(M108*N$5)</f>
        <v>35883.64523021855</v>
      </c>
      <c r="P108" s="1">
        <f>ROUNDUP(M108*113.8/110.8,-3)</f>
        <v>37000</v>
      </c>
      <c r="Q108" s="1">
        <f t="shared" si="28"/>
        <v>38000</v>
      </c>
      <c r="R108" s="1">
        <f t="shared" si="29"/>
        <v>39000</v>
      </c>
      <c r="S108" s="1">
        <f t="shared" si="30"/>
        <v>40000</v>
      </c>
      <c r="U108" s="1">
        <f t="shared" si="41"/>
        <v>41000</v>
      </c>
      <c r="V108" s="1">
        <f t="shared" si="31"/>
        <v>41000</v>
      </c>
      <c r="W108" s="1">
        <f>ROUND(V108*121.6/118,0)</f>
        <v>42251</v>
      </c>
      <c r="X108" s="1" t="s">
        <v>878</v>
      </c>
      <c r="Y108" s="1">
        <f>CEILING((W108*$AM$14/$AL$14),100)</f>
        <v>43100</v>
      </c>
      <c r="AA108" s="1">
        <f>CEILING((Y108*$AN$14/$AM$14),100)</f>
        <v>45500</v>
      </c>
      <c r="AE108" s="1">
        <f>CEILING((AA108*$AO$14/$AN$14),100)</f>
        <v>52700</v>
      </c>
    </row>
    <row r="109" spans="1:31" x14ac:dyDescent="0.2">
      <c r="A109" s="5" t="s">
        <v>47</v>
      </c>
      <c r="B109" s="5" t="s">
        <v>48</v>
      </c>
      <c r="C109" s="5">
        <v>159</v>
      </c>
      <c r="D109" s="35" t="s">
        <v>49</v>
      </c>
      <c r="E109" s="1" t="s">
        <v>704</v>
      </c>
      <c r="G109" s="1" t="s">
        <v>19</v>
      </c>
      <c r="J109" s="4">
        <v>92526</v>
      </c>
      <c r="K109" s="1">
        <f t="shared" si="43"/>
        <v>93654.817200000005</v>
      </c>
      <c r="L109" s="1">
        <f>SUM(K109*L$6)</f>
        <v>94709.370441672014</v>
      </c>
      <c r="M109" s="1">
        <f>SUM(L109*M$6)</f>
        <v>96059.926064170257</v>
      </c>
      <c r="N109" s="1">
        <f>SUM(M109*N$6)</f>
        <v>97981.124585453668</v>
      </c>
      <c r="P109" s="1">
        <f t="shared" si="23"/>
        <v>100000</v>
      </c>
      <c r="Q109" s="1">
        <f>ROUNDUP(P109*114.7/113.8,-3)</f>
        <v>101000</v>
      </c>
      <c r="R109" s="1">
        <f>ROUNDUP(Q109*115.7/114.7,-3)</f>
        <v>102000</v>
      </c>
      <c r="S109" s="1">
        <v>102000</v>
      </c>
      <c r="U109" s="1">
        <f t="shared" si="41"/>
        <v>104000</v>
      </c>
      <c r="V109" s="1">
        <f t="shared" si="31"/>
        <v>104000</v>
      </c>
      <c r="W109" s="1">
        <f t="shared" si="39"/>
        <v>111796</v>
      </c>
      <c r="X109" s="1" t="s">
        <v>879</v>
      </c>
      <c r="Y109" s="1">
        <f>CEILING((W109*$AM$13/$AL$13),100)</f>
        <v>115000</v>
      </c>
      <c r="AA109" s="1">
        <f>CEILING((Y109*$AN$13/$AM$13),100)</f>
        <v>121300</v>
      </c>
      <c r="AE109" s="1">
        <f>CEILING((AA109*$AO$13/$AN$13),100)</f>
        <v>138500</v>
      </c>
    </row>
    <row r="110" spans="1:31" x14ac:dyDescent="0.2">
      <c r="A110" s="5" t="s">
        <v>50</v>
      </c>
      <c r="B110" s="5"/>
      <c r="C110" s="5"/>
      <c r="D110" s="35"/>
      <c r="E110" s="1" t="s">
        <v>769</v>
      </c>
      <c r="G110" s="1" t="s">
        <v>19</v>
      </c>
      <c r="J110" s="4">
        <v>41876</v>
      </c>
      <c r="K110" s="1">
        <f t="shared" si="43"/>
        <v>42386.887199999997</v>
      </c>
      <c r="L110" s="1">
        <f>SUM(K110*L$5)</f>
        <v>42846.924802847752</v>
      </c>
      <c r="M110" s="1">
        <f>SUM(L110*M$5)</f>
        <v>43917.112443648482</v>
      </c>
      <c r="N110" s="1">
        <f>SUM(M110*N$5)</f>
        <v>44795.454692521453</v>
      </c>
      <c r="P110" s="1">
        <f>ROUNDUP(M110*113.8/110.8,-3)</f>
        <v>46000</v>
      </c>
      <c r="Q110" s="1">
        <f t="shared" si="28"/>
        <v>47000</v>
      </c>
      <c r="R110" s="1">
        <f t="shared" si="29"/>
        <v>48000</v>
      </c>
      <c r="S110" s="1">
        <f t="shared" si="30"/>
        <v>49000</v>
      </c>
      <c r="U110" s="1">
        <f>ROUNDUP(S110*116.6/115.7,-3)</f>
        <v>50000</v>
      </c>
      <c r="V110" s="1">
        <f t="shared" si="31"/>
        <v>50000</v>
      </c>
      <c r="W110" s="1">
        <f>ROUND(V110*121.6/118,0)</f>
        <v>51525</v>
      </c>
      <c r="X110" s="1" t="s">
        <v>878</v>
      </c>
      <c r="Y110" s="1">
        <f>CEILING((W110*$AM$14/$AL$14),100)</f>
        <v>52500</v>
      </c>
      <c r="AE110" s="1">
        <f>CEILING((AA110*$AO$14/$AN$14),100)</f>
        <v>0</v>
      </c>
    </row>
    <row r="111" spans="1:31" x14ac:dyDescent="0.2">
      <c r="A111" s="5" t="s">
        <v>51</v>
      </c>
      <c r="B111" s="5" t="s">
        <v>52</v>
      </c>
      <c r="C111" s="5">
        <v>160</v>
      </c>
      <c r="D111" s="35">
        <v>1994</v>
      </c>
      <c r="E111" s="1" t="s">
        <v>53</v>
      </c>
      <c r="G111" s="1" t="s">
        <v>19</v>
      </c>
      <c r="J111" s="4">
        <v>96081</v>
      </c>
      <c r="K111" s="1">
        <f t="shared" si="43"/>
        <v>97253.188200000004</v>
      </c>
      <c r="L111" s="1">
        <f t="shared" ref="L111:N112" si="44">SUM(K111*L$6)</f>
        <v>98348.259099132003</v>
      </c>
      <c r="M111" s="1">
        <f t="shared" si="44"/>
        <v>99750.705273885615</v>
      </c>
      <c r="N111" s="1">
        <f t="shared" si="44"/>
        <v>101745.71937936333</v>
      </c>
      <c r="P111" s="1">
        <f t="shared" si="23"/>
        <v>104000</v>
      </c>
      <c r="Q111" s="1">
        <f t="shared" si="28"/>
        <v>105000</v>
      </c>
      <c r="R111" s="1">
        <f t="shared" si="29"/>
        <v>107000</v>
      </c>
      <c r="S111" s="1">
        <f t="shared" si="30"/>
        <v>108000</v>
      </c>
      <c r="U111" s="1">
        <f>ROUNDUP(S111*123.1/121,-3)</f>
        <v>110000</v>
      </c>
      <c r="V111" s="1">
        <f t="shared" si="31"/>
        <v>110000</v>
      </c>
      <c r="W111" s="1">
        <f t="shared" si="39"/>
        <v>118246</v>
      </c>
      <c r="X111" s="1" t="s">
        <v>879</v>
      </c>
      <c r="Y111" s="1">
        <f>CEILING((W111*$AM$13/$AL$13),100)</f>
        <v>121700</v>
      </c>
      <c r="AA111" s="1">
        <f>CEILING((Y111*$AN$13/$AM$13),100)</f>
        <v>128400</v>
      </c>
      <c r="AE111" s="1">
        <f t="shared" ref="AE111:AE112" si="45">CEILING((AA111*$AO$13/$AN$13),100)</f>
        <v>146600</v>
      </c>
    </row>
    <row r="112" spans="1:31" x14ac:dyDescent="0.2">
      <c r="A112" s="5" t="s">
        <v>32</v>
      </c>
      <c r="B112" s="5" t="s">
        <v>33</v>
      </c>
      <c r="C112" s="5">
        <v>155</v>
      </c>
      <c r="D112" s="35">
        <v>2002</v>
      </c>
      <c r="E112" s="1" t="s">
        <v>700</v>
      </c>
      <c r="G112" s="1" t="s">
        <v>19</v>
      </c>
      <c r="J112" s="4">
        <v>106211</v>
      </c>
      <c r="K112" s="1">
        <f t="shared" si="43"/>
        <v>107506.7742</v>
      </c>
      <c r="L112" s="1">
        <f t="shared" si="44"/>
        <v>108717.30047749201</v>
      </c>
      <c r="M112" s="1">
        <f t="shared" si="44"/>
        <v>110267.60918230104</v>
      </c>
      <c r="N112" s="1">
        <f t="shared" si="44"/>
        <v>112472.96136594706</v>
      </c>
      <c r="P112" s="1">
        <f t="shared" ref="P112:P116" si="46">ROUNDUP(M112*117.8/113.8,-3)</f>
        <v>115000</v>
      </c>
      <c r="Q112" s="1">
        <f t="shared" si="28"/>
        <v>116000</v>
      </c>
      <c r="R112" s="1">
        <f t="shared" si="29"/>
        <v>118000</v>
      </c>
      <c r="S112" s="1">
        <f t="shared" si="30"/>
        <v>119000</v>
      </c>
      <c r="U112" s="1">
        <f>ROUNDUP(S112*123.1/121,-3)</f>
        <v>122000</v>
      </c>
      <c r="V112" s="1">
        <f t="shared" si="31"/>
        <v>122000</v>
      </c>
      <c r="W112" s="1">
        <f t="shared" si="39"/>
        <v>131145</v>
      </c>
      <c r="X112" s="1" t="s">
        <v>879</v>
      </c>
      <c r="Y112" s="1">
        <f>CEILING((W112*$AM$13/$AL$13),100)</f>
        <v>134900</v>
      </c>
      <c r="AA112" s="1">
        <f>CEILING((Y112*$AN$13/$AM$13),100)</f>
        <v>142300</v>
      </c>
      <c r="AE112" s="1">
        <f t="shared" si="45"/>
        <v>162500</v>
      </c>
    </row>
    <row r="113" spans="1:31" x14ac:dyDescent="0.2">
      <c r="A113" s="5" t="s">
        <v>34</v>
      </c>
      <c r="B113" s="5"/>
      <c r="C113" s="5"/>
      <c r="D113" s="35"/>
      <c r="E113" s="1" t="s">
        <v>770</v>
      </c>
      <c r="G113" s="1" t="s">
        <v>19</v>
      </c>
      <c r="J113" s="4">
        <v>35321</v>
      </c>
      <c r="K113" s="1">
        <f t="shared" si="43"/>
        <v>35751.9162</v>
      </c>
      <c r="L113" s="1">
        <f t="shared" ref="L113:N115" si="47">SUM(K113*L$5)</f>
        <v>36139.942472093455</v>
      </c>
      <c r="M113" s="1">
        <f t="shared" si="47"/>
        <v>37042.609815218937</v>
      </c>
      <c r="N113" s="1">
        <f t="shared" si="47"/>
        <v>37783.462011523319</v>
      </c>
      <c r="P113" s="1">
        <f>ROUNDUP(M113*113.8/110.8,-3)</f>
        <v>39000</v>
      </c>
      <c r="Q113" s="1">
        <f>ROUNDUP(P113*114.7/113.8,-3)</f>
        <v>40000</v>
      </c>
      <c r="R113" s="1">
        <f>ROUNDUP(Q113*115.7/114.7,-3)</f>
        <v>41000</v>
      </c>
      <c r="S113" s="1">
        <v>41000</v>
      </c>
      <c r="U113" s="1">
        <f>ROUNDUP(S113*116.6/115.7,-3)</f>
        <v>42000</v>
      </c>
      <c r="V113" s="1">
        <f t="shared" si="31"/>
        <v>42000</v>
      </c>
      <c r="W113" s="1">
        <f t="shared" ref="W113:W115" si="48">ROUND(V113*121.6/118,0)</f>
        <v>43281</v>
      </c>
      <c r="X113" s="1" t="s">
        <v>878</v>
      </c>
      <c r="Y113" s="1">
        <f>CEILING((W113*$AM$14/$AL$14),100)</f>
        <v>44100</v>
      </c>
      <c r="AA113" s="1">
        <f>CEILING((Y113*$AN$14/$AM$14),100)</f>
        <v>46600</v>
      </c>
      <c r="AE113" s="1">
        <f t="shared" ref="AE113:AE115" si="49">CEILING((AA113*$AO$14/$AN$14),100)</f>
        <v>54000</v>
      </c>
    </row>
    <row r="114" spans="1:31" x14ac:dyDescent="0.2">
      <c r="A114" s="5" t="s">
        <v>84</v>
      </c>
      <c r="B114" s="5"/>
      <c r="C114" s="5"/>
      <c r="D114" s="35"/>
      <c r="E114" s="1" t="s">
        <v>768</v>
      </c>
      <c r="G114" s="1" t="s">
        <v>19</v>
      </c>
      <c r="J114" s="4">
        <v>25769</v>
      </c>
      <c r="K114" s="1">
        <f t="shared" si="43"/>
        <v>26083.381799999999</v>
      </c>
      <c r="L114" s="1">
        <f t="shared" si="47"/>
        <v>26366.47256768994</v>
      </c>
      <c r="M114" s="1">
        <f t="shared" si="47"/>
        <v>27025.027953013134</v>
      </c>
      <c r="N114" s="1">
        <f t="shared" si="47"/>
        <v>27565.528512073397</v>
      </c>
      <c r="P114" s="1">
        <f>ROUNDUP(M114*113.8/110.8,-3)</f>
        <v>28000</v>
      </c>
      <c r="Q114" s="1">
        <f>ROUNDUP(P114*114.7/113.8,-3)</f>
        <v>29000</v>
      </c>
      <c r="R114" s="1">
        <f>ROUNDUP(Q114*115.7/114.7,-3)</f>
        <v>30000</v>
      </c>
      <c r="S114" s="1">
        <v>30000</v>
      </c>
      <c r="U114" s="1">
        <f>ROUNDUP(S114*116.6/115.7,-3)</f>
        <v>31000</v>
      </c>
      <c r="V114" s="1">
        <f t="shared" ref="V114:V174" si="50">T114+U114</f>
        <v>31000</v>
      </c>
      <c r="W114" s="1">
        <f t="shared" si="48"/>
        <v>31946</v>
      </c>
      <c r="X114" s="1" t="s">
        <v>878</v>
      </c>
      <c r="Y114" s="1">
        <f>CEILING((W114*$AM$14/$AL$14),100)</f>
        <v>32600</v>
      </c>
      <c r="AA114" s="1">
        <f>CEILING((Y114*$AN$14/$AM$14),100)</f>
        <v>34400</v>
      </c>
      <c r="AE114" s="1">
        <f t="shared" si="49"/>
        <v>39900</v>
      </c>
    </row>
    <row r="115" spans="1:31" x14ac:dyDescent="0.2">
      <c r="A115" s="5" t="s">
        <v>28</v>
      </c>
      <c r="B115" s="5"/>
      <c r="C115" s="5"/>
      <c r="D115" s="35"/>
      <c r="E115" s="1" t="s">
        <v>767</v>
      </c>
      <c r="G115" s="1" t="s">
        <v>19</v>
      </c>
      <c r="J115" s="4">
        <v>28435</v>
      </c>
      <c r="K115" s="1">
        <f t="shared" si="43"/>
        <v>28781.906999999999</v>
      </c>
      <c r="L115" s="1">
        <f t="shared" si="47"/>
        <v>29094.285671243098</v>
      </c>
      <c r="M115" s="1">
        <f t="shared" si="47"/>
        <v>29820.973644453738</v>
      </c>
      <c r="N115" s="1">
        <f t="shared" si="47"/>
        <v>30417.393117342814</v>
      </c>
      <c r="P115" s="1">
        <f>ROUNDUP(M115*113.8/110.8,-3)</f>
        <v>31000</v>
      </c>
      <c r="Q115" s="1">
        <f>ROUNDUP(P115*118.8/117.8,-3)</f>
        <v>32000</v>
      </c>
      <c r="R115" s="1">
        <f t="shared" ref="R115:R117" si="51">ROUNDUP(Q115*120.2/118.8,-3)</f>
        <v>33000</v>
      </c>
      <c r="S115" s="1">
        <f t="shared" ref="S115:S117" si="52">ROUNDUP(R115*121/120.2,-3)</f>
        <v>34000</v>
      </c>
      <c r="U115" s="1">
        <f>ROUNDUP(S115*116.6/115.7,-3)</f>
        <v>35000</v>
      </c>
      <c r="V115" s="1">
        <f t="shared" si="50"/>
        <v>35000</v>
      </c>
      <c r="W115" s="1">
        <f t="shared" si="48"/>
        <v>36068</v>
      </c>
      <c r="X115" s="1" t="s">
        <v>878</v>
      </c>
      <c r="Y115" s="1">
        <f>CEILING((W115*$AM$14/$AL$14),100)</f>
        <v>36800</v>
      </c>
      <c r="AA115" s="1">
        <f>CEILING((Y115*$AN$14/$AM$14),100)</f>
        <v>38900</v>
      </c>
      <c r="AE115" s="1">
        <f t="shared" si="49"/>
        <v>45100</v>
      </c>
    </row>
    <row r="116" spans="1:31" x14ac:dyDescent="0.2">
      <c r="A116" s="5" t="s">
        <v>38</v>
      </c>
      <c r="B116" s="5" t="s">
        <v>39</v>
      </c>
      <c r="C116" s="5">
        <v>157</v>
      </c>
      <c r="D116" s="35" t="s">
        <v>40</v>
      </c>
      <c r="E116" s="1" t="s">
        <v>702</v>
      </c>
      <c r="G116" s="1" t="s">
        <v>19</v>
      </c>
      <c r="J116" s="4">
        <v>106300</v>
      </c>
      <c r="K116" s="1">
        <f t="shared" si="43"/>
        <v>107596.86</v>
      </c>
      <c r="L116" s="1">
        <f>SUM(K116*L$6)</f>
        <v>108808.40064360001</v>
      </c>
      <c r="M116" s="1">
        <f>SUM(L116*M$6)</f>
        <v>110360.00843677773</v>
      </c>
      <c r="N116" s="1">
        <f>SUM(M116*N$6)</f>
        <v>112567.20860551328</v>
      </c>
      <c r="P116" s="1">
        <f t="shared" si="46"/>
        <v>115000</v>
      </c>
      <c r="Q116" s="1">
        <f>ROUNDUP(P116*118.8/117.8,-3)</f>
        <v>116000</v>
      </c>
      <c r="R116" s="1">
        <f t="shared" si="51"/>
        <v>118000</v>
      </c>
      <c r="S116" s="1">
        <f t="shared" si="52"/>
        <v>119000</v>
      </c>
      <c r="U116" s="1">
        <f>ROUNDUP(S116*123.1/121,-3)</f>
        <v>122000</v>
      </c>
      <c r="V116" s="1">
        <f t="shared" si="50"/>
        <v>122000</v>
      </c>
      <c r="W116" s="1">
        <f t="shared" si="39"/>
        <v>131145</v>
      </c>
      <c r="X116" s="1" t="s">
        <v>879</v>
      </c>
      <c r="Y116" s="1">
        <f>CEILING((W116*$AM$13/$AL$13),100)</f>
        <v>134900</v>
      </c>
      <c r="AA116" s="1">
        <f>CEILING((Y116*$AN$13/$AM$13),100)</f>
        <v>142300</v>
      </c>
      <c r="AE116" s="1">
        <f t="shared" ref="AE116:AE119" si="53">CEILING((AA116*$AO$13/$AN$13),100)</f>
        <v>162500</v>
      </c>
    </row>
    <row r="117" spans="1:31" x14ac:dyDescent="0.2">
      <c r="A117" s="5"/>
      <c r="B117" s="5"/>
      <c r="C117" s="5"/>
      <c r="D117" s="35"/>
      <c r="E117" s="1" t="s">
        <v>849</v>
      </c>
      <c r="G117" s="2"/>
      <c r="H117" s="2"/>
      <c r="I117" s="17"/>
      <c r="J117" s="7"/>
      <c r="K117" s="7"/>
      <c r="L117" s="7"/>
      <c r="M117" s="7"/>
      <c r="N117" s="7"/>
      <c r="P117" s="1">
        <v>125800</v>
      </c>
      <c r="Q117" s="1">
        <f>ROUNDUP(P117*118.8/117.8,-3)</f>
        <v>127000</v>
      </c>
      <c r="R117" s="1">
        <f t="shared" si="51"/>
        <v>129000</v>
      </c>
      <c r="S117" s="1">
        <f t="shared" si="52"/>
        <v>130000</v>
      </c>
      <c r="U117" s="1">
        <f>ROUNDUP(S117*123.1/121,-3)</f>
        <v>133000</v>
      </c>
      <c r="V117" s="1">
        <f t="shared" si="50"/>
        <v>133000</v>
      </c>
      <c r="W117" s="1">
        <f t="shared" si="39"/>
        <v>142970</v>
      </c>
      <c r="X117" s="1" t="s">
        <v>879</v>
      </c>
      <c r="Y117" s="1">
        <f>CEILING((W117*$AM$13/$AL$13),100)</f>
        <v>147100</v>
      </c>
      <c r="AA117" s="1">
        <f>CEILING((Y117*$AN$13/$AM$13),100)</f>
        <v>155200</v>
      </c>
      <c r="AE117" s="1">
        <f t="shared" si="53"/>
        <v>177200</v>
      </c>
    </row>
    <row r="118" spans="1:31" x14ac:dyDescent="0.2">
      <c r="A118" s="5"/>
      <c r="B118" s="5"/>
      <c r="C118" s="12"/>
      <c r="D118" s="35"/>
      <c r="E118" s="1" t="s">
        <v>850</v>
      </c>
      <c r="I118" s="9"/>
      <c r="J118" s="7">
        <f>SUM(J52:J116)</f>
        <v>8952181</v>
      </c>
      <c r="K118" s="7">
        <f>SUM(K52:K116)</f>
        <v>8983683.6082000006</v>
      </c>
      <c r="L118" s="7">
        <f>SUM(L52:L116)</f>
        <v>9084754.5164516754</v>
      </c>
      <c r="M118" s="7">
        <f>SUM(M52:M116)</f>
        <v>9216577.1044628825</v>
      </c>
      <c r="N118" s="7">
        <f>SUM(N52:N116)</f>
        <v>9400908.6465521418</v>
      </c>
      <c r="P118" s="2">
        <f>SUM(P52:P116)</f>
        <v>9574000</v>
      </c>
      <c r="Q118" s="2">
        <f>SUM(Q52:Q117)</f>
        <v>9814000</v>
      </c>
      <c r="R118" s="2"/>
      <c r="S118" s="2"/>
      <c r="U118" s="1">
        <v>194000</v>
      </c>
      <c r="V118" s="1">
        <f t="shared" si="50"/>
        <v>194000</v>
      </c>
      <c r="W118" s="1">
        <f t="shared" si="39"/>
        <v>208543</v>
      </c>
      <c r="X118" s="1" t="s">
        <v>879</v>
      </c>
      <c r="Y118" s="1">
        <f>CEILING((W118*$AM$13/$AL$13),100)</f>
        <v>214600</v>
      </c>
      <c r="AA118" s="1">
        <f>CEILING((Y118*$AN$13/$AM$13),100)</f>
        <v>226400</v>
      </c>
      <c r="AE118" s="1">
        <f t="shared" si="53"/>
        <v>258500</v>
      </c>
    </row>
    <row r="119" spans="1:31" x14ac:dyDescent="0.2">
      <c r="A119" s="5"/>
      <c r="B119" s="5"/>
      <c r="C119" s="12"/>
      <c r="D119" s="35"/>
      <c r="E119" s="1" t="s">
        <v>851</v>
      </c>
      <c r="I119" s="9"/>
      <c r="J119" s="7"/>
      <c r="U119" s="1">
        <v>194000</v>
      </c>
      <c r="V119" s="1">
        <f t="shared" si="50"/>
        <v>194000</v>
      </c>
      <c r="W119" s="1">
        <f t="shared" si="39"/>
        <v>208543</v>
      </c>
      <c r="X119" s="1" t="s">
        <v>879</v>
      </c>
      <c r="Y119" s="1">
        <f>CEILING((W119*$AM$13/$AL$13),100)</f>
        <v>214600</v>
      </c>
      <c r="AA119" s="1">
        <f>CEILING((Y119*$AN$13/$AM$13),100)</f>
        <v>226400</v>
      </c>
      <c r="AE119" s="1">
        <f t="shared" si="53"/>
        <v>258500</v>
      </c>
    </row>
    <row r="120" spans="1:31" x14ac:dyDescent="0.2">
      <c r="A120" s="5"/>
      <c r="B120" s="5"/>
      <c r="C120" s="12"/>
      <c r="D120" s="35"/>
      <c r="I120" s="9"/>
      <c r="J120" s="7"/>
    </row>
    <row r="121" spans="1:31" x14ac:dyDescent="0.2">
      <c r="A121" s="5" t="s">
        <v>219</v>
      </c>
      <c r="B121" s="5" t="s">
        <v>220</v>
      </c>
      <c r="C121" s="5">
        <v>112</v>
      </c>
      <c r="D121" s="35"/>
      <c r="E121" s="1" t="s">
        <v>674</v>
      </c>
      <c r="H121" s="1" t="s">
        <v>8</v>
      </c>
      <c r="I121" s="9">
        <v>40084</v>
      </c>
      <c r="J121" s="4">
        <v>135000</v>
      </c>
      <c r="K121" s="4">
        <v>135000</v>
      </c>
      <c r="L121" s="1">
        <f t="shared" ref="L121:N140" si="54">SUM(K121*L$6)</f>
        <v>136520.1</v>
      </c>
      <c r="M121" s="1">
        <f t="shared" si="54"/>
        <v>138466.87662600001</v>
      </c>
      <c r="N121" s="1">
        <f t="shared" si="54"/>
        <v>141236.21415852002</v>
      </c>
      <c r="P121" s="1">
        <f t="shared" ref="P121:P184" si="55">ROUNDUP(M121*117.8/113.8,-3)</f>
        <v>144000</v>
      </c>
      <c r="Q121" s="1">
        <f>ROUNDUP(P121*118.8/117.8,-3)</f>
        <v>146000</v>
      </c>
      <c r="R121" s="1">
        <f>ROUNDUP(Q121*120.2/118.8,-3)</f>
        <v>148000</v>
      </c>
      <c r="S121" s="1">
        <f>ROUNDUP(R121*121/120.2,-3)</f>
        <v>149000</v>
      </c>
      <c r="U121" s="1">
        <f>ROUNDUP(S121*123.1/121,-3)</f>
        <v>152000</v>
      </c>
      <c r="V121" s="1">
        <f t="shared" si="50"/>
        <v>152000</v>
      </c>
      <c r="W121" s="1">
        <f t="shared" si="39"/>
        <v>163394</v>
      </c>
      <c r="X121" s="1" t="s">
        <v>879</v>
      </c>
      <c r="Y121" s="1">
        <f t="shared" ref="Y121:Y152" si="56">CEILING((W121*$AM$13/$AL$13),100)</f>
        <v>168100</v>
      </c>
      <c r="AA121" s="1">
        <f t="shared" ref="AA121:AA152" si="57">CEILING((Y121*$AN$13/$AM$13),100)</f>
        <v>177300</v>
      </c>
      <c r="AE121" s="1">
        <f t="shared" ref="AE121:AE184" si="58">CEILING((AA121*$AO$13/$AN$13),100)</f>
        <v>202400</v>
      </c>
    </row>
    <row r="122" spans="1:31" x14ac:dyDescent="0.2">
      <c r="A122" s="5" t="s">
        <v>217</v>
      </c>
      <c r="B122" s="5" t="s">
        <v>218</v>
      </c>
      <c r="C122" s="5">
        <v>109</v>
      </c>
      <c r="D122" s="35"/>
      <c r="E122" s="1" t="s">
        <v>673</v>
      </c>
      <c r="H122" s="1" t="s">
        <v>8</v>
      </c>
      <c r="I122" s="9">
        <v>40084</v>
      </c>
      <c r="J122" s="4">
        <v>55000</v>
      </c>
      <c r="K122" s="4">
        <v>55000</v>
      </c>
      <c r="L122" s="1">
        <f t="shared" si="54"/>
        <v>55619.3</v>
      </c>
      <c r="M122" s="1">
        <f t="shared" si="54"/>
        <v>56412.431217999998</v>
      </c>
      <c r="N122" s="1">
        <f t="shared" si="54"/>
        <v>57540.679842359998</v>
      </c>
      <c r="P122" s="1">
        <f t="shared" si="55"/>
        <v>59000</v>
      </c>
      <c r="Q122" s="1">
        <f t="shared" ref="Q122:Q185" si="59">ROUNDUP(P122*118.8/117.8,-3)</f>
        <v>60000</v>
      </c>
      <c r="R122" s="1">
        <f t="shared" ref="R122:R185" si="60">ROUNDUP(Q122*120.2/118.8,-3)</f>
        <v>61000</v>
      </c>
      <c r="S122" s="1">
        <f t="shared" ref="S122:S185" si="61">ROUNDUP(R122*121/120.2,-3)</f>
        <v>62000</v>
      </c>
      <c r="U122" s="1">
        <f>ROUNDUP(S122*123.1/121,-3)</f>
        <v>64000</v>
      </c>
      <c r="V122" s="1">
        <f t="shared" si="50"/>
        <v>64000</v>
      </c>
      <c r="W122" s="1">
        <f t="shared" si="39"/>
        <v>68798</v>
      </c>
      <c r="X122" s="1" t="s">
        <v>879</v>
      </c>
      <c r="Y122" s="1">
        <f t="shared" si="56"/>
        <v>70800</v>
      </c>
      <c r="AA122" s="1">
        <f t="shared" si="57"/>
        <v>74700</v>
      </c>
      <c r="AE122" s="1">
        <f t="shared" si="58"/>
        <v>85300</v>
      </c>
    </row>
    <row r="123" spans="1:31" x14ac:dyDescent="0.2">
      <c r="A123" s="5" t="s">
        <v>325</v>
      </c>
      <c r="B123" s="5" t="s">
        <v>326</v>
      </c>
      <c r="C123" s="5">
        <v>145</v>
      </c>
      <c r="D123" s="35"/>
      <c r="E123" s="1" t="s">
        <v>693</v>
      </c>
      <c r="H123" s="1" t="s">
        <v>8</v>
      </c>
      <c r="I123" s="9">
        <v>40084</v>
      </c>
      <c r="J123" s="4">
        <v>50000</v>
      </c>
      <c r="K123" s="4">
        <v>50000</v>
      </c>
      <c r="L123" s="1">
        <f t="shared" si="54"/>
        <v>50563</v>
      </c>
      <c r="M123" s="1">
        <f t="shared" si="54"/>
        <v>51284.028379999996</v>
      </c>
      <c r="N123" s="1">
        <f t="shared" si="54"/>
        <v>52309.708947599996</v>
      </c>
      <c r="P123" s="1">
        <f t="shared" si="55"/>
        <v>54000</v>
      </c>
      <c r="Q123" s="1">
        <f t="shared" si="59"/>
        <v>55000</v>
      </c>
      <c r="R123" s="1">
        <f t="shared" si="60"/>
        <v>56000</v>
      </c>
      <c r="S123" s="1">
        <f t="shared" si="61"/>
        <v>57000</v>
      </c>
      <c r="U123" s="1">
        <f>ROUNDUP(S123*123.1/121,-3)</f>
        <v>58000</v>
      </c>
      <c r="V123" s="1">
        <f t="shared" si="50"/>
        <v>58000</v>
      </c>
      <c r="W123" s="1">
        <f t="shared" si="39"/>
        <v>62348</v>
      </c>
      <c r="X123" s="1" t="s">
        <v>879</v>
      </c>
      <c r="Y123" s="1">
        <f t="shared" si="56"/>
        <v>64200</v>
      </c>
      <c r="AA123" s="1">
        <f t="shared" si="57"/>
        <v>67800</v>
      </c>
      <c r="AE123" s="1">
        <f t="shared" si="58"/>
        <v>77400</v>
      </c>
    </row>
    <row r="124" spans="1:31" x14ac:dyDescent="0.2">
      <c r="A124" s="5" t="s">
        <v>309</v>
      </c>
      <c r="B124" s="5" t="s">
        <v>310</v>
      </c>
      <c r="C124" s="5">
        <v>177</v>
      </c>
      <c r="D124" s="35"/>
      <c r="E124" s="1" t="s">
        <v>716</v>
      </c>
      <c r="H124" s="1" t="s">
        <v>8</v>
      </c>
      <c r="I124" s="9">
        <v>40084</v>
      </c>
      <c r="J124" s="4">
        <v>490000</v>
      </c>
      <c r="K124" s="4">
        <v>490000</v>
      </c>
      <c r="L124" s="1">
        <f t="shared" si="54"/>
        <v>495517.4</v>
      </c>
      <c r="M124" s="1">
        <f t="shared" si="54"/>
        <v>502583.47812400002</v>
      </c>
      <c r="N124" s="1">
        <f t="shared" si="54"/>
        <v>512635.14768648002</v>
      </c>
      <c r="P124" s="1">
        <f t="shared" si="55"/>
        <v>521000</v>
      </c>
      <c r="Q124" s="1">
        <f t="shared" si="59"/>
        <v>526000</v>
      </c>
      <c r="R124" s="1">
        <f t="shared" si="60"/>
        <v>533000</v>
      </c>
      <c r="S124" s="1">
        <f t="shared" si="61"/>
        <v>537000</v>
      </c>
      <c r="T124" s="1">
        <v>585000</v>
      </c>
      <c r="V124" s="1">
        <f t="shared" si="50"/>
        <v>585000</v>
      </c>
      <c r="W124" s="1">
        <f t="shared" si="39"/>
        <v>628852</v>
      </c>
      <c r="X124" s="1" t="s">
        <v>879</v>
      </c>
      <c r="Y124" s="1">
        <f t="shared" si="56"/>
        <v>646900</v>
      </c>
      <c r="AA124" s="1">
        <f t="shared" si="57"/>
        <v>682300</v>
      </c>
      <c r="AE124" s="1">
        <f t="shared" si="58"/>
        <v>778800</v>
      </c>
    </row>
    <row r="125" spans="1:31" x14ac:dyDescent="0.2">
      <c r="A125" s="5" t="s">
        <v>205</v>
      </c>
      <c r="B125" s="5" t="s">
        <v>206</v>
      </c>
      <c r="C125" s="5">
        <v>104</v>
      </c>
      <c r="D125" s="35"/>
      <c r="E125" s="1" t="s">
        <v>669</v>
      </c>
      <c r="H125" s="1" t="s">
        <v>8</v>
      </c>
      <c r="I125" s="9">
        <v>40084</v>
      </c>
      <c r="J125" s="4">
        <v>100000</v>
      </c>
      <c r="K125" s="4">
        <v>100000</v>
      </c>
      <c r="L125" s="1">
        <f t="shared" si="54"/>
        <v>101126</v>
      </c>
      <c r="M125" s="1">
        <f t="shared" si="54"/>
        <v>102568.05675999999</v>
      </c>
      <c r="N125" s="1">
        <f t="shared" si="54"/>
        <v>104619.41789519999</v>
      </c>
      <c r="P125" s="1">
        <f t="shared" si="55"/>
        <v>107000</v>
      </c>
      <c r="Q125" s="1">
        <f t="shared" si="59"/>
        <v>108000</v>
      </c>
      <c r="R125" s="1">
        <f t="shared" si="60"/>
        <v>110000</v>
      </c>
      <c r="S125" s="1">
        <f t="shared" si="61"/>
        <v>111000</v>
      </c>
      <c r="U125" s="1">
        <f>ROUNDUP(S125*123.1/121,-3)</f>
        <v>113000</v>
      </c>
      <c r="V125" s="1">
        <f t="shared" si="50"/>
        <v>113000</v>
      </c>
      <c r="W125" s="1">
        <f t="shared" si="39"/>
        <v>121471</v>
      </c>
      <c r="X125" s="1" t="s">
        <v>879</v>
      </c>
      <c r="Y125" s="1">
        <f t="shared" si="56"/>
        <v>125000</v>
      </c>
      <c r="AA125" s="1">
        <f t="shared" si="57"/>
        <v>131900</v>
      </c>
      <c r="AE125" s="1">
        <f t="shared" si="58"/>
        <v>150600</v>
      </c>
    </row>
    <row r="126" spans="1:31" x14ac:dyDescent="0.2">
      <c r="A126" s="5" t="s">
        <v>254</v>
      </c>
      <c r="B126" s="5" t="s">
        <v>255</v>
      </c>
      <c r="C126" s="5">
        <v>133</v>
      </c>
      <c r="D126" s="35"/>
      <c r="E126" s="1" t="s">
        <v>256</v>
      </c>
      <c r="H126" s="1" t="s">
        <v>8</v>
      </c>
      <c r="I126" s="9">
        <v>40084</v>
      </c>
      <c r="J126" s="4">
        <v>60000</v>
      </c>
      <c r="K126" s="4">
        <v>60000</v>
      </c>
      <c r="L126" s="1">
        <f t="shared" si="54"/>
        <v>60675.600000000006</v>
      </c>
      <c r="M126" s="1">
        <f t="shared" si="54"/>
        <v>61540.834056</v>
      </c>
      <c r="N126" s="1">
        <f t="shared" si="54"/>
        <v>62771.650737119999</v>
      </c>
      <c r="P126" s="1">
        <f t="shared" si="55"/>
        <v>64000</v>
      </c>
      <c r="Q126" s="1">
        <f t="shared" si="59"/>
        <v>65000</v>
      </c>
      <c r="R126" s="1">
        <f t="shared" si="60"/>
        <v>66000</v>
      </c>
      <c r="S126" s="1">
        <f t="shared" si="61"/>
        <v>67000</v>
      </c>
      <c r="U126" s="1">
        <f>ROUNDUP(S126*123.1/121,-3)</f>
        <v>69000</v>
      </c>
      <c r="V126" s="1">
        <f t="shared" si="50"/>
        <v>69000</v>
      </c>
      <c r="W126" s="1">
        <f t="shared" si="39"/>
        <v>74172</v>
      </c>
      <c r="X126" s="1" t="s">
        <v>879</v>
      </c>
      <c r="Y126" s="1">
        <f t="shared" si="56"/>
        <v>76300</v>
      </c>
      <c r="AA126" s="1">
        <f t="shared" si="57"/>
        <v>80500</v>
      </c>
      <c r="AE126" s="1">
        <f t="shared" si="58"/>
        <v>91900</v>
      </c>
    </row>
    <row r="127" spans="1:31" x14ac:dyDescent="0.2">
      <c r="A127" s="5" t="s">
        <v>257</v>
      </c>
      <c r="B127" s="5" t="s">
        <v>258</v>
      </c>
      <c r="C127" s="5">
        <v>132</v>
      </c>
      <c r="D127" s="35"/>
      <c r="E127" s="1" t="s">
        <v>259</v>
      </c>
      <c r="H127" s="1" t="s">
        <v>8</v>
      </c>
      <c r="I127" s="9">
        <v>40084</v>
      </c>
      <c r="J127" s="4">
        <v>50000</v>
      </c>
      <c r="K127" s="4">
        <v>50000</v>
      </c>
      <c r="L127" s="1">
        <f t="shared" si="54"/>
        <v>50563</v>
      </c>
      <c r="M127" s="1">
        <f t="shared" si="54"/>
        <v>51284.028379999996</v>
      </c>
      <c r="N127" s="1">
        <f t="shared" si="54"/>
        <v>52309.708947599996</v>
      </c>
      <c r="P127" s="1">
        <f t="shared" si="55"/>
        <v>54000</v>
      </c>
      <c r="Q127" s="1">
        <f t="shared" si="59"/>
        <v>55000</v>
      </c>
      <c r="R127" s="1">
        <f t="shared" si="60"/>
        <v>56000</v>
      </c>
      <c r="S127" s="1">
        <f t="shared" si="61"/>
        <v>57000</v>
      </c>
      <c r="U127" s="1">
        <f>ROUNDUP(S127*123.1/121,-3)</f>
        <v>58000</v>
      </c>
      <c r="V127" s="1">
        <f t="shared" si="50"/>
        <v>58000</v>
      </c>
      <c r="W127" s="1">
        <f t="shared" si="39"/>
        <v>62348</v>
      </c>
      <c r="X127" s="1" t="s">
        <v>879</v>
      </c>
      <c r="Y127" s="1">
        <f t="shared" si="56"/>
        <v>64200</v>
      </c>
      <c r="AA127" s="1">
        <f t="shared" si="57"/>
        <v>67800</v>
      </c>
      <c r="AE127" s="1">
        <f t="shared" si="58"/>
        <v>77400</v>
      </c>
    </row>
    <row r="128" spans="1:31" x14ac:dyDescent="0.2">
      <c r="A128" s="5" t="s">
        <v>199</v>
      </c>
      <c r="B128" s="5" t="s">
        <v>200</v>
      </c>
      <c r="C128" s="5">
        <v>176</v>
      </c>
      <c r="D128" s="35"/>
      <c r="E128" s="1" t="s">
        <v>715</v>
      </c>
      <c r="H128" s="1" t="s">
        <v>8</v>
      </c>
      <c r="I128" s="9">
        <v>40084</v>
      </c>
      <c r="J128" s="4">
        <v>375000</v>
      </c>
      <c r="K128" s="4">
        <v>375000</v>
      </c>
      <c r="L128" s="1">
        <f t="shared" si="54"/>
        <v>379222.5</v>
      </c>
      <c r="M128" s="1">
        <f t="shared" si="54"/>
        <v>384630.21284999995</v>
      </c>
      <c r="N128" s="1">
        <f t="shared" si="54"/>
        <v>392322.81710699998</v>
      </c>
      <c r="P128" s="1">
        <f t="shared" si="55"/>
        <v>399000</v>
      </c>
      <c r="Q128" s="1">
        <f t="shared" si="59"/>
        <v>403000</v>
      </c>
      <c r="R128" s="1">
        <f t="shared" si="60"/>
        <v>408000</v>
      </c>
      <c r="S128" s="1">
        <f t="shared" si="61"/>
        <v>411000</v>
      </c>
      <c r="T128" s="1">
        <v>410000</v>
      </c>
      <c r="V128" s="1">
        <f t="shared" si="50"/>
        <v>410000</v>
      </c>
      <c r="W128" s="1">
        <f t="shared" si="39"/>
        <v>440734</v>
      </c>
      <c r="X128" s="1" t="s">
        <v>879</v>
      </c>
      <c r="Y128" s="1">
        <f t="shared" si="56"/>
        <v>453400</v>
      </c>
      <c r="AA128" s="1">
        <f t="shared" si="57"/>
        <v>478200</v>
      </c>
      <c r="AE128" s="1">
        <f t="shared" si="58"/>
        <v>545800</v>
      </c>
    </row>
    <row r="129" spans="1:31" x14ac:dyDescent="0.2">
      <c r="A129" s="5" t="s">
        <v>201</v>
      </c>
      <c r="B129" s="5" t="s">
        <v>202</v>
      </c>
      <c r="C129" s="5">
        <v>114</v>
      </c>
      <c r="D129" s="35"/>
      <c r="E129" s="1" t="s">
        <v>676</v>
      </c>
      <c r="H129" s="1" t="s">
        <v>8</v>
      </c>
      <c r="I129" s="9">
        <v>40084</v>
      </c>
      <c r="J129" s="4">
        <v>365000</v>
      </c>
      <c r="K129" s="4">
        <v>365000</v>
      </c>
      <c r="L129" s="1">
        <f t="shared" si="54"/>
        <v>369109.9</v>
      </c>
      <c r="M129" s="1">
        <f t="shared" si="54"/>
        <v>374373.40717399999</v>
      </c>
      <c r="N129" s="1">
        <f t="shared" si="54"/>
        <v>381860.87531748001</v>
      </c>
      <c r="P129" s="1">
        <f t="shared" si="55"/>
        <v>388000</v>
      </c>
      <c r="Q129" s="1">
        <f t="shared" si="59"/>
        <v>392000</v>
      </c>
      <c r="R129" s="1">
        <f t="shared" si="60"/>
        <v>397000</v>
      </c>
      <c r="S129" s="1">
        <f t="shared" si="61"/>
        <v>400000</v>
      </c>
      <c r="T129" s="1">
        <v>400000</v>
      </c>
      <c r="V129" s="1">
        <f t="shared" si="50"/>
        <v>400000</v>
      </c>
      <c r="W129" s="1">
        <f t="shared" si="39"/>
        <v>429985</v>
      </c>
      <c r="X129" s="1" t="s">
        <v>879</v>
      </c>
      <c r="Y129" s="1">
        <f t="shared" si="56"/>
        <v>442300</v>
      </c>
      <c r="AA129" s="1">
        <f t="shared" si="57"/>
        <v>466500</v>
      </c>
      <c r="AE129" s="1">
        <f t="shared" si="58"/>
        <v>532500</v>
      </c>
    </row>
    <row r="130" spans="1:31" x14ac:dyDescent="0.2">
      <c r="A130" s="5" t="s">
        <v>305</v>
      </c>
      <c r="B130" s="5" t="s">
        <v>306</v>
      </c>
      <c r="C130" s="5">
        <v>122</v>
      </c>
      <c r="D130" s="35">
        <v>2002</v>
      </c>
      <c r="E130" s="1" t="s">
        <v>680</v>
      </c>
      <c r="H130" s="1" t="s">
        <v>8</v>
      </c>
      <c r="I130" s="9">
        <v>40084</v>
      </c>
      <c r="J130" s="4">
        <v>215000</v>
      </c>
      <c r="K130" s="4">
        <v>215000</v>
      </c>
      <c r="L130" s="1">
        <f t="shared" si="54"/>
        <v>217420.90000000002</v>
      </c>
      <c r="M130" s="1">
        <f t="shared" si="54"/>
        <v>220521.32203400001</v>
      </c>
      <c r="N130" s="1">
        <f t="shared" si="54"/>
        <v>224931.74847468</v>
      </c>
      <c r="P130" s="1">
        <f t="shared" si="55"/>
        <v>229000</v>
      </c>
      <c r="Q130" s="1">
        <f t="shared" si="59"/>
        <v>231000</v>
      </c>
      <c r="R130" s="1">
        <f t="shared" si="60"/>
        <v>234000</v>
      </c>
      <c r="S130" s="1">
        <f t="shared" si="61"/>
        <v>236000</v>
      </c>
      <c r="T130" s="1">
        <v>246000</v>
      </c>
      <c r="V130" s="1">
        <f t="shared" si="50"/>
        <v>246000</v>
      </c>
      <c r="W130" s="1">
        <f t="shared" si="39"/>
        <v>264440</v>
      </c>
      <c r="X130" s="1" t="s">
        <v>879</v>
      </c>
      <c r="Y130" s="1">
        <f t="shared" si="56"/>
        <v>272000</v>
      </c>
      <c r="AA130" s="1">
        <f t="shared" si="57"/>
        <v>286900</v>
      </c>
      <c r="AE130" s="1">
        <f t="shared" si="58"/>
        <v>327500</v>
      </c>
    </row>
    <row r="131" spans="1:31" x14ac:dyDescent="0.2">
      <c r="A131" s="5" t="s">
        <v>307</v>
      </c>
      <c r="B131" s="5" t="s">
        <v>308</v>
      </c>
      <c r="C131" s="5">
        <v>125</v>
      </c>
      <c r="D131" s="35"/>
      <c r="E131" s="1" t="s">
        <v>682</v>
      </c>
      <c r="H131" s="1" t="s">
        <v>8</v>
      </c>
      <c r="I131" s="9">
        <v>40084</v>
      </c>
      <c r="J131" s="4">
        <v>50000</v>
      </c>
      <c r="K131" s="4">
        <v>50000</v>
      </c>
      <c r="L131" s="1">
        <f t="shared" si="54"/>
        <v>50563</v>
      </c>
      <c r="M131" s="1">
        <f t="shared" si="54"/>
        <v>51284.028379999996</v>
      </c>
      <c r="N131" s="1">
        <f t="shared" si="54"/>
        <v>52309.708947599996</v>
      </c>
      <c r="P131" s="1">
        <f t="shared" si="55"/>
        <v>54000</v>
      </c>
      <c r="Q131" s="1">
        <f t="shared" si="59"/>
        <v>55000</v>
      </c>
      <c r="R131" s="1">
        <f t="shared" si="60"/>
        <v>56000</v>
      </c>
      <c r="S131" s="1">
        <f t="shared" si="61"/>
        <v>57000</v>
      </c>
      <c r="U131" s="1">
        <f>ROUNDUP(S131*123.1/121,-3)</f>
        <v>58000</v>
      </c>
      <c r="V131" s="1">
        <f t="shared" si="50"/>
        <v>58000</v>
      </c>
      <c r="W131" s="1">
        <f t="shared" si="39"/>
        <v>62348</v>
      </c>
      <c r="X131" s="1" t="s">
        <v>879</v>
      </c>
      <c r="Y131" s="1">
        <f t="shared" si="56"/>
        <v>64200</v>
      </c>
      <c r="AA131" s="1">
        <f t="shared" si="57"/>
        <v>67800</v>
      </c>
      <c r="AE131" s="1">
        <f t="shared" si="58"/>
        <v>77400</v>
      </c>
    </row>
    <row r="132" spans="1:31" x14ac:dyDescent="0.2">
      <c r="A132" s="5" t="s">
        <v>436</v>
      </c>
      <c r="B132" s="5" t="s">
        <v>437</v>
      </c>
      <c r="C132" s="5">
        <v>45</v>
      </c>
      <c r="D132" s="35"/>
      <c r="E132" s="1" t="s">
        <v>438</v>
      </c>
      <c r="H132" s="1" t="s">
        <v>8</v>
      </c>
      <c r="I132" s="9">
        <v>40084</v>
      </c>
      <c r="J132" s="4">
        <v>125000</v>
      </c>
      <c r="K132" s="4">
        <v>125000</v>
      </c>
      <c r="L132" s="1">
        <f t="shared" si="54"/>
        <v>126407.5</v>
      </c>
      <c r="M132" s="1">
        <f t="shared" si="54"/>
        <v>128210.07094999999</v>
      </c>
      <c r="N132" s="1">
        <f t="shared" si="54"/>
        <v>130774.272369</v>
      </c>
      <c r="P132" s="1">
        <f t="shared" si="55"/>
        <v>133000</v>
      </c>
      <c r="Q132" s="1">
        <f t="shared" si="59"/>
        <v>135000</v>
      </c>
      <c r="R132" s="1">
        <f t="shared" si="60"/>
        <v>137000</v>
      </c>
      <c r="S132" s="1">
        <f t="shared" si="61"/>
        <v>138000</v>
      </c>
      <c r="U132" s="1">
        <f>ROUNDUP(S132*123.1/121,-3)</f>
        <v>141000</v>
      </c>
      <c r="V132" s="1">
        <f t="shared" si="50"/>
        <v>141000</v>
      </c>
      <c r="W132" s="1">
        <f t="shared" si="39"/>
        <v>151570</v>
      </c>
      <c r="X132" s="1" t="s">
        <v>879</v>
      </c>
      <c r="Y132" s="1">
        <f t="shared" si="56"/>
        <v>156000</v>
      </c>
      <c r="AA132" s="1">
        <f t="shared" si="57"/>
        <v>164600</v>
      </c>
      <c r="AE132" s="1">
        <f t="shared" si="58"/>
        <v>187900</v>
      </c>
    </row>
    <row r="133" spans="1:31" x14ac:dyDescent="0.2">
      <c r="A133" s="5" t="s">
        <v>439</v>
      </c>
      <c r="B133" s="5" t="s">
        <v>440</v>
      </c>
      <c r="C133" s="5">
        <v>14</v>
      </c>
      <c r="D133" s="35"/>
      <c r="E133" s="1" t="s">
        <v>625</v>
      </c>
      <c r="H133" s="1" t="s">
        <v>8</v>
      </c>
      <c r="I133" s="9">
        <v>40084</v>
      </c>
      <c r="J133" s="4">
        <v>450000</v>
      </c>
      <c r="K133" s="4">
        <v>450000</v>
      </c>
      <c r="L133" s="1">
        <f t="shared" si="54"/>
        <v>455067</v>
      </c>
      <c r="M133" s="1">
        <f t="shared" si="54"/>
        <v>461556.25542</v>
      </c>
      <c r="N133" s="1">
        <f t="shared" si="54"/>
        <v>470787.38052840001</v>
      </c>
      <c r="P133" s="1">
        <f t="shared" si="55"/>
        <v>478000</v>
      </c>
      <c r="Q133" s="1">
        <f t="shared" si="59"/>
        <v>483000</v>
      </c>
      <c r="R133" s="1">
        <f t="shared" si="60"/>
        <v>489000</v>
      </c>
      <c r="S133" s="1">
        <f t="shared" si="61"/>
        <v>493000</v>
      </c>
      <c r="T133" s="1">
        <v>527000</v>
      </c>
      <c r="V133" s="1">
        <f t="shared" si="50"/>
        <v>527000</v>
      </c>
      <c r="W133" s="1">
        <f t="shared" si="39"/>
        <v>566505</v>
      </c>
      <c r="X133" s="1" t="s">
        <v>879</v>
      </c>
      <c r="Y133" s="1">
        <f t="shared" si="56"/>
        <v>582700</v>
      </c>
      <c r="AA133" s="1">
        <f t="shared" si="57"/>
        <v>614600</v>
      </c>
      <c r="AE133" s="1">
        <f t="shared" si="58"/>
        <v>701500</v>
      </c>
    </row>
    <row r="134" spans="1:31" x14ac:dyDescent="0.2">
      <c r="A134" s="5" t="s">
        <v>209</v>
      </c>
      <c r="B134" s="5" t="s">
        <v>210</v>
      </c>
      <c r="C134" s="5">
        <v>107</v>
      </c>
      <c r="D134" s="35"/>
      <c r="E134" s="1" t="s">
        <v>671</v>
      </c>
      <c r="H134" s="1" t="s">
        <v>8</v>
      </c>
      <c r="I134" s="9">
        <v>40084</v>
      </c>
      <c r="J134" s="4">
        <v>90000</v>
      </c>
      <c r="K134" s="4">
        <v>90000</v>
      </c>
      <c r="L134" s="1">
        <f t="shared" si="54"/>
        <v>91013.400000000009</v>
      </c>
      <c r="M134" s="1">
        <f t="shared" si="54"/>
        <v>92311.251084000003</v>
      </c>
      <c r="N134" s="1">
        <f t="shared" si="54"/>
        <v>94157.476105680005</v>
      </c>
      <c r="P134" s="1">
        <f t="shared" si="55"/>
        <v>96000</v>
      </c>
      <c r="Q134" s="1">
        <f t="shared" si="59"/>
        <v>97000</v>
      </c>
      <c r="R134" s="1">
        <f t="shared" si="60"/>
        <v>99000</v>
      </c>
      <c r="S134" s="1">
        <f t="shared" si="61"/>
        <v>100000</v>
      </c>
      <c r="U134" s="1">
        <f t="shared" ref="U134:U141" si="62">ROUNDUP(S134*123.1/121,-3)</f>
        <v>102000</v>
      </c>
      <c r="V134" s="1">
        <f t="shared" si="50"/>
        <v>102000</v>
      </c>
      <c r="W134" s="1">
        <f t="shared" si="39"/>
        <v>109646</v>
      </c>
      <c r="X134" s="1" t="s">
        <v>879</v>
      </c>
      <c r="Y134" s="1">
        <f t="shared" si="56"/>
        <v>112800</v>
      </c>
      <c r="AA134" s="1">
        <f t="shared" si="57"/>
        <v>119000</v>
      </c>
      <c r="AE134" s="1">
        <f t="shared" si="58"/>
        <v>135900</v>
      </c>
    </row>
    <row r="135" spans="1:31" x14ac:dyDescent="0.2">
      <c r="A135" s="5" t="s">
        <v>404</v>
      </c>
      <c r="B135" s="5" t="s">
        <v>405</v>
      </c>
      <c r="C135" s="5">
        <v>43</v>
      </c>
      <c r="D135" s="37"/>
      <c r="E135" s="1" t="s">
        <v>406</v>
      </c>
      <c r="H135" s="1" t="s">
        <v>8</v>
      </c>
      <c r="I135" s="9">
        <v>40084</v>
      </c>
      <c r="J135" s="4">
        <v>30000</v>
      </c>
      <c r="K135" s="4">
        <v>30000</v>
      </c>
      <c r="L135" s="1">
        <f t="shared" si="54"/>
        <v>30337.800000000003</v>
      </c>
      <c r="M135" s="1">
        <f t="shared" si="54"/>
        <v>30770.417028</v>
      </c>
      <c r="N135" s="1">
        <f t="shared" si="54"/>
        <v>31385.825368559999</v>
      </c>
      <c r="P135" s="1">
        <f t="shared" si="55"/>
        <v>32000</v>
      </c>
      <c r="Q135" s="1">
        <f t="shared" si="59"/>
        <v>33000</v>
      </c>
      <c r="R135" s="1">
        <f t="shared" si="60"/>
        <v>34000</v>
      </c>
      <c r="S135" s="1">
        <f t="shared" si="61"/>
        <v>35000</v>
      </c>
      <c r="U135" s="1">
        <f t="shared" si="62"/>
        <v>36000</v>
      </c>
      <c r="V135" s="1">
        <f t="shared" si="50"/>
        <v>36000</v>
      </c>
      <c r="W135" s="1">
        <f t="shared" si="39"/>
        <v>38699</v>
      </c>
      <c r="X135" s="1" t="s">
        <v>879</v>
      </c>
      <c r="Y135" s="1">
        <f t="shared" si="56"/>
        <v>39900</v>
      </c>
      <c r="AA135" s="1">
        <f t="shared" si="57"/>
        <v>42100</v>
      </c>
      <c r="AE135" s="1">
        <f t="shared" si="58"/>
        <v>48100</v>
      </c>
    </row>
    <row r="136" spans="1:31" x14ac:dyDescent="0.2">
      <c r="A136" s="5" t="s">
        <v>407</v>
      </c>
      <c r="B136" s="5" t="s">
        <v>408</v>
      </c>
      <c r="C136" s="5">
        <v>3</v>
      </c>
      <c r="D136" s="35"/>
      <c r="E136" s="1" t="s">
        <v>409</v>
      </c>
      <c r="H136" s="1" t="s">
        <v>8</v>
      </c>
      <c r="I136" s="9">
        <v>40084</v>
      </c>
      <c r="J136" s="4">
        <v>185000</v>
      </c>
      <c r="K136" s="4">
        <v>185000</v>
      </c>
      <c r="L136" s="1">
        <f t="shared" si="54"/>
        <v>187083.1</v>
      </c>
      <c r="M136" s="1">
        <f t="shared" si="54"/>
        <v>189750.90500599999</v>
      </c>
      <c r="N136" s="1">
        <f t="shared" si="54"/>
        <v>193545.92310612</v>
      </c>
      <c r="P136" s="1">
        <f t="shared" si="55"/>
        <v>197000</v>
      </c>
      <c r="Q136" s="1">
        <f t="shared" si="59"/>
        <v>199000</v>
      </c>
      <c r="R136" s="1">
        <f t="shared" si="60"/>
        <v>202000</v>
      </c>
      <c r="S136" s="1">
        <f t="shared" si="61"/>
        <v>204000</v>
      </c>
      <c r="U136" s="1">
        <f t="shared" si="62"/>
        <v>208000</v>
      </c>
      <c r="V136" s="1">
        <f t="shared" si="50"/>
        <v>208000</v>
      </c>
      <c r="W136" s="1">
        <f t="shared" si="39"/>
        <v>223592</v>
      </c>
      <c r="X136" s="1" t="s">
        <v>879</v>
      </c>
      <c r="Y136" s="1">
        <f t="shared" si="56"/>
        <v>230000</v>
      </c>
      <c r="AA136" s="1">
        <f t="shared" si="57"/>
        <v>242600</v>
      </c>
      <c r="AE136" s="1">
        <f t="shared" si="58"/>
        <v>276900</v>
      </c>
    </row>
    <row r="137" spans="1:31" x14ac:dyDescent="0.2">
      <c r="A137" s="5" t="s">
        <v>300</v>
      </c>
      <c r="B137" s="5" t="s">
        <v>301</v>
      </c>
      <c r="C137" s="5">
        <v>124</v>
      </c>
      <c r="D137" s="35"/>
      <c r="E137" s="1" t="s">
        <v>302</v>
      </c>
      <c r="H137" s="1" t="s">
        <v>8</v>
      </c>
      <c r="I137" s="9">
        <v>40084</v>
      </c>
      <c r="J137" s="4">
        <v>75000</v>
      </c>
      <c r="K137" s="4">
        <v>75000</v>
      </c>
      <c r="L137" s="1">
        <f t="shared" si="54"/>
        <v>75844.5</v>
      </c>
      <c r="M137" s="1">
        <f t="shared" si="54"/>
        <v>76926.042569999991</v>
      </c>
      <c r="N137" s="1">
        <f t="shared" si="54"/>
        <v>78464.563421399987</v>
      </c>
      <c r="P137" s="1">
        <f t="shared" si="55"/>
        <v>80000</v>
      </c>
      <c r="Q137" s="1">
        <f t="shared" si="59"/>
        <v>81000</v>
      </c>
      <c r="R137" s="1">
        <f t="shared" si="60"/>
        <v>82000</v>
      </c>
      <c r="S137" s="1">
        <f t="shared" si="61"/>
        <v>83000</v>
      </c>
      <c r="U137" s="1">
        <f t="shared" si="62"/>
        <v>85000</v>
      </c>
      <c r="V137" s="1">
        <f t="shared" si="50"/>
        <v>85000</v>
      </c>
      <c r="W137" s="1">
        <f t="shared" si="39"/>
        <v>91372</v>
      </c>
      <c r="X137" s="1" t="s">
        <v>879</v>
      </c>
      <c r="Y137" s="1">
        <f t="shared" si="56"/>
        <v>94000</v>
      </c>
      <c r="AA137" s="1">
        <f t="shared" si="57"/>
        <v>99200</v>
      </c>
      <c r="AE137" s="1">
        <f t="shared" si="58"/>
        <v>113300</v>
      </c>
    </row>
    <row r="138" spans="1:31" x14ac:dyDescent="0.2">
      <c r="A138" s="5" t="s">
        <v>241</v>
      </c>
      <c r="B138" s="5" t="s">
        <v>242</v>
      </c>
      <c r="C138" s="5">
        <v>116</v>
      </c>
      <c r="D138" s="35"/>
      <c r="E138" s="1" t="s">
        <v>243</v>
      </c>
      <c r="H138" s="1" t="s">
        <v>8</v>
      </c>
      <c r="I138" s="9">
        <v>40084</v>
      </c>
      <c r="J138" s="4">
        <v>50000</v>
      </c>
      <c r="K138" s="4">
        <v>50000</v>
      </c>
      <c r="L138" s="1">
        <f t="shared" si="54"/>
        <v>50563</v>
      </c>
      <c r="M138" s="1">
        <f t="shared" si="54"/>
        <v>51284.028379999996</v>
      </c>
      <c r="N138" s="1">
        <f t="shared" si="54"/>
        <v>52309.708947599996</v>
      </c>
      <c r="P138" s="1">
        <f t="shared" si="55"/>
        <v>54000</v>
      </c>
      <c r="Q138" s="1">
        <f t="shared" si="59"/>
        <v>55000</v>
      </c>
      <c r="R138" s="1">
        <f t="shared" si="60"/>
        <v>56000</v>
      </c>
      <c r="S138" s="1">
        <f t="shared" si="61"/>
        <v>57000</v>
      </c>
      <c r="U138" s="1">
        <f t="shared" si="62"/>
        <v>58000</v>
      </c>
      <c r="V138" s="1">
        <f t="shared" si="50"/>
        <v>58000</v>
      </c>
      <c r="W138" s="1">
        <f t="shared" si="39"/>
        <v>62348</v>
      </c>
      <c r="X138" s="1" t="s">
        <v>879</v>
      </c>
      <c r="Y138" s="1">
        <f t="shared" si="56"/>
        <v>64200</v>
      </c>
      <c r="AA138" s="1">
        <f t="shared" si="57"/>
        <v>67800</v>
      </c>
      <c r="AE138" s="1">
        <f t="shared" si="58"/>
        <v>77400</v>
      </c>
    </row>
    <row r="139" spans="1:31" x14ac:dyDescent="0.2">
      <c r="A139" s="5" t="s">
        <v>226</v>
      </c>
      <c r="B139" s="5" t="s">
        <v>227</v>
      </c>
      <c r="C139" s="5">
        <v>126</v>
      </c>
      <c r="D139" s="35"/>
      <c r="E139" s="1" t="s">
        <v>683</v>
      </c>
      <c r="H139" s="1" t="s">
        <v>8</v>
      </c>
      <c r="I139" s="9">
        <v>40084</v>
      </c>
      <c r="J139" s="4">
        <v>60000</v>
      </c>
      <c r="K139" s="4">
        <v>60000</v>
      </c>
      <c r="L139" s="1">
        <f t="shared" si="54"/>
        <v>60675.600000000006</v>
      </c>
      <c r="M139" s="1">
        <f t="shared" si="54"/>
        <v>61540.834056</v>
      </c>
      <c r="N139" s="1">
        <f t="shared" si="54"/>
        <v>62771.650737119999</v>
      </c>
      <c r="P139" s="1">
        <f t="shared" si="55"/>
        <v>64000</v>
      </c>
      <c r="Q139" s="1">
        <f t="shared" si="59"/>
        <v>65000</v>
      </c>
      <c r="R139" s="1">
        <f t="shared" si="60"/>
        <v>66000</v>
      </c>
      <c r="S139" s="1">
        <f t="shared" si="61"/>
        <v>67000</v>
      </c>
      <c r="U139" s="1">
        <f t="shared" si="62"/>
        <v>69000</v>
      </c>
      <c r="V139" s="1">
        <f t="shared" si="50"/>
        <v>69000</v>
      </c>
      <c r="W139" s="1">
        <f t="shared" si="39"/>
        <v>74172</v>
      </c>
      <c r="X139" s="1" t="s">
        <v>879</v>
      </c>
      <c r="Y139" s="1">
        <f t="shared" si="56"/>
        <v>76300</v>
      </c>
      <c r="AA139" s="1">
        <f t="shared" si="57"/>
        <v>80500</v>
      </c>
      <c r="AE139" s="1">
        <f t="shared" si="58"/>
        <v>91900</v>
      </c>
    </row>
    <row r="140" spans="1:31" x14ac:dyDescent="0.2">
      <c r="A140" s="5" t="s">
        <v>252</v>
      </c>
      <c r="B140" s="5" t="s">
        <v>253</v>
      </c>
      <c r="C140" s="5">
        <v>119</v>
      </c>
      <c r="D140" s="35"/>
      <c r="E140" s="1" t="s">
        <v>677</v>
      </c>
      <c r="H140" s="1" t="s">
        <v>8</v>
      </c>
      <c r="I140" s="9">
        <v>40084</v>
      </c>
      <c r="J140" s="4">
        <v>55000</v>
      </c>
      <c r="K140" s="4">
        <v>55000</v>
      </c>
      <c r="L140" s="1">
        <f t="shared" si="54"/>
        <v>55619.3</v>
      </c>
      <c r="M140" s="1">
        <f t="shared" si="54"/>
        <v>56412.431217999998</v>
      </c>
      <c r="N140" s="1">
        <f t="shared" si="54"/>
        <v>57540.679842359998</v>
      </c>
      <c r="P140" s="1">
        <f t="shared" si="55"/>
        <v>59000</v>
      </c>
      <c r="Q140" s="1">
        <f t="shared" si="59"/>
        <v>60000</v>
      </c>
      <c r="R140" s="1">
        <f t="shared" si="60"/>
        <v>61000</v>
      </c>
      <c r="S140" s="1">
        <f t="shared" si="61"/>
        <v>62000</v>
      </c>
      <c r="U140" s="1">
        <f t="shared" si="62"/>
        <v>64000</v>
      </c>
      <c r="V140" s="1">
        <f t="shared" si="50"/>
        <v>64000</v>
      </c>
      <c r="W140" s="1">
        <f t="shared" si="39"/>
        <v>68798</v>
      </c>
      <c r="X140" s="1" t="s">
        <v>879</v>
      </c>
      <c r="Y140" s="1">
        <f t="shared" si="56"/>
        <v>70800</v>
      </c>
      <c r="AA140" s="1">
        <f t="shared" si="57"/>
        <v>74700</v>
      </c>
      <c r="AE140" s="1">
        <f t="shared" si="58"/>
        <v>85300</v>
      </c>
    </row>
    <row r="141" spans="1:31" x14ac:dyDescent="0.2">
      <c r="A141" s="5" t="s">
        <v>214</v>
      </c>
      <c r="B141" s="5" t="s">
        <v>215</v>
      </c>
      <c r="C141" s="5">
        <v>110</v>
      </c>
      <c r="D141" s="35"/>
      <c r="E141" s="1" t="s">
        <v>216</v>
      </c>
      <c r="H141" s="1" t="s">
        <v>8</v>
      </c>
      <c r="I141" s="9">
        <v>40084</v>
      </c>
      <c r="J141" s="4">
        <v>75000</v>
      </c>
      <c r="K141" s="4">
        <v>75000</v>
      </c>
      <c r="L141" s="1">
        <f t="shared" ref="L141:N160" si="63">SUM(K141*L$6)</f>
        <v>75844.5</v>
      </c>
      <c r="M141" s="1">
        <f t="shared" si="63"/>
        <v>76926.042569999991</v>
      </c>
      <c r="N141" s="1">
        <f t="shared" si="63"/>
        <v>78464.563421399987</v>
      </c>
      <c r="P141" s="1">
        <f t="shared" si="55"/>
        <v>80000</v>
      </c>
      <c r="Q141" s="1">
        <f t="shared" si="59"/>
        <v>81000</v>
      </c>
      <c r="R141" s="1">
        <f t="shared" si="60"/>
        <v>82000</v>
      </c>
      <c r="S141" s="1">
        <f t="shared" si="61"/>
        <v>83000</v>
      </c>
      <c r="U141" s="1">
        <f t="shared" si="62"/>
        <v>85000</v>
      </c>
      <c r="V141" s="1">
        <f t="shared" si="50"/>
        <v>85000</v>
      </c>
      <c r="W141" s="1">
        <f t="shared" si="39"/>
        <v>91372</v>
      </c>
      <c r="X141" s="1" t="s">
        <v>879</v>
      </c>
      <c r="Y141" s="1">
        <f t="shared" si="56"/>
        <v>94000</v>
      </c>
      <c r="AA141" s="1">
        <f t="shared" si="57"/>
        <v>99200</v>
      </c>
      <c r="AE141" s="1">
        <f t="shared" si="58"/>
        <v>113300</v>
      </c>
    </row>
    <row r="142" spans="1:31" x14ac:dyDescent="0.2">
      <c r="A142" s="5" t="s">
        <v>190</v>
      </c>
      <c r="B142" s="5" t="s">
        <v>191</v>
      </c>
      <c r="C142" s="5">
        <v>181</v>
      </c>
      <c r="D142" s="38"/>
      <c r="E142" s="1" t="s">
        <v>720</v>
      </c>
      <c r="G142" s="2"/>
      <c r="H142" s="2" t="s">
        <v>8</v>
      </c>
      <c r="I142" s="9">
        <v>40084</v>
      </c>
      <c r="J142" s="4">
        <v>1010000</v>
      </c>
      <c r="K142" s="4">
        <v>1010000</v>
      </c>
      <c r="L142" s="1">
        <f t="shared" si="63"/>
        <v>1021372.6000000001</v>
      </c>
      <c r="M142" s="1">
        <f t="shared" si="63"/>
        <v>1035937.373276</v>
      </c>
      <c r="N142" s="1">
        <f t="shared" si="63"/>
        <v>1056656.1207415201</v>
      </c>
      <c r="P142" s="1">
        <f t="shared" si="55"/>
        <v>1073000</v>
      </c>
      <c r="Q142" s="1">
        <f t="shared" si="59"/>
        <v>1083000</v>
      </c>
      <c r="R142" s="1">
        <f t="shared" si="60"/>
        <v>1096000</v>
      </c>
      <c r="S142" s="1">
        <f t="shared" si="61"/>
        <v>1104000</v>
      </c>
      <c r="T142" s="1">
        <v>1110000</v>
      </c>
      <c r="V142" s="1">
        <f t="shared" si="50"/>
        <v>1110000</v>
      </c>
      <c r="W142" s="1">
        <f t="shared" si="39"/>
        <v>1193207</v>
      </c>
      <c r="X142" s="1" t="s">
        <v>879</v>
      </c>
      <c r="Y142" s="1">
        <f t="shared" si="56"/>
        <v>1227300</v>
      </c>
      <c r="AA142" s="1">
        <f t="shared" si="57"/>
        <v>1294400</v>
      </c>
      <c r="AE142" s="1">
        <f t="shared" si="58"/>
        <v>1477400</v>
      </c>
    </row>
    <row r="143" spans="1:31" x14ac:dyDescent="0.2">
      <c r="A143" s="5" t="s">
        <v>260</v>
      </c>
      <c r="B143" s="5" t="s">
        <v>261</v>
      </c>
      <c r="C143" s="5">
        <v>135</v>
      </c>
      <c r="D143" s="35"/>
      <c r="E143" s="1" t="s">
        <v>262</v>
      </c>
      <c r="H143" s="1" t="s">
        <v>8</v>
      </c>
      <c r="I143" s="9">
        <v>40084</v>
      </c>
      <c r="J143" s="4">
        <v>45000</v>
      </c>
      <c r="K143" s="4">
        <v>45000</v>
      </c>
      <c r="L143" s="1">
        <f t="shared" si="63"/>
        <v>45506.700000000004</v>
      </c>
      <c r="M143" s="1">
        <f t="shared" si="63"/>
        <v>46155.625542000002</v>
      </c>
      <c r="N143" s="1">
        <f t="shared" si="63"/>
        <v>47078.738052840003</v>
      </c>
      <c r="P143" s="1">
        <f t="shared" si="55"/>
        <v>48000</v>
      </c>
      <c r="Q143" s="1">
        <f t="shared" si="59"/>
        <v>49000</v>
      </c>
      <c r="R143" s="1">
        <f t="shared" si="60"/>
        <v>50000</v>
      </c>
      <c r="S143" s="1">
        <f t="shared" si="61"/>
        <v>51000</v>
      </c>
      <c r="U143" s="1">
        <f>ROUNDUP(S143*123.1/121,-3)</f>
        <v>52000</v>
      </c>
      <c r="V143" s="1">
        <f t="shared" si="50"/>
        <v>52000</v>
      </c>
      <c r="W143" s="1">
        <f t="shared" si="39"/>
        <v>55898</v>
      </c>
      <c r="X143" s="1" t="s">
        <v>879</v>
      </c>
      <c r="Y143" s="1">
        <f t="shared" si="56"/>
        <v>57500</v>
      </c>
      <c r="AA143" s="1">
        <f t="shared" si="57"/>
        <v>60700</v>
      </c>
      <c r="AE143" s="1">
        <f t="shared" si="58"/>
        <v>69300</v>
      </c>
    </row>
    <row r="144" spans="1:31" x14ac:dyDescent="0.2">
      <c r="A144" s="5" t="s">
        <v>192</v>
      </c>
      <c r="B144" s="5" t="s">
        <v>193</v>
      </c>
      <c r="C144" s="5">
        <v>243</v>
      </c>
      <c r="D144" s="35"/>
      <c r="E144" s="1" t="s">
        <v>733</v>
      </c>
      <c r="H144" s="1" t="s">
        <v>8</v>
      </c>
      <c r="I144" s="9">
        <v>40084</v>
      </c>
      <c r="J144" s="4">
        <v>350000</v>
      </c>
      <c r="K144" s="4">
        <v>350000</v>
      </c>
      <c r="L144" s="1">
        <f t="shared" si="63"/>
        <v>353941</v>
      </c>
      <c r="M144" s="1">
        <f t="shared" si="63"/>
        <v>358988.19865999999</v>
      </c>
      <c r="N144" s="1">
        <f t="shared" si="63"/>
        <v>366167.96263319999</v>
      </c>
      <c r="P144" s="1">
        <f t="shared" si="55"/>
        <v>372000</v>
      </c>
      <c r="Q144" s="1">
        <f t="shared" si="59"/>
        <v>376000</v>
      </c>
      <c r="R144" s="1">
        <f t="shared" si="60"/>
        <v>381000</v>
      </c>
      <c r="S144" s="1">
        <f t="shared" si="61"/>
        <v>384000</v>
      </c>
      <c r="T144" s="1">
        <v>394000</v>
      </c>
      <c r="V144" s="1">
        <f t="shared" si="50"/>
        <v>394000</v>
      </c>
      <c r="W144" s="1">
        <f t="shared" si="39"/>
        <v>423535</v>
      </c>
      <c r="X144" s="1" t="s">
        <v>879</v>
      </c>
      <c r="Y144" s="1">
        <f t="shared" si="56"/>
        <v>435700</v>
      </c>
      <c r="AA144" s="1">
        <f t="shared" si="57"/>
        <v>459600</v>
      </c>
      <c r="AE144" s="1">
        <f t="shared" si="58"/>
        <v>524600</v>
      </c>
    </row>
    <row r="145" spans="1:31" x14ac:dyDescent="0.2">
      <c r="A145" s="5" t="s">
        <v>266</v>
      </c>
      <c r="B145" s="5" t="s">
        <v>267</v>
      </c>
      <c r="C145" s="5">
        <v>137</v>
      </c>
      <c r="D145" s="35"/>
      <c r="E145" s="1" t="s">
        <v>689</v>
      </c>
      <c r="H145" s="1" t="s">
        <v>8</v>
      </c>
      <c r="I145" s="9">
        <v>40084</v>
      </c>
      <c r="J145" s="4">
        <v>90000</v>
      </c>
      <c r="K145" s="4">
        <v>90000</v>
      </c>
      <c r="L145" s="1">
        <f t="shared" si="63"/>
        <v>91013.400000000009</v>
      </c>
      <c r="M145" s="1">
        <f t="shared" si="63"/>
        <v>92311.251084000003</v>
      </c>
      <c r="N145" s="1">
        <f t="shared" si="63"/>
        <v>94157.476105680005</v>
      </c>
      <c r="P145" s="1">
        <f t="shared" si="55"/>
        <v>96000</v>
      </c>
      <c r="Q145" s="1">
        <f t="shared" si="59"/>
        <v>97000</v>
      </c>
      <c r="R145" s="1">
        <f t="shared" si="60"/>
        <v>99000</v>
      </c>
      <c r="S145" s="1">
        <f t="shared" si="61"/>
        <v>100000</v>
      </c>
      <c r="U145" s="1">
        <f t="shared" ref="U145:U160" si="64">ROUNDUP(S145*123.1/121,-3)</f>
        <v>102000</v>
      </c>
      <c r="V145" s="1">
        <f t="shared" si="50"/>
        <v>102000</v>
      </c>
      <c r="W145" s="1">
        <f t="shared" si="39"/>
        <v>109646</v>
      </c>
      <c r="X145" s="1" t="s">
        <v>879</v>
      </c>
      <c r="Y145" s="1">
        <f t="shared" si="56"/>
        <v>112800</v>
      </c>
      <c r="AA145" s="1">
        <f t="shared" si="57"/>
        <v>119000</v>
      </c>
      <c r="AE145" s="1">
        <f t="shared" si="58"/>
        <v>135900</v>
      </c>
    </row>
    <row r="146" spans="1:31" x14ac:dyDescent="0.2">
      <c r="A146" s="5" t="s">
        <v>277</v>
      </c>
      <c r="B146" s="5" t="s">
        <v>278</v>
      </c>
      <c r="C146" s="5">
        <v>142</v>
      </c>
      <c r="D146" s="35"/>
      <c r="E146" s="1" t="s">
        <v>279</v>
      </c>
      <c r="H146" s="1" t="s">
        <v>8</v>
      </c>
      <c r="I146" s="9">
        <v>40084</v>
      </c>
      <c r="J146" s="4">
        <v>30000</v>
      </c>
      <c r="K146" s="4">
        <v>30000</v>
      </c>
      <c r="L146" s="1">
        <f t="shared" si="63"/>
        <v>30337.800000000003</v>
      </c>
      <c r="M146" s="1">
        <f t="shared" si="63"/>
        <v>30770.417028</v>
      </c>
      <c r="N146" s="1">
        <f t="shared" si="63"/>
        <v>31385.825368559999</v>
      </c>
      <c r="P146" s="1">
        <f t="shared" si="55"/>
        <v>32000</v>
      </c>
      <c r="Q146" s="1">
        <f t="shared" si="59"/>
        <v>33000</v>
      </c>
      <c r="R146" s="1">
        <f t="shared" si="60"/>
        <v>34000</v>
      </c>
      <c r="S146" s="1">
        <f t="shared" si="61"/>
        <v>35000</v>
      </c>
      <c r="U146" s="1">
        <f t="shared" si="64"/>
        <v>36000</v>
      </c>
      <c r="V146" s="1">
        <f t="shared" si="50"/>
        <v>36000</v>
      </c>
      <c r="W146" s="1">
        <f t="shared" si="39"/>
        <v>38699</v>
      </c>
      <c r="X146" s="1" t="s">
        <v>879</v>
      </c>
      <c r="Y146" s="1">
        <f t="shared" si="56"/>
        <v>39900</v>
      </c>
      <c r="AA146" s="1">
        <f t="shared" si="57"/>
        <v>42100</v>
      </c>
      <c r="AE146" s="1">
        <f t="shared" si="58"/>
        <v>48100</v>
      </c>
    </row>
    <row r="147" spans="1:31" x14ac:dyDescent="0.2">
      <c r="A147" s="5" t="s">
        <v>337</v>
      </c>
      <c r="B147" s="5" t="s">
        <v>338</v>
      </c>
      <c r="C147" s="5">
        <v>147</v>
      </c>
      <c r="D147" s="35"/>
      <c r="E147" s="1" t="s">
        <v>694</v>
      </c>
      <c r="H147" s="1" t="s">
        <v>8</v>
      </c>
      <c r="I147" s="9">
        <v>40084</v>
      </c>
      <c r="J147" s="4">
        <v>50000</v>
      </c>
      <c r="K147" s="4">
        <v>50000</v>
      </c>
      <c r="L147" s="1">
        <f t="shared" si="63"/>
        <v>50563</v>
      </c>
      <c r="M147" s="1">
        <f t="shared" si="63"/>
        <v>51284.028379999996</v>
      </c>
      <c r="N147" s="1">
        <f t="shared" si="63"/>
        <v>52309.708947599996</v>
      </c>
      <c r="P147" s="1">
        <f t="shared" si="55"/>
        <v>54000</v>
      </c>
      <c r="Q147" s="1">
        <f t="shared" si="59"/>
        <v>55000</v>
      </c>
      <c r="R147" s="1">
        <f t="shared" si="60"/>
        <v>56000</v>
      </c>
      <c r="S147" s="1">
        <f t="shared" si="61"/>
        <v>57000</v>
      </c>
      <c r="U147" s="1">
        <f t="shared" si="64"/>
        <v>58000</v>
      </c>
      <c r="V147" s="1">
        <f t="shared" si="50"/>
        <v>58000</v>
      </c>
      <c r="W147" s="1">
        <f t="shared" si="39"/>
        <v>62348</v>
      </c>
      <c r="X147" s="1" t="s">
        <v>879</v>
      </c>
      <c r="Y147" s="1">
        <f t="shared" si="56"/>
        <v>64200</v>
      </c>
      <c r="AA147" s="1">
        <f t="shared" si="57"/>
        <v>67800</v>
      </c>
      <c r="AE147" s="1">
        <f t="shared" si="58"/>
        <v>77400</v>
      </c>
    </row>
    <row r="148" spans="1:31" x14ac:dyDescent="0.2">
      <c r="A148" s="5" t="s">
        <v>247</v>
      </c>
      <c r="B148" s="5" t="s">
        <v>248</v>
      </c>
      <c r="C148" s="5">
        <v>118</v>
      </c>
      <c r="D148" s="35"/>
      <c r="E148" s="1" t="s">
        <v>249</v>
      </c>
      <c r="H148" s="1" t="s">
        <v>8</v>
      </c>
      <c r="I148" s="9">
        <v>40084</v>
      </c>
      <c r="J148" s="4">
        <v>45000</v>
      </c>
      <c r="K148" s="4">
        <v>45000</v>
      </c>
      <c r="L148" s="1">
        <f t="shared" si="63"/>
        <v>45506.700000000004</v>
      </c>
      <c r="M148" s="1">
        <f t="shared" si="63"/>
        <v>46155.625542000002</v>
      </c>
      <c r="N148" s="1">
        <f t="shared" si="63"/>
        <v>47078.738052840003</v>
      </c>
      <c r="P148" s="1">
        <f t="shared" si="55"/>
        <v>48000</v>
      </c>
      <c r="Q148" s="1">
        <f t="shared" si="59"/>
        <v>49000</v>
      </c>
      <c r="R148" s="1">
        <f t="shared" si="60"/>
        <v>50000</v>
      </c>
      <c r="S148" s="1">
        <f t="shared" si="61"/>
        <v>51000</v>
      </c>
      <c r="U148" s="1">
        <f t="shared" si="64"/>
        <v>52000</v>
      </c>
      <c r="V148" s="1">
        <f t="shared" si="50"/>
        <v>52000</v>
      </c>
      <c r="W148" s="1">
        <f t="shared" si="39"/>
        <v>55898</v>
      </c>
      <c r="X148" s="1" t="s">
        <v>879</v>
      </c>
      <c r="Y148" s="1">
        <f t="shared" si="56"/>
        <v>57500</v>
      </c>
      <c r="AA148" s="1">
        <f t="shared" si="57"/>
        <v>60700</v>
      </c>
      <c r="AE148" s="1">
        <f t="shared" si="58"/>
        <v>69300</v>
      </c>
    </row>
    <row r="149" spans="1:31" x14ac:dyDescent="0.2">
      <c r="A149" s="5" t="s">
        <v>434</v>
      </c>
      <c r="B149" s="5" t="s">
        <v>435</v>
      </c>
      <c r="C149" s="5">
        <v>37</v>
      </c>
      <c r="D149" s="35"/>
      <c r="E149" s="1" t="s">
        <v>635</v>
      </c>
      <c r="H149" s="1" t="s">
        <v>8</v>
      </c>
      <c r="I149" s="9">
        <v>40084</v>
      </c>
      <c r="J149" s="4">
        <v>100000</v>
      </c>
      <c r="K149" s="4">
        <v>100000</v>
      </c>
      <c r="L149" s="1">
        <f t="shared" si="63"/>
        <v>101126</v>
      </c>
      <c r="M149" s="1">
        <f t="shared" si="63"/>
        <v>102568.05675999999</v>
      </c>
      <c r="N149" s="1">
        <f t="shared" si="63"/>
        <v>104619.41789519999</v>
      </c>
      <c r="P149" s="1">
        <f t="shared" si="55"/>
        <v>107000</v>
      </c>
      <c r="Q149" s="1">
        <f t="shared" si="59"/>
        <v>108000</v>
      </c>
      <c r="R149" s="1">
        <f t="shared" si="60"/>
        <v>110000</v>
      </c>
      <c r="S149" s="1">
        <f t="shared" si="61"/>
        <v>111000</v>
      </c>
      <c r="U149" s="1">
        <f t="shared" si="64"/>
        <v>113000</v>
      </c>
      <c r="V149" s="1">
        <f t="shared" si="50"/>
        <v>113000</v>
      </c>
      <c r="W149" s="1">
        <f t="shared" si="39"/>
        <v>121471</v>
      </c>
      <c r="X149" s="1" t="s">
        <v>879</v>
      </c>
      <c r="Y149" s="1">
        <f t="shared" si="56"/>
        <v>125000</v>
      </c>
      <c r="AA149" s="1">
        <f t="shared" si="57"/>
        <v>131900</v>
      </c>
      <c r="AE149" s="1">
        <f t="shared" si="58"/>
        <v>150600</v>
      </c>
    </row>
    <row r="150" spans="1:31" x14ac:dyDescent="0.2">
      <c r="A150" s="5" t="s">
        <v>429</v>
      </c>
      <c r="B150" s="5" t="s">
        <v>430</v>
      </c>
      <c r="C150" s="5">
        <v>44</v>
      </c>
      <c r="D150" s="35"/>
      <c r="E150" s="1" t="s">
        <v>638</v>
      </c>
      <c r="H150" s="1" t="s">
        <v>8</v>
      </c>
      <c r="I150" s="9">
        <v>40084</v>
      </c>
      <c r="J150" s="4">
        <v>75000</v>
      </c>
      <c r="K150" s="4">
        <v>75000</v>
      </c>
      <c r="L150" s="1">
        <f t="shared" si="63"/>
        <v>75844.5</v>
      </c>
      <c r="M150" s="1">
        <f t="shared" si="63"/>
        <v>76926.042569999991</v>
      </c>
      <c r="N150" s="1">
        <f t="shared" si="63"/>
        <v>78464.563421399987</v>
      </c>
      <c r="P150" s="1">
        <f t="shared" si="55"/>
        <v>80000</v>
      </c>
      <c r="Q150" s="1">
        <f t="shared" si="59"/>
        <v>81000</v>
      </c>
      <c r="R150" s="1">
        <f t="shared" si="60"/>
        <v>82000</v>
      </c>
      <c r="S150" s="1">
        <f t="shared" si="61"/>
        <v>83000</v>
      </c>
      <c r="U150" s="1">
        <f t="shared" si="64"/>
        <v>85000</v>
      </c>
      <c r="V150" s="1">
        <f t="shared" si="50"/>
        <v>85000</v>
      </c>
      <c r="W150" s="1">
        <f t="shared" si="39"/>
        <v>91372</v>
      </c>
      <c r="X150" s="1" t="s">
        <v>879</v>
      </c>
      <c r="Y150" s="1">
        <f t="shared" si="56"/>
        <v>94000</v>
      </c>
      <c r="AA150" s="1">
        <f t="shared" si="57"/>
        <v>99200</v>
      </c>
      <c r="AE150" s="1">
        <f t="shared" si="58"/>
        <v>113300</v>
      </c>
    </row>
    <row r="151" spans="1:31" x14ac:dyDescent="0.2">
      <c r="A151" s="5" t="s">
        <v>427</v>
      </c>
      <c r="B151" s="5" t="s">
        <v>428</v>
      </c>
      <c r="C151" s="5">
        <v>34</v>
      </c>
      <c r="D151" s="35"/>
      <c r="E151" s="1" t="s">
        <v>632</v>
      </c>
      <c r="H151" s="1" t="s">
        <v>8</v>
      </c>
      <c r="I151" s="9">
        <v>40084</v>
      </c>
      <c r="J151" s="4">
        <v>100000</v>
      </c>
      <c r="K151" s="4">
        <v>100000</v>
      </c>
      <c r="L151" s="1">
        <f t="shared" si="63"/>
        <v>101126</v>
      </c>
      <c r="M151" s="1">
        <f t="shared" si="63"/>
        <v>102568.05675999999</v>
      </c>
      <c r="N151" s="1">
        <f t="shared" si="63"/>
        <v>104619.41789519999</v>
      </c>
      <c r="P151" s="1">
        <f t="shared" si="55"/>
        <v>107000</v>
      </c>
      <c r="Q151" s="1">
        <f t="shared" si="59"/>
        <v>108000</v>
      </c>
      <c r="R151" s="1">
        <f t="shared" si="60"/>
        <v>110000</v>
      </c>
      <c r="S151" s="1">
        <f t="shared" si="61"/>
        <v>111000</v>
      </c>
      <c r="U151" s="1">
        <f t="shared" si="64"/>
        <v>113000</v>
      </c>
      <c r="V151" s="1">
        <f t="shared" si="50"/>
        <v>113000</v>
      </c>
      <c r="W151" s="1">
        <f t="shared" si="39"/>
        <v>121471</v>
      </c>
      <c r="X151" s="1" t="s">
        <v>879</v>
      </c>
      <c r="Y151" s="1">
        <f t="shared" si="56"/>
        <v>125000</v>
      </c>
      <c r="AA151" s="1">
        <f t="shared" si="57"/>
        <v>131900</v>
      </c>
      <c r="AE151" s="1">
        <f t="shared" si="58"/>
        <v>150600</v>
      </c>
    </row>
    <row r="152" spans="1:31" x14ac:dyDescent="0.2">
      <c r="A152" s="5" t="s">
        <v>453</v>
      </c>
      <c r="B152" s="5" t="s">
        <v>454</v>
      </c>
      <c r="C152" s="5">
        <v>290</v>
      </c>
      <c r="D152" s="35"/>
      <c r="E152" s="1" t="s">
        <v>755</v>
      </c>
      <c r="H152" s="1" t="s">
        <v>8</v>
      </c>
      <c r="I152" s="9">
        <v>40084</v>
      </c>
      <c r="J152" s="4">
        <v>30000</v>
      </c>
      <c r="K152" s="4">
        <v>30000</v>
      </c>
      <c r="L152" s="1">
        <f t="shared" si="63"/>
        <v>30337.800000000003</v>
      </c>
      <c r="M152" s="1">
        <f t="shared" si="63"/>
        <v>30770.417028</v>
      </c>
      <c r="N152" s="1">
        <f t="shared" si="63"/>
        <v>31385.825368559999</v>
      </c>
      <c r="P152" s="1">
        <f t="shared" si="55"/>
        <v>32000</v>
      </c>
      <c r="Q152" s="1">
        <f t="shared" si="59"/>
        <v>33000</v>
      </c>
      <c r="R152" s="1">
        <f t="shared" si="60"/>
        <v>34000</v>
      </c>
      <c r="S152" s="1">
        <f t="shared" si="61"/>
        <v>35000</v>
      </c>
      <c r="U152" s="1">
        <f t="shared" si="64"/>
        <v>36000</v>
      </c>
      <c r="V152" s="1">
        <f t="shared" si="50"/>
        <v>36000</v>
      </c>
      <c r="W152" s="1">
        <f t="shared" si="39"/>
        <v>38699</v>
      </c>
      <c r="X152" s="1" t="s">
        <v>879</v>
      </c>
      <c r="Y152" s="1">
        <f t="shared" si="56"/>
        <v>39900</v>
      </c>
      <c r="AA152" s="1">
        <f t="shared" si="57"/>
        <v>42100</v>
      </c>
      <c r="AE152" s="1">
        <f t="shared" si="58"/>
        <v>48100</v>
      </c>
    </row>
    <row r="153" spans="1:31" x14ac:dyDescent="0.2">
      <c r="A153" s="5" t="s">
        <v>339</v>
      </c>
      <c r="B153" s="5" t="s">
        <v>340</v>
      </c>
      <c r="C153" s="5">
        <v>178</v>
      </c>
      <c r="D153" s="35"/>
      <c r="E153" s="1" t="s">
        <v>717</v>
      </c>
      <c r="H153" s="1" t="s">
        <v>8</v>
      </c>
      <c r="I153" s="9">
        <v>40084</v>
      </c>
      <c r="J153" s="4">
        <v>35000</v>
      </c>
      <c r="K153" s="4">
        <v>35000</v>
      </c>
      <c r="L153" s="1">
        <f t="shared" si="63"/>
        <v>35394.1</v>
      </c>
      <c r="M153" s="1">
        <f t="shared" si="63"/>
        <v>35898.819865999998</v>
      </c>
      <c r="N153" s="1">
        <f t="shared" si="63"/>
        <v>36616.79626332</v>
      </c>
      <c r="P153" s="1">
        <f t="shared" si="55"/>
        <v>38000</v>
      </c>
      <c r="Q153" s="1">
        <f t="shared" si="59"/>
        <v>39000</v>
      </c>
      <c r="R153" s="1">
        <f t="shared" si="60"/>
        <v>40000</v>
      </c>
      <c r="S153" s="1">
        <f t="shared" si="61"/>
        <v>41000</v>
      </c>
      <c r="U153" s="1">
        <f t="shared" si="64"/>
        <v>42000</v>
      </c>
      <c r="V153" s="1">
        <f t="shared" si="50"/>
        <v>42000</v>
      </c>
      <c r="W153" s="1">
        <f t="shared" ref="W153:W216" si="65">ROUND(V153*139.1/129.4,0)</f>
        <v>45148</v>
      </c>
      <c r="X153" s="1" t="s">
        <v>879</v>
      </c>
      <c r="Y153" s="1">
        <f t="shared" ref="Y153:Y184" si="66">CEILING((W153*$AM$13/$AL$13),100)</f>
        <v>46500</v>
      </c>
      <c r="AA153" s="1">
        <f t="shared" ref="AA153:AA184" si="67">CEILING((Y153*$AN$13/$AM$13),100)</f>
        <v>49100</v>
      </c>
      <c r="AE153" s="1">
        <f t="shared" si="58"/>
        <v>56100</v>
      </c>
    </row>
    <row r="154" spans="1:31" x14ac:dyDescent="0.2">
      <c r="A154" s="5" t="s">
        <v>250</v>
      </c>
      <c r="B154" s="5" t="s">
        <v>251</v>
      </c>
      <c r="C154" s="5">
        <v>179</v>
      </c>
      <c r="D154" s="35"/>
      <c r="E154" s="1" t="s">
        <v>718</v>
      </c>
      <c r="H154" s="1" t="s">
        <v>8</v>
      </c>
      <c r="I154" s="9">
        <v>40084</v>
      </c>
      <c r="J154" s="4">
        <v>45000</v>
      </c>
      <c r="K154" s="4">
        <v>45000</v>
      </c>
      <c r="L154" s="1">
        <f t="shared" si="63"/>
        <v>45506.700000000004</v>
      </c>
      <c r="M154" s="1">
        <f t="shared" si="63"/>
        <v>46155.625542000002</v>
      </c>
      <c r="N154" s="1">
        <f t="shared" si="63"/>
        <v>47078.738052840003</v>
      </c>
      <c r="P154" s="1">
        <f t="shared" si="55"/>
        <v>48000</v>
      </c>
      <c r="Q154" s="1">
        <f t="shared" si="59"/>
        <v>49000</v>
      </c>
      <c r="R154" s="1">
        <f t="shared" si="60"/>
        <v>50000</v>
      </c>
      <c r="S154" s="1">
        <f t="shared" si="61"/>
        <v>51000</v>
      </c>
      <c r="U154" s="1">
        <f t="shared" si="64"/>
        <v>52000</v>
      </c>
      <c r="V154" s="1">
        <f t="shared" si="50"/>
        <v>52000</v>
      </c>
      <c r="W154" s="1">
        <f t="shared" si="65"/>
        <v>55898</v>
      </c>
      <c r="X154" s="1" t="s">
        <v>879</v>
      </c>
      <c r="Y154" s="1">
        <f t="shared" si="66"/>
        <v>57500</v>
      </c>
      <c r="AA154" s="1">
        <f t="shared" si="67"/>
        <v>60700</v>
      </c>
      <c r="AE154" s="1">
        <f t="shared" si="58"/>
        <v>69300</v>
      </c>
    </row>
    <row r="155" spans="1:31" x14ac:dyDescent="0.2">
      <c r="A155" s="5" t="s">
        <v>195</v>
      </c>
      <c r="B155" s="5" t="s">
        <v>196</v>
      </c>
      <c r="C155" s="5">
        <v>103</v>
      </c>
      <c r="D155" s="35"/>
      <c r="E155" s="1" t="s">
        <v>668</v>
      </c>
      <c r="H155" s="1" t="s">
        <v>8</v>
      </c>
      <c r="I155" s="9">
        <v>40084</v>
      </c>
      <c r="J155" s="4">
        <v>75000</v>
      </c>
      <c r="K155" s="4">
        <v>75000</v>
      </c>
      <c r="L155" s="1">
        <f t="shared" si="63"/>
        <v>75844.5</v>
      </c>
      <c r="M155" s="1">
        <f t="shared" si="63"/>
        <v>76926.042569999991</v>
      </c>
      <c r="N155" s="1">
        <f t="shared" si="63"/>
        <v>78464.563421399987</v>
      </c>
      <c r="P155" s="1">
        <f t="shared" si="55"/>
        <v>80000</v>
      </c>
      <c r="Q155" s="1">
        <f t="shared" si="59"/>
        <v>81000</v>
      </c>
      <c r="R155" s="1">
        <f t="shared" si="60"/>
        <v>82000</v>
      </c>
      <c r="S155" s="1">
        <f t="shared" si="61"/>
        <v>83000</v>
      </c>
      <c r="U155" s="1">
        <f t="shared" si="64"/>
        <v>85000</v>
      </c>
      <c r="V155" s="1">
        <f t="shared" si="50"/>
        <v>85000</v>
      </c>
      <c r="W155" s="1">
        <f t="shared" si="65"/>
        <v>91372</v>
      </c>
      <c r="X155" s="1" t="s">
        <v>879</v>
      </c>
      <c r="Y155" s="1">
        <f t="shared" si="66"/>
        <v>94000</v>
      </c>
      <c r="AA155" s="1">
        <f t="shared" si="67"/>
        <v>99200</v>
      </c>
      <c r="AE155" s="1">
        <f t="shared" si="58"/>
        <v>113300</v>
      </c>
    </row>
    <row r="156" spans="1:31" x14ac:dyDescent="0.2">
      <c r="A156" s="5" t="s">
        <v>263</v>
      </c>
      <c r="B156" s="5" t="s">
        <v>264</v>
      </c>
      <c r="C156" s="5">
        <v>136</v>
      </c>
      <c r="D156" s="35"/>
      <c r="E156" s="1" t="s">
        <v>265</v>
      </c>
      <c r="H156" s="1" t="s">
        <v>8</v>
      </c>
      <c r="I156" s="9">
        <v>40084</v>
      </c>
      <c r="J156" s="4">
        <v>60000</v>
      </c>
      <c r="K156" s="4">
        <v>60000</v>
      </c>
      <c r="L156" s="1">
        <f t="shared" si="63"/>
        <v>60675.600000000006</v>
      </c>
      <c r="M156" s="1">
        <f t="shared" si="63"/>
        <v>61540.834056</v>
      </c>
      <c r="N156" s="1">
        <f t="shared" si="63"/>
        <v>62771.650737119999</v>
      </c>
      <c r="P156" s="1">
        <f t="shared" si="55"/>
        <v>64000</v>
      </c>
      <c r="Q156" s="1">
        <f t="shared" si="59"/>
        <v>65000</v>
      </c>
      <c r="R156" s="1">
        <f t="shared" si="60"/>
        <v>66000</v>
      </c>
      <c r="S156" s="1">
        <f t="shared" si="61"/>
        <v>67000</v>
      </c>
      <c r="U156" s="1">
        <f t="shared" si="64"/>
        <v>69000</v>
      </c>
      <c r="V156" s="1">
        <f t="shared" si="50"/>
        <v>69000</v>
      </c>
      <c r="W156" s="1">
        <f t="shared" si="65"/>
        <v>74172</v>
      </c>
      <c r="X156" s="1" t="s">
        <v>879</v>
      </c>
      <c r="Y156" s="1">
        <f t="shared" si="66"/>
        <v>76300</v>
      </c>
      <c r="AA156" s="1">
        <f t="shared" si="67"/>
        <v>80500</v>
      </c>
      <c r="AE156" s="1">
        <f t="shared" si="58"/>
        <v>91900</v>
      </c>
    </row>
    <row r="157" spans="1:31" x14ac:dyDescent="0.2">
      <c r="A157" s="5" t="s">
        <v>270</v>
      </c>
      <c r="B157" s="5" t="s">
        <v>271</v>
      </c>
      <c r="C157" s="5">
        <v>139</v>
      </c>
      <c r="D157" s="35"/>
      <c r="E157" s="1" t="s">
        <v>691</v>
      </c>
      <c r="H157" s="1" t="s">
        <v>8</v>
      </c>
      <c r="I157" s="9">
        <v>40084</v>
      </c>
      <c r="J157" s="4">
        <v>35000</v>
      </c>
      <c r="K157" s="4">
        <v>35000</v>
      </c>
      <c r="L157" s="1">
        <f t="shared" si="63"/>
        <v>35394.1</v>
      </c>
      <c r="M157" s="1">
        <f t="shared" si="63"/>
        <v>35898.819865999998</v>
      </c>
      <c r="N157" s="1">
        <f t="shared" si="63"/>
        <v>36616.79626332</v>
      </c>
      <c r="P157" s="1">
        <f t="shared" si="55"/>
        <v>38000</v>
      </c>
      <c r="Q157" s="1">
        <f t="shared" si="59"/>
        <v>39000</v>
      </c>
      <c r="R157" s="1">
        <f t="shared" si="60"/>
        <v>40000</v>
      </c>
      <c r="S157" s="1">
        <f t="shared" si="61"/>
        <v>41000</v>
      </c>
      <c r="U157" s="1">
        <f t="shared" si="64"/>
        <v>42000</v>
      </c>
      <c r="V157" s="1">
        <f t="shared" si="50"/>
        <v>42000</v>
      </c>
      <c r="W157" s="1">
        <f t="shared" si="65"/>
        <v>45148</v>
      </c>
      <c r="X157" s="1" t="s">
        <v>879</v>
      </c>
      <c r="Y157" s="1">
        <f t="shared" si="66"/>
        <v>46500</v>
      </c>
      <c r="AA157" s="1">
        <f t="shared" si="67"/>
        <v>49100</v>
      </c>
      <c r="AE157" s="1">
        <f t="shared" si="58"/>
        <v>56100</v>
      </c>
    </row>
    <row r="158" spans="1:31" x14ac:dyDescent="0.2">
      <c r="A158" s="5" t="s">
        <v>236</v>
      </c>
      <c r="B158" s="5" t="s">
        <v>237</v>
      </c>
      <c r="C158" s="5">
        <v>106</v>
      </c>
      <c r="D158" s="35"/>
      <c r="E158" s="1" t="s">
        <v>238</v>
      </c>
      <c r="H158" s="1" t="s">
        <v>8</v>
      </c>
      <c r="I158" s="9">
        <v>40084</v>
      </c>
      <c r="J158" s="4">
        <v>75000</v>
      </c>
      <c r="K158" s="4">
        <v>75000</v>
      </c>
      <c r="L158" s="1">
        <f t="shared" si="63"/>
        <v>75844.5</v>
      </c>
      <c r="M158" s="1">
        <f t="shared" si="63"/>
        <v>76926.042569999991</v>
      </c>
      <c r="N158" s="1">
        <f t="shared" si="63"/>
        <v>78464.563421399987</v>
      </c>
      <c r="P158" s="1">
        <f t="shared" si="55"/>
        <v>80000</v>
      </c>
      <c r="Q158" s="1">
        <f t="shared" si="59"/>
        <v>81000</v>
      </c>
      <c r="R158" s="1">
        <f t="shared" si="60"/>
        <v>82000</v>
      </c>
      <c r="S158" s="1">
        <f t="shared" si="61"/>
        <v>83000</v>
      </c>
      <c r="U158" s="1">
        <f t="shared" si="64"/>
        <v>85000</v>
      </c>
      <c r="V158" s="1">
        <f t="shared" si="50"/>
        <v>85000</v>
      </c>
      <c r="W158" s="1">
        <f t="shared" si="65"/>
        <v>91372</v>
      </c>
      <c r="X158" s="1" t="s">
        <v>879</v>
      </c>
      <c r="Y158" s="1">
        <f t="shared" si="66"/>
        <v>94000</v>
      </c>
      <c r="AA158" s="1">
        <f t="shared" si="67"/>
        <v>99200</v>
      </c>
      <c r="AE158" s="1">
        <f t="shared" si="58"/>
        <v>113300</v>
      </c>
    </row>
    <row r="159" spans="1:31" x14ac:dyDescent="0.2">
      <c r="A159" s="5" t="s">
        <v>228</v>
      </c>
      <c r="B159" s="5" t="s">
        <v>229</v>
      </c>
      <c r="C159" s="5">
        <v>129</v>
      </c>
      <c r="D159" s="35"/>
      <c r="E159" s="1" t="s">
        <v>686</v>
      </c>
      <c r="H159" s="1" t="s">
        <v>8</v>
      </c>
      <c r="I159" s="9">
        <v>40084</v>
      </c>
      <c r="J159" s="4">
        <v>140000</v>
      </c>
      <c r="K159" s="4">
        <v>140000</v>
      </c>
      <c r="L159" s="1">
        <f t="shared" si="63"/>
        <v>141576.4</v>
      </c>
      <c r="M159" s="1">
        <f t="shared" si="63"/>
        <v>143595.27946399999</v>
      </c>
      <c r="N159" s="1">
        <f t="shared" si="63"/>
        <v>146467.18505328</v>
      </c>
      <c r="P159" s="1">
        <f t="shared" si="55"/>
        <v>149000</v>
      </c>
      <c r="Q159" s="1">
        <f t="shared" si="59"/>
        <v>151000</v>
      </c>
      <c r="R159" s="1">
        <f t="shared" si="60"/>
        <v>153000</v>
      </c>
      <c r="S159" s="1">
        <f t="shared" si="61"/>
        <v>155000</v>
      </c>
      <c r="U159" s="1">
        <f t="shared" si="64"/>
        <v>158000</v>
      </c>
      <c r="V159" s="1">
        <f t="shared" si="50"/>
        <v>158000</v>
      </c>
      <c r="W159" s="1">
        <f t="shared" si="65"/>
        <v>169844</v>
      </c>
      <c r="X159" s="1" t="s">
        <v>879</v>
      </c>
      <c r="Y159" s="1">
        <f t="shared" si="66"/>
        <v>174700</v>
      </c>
      <c r="AA159" s="1">
        <f t="shared" si="67"/>
        <v>184300</v>
      </c>
      <c r="AE159" s="1">
        <f t="shared" si="58"/>
        <v>210400</v>
      </c>
    </row>
    <row r="160" spans="1:31" x14ac:dyDescent="0.2">
      <c r="A160" s="5" t="s">
        <v>431</v>
      </c>
      <c r="B160" s="5" t="s">
        <v>432</v>
      </c>
      <c r="C160" s="5">
        <v>13</v>
      </c>
      <c r="D160" s="35"/>
      <c r="E160" s="1" t="s">
        <v>433</v>
      </c>
      <c r="H160" s="1" t="s">
        <v>8</v>
      </c>
      <c r="I160" s="9">
        <v>40084</v>
      </c>
      <c r="J160" s="4">
        <v>100000</v>
      </c>
      <c r="K160" s="4">
        <v>100000</v>
      </c>
      <c r="L160" s="1">
        <f t="shared" si="63"/>
        <v>101126</v>
      </c>
      <c r="M160" s="1">
        <f t="shared" si="63"/>
        <v>102568.05675999999</v>
      </c>
      <c r="N160" s="1">
        <f t="shared" si="63"/>
        <v>104619.41789519999</v>
      </c>
      <c r="P160" s="1">
        <f t="shared" si="55"/>
        <v>107000</v>
      </c>
      <c r="Q160" s="1">
        <f t="shared" si="59"/>
        <v>108000</v>
      </c>
      <c r="R160" s="1">
        <f t="shared" si="60"/>
        <v>110000</v>
      </c>
      <c r="S160" s="1">
        <f t="shared" si="61"/>
        <v>111000</v>
      </c>
      <c r="U160" s="1">
        <f t="shared" si="64"/>
        <v>113000</v>
      </c>
      <c r="V160" s="1">
        <f t="shared" si="50"/>
        <v>113000</v>
      </c>
      <c r="W160" s="1">
        <f t="shared" si="65"/>
        <v>121471</v>
      </c>
      <c r="X160" s="1" t="s">
        <v>879</v>
      </c>
      <c r="Y160" s="1">
        <f t="shared" si="66"/>
        <v>125000</v>
      </c>
      <c r="AA160" s="1">
        <f t="shared" si="67"/>
        <v>131900</v>
      </c>
      <c r="AE160" s="1">
        <f t="shared" si="58"/>
        <v>150600</v>
      </c>
    </row>
    <row r="161" spans="1:31" x14ac:dyDescent="0.2">
      <c r="A161" s="5" t="s">
        <v>447</v>
      </c>
      <c r="B161" s="5" t="s">
        <v>448</v>
      </c>
      <c r="C161" s="5">
        <v>12</v>
      </c>
      <c r="D161" s="35"/>
      <c r="E161" s="1" t="s">
        <v>449</v>
      </c>
      <c r="H161" s="1" t="s">
        <v>8</v>
      </c>
      <c r="I161" s="9">
        <v>40084</v>
      </c>
      <c r="J161" s="4">
        <v>425000</v>
      </c>
      <c r="K161" s="4">
        <v>425000</v>
      </c>
      <c r="L161" s="1">
        <f t="shared" ref="L161:N180" si="68">SUM(K161*L$6)</f>
        <v>429785.5</v>
      </c>
      <c r="M161" s="1">
        <f t="shared" si="68"/>
        <v>435914.24122999999</v>
      </c>
      <c r="N161" s="1">
        <f t="shared" si="68"/>
        <v>444632.52605460002</v>
      </c>
      <c r="P161" s="1">
        <f t="shared" si="55"/>
        <v>452000</v>
      </c>
      <c r="Q161" s="1">
        <f t="shared" si="59"/>
        <v>456000</v>
      </c>
      <c r="R161" s="1">
        <f t="shared" si="60"/>
        <v>462000</v>
      </c>
      <c r="S161" s="1">
        <f t="shared" si="61"/>
        <v>466000</v>
      </c>
      <c r="T161" s="1">
        <v>472000</v>
      </c>
      <c r="V161" s="1">
        <f t="shared" si="50"/>
        <v>472000</v>
      </c>
      <c r="W161" s="1">
        <f t="shared" si="65"/>
        <v>507382</v>
      </c>
      <c r="X161" s="1" t="s">
        <v>879</v>
      </c>
      <c r="Y161" s="1">
        <f t="shared" si="66"/>
        <v>521900</v>
      </c>
      <c r="AA161" s="1">
        <f t="shared" si="67"/>
        <v>550500</v>
      </c>
      <c r="AE161" s="1">
        <f t="shared" si="58"/>
        <v>628400</v>
      </c>
    </row>
    <row r="162" spans="1:31" x14ac:dyDescent="0.2">
      <c r="A162" s="5" t="s">
        <v>455</v>
      </c>
      <c r="B162" s="5" t="s">
        <v>456</v>
      </c>
      <c r="C162" s="5">
        <v>39</v>
      </c>
      <c r="D162" s="35"/>
      <c r="E162" s="1" t="s">
        <v>457</v>
      </c>
      <c r="H162" s="1" t="s">
        <v>8</v>
      </c>
      <c r="I162" s="9">
        <v>40084</v>
      </c>
      <c r="J162" s="4">
        <v>50000</v>
      </c>
      <c r="K162" s="4">
        <v>50000</v>
      </c>
      <c r="L162" s="1">
        <f t="shared" si="68"/>
        <v>50563</v>
      </c>
      <c r="M162" s="1">
        <f t="shared" si="68"/>
        <v>51284.028379999996</v>
      </c>
      <c r="N162" s="1">
        <f t="shared" si="68"/>
        <v>52309.708947599996</v>
      </c>
      <c r="P162" s="1">
        <f t="shared" si="55"/>
        <v>54000</v>
      </c>
      <c r="Q162" s="1">
        <f t="shared" si="59"/>
        <v>55000</v>
      </c>
      <c r="R162" s="1">
        <f t="shared" si="60"/>
        <v>56000</v>
      </c>
      <c r="S162" s="1">
        <f t="shared" si="61"/>
        <v>57000</v>
      </c>
      <c r="U162" s="1">
        <f>ROUNDUP(S162*123.1/121,-3)</f>
        <v>58000</v>
      </c>
      <c r="V162" s="1">
        <f t="shared" si="50"/>
        <v>58000</v>
      </c>
      <c r="W162" s="1">
        <f t="shared" si="65"/>
        <v>62348</v>
      </c>
      <c r="X162" s="1" t="s">
        <v>879</v>
      </c>
      <c r="Y162" s="1">
        <f t="shared" si="66"/>
        <v>64200</v>
      </c>
      <c r="AA162" s="1">
        <f t="shared" si="67"/>
        <v>67800</v>
      </c>
      <c r="AE162" s="1">
        <f t="shared" si="58"/>
        <v>77400</v>
      </c>
    </row>
    <row r="163" spans="1:31" x14ac:dyDescent="0.2">
      <c r="A163" s="5" t="s">
        <v>458</v>
      </c>
      <c r="B163" s="5" t="s">
        <v>459</v>
      </c>
      <c r="C163" s="5">
        <v>41</v>
      </c>
      <c r="D163" s="35"/>
      <c r="E163" s="1" t="s">
        <v>637</v>
      </c>
      <c r="H163" s="1" t="s">
        <v>8</v>
      </c>
      <c r="I163" s="9">
        <v>40084</v>
      </c>
      <c r="J163" s="4">
        <v>50000</v>
      </c>
      <c r="K163" s="4">
        <v>50000</v>
      </c>
      <c r="L163" s="1">
        <f t="shared" si="68"/>
        <v>50563</v>
      </c>
      <c r="M163" s="1">
        <f t="shared" si="68"/>
        <v>51284.028379999996</v>
      </c>
      <c r="N163" s="1">
        <f t="shared" si="68"/>
        <v>52309.708947599996</v>
      </c>
      <c r="P163" s="1">
        <f t="shared" si="55"/>
        <v>54000</v>
      </c>
      <c r="Q163" s="1">
        <f t="shared" si="59"/>
        <v>55000</v>
      </c>
      <c r="R163" s="1">
        <f t="shared" si="60"/>
        <v>56000</v>
      </c>
      <c r="S163" s="1">
        <f t="shared" si="61"/>
        <v>57000</v>
      </c>
      <c r="U163" s="1">
        <f>ROUNDUP(S163*123.1/121,-3)</f>
        <v>58000</v>
      </c>
      <c r="V163" s="1">
        <f t="shared" si="50"/>
        <v>58000</v>
      </c>
      <c r="W163" s="1">
        <f t="shared" si="65"/>
        <v>62348</v>
      </c>
      <c r="X163" s="1" t="s">
        <v>879</v>
      </c>
      <c r="Y163" s="1">
        <f t="shared" si="66"/>
        <v>64200</v>
      </c>
      <c r="AA163" s="1">
        <f t="shared" si="67"/>
        <v>67800</v>
      </c>
      <c r="AE163" s="1">
        <f t="shared" si="58"/>
        <v>77400</v>
      </c>
    </row>
    <row r="164" spans="1:31" x14ac:dyDescent="0.2">
      <c r="A164" s="5" t="s">
        <v>311</v>
      </c>
      <c r="B164" s="5" t="s">
        <v>312</v>
      </c>
      <c r="C164" s="5">
        <v>121</v>
      </c>
      <c r="D164" s="35"/>
      <c r="E164" s="1" t="s">
        <v>679</v>
      </c>
      <c r="H164" s="1" t="s">
        <v>8</v>
      </c>
      <c r="I164" s="9">
        <v>40084</v>
      </c>
      <c r="J164" s="4">
        <v>735000</v>
      </c>
      <c r="K164" s="4">
        <v>735000</v>
      </c>
      <c r="L164" s="1">
        <f t="shared" si="68"/>
        <v>743276.10000000009</v>
      </c>
      <c r="M164" s="1">
        <f t="shared" si="68"/>
        <v>753875.21718600008</v>
      </c>
      <c r="N164" s="1">
        <f t="shared" si="68"/>
        <v>768952.72152972012</v>
      </c>
      <c r="P164" s="1">
        <f t="shared" si="55"/>
        <v>781000</v>
      </c>
      <c r="Q164" s="1">
        <f t="shared" si="59"/>
        <v>788000</v>
      </c>
      <c r="R164" s="1">
        <f t="shared" si="60"/>
        <v>798000</v>
      </c>
      <c r="S164" s="1">
        <f t="shared" si="61"/>
        <v>804000</v>
      </c>
      <c r="T164" s="1">
        <v>805000</v>
      </c>
      <c r="V164" s="1">
        <f t="shared" si="50"/>
        <v>805000</v>
      </c>
      <c r="W164" s="1">
        <f t="shared" si="65"/>
        <v>865344</v>
      </c>
      <c r="X164" s="1" t="s">
        <v>879</v>
      </c>
      <c r="Y164" s="1">
        <f t="shared" si="66"/>
        <v>890100</v>
      </c>
      <c r="AA164" s="1">
        <f t="shared" si="67"/>
        <v>938800</v>
      </c>
      <c r="AE164" s="1">
        <f t="shared" si="58"/>
        <v>1071600</v>
      </c>
    </row>
    <row r="165" spans="1:31" x14ac:dyDescent="0.2">
      <c r="A165" s="5" t="s">
        <v>203</v>
      </c>
      <c r="B165" s="5" t="s">
        <v>204</v>
      </c>
      <c r="C165" s="5">
        <v>180</v>
      </c>
      <c r="D165" s="35"/>
      <c r="E165" s="1" t="s">
        <v>719</v>
      </c>
      <c r="H165" s="1" t="s">
        <v>8</v>
      </c>
      <c r="I165" s="9">
        <v>40084</v>
      </c>
      <c r="J165" s="4">
        <v>735000</v>
      </c>
      <c r="K165" s="4">
        <v>735000</v>
      </c>
      <c r="L165" s="1">
        <f t="shared" si="68"/>
        <v>743276.10000000009</v>
      </c>
      <c r="M165" s="1">
        <f t="shared" si="68"/>
        <v>753875.21718600008</v>
      </c>
      <c r="N165" s="1">
        <f t="shared" si="68"/>
        <v>768952.72152972012</v>
      </c>
      <c r="P165" s="1">
        <f t="shared" si="55"/>
        <v>781000</v>
      </c>
      <c r="Q165" s="1">
        <f t="shared" si="59"/>
        <v>788000</v>
      </c>
      <c r="R165" s="1">
        <f t="shared" si="60"/>
        <v>798000</v>
      </c>
      <c r="S165" s="1">
        <f t="shared" si="61"/>
        <v>804000</v>
      </c>
      <c r="T165" s="1">
        <v>800000</v>
      </c>
      <c r="V165" s="1">
        <f t="shared" si="50"/>
        <v>800000</v>
      </c>
      <c r="W165" s="1">
        <f t="shared" si="65"/>
        <v>859969</v>
      </c>
      <c r="X165" s="1" t="s">
        <v>879</v>
      </c>
      <c r="Y165" s="1">
        <f t="shared" si="66"/>
        <v>884600</v>
      </c>
      <c r="AA165" s="1">
        <f t="shared" si="67"/>
        <v>933000</v>
      </c>
      <c r="AE165" s="1">
        <f t="shared" si="58"/>
        <v>1064900</v>
      </c>
    </row>
    <row r="166" spans="1:31" x14ac:dyDescent="0.2">
      <c r="A166" s="5" t="s">
        <v>268</v>
      </c>
      <c r="B166" s="5" t="s">
        <v>269</v>
      </c>
      <c r="C166" s="5">
        <v>138</v>
      </c>
      <c r="D166" s="35"/>
      <c r="E166" s="1" t="s">
        <v>690</v>
      </c>
      <c r="H166" s="1" t="s">
        <v>8</v>
      </c>
      <c r="I166" s="9">
        <v>40084</v>
      </c>
      <c r="J166" s="4">
        <v>245000</v>
      </c>
      <c r="K166" s="4">
        <v>245000</v>
      </c>
      <c r="L166" s="1">
        <f t="shared" si="68"/>
        <v>247758.7</v>
      </c>
      <c r="M166" s="1">
        <f t="shared" si="68"/>
        <v>251291.73906200001</v>
      </c>
      <c r="N166" s="1">
        <f t="shared" si="68"/>
        <v>256317.57384324001</v>
      </c>
      <c r="P166" s="1">
        <f t="shared" si="55"/>
        <v>261000</v>
      </c>
      <c r="Q166" s="1">
        <f t="shared" si="59"/>
        <v>264000</v>
      </c>
      <c r="R166" s="1">
        <f t="shared" si="60"/>
        <v>268000</v>
      </c>
      <c r="S166" s="1">
        <f t="shared" si="61"/>
        <v>270000</v>
      </c>
      <c r="T166" s="1">
        <v>270000</v>
      </c>
      <c r="V166" s="1">
        <f t="shared" si="50"/>
        <v>270000</v>
      </c>
      <c r="W166" s="1">
        <f t="shared" si="65"/>
        <v>290240</v>
      </c>
      <c r="X166" s="1" t="s">
        <v>879</v>
      </c>
      <c r="Y166" s="1">
        <f t="shared" si="66"/>
        <v>298600</v>
      </c>
      <c r="AA166" s="1">
        <f t="shared" si="67"/>
        <v>315000</v>
      </c>
      <c r="AE166" s="1">
        <f t="shared" si="58"/>
        <v>359600</v>
      </c>
    </row>
    <row r="167" spans="1:31" x14ac:dyDescent="0.2">
      <c r="A167" s="5" t="s">
        <v>207</v>
      </c>
      <c r="B167" s="5" t="s">
        <v>208</v>
      </c>
      <c r="C167" s="5">
        <v>108</v>
      </c>
      <c r="D167" s="35"/>
      <c r="E167" s="1" t="s">
        <v>672</v>
      </c>
      <c r="H167" s="1" t="s">
        <v>8</v>
      </c>
      <c r="I167" s="9">
        <v>40084</v>
      </c>
      <c r="J167" s="4">
        <v>35000</v>
      </c>
      <c r="K167" s="4">
        <v>35000</v>
      </c>
      <c r="L167" s="1">
        <f t="shared" si="68"/>
        <v>35394.1</v>
      </c>
      <c r="M167" s="1">
        <f t="shared" si="68"/>
        <v>35898.819865999998</v>
      </c>
      <c r="N167" s="1">
        <f t="shared" si="68"/>
        <v>36616.79626332</v>
      </c>
      <c r="P167" s="1">
        <f t="shared" si="55"/>
        <v>38000</v>
      </c>
      <c r="Q167" s="1">
        <f t="shared" si="59"/>
        <v>39000</v>
      </c>
      <c r="R167" s="1">
        <f t="shared" si="60"/>
        <v>40000</v>
      </c>
      <c r="S167" s="1">
        <f t="shared" si="61"/>
        <v>41000</v>
      </c>
      <c r="U167" s="1">
        <f>ROUNDUP(S167*123.1/121,-3)</f>
        <v>42000</v>
      </c>
      <c r="V167" s="1">
        <f t="shared" si="50"/>
        <v>42000</v>
      </c>
      <c r="W167" s="1">
        <f t="shared" si="65"/>
        <v>45148</v>
      </c>
      <c r="X167" s="1" t="s">
        <v>879</v>
      </c>
      <c r="Y167" s="1">
        <f t="shared" si="66"/>
        <v>46500</v>
      </c>
      <c r="AA167" s="1">
        <f t="shared" si="67"/>
        <v>49100</v>
      </c>
      <c r="AE167" s="1">
        <f t="shared" si="58"/>
        <v>56100</v>
      </c>
    </row>
    <row r="168" spans="1:31" x14ac:dyDescent="0.2">
      <c r="A168" s="5" t="s">
        <v>322</v>
      </c>
      <c r="B168" s="5" t="s">
        <v>323</v>
      </c>
      <c r="C168" s="5">
        <v>143</v>
      </c>
      <c r="D168" s="35"/>
      <c r="E168" s="1" t="s">
        <v>324</v>
      </c>
      <c r="H168" s="1" t="s">
        <v>8</v>
      </c>
      <c r="I168" s="9"/>
      <c r="J168" s="4">
        <v>54771</v>
      </c>
      <c r="K168" s="1">
        <f>SUM(J168*K$4)</f>
        <v>55439.206200000001</v>
      </c>
      <c r="L168" s="1">
        <f t="shared" si="68"/>
        <v>56063.451661812003</v>
      </c>
      <c r="M168" s="1">
        <f t="shared" si="68"/>
        <v>56862.916482509441</v>
      </c>
      <c r="N168" s="1">
        <f t="shared" si="68"/>
        <v>58000.174812159632</v>
      </c>
      <c r="P168" s="1">
        <f t="shared" si="55"/>
        <v>59000</v>
      </c>
      <c r="Q168" s="1">
        <f t="shared" si="59"/>
        <v>60000</v>
      </c>
      <c r="R168" s="1">
        <f t="shared" si="60"/>
        <v>61000</v>
      </c>
      <c r="S168" s="1">
        <f t="shared" si="61"/>
        <v>62000</v>
      </c>
      <c r="U168" s="1">
        <f>ROUNDUP(S168*123.1/121,-3)</f>
        <v>64000</v>
      </c>
      <c r="V168" s="1">
        <f t="shared" si="50"/>
        <v>64000</v>
      </c>
      <c r="W168" s="1">
        <f t="shared" si="65"/>
        <v>68798</v>
      </c>
      <c r="X168" s="1" t="s">
        <v>879</v>
      </c>
      <c r="Y168" s="1">
        <f t="shared" si="66"/>
        <v>70800</v>
      </c>
      <c r="AA168" s="1">
        <f t="shared" si="67"/>
        <v>74700</v>
      </c>
      <c r="AE168" s="1">
        <f t="shared" si="58"/>
        <v>85300</v>
      </c>
    </row>
    <row r="169" spans="1:31" x14ac:dyDescent="0.2">
      <c r="A169" s="5" t="s">
        <v>194</v>
      </c>
      <c r="B169" s="5" t="s">
        <v>193</v>
      </c>
      <c r="C169" s="5">
        <v>105</v>
      </c>
      <c r="D169" s="35"/>
      <c r="E169" s="1" t="s">
        <v>670</v>
      </c>
      <c r="H169" s="1" t="s">
        <v>8</v>
      </c>
      <c r="I169" s="9">
        <v>40084</v>
      </c>
      <c r="J169" s="4">
        <v>525000</v>
      </c>
      <c r="K169" s="4">
        <v>525000</v>
      </c>
      <c r="L169" s="1">
        <f t="shared" si="68"/>
        <v>530911.5</v>
      </c>
      <c r="M169" s="1">
        <f t="shared" si="68"/>
        <v>538482.29798999999</v>
      </c>
      <c r="N169" s="1">
        <f t="shared" si="68"/>
        <v>549251.94394979998</v>
      </c>
      <c r="P169" s="1">
        <f t="shared" si="55"/>
        <v>558000</v>
      </c>
      <c r="Q169" s="1">
        <f t="shared" si="59"/>
        <v>563000</v>
      </c>
      <c r="R169" s="1">
        <f t="shared" si="60"/>
        <v>570000</v>
      </c>
      <c r="S169" s="1">
        <f t="shared" si="61"/>
        <v>574000</v>
      </c>
      <c r="T169" s="1">
        <v>586000</v>
      </c>
      <c r="V169" s="1">
        <f t="shared" si="50"/>
        <v>586000</v>
      </c>
      <c r="W169" s="1">
        <f t="shared" si="65"/>
        <v>629927</v>
      </c>
      <c r="X169" s="1" t="s">
        <v>879</v>
      </c>
      <c r="Y169" s="1">
        <f t="shared" si="66"/>
        <v>648000</v>
      </c>
      <c r="AA169" s="1">
        <f t="shared" si="67"/>
        <v>683400</v>
      </c>
      <c r="AE169" s="1">
        <f t="shared" si="58"/>
        <v>780000</v>
      </c>
    </row>
    <row r="170" spans="1:31" x14ac:dyDescent="0.2">
      <c r="A170" s="5" t="s">
        <v>382</v>
      </c>
      <c r="B170" s="5" t="s">
        <v>383</v>
      </c>
      <c r="C170" s="5">
        <v>4</v>
      </c>
      <c r="D170" s="33"/>
      <c r="E170" s="1" t="s">
        <v>384</v>
      </c>
      <c r="H170" s="1" t="s">
        <v>8</v>
      </c>
      <c r="I170" s="9">
        <v>40084</v>
      </c>
      <c r="J170" s="4">
        <v>160000</v>
      </c>
      <c r="K170" s="4">
        <v>160000</v>
      </c>
      <c r="L170" s="1">
        <f t="shared" si="68"/>
        <v>161801.60000000001</v>
      </c>
      <c r="M170" s="1">
        <f t="shared" si="68"/>
        <v>164108.890816</v>
      </c>
      <c r="N170" s="1">
        <f t="shared" si="68"/>
        <v>167391.06863232001</v>
      </c>
      <c r="P170" s="1">
        <f t="shared" si="55"/>
        <v>170000</v>
      </c>
      <c r="Q170" s="1">
        <f t="shared" si="59"/>
        <v>172000</v>
      </c>
      <c r="R170" s="1">
        <f t="shared" si="60"/>
        <v>175000</v>
      </c>
      <c r="S170" s="1">
        <f t="shared" si="61"/>
        <v>177000</v>
      </c>
      <c r="U170" s="1">
        <f t="shared" ref="U170:U177" si="69">ROUNDUP(S170*123.1/121,-3)</f>
        <v>181000</v>
      </c>
      <c r="V170" s="1">
        <f t="shared" si="50"/>
        <v>181000</v>
      </c>
      <c r="W170" s="1">
        <f t="shared" si="65"/>
        <v>194568</v>
      </c>
      <c r="X170" s="1" t="s">
        <v>879</v>
      </c>
      <c r="Y170" s="1">
        <f t="shared" si="66"/>
        <v>200200</v>
      </c>
      <c r="AA170" s="1">
        <f t="shared" si="67"/>
        <v>211200</v>
      </c>
      <c r="AE170" s="1">
        <f t="shared" si="58"/>
        <v>241100</v>
      </c>
    </row>
    <row r="171" spans="1:31" x14ac:dyDescent="0.2">
      <c r="A171" s="5" t="s">
        <v>385</v>
      </c>
      <c r="B171" s="5" t="s">
        <v>386</v>
      </c>
      <c r="C171" s="5">
        <v>5</v>
      </c>
      <c r="E171" s="1" t="s">
        <v>387</v>
      </c>
      <c r="H171" s="1" t="s">
        <v>8</v>
      </c>
      <c r="I171" s="9">
        <v>40084</v>
      </c>
      <c r="J171" s="4">
        <v>105000</v>
      </c>
      <c r="K171" s="4">
        <v>105000</v>
      </c>
      <c r="L171" s="1">
        <f t="shared" si="68"/>
        <v>106182.3</v>
      </c>
      <c r="M171" s="1">
        <f t="shared" si="68"/>
        <v>107696.459598</v>
      </c>
      <c r="N171" s="1">
        <f t="shared" si="68"/>
        <v>109850.38878996001</v>
      </c>
      <c r="P171" s="1">
        <f t="shared" si="55"/>
        <v>112000</v>
      </c>
      <c r="Q171" s="1">
        <f t="shared" si="59"/>
        <v>113000</v>
      </c>
      <c r="R171" s="1">
        <f t="shared" si="60"/>
        <v>115000</v>
      </c>
      <c r="S171" s="1">
        <f t="shared" si="61"/>
        <v>116000</v>
      </c>
      <c r="U171" s="1">
        <f t="shared" si="69"/>
        <v>119000</v>
      </c>
      <c r="V171" s="1">
        <f t="shared" si="50"/>
        <v>119000</v>
      </c>
      <c r="W171" s="1">
        <f t="shared" si="65"/>
        <v>127920</v>
      </c>
      <c r="X171" s="1" t="s">
        <v>879</v>
      </c>
      <c r="Y171" s="1">
        <f t="shared" si="66"/>
        <v>131600</v>
      </c>
      <c r="AA171" s="1">
        <f t="shared" si="67"/>
        <v>138800</v>
      </c>
      <c r="AE171" s="1">
        <f t="shared" si="58"/>
        <v>158500</v>
      </c>
    </row>
    <row r="172" spans="1:31" x14ac:dyDescent="0.2">
      <c r="A172" s="5" t="s">
        <v>54</v>
      </c>
      <c r="B172" s="5" t="s">
        <v>55</v>
      </c>
      <c r="C172" s="5">
        <v>161</v>
      </c>
      <c r="D172" s="35">
        <v>1994</v>
      </c>
      <c r="E172" s="1" t="s">
        <v>705</v>
      </c>
      <c r="G172" s="1" t="s">
        <v>19</v>
      </c>
      <c r="J172" s="4">
        <v>87084</v>
      </c>
      <c r="K172" s="1">
        <f>SUM(J172*K$4)</f>
        <v>88146.424799999993</v>
      </c>
      <c r="L172" s="1">
        <f t="shared" si="68"/>
        <v>89138.953543248004</v>
      </c>
      <c r="M172" s="1">
        <f t="shared" si="68"/>
        <v>90410.075020774719</v>
      </c>
      <c r="N172" s="1">
        <f t="shared" si="68"/>
        <v>92218.276521190215</v>
      </c>
      <c r="P172" s="1">
        <f t="shared" si="55"/>
        <v>94000</v>
      </c>
      <c r="Q172" s="1">
        <f t="shared" si="59"/>
        <v>95000</v>
      </c>
      <c r="R172" s="1">
        <f t="shared" si="60"/>
        <v>97000</v>
      </c>
      <c r="S172" s="1">
        <f t="shared" si="61"/>
        <v>98000</v>
      </c>
      <c r="U172" s="1">
        <f t="shared" si="69"/>
        <v>100000</v>
      </c>
      <c r="V172" s="1">
        <f t="shared" si="50"/>
        <v>100000</v>
      </c>
      <c r="W172" s="1">
        <f t="shared" si="65"/>
        <v>107496</v>
      </c>
      <c r="X172" s="1" t="s">
        <v>879</v>
      </c>
      <c r="Y172" s="1">
        <f t="shared" si="66"/>
        <v>110600</v>
      </c>
      <c r="AA172" s="1">
        <f t="shared" si="67"/>
        <v>116700</v>
      </c>
      <c r="AE172" s="1">
        <f t="shared" si="58"/>
        <v>133200</v>
      </c>
    </row>
    <row r="173" spans="1:31" x14ac:dyDescent="0.2">
      <c r="A173" s="5" t="s">
        <v>232</v>
      </c>
      <c r="B173" s="5" t="s">
        <v>233</v>
      </c>
      <c r="C173" s="5">
        <v>131</v>
      </c>
      <c r="D173" s="35"/>
      <c r="E173" s="1" t="s">
        <v>688</v>
      </c>
      <c r="H173" s="1" t="s">
        <v>8</v>
      </c>
      <c r="I173" s="9">
        <v>40084</v>
      </c>
      <c r="J173" s="4">
        <v>60000</v>
      </c>
      <c r="K173" s="4">
        <v>60000</v>
      </c>
      <c r="L173" s="1">
        <f t="shared" si="68"/>
        <v>60675.600000000006</v>
      </c>
      <c r="M173" s="1">
        <f t="shared" si="68"/>
        <v>61540.834056</v>
      </c>
      <c r="N173" s="1">
        <f t="shared" si="68"/>
        <v>62771.650737119999</v>
      </c>
      <c r="P173" s="1">
        <f t="shared" si="55"/>
        <v>64000</v>
      </c>
      <c r="Q173" s="1">
        <f t="shared" si="59"/>
        <v>65000</v>
      </c>
      <c r="R173" s="1">
        <f t="shared" si="60"/>
        <v>66000</v>
      </c>
      <c r="S173" s="1">
        <f t="shared" si="61"/>
        <v>67000</v>
      </c>
      <c r="U173" s="1">
        <f t="shared" si="69"/>
        <v>69000</v>
      </c>
      <c r="V173" s="1">
        <f t="shared" si="50"/>
        <v>69000</v>
      </c>
      <c r="W173" s="1">
        <f t="shared" si="65"/>
        <v>74172</v>
      </c>
      <c r="X173" s="1" t="s">
        <v>879</v>
      </c>
      <c r="Y173" s="1">
        <f t="shared" si="66"/>
        <v>76300</v>
      </c>
      <c r="AA173" s="1">
        <f t="shared" si="67"/>
        <v>80500</v>
      </c>
      <c r="AE173" s="1">
        <f t="shared" si="58"/>
        <v>91900</v>
      </c>
    </row>
    <row r="174" spans="1:31" x14ac:dyDescent="0.2">
      <c r="A174" s="5" t="s">
        <v>391</v>
      </c>
      <c r="B174" s="5" t="s">
        <v>392</v>
      </c>
      <c r="C174" s="5">
        <v>1</v>
      </c>
      <c r="D174" s="35"/>
      <c r="E174" s="1" t="s">
        <v>393</v>
      </c>
      <c r="H174" s="1" t="s">
        <v>8</v>
      </c>
      <c r="I174" s="9">
        <v>40084</v>
      </c>
      <c r="J174" s="4">
        <v>105000</v>
      </c>
      <c r="K174" s="4">
        <v>105000</v>
      </c>
      <c r="L174" s="1">
        <f t="shared" si="68"/>
        <v>106182.3</v>
      </c>
      <c r="M174" s="1">
        <f t="shared" si="68"/>
        <v>107696.459598</v>
      </c>
      <c r="N174" s="1">
        <f t="shared" si="68"/>
        <v>109850.38878996001</v>
      </c>
      <c r="P174" s="1">
        <f t="shared" si="55"/>
        <v>112000</v>
      </c>
      <c r="Q174" s="1">
        <f t="shared" si="59"/>
        <v>113000</v>
      </c>
      <c r="R174" s="1">
        <f t="shared" si="60"/>
        <v>115000</v>
      </c>
      <c r="S174" s="1">
        <f t="shared" si="61"/>
        <v>116000</v>
      </c>
      <c r="U174" s="1">
        <f t="shared" si="69"/>
        <v>119000</v>
      </c>
      <c r="V174" s="1">
        <f t="shared" si="50"/>
        <v>119000</v>
      </c>
      <c r="W174" s="1">
        <f t="shared" si="65"/>
        <v>127920</v>
      </c>
      <c r="X174" s="1" t="s">
        <v>879</v>
      </c>
      <c r="Y174" s="1">
        <f t="shared" si="66"/>
        <v>131600</v>
      </c>
      <c r="AA174" s="1">
        <f t="shared" si="67"/>
        <v>138800</v>
      </c>
      <c r="AE174" s="1">
        <f t="shared" si="58"/>
        <v>158500</v>
      </c>
    </row>
    <row r="175" spans="1:31" x14ac:dyDescent="0.2">
      <c r="A175" s="5" t="s">
        <v>394</v>
      </c>
      <c r="B175" s="5" t="s">
        <v>395</v>
      </c>
      <c r="C175" s="5">
        <v>2</v>
      </c>
      <c r="D175" s="35"/>
      <c r="E175" s="1" t="s">
        <v>396</v>
      </c>
      <c r="H175" s="1" t="s">
        <v>8</v>
      </c>
      <c r="I175" s="9">
        <v>40084</v>
      </c>
      <c r="J175" s="4">
        <v>215000</v>
      </c>
      <c r="K175" s="4">
        <v>215000</v>
      </c>
      <c r="L175" s="1">
        <f t="shared" si="68"/>
        <v>217420.90000000002</v>
      </c>
      <c r="M175" s="1">
        <f t="shared" si="68"/>
        <v>220521.32203400001</v>
      </c>
      <c r="N175" s="1">
        <f t="shared" si="68"/>
        <v>224931.74847468</v>
      </c>
      <c r="P175" s="1">
        <f t="shared" si="55"/>
        <v>229000</v>
      </c>
      <c r="Q175" s="1">
        <f t="shared" si="59"/>
        <v>231000</v>
      </c>
      <c r="R175" s="1">
        <f t="shared" si="60"/>
        <v>234000</v>
      </c>
      <c r="S175" s="1">
        <f t="shared" si="61"/>
        <v>236000</v>
      </c>
      <c r="U175" s="1">
        <f t="shared" si="69"/>
        <v>241000</v>
      </c>
      <c r="V175" s="1">
        <f t="shared" ref="V175:V229" si="70">T175+U175</f>
        <v>241000</v>
      </c>
      <c r="W175" s="1">
        <f t="shared" si="65"/>
        <v>259066</v>
      </c>
      <c r="X175" s="1" t="s">
        <v>879</v>
      </c>
      <c r="Y175" s="1">
        <f t="shared" si="66"/>
        <v>266500</v>
      </c>
      <c r="AA175" s="1">
        <f t="shared" si="67"/>
        <v>281100</v>
      </c>
      <c r="AE175" s="1">
        <f t="shared" si="58"/>
        <v>320900</v>
      </c>
    </row>
    <row r="176" spans="1:31" x14ac:dyDescent="0.2">
      <c r="A176" s="5" t="s">
        <v>419</v>
      </c>
      <c r="B176" s="5" t="s">
        <v>420</v>
      </c>
      <c r="C176" s="5">
        <v>40</v>
      </c>
      <c r="D176" s="35"/>
      <c r="E176" s="1" t="s">
        <v>636</v>
      </c>
      <c r="H176" s="1" t="s">
        <v>8</v>
      </c>
      <c r="I176" s="9">
        <v>40084</v>
      </c>
      <c r="J176" s="4">
        <v>100000</v>
      </c>
      <c r="K176" s="4">
        <v>100000</v>
      </c>
      <c r="L176" s="1">
        <f t="shared" si="68"/>
        <v>101126</v>
      </c>
      <c r="M176" s="1">
        <f t="shared" si="68"/>
        <v>102568.05675999999</v>
      </c>
      <c r="N176" s="1">
        <f t="shared" si="68"/>
        <v>104619.41789519999</v>
      </c>
      <c r="P176" s="1">
        <f t="shared" si="55"/>
        <v>107000</v>
      </c>
      <c r="Q176" s="1">
        <f t="shared" si="59"/>
        <v>108000</v>
      </c>
      <c r="R176" s="1">
        <f t="shared" si="60"/>
        <v>110000</v>
      </c>
      <c r="S176" s="1">
        <f t="shared" si="61"/>
        <v>111000</v>
      </c>
      <c r="U176" s="1">
        <f t="shared" si="69"/>
        <v>113000</v>
      </c>
      <c r="V176" s="1">
        <f t="shared" si="70"/>
        <v>113000</v>
      </c>
      <c r="W176" s="1">
        <f t="shared" si="65"/>
        <v>121471</v>
      </c>
      <c r="X176" s="1" t="s">
        <v>879</v>
      </c>
      <c r="Y176" s="1">
        <f t="shared" si="66"/>
        <v>125000</v>
      </c>
      <c r="AA176" s="1">
        <f t="shared" si="67"/>
        <v>131900</v>
      </c>
      <c r="AE176" s="1">
        <f t="shared" si="58"/>
        <v>150600</v>
      </c>
    </row>
    <row r="177" spans="1:31" x14ac:dyDescent="0.2">
      <c r="A177" s="5" t="s">
        <v>244</v>
      </c>
      <c r="B177" s="5" t="s">
        <v>245</v>
      </c>
      <c r="C177" s="5">
        <v>117</v>
      </c>
      <c r="D177" s="35"/>
      <c r="E177" s="1" t="s">
        <v>246</v>
      </c>
      <c r="H177" s="1" t="s">
        <v>8</v>
      </c>
      <c r="I177" s="9">
        <v>40084</v>
      </c>
      <c r="J177" s="4">
        <v>35000</v>
      </c>
      <c r="K177" s="4">
        <v>35000</v>
      </c>
      <c r="L177" s="1">
        <f t="shared" si="68"/>
        <v>35394.1</v>
      </c>
      <c r="M177" s="1">
        <f t="shared" si="68"/>
        <v>35898.819865999998</v>
      </c>
      <c r="N177" s="1">
        <f t="shared" si="68"/>
        <v>36616.79626332</v>
      </c>
      <c r="P177" s="1">
        <f t="shared" si="55"/>
        <v>38000</v>
      </c>
      <c r="Q177" s="1">
        <f t="shared" si="59"/>
        <v>39000</v>
      </c>
      <c r="R177" s="1">
        <f t="shared" si="60"/>
        <v>40000</v>
      </c>
      <c r="S177" s="1">
        <f t="shared" si="61"/>
        <v>41000</v>
      </c>
      <c r="U177" s="1">
        <f t="shared" si="69"/>
        <v>42000</v>
      </c>
      <c r="V177" s="1">
        <f t="shared" si="70"/>
        <v>42000</v>
      </c>
      <c r="W177" s="1">
        <f t="shared" si="65"/>
        <v>45148</v>
      </c>
      <c r="X177" s="1" t="s">
        <v>879</v>
      </c>
      <c r="Y177" s="1">
        <f t="shared" si="66"/>
        <v>46500</v>
      </c>
      <c r="AA177" s="1">
        <f t="shared" si="67"/>
        <v>49100</v>
      </c>
      <c r="AE177" s="1">
        <f t="shared" si="58"/>
        <v>56100</v>
      </c>
    </row>
    <row r="178" spans="1:31" x14ac:dyDescent="0.2">
      <c r="A178" s="5" t="s">
        <v>223</v>
      </c>
      <c r="B178" s="5" t="s">
        <v>224</v>
      </c>
      <c r="C178" s="5">
        <v>111</v>
      </c>
      <c r="D178" s="35"/>
      <c r="E178" s="1" t="s">
        <v>225</v>
      </c>
      <c r="H178" s="1" t="s">
        <v>8</v>
      </c>
      <c r="I178" s="9">
        <v>40084</v>
      </c>
      <c r="J178" s="4">
        <v>365000</v>
      </c>
      <c r="K178" s="4">
        <v>365000</v>
      </c>
      <c r="L178" s="1">
        <f t="shared" si="68"/>
        <v>369109.9</v>
      </c>
      <c r="M178" s="1">
        <f t="shared" si="68"/>
        <v>374373.40717399999</v>
      </c>
      <c r="N178" s="1">
        <f t="shared" si="68"/>
        <v>381860.87531748001</v>
      </c>
      <c r="P178" s="1">
        <f t="shared" si="55"/>
        <v>388000</v>
      </c>
      <c r="Q178" s="1">
        <f t="shared" si="59"/>
        <v>392000</v>
      </c>
      <c r="R178" s="1">
        <f t="shared" si="60"/>
        <v>397000</v>
      </c>
      <c r="S178" s="1">
        <f t="shared" si="61"/>
        <v>400000</v>
      </c>
      <c r="T178" s="1">
        <v>402000</v>
      </c>
      <c r="V178" s="1">
        <f t="shared" si="70"/>
        <v>402000</v>
      </c>
      <c r="W178" s="1">
        <f t="shared" si="65"/>
        <v>432134</v>
      </c>
      <c r="X178" s="1" t="s">
        <v>879</v>
      </c>
      <c r="Y178" s="1">
        <f t="shared" si="66"/>
        <v>444500</v>
      </c>
      <c r="AA178" s="1">
        <f t="shared" si="67"/>
        <v>468800</v>
      </c>
      <c r="AE178" s="1">
        <f t="shared" si="58"/>
        <v>535100</v>
      </c>
    </row>
    <row r="179" spans="1:31" x14ac:dyDescent="0.2">
      <c r="A179" s="5" t="s">
        <v>331</v>
      </c>
      <c r="B179" s="5" t="s">
        <v>332</v>
      </c>
      <c r="C179" s="5">
        <v>144</v>
      </c>
      <c r="D179" s="35"/>
      <c r="E179" s="1" t="s">
        <v>333</v>
      </c>
      <c r="H179" s="1" t="s">
        <v>8</v>
      </c>
      <c r="I179" s="9">
        <v>40084</v>
      </c>
      <c r="J179" s="4">
        <v>50000</v>
      </c>
      <c r="K179" s="4">
        <v>50000</v>
      </c>
      <c r="L179" s="1">
        <f t="shared" si="68"/>
        <v>50563</v>
      </c>
      <c r="M179" s="1">
        <f t="shared" si="68"/>
        <v>51284.028379999996</v>
      </c>
      <c r="N179" s="1">
        <f t="shared" si="68"/>
        <v>52309.708947599996</v>
      </c>
      <c r="P179" s="1">
        <f t="shared" si="55"/>
        <v>54000</v>
      </c>
      <c r="Q179" s="1">
        <f t="shared" si="59"/>
        <v>55000</v>
      </c>
      <c r="R179" s="1">
        <f t="shared" si="60"/>
        <v>56000</v>
      </c>
      <c r="S179" s="1">
        <f t="shared" si="61"/>
        <v>57000</v>
      </c>
      <c r="U179" s="1">
        <f t="shared" ref="U179:U193" si="71">ROUNDUP(S179*123.1/121,-3)</f>
        <v>58000</v>
      </c>
      <c r="V179" s="1">
        <f t="shared" si="70"/>
        <v>58000</v>
      </c>
      <c r="W179" s="1">
        <f t="shared" si="65"/>
        <v>62348</v>
      </c>
      <c r="X179" s="1" t="s">
        <v>879</v>
      </c>
      <c r="Y179" s="1">
        <f t="shared" si="66"/>
        <v>64200</v>
      </c>
      <c r="AA179" s="1">
        <f t="shared" si="67"/>
        <v>67800</v>
      </c>
      <c r="AE179" s="1">
        <f t="shared" si="58"/>
        <v>77400</v>
      </c>
    </row>
    <row r="180" spans="1:31" x14ac:dyDescent="0.2">
      <c r="A180" s="5" t="s">
        <v>444</v>
      </c>
      <c r="B180" s="5" t="s">
        <v>445</v>
      </c>
      <c r="C180" s="5">
        <v>283</v>
      </c>
      <c r="D180" s="35"/>
      <c r="E180" s="1" t="s">
        <v>446</v>
      </c>
      <c r="H180" s="1" t="s">
        <v>8</v>
      </c>
      <c r="I180" s="9"/>
      <c r="J180" s="4">
        <v>115019</v>
      </c>
      <c r="K180" s="1">
        <f>SUM(J180*K$4)</f>
        <v>116422.23179999999</v>
      </c>
      <c r="L180" s="1">
        <f t="shared" si="68"/>
        <v>117733.14613006799</v>
      </c>
      <c r="M180" s="1">
        <f t="shared" si="68"/>
        <v>119412.02079388275</v>
      </c>
      <c r="N180" s="1">
        <f t="shared" si="68"/>
        <v>121800.26120976041</v>
      </c>
      <c r="P180" s="1">
        <f t="shared" si="55"/>
        <v>124000</v>
      </c>
      <c r="Q180" s="1">
        <f t="shared" si="59"/>
        <v>126000</v>
      </c>
      <c r="R180" s="1">
        <f t="shared" si="60"/>
        <v>128000</v>
      </c>
      <c r="S180" s="1">
        <f t="shared" si="61"/>
        <v>129000</v>
      </c>
      <c r="U180" s="1">
        <f t="shared" si="71"/>
        <v>132000</v>
      </c>
      <c r="V180" s="1">
        <f t="shared" si="70"/>
        <v>132000</v>
      </c>
      <c r="W180" s="1">
        <f t="shared" si="65"/>
        <v>141895</v>
      </c>
      <c r="X180" s="1" t="s">
        <v>879</v>
      </c>
      <c r="Y180" s="1">
        <f t="shared" si="66"/>
        <v>146000</v>
      </c>
      <c r="AA180" s="1">
        <f t="shared" si="67"/>
        <v>154000</v>
      </c>
      <c r="AE180" s="1">
        <f t="shared" si="58"/>
        <v>175800</v>
      </c>
    </row>
    <row r="181" spans="1:31" x14ac:dyDescent="0.2">
      <c r="A181" s="5" t="s">
        <v>221</v>
      </c>
      <c r="B181" s="5" t="s">
        <v>222</v>
      </c>
      <c r="C181" s="5">
        <v>113</v>
      </c>
      <c r="D181" s="35"/>
      <c r="E181" s="1" t="s">
        <v>675</v>
      </c>
      <c r="H181" s="1" t="s">
        <v>8</v>
      </c>
      <c r="I181" s="9">
        <v>40084</v>
      </c>
      <c r="J181" s="4">
        <v>35000</v>
      </c>
      <c r="K181" s="4">
        <v>35000</v>
      </c>
      <c r="L181" s="1">
        <f t="shared" ref="L181:N200" si="72">SUM(K181*L$6)</f>
        <v>35394.1</v>
      </c>
      <c r="M181" s="1">
        <f t="shared" si="72"/>
        <v>35898.819865999998</v>
      </c>
      <c r="N181" s="1">
        <f t="shared" si="72"/>
        <v>36616.79626332</v>
      </c>
      <c r="P181" s="1">
        <f t="shared" si="55"/>
        <v>38000</v>
      </c>
      <c r="Q181" s="1">
        <f t="shared" si="59"/>
        <v>39000</v>
      </c>
      <c r="R181" s="1">
        <f t="shared" si="60"/>
        <v>40000</v>
      </c>
      <c r="S181" s="1">
        <f t="shared" si="61"/>
        <v>41000</v>
      </c>
      <c r="U181" s="1">
        <f t="shared" si="71"/>
        <v>42000</v>
      </c>
      <c r="V181" s="1">
        <f t="shared" si="70"/>
        <v>42000</v>
      </c>
      <c r="W181" s="1">
        <f t="shared" si="65"/>
        <v>45148</v>
      </c>
      <c r="X181" s="1" t="s">
        <v>879</v>
      </c>
      <c r="Y181" s="1">
        <f t="shared" si="66"/>
        <v>46500</v>
      </c>
      <c r="AA181" s="1">
        <f t="shared" si="67"/>
        <v>49100</v>
      </c>
      <c r="AE181" s="1">
        <f t="shared" si="58"/>
        <v>56100</v>
      </c>
    </row>
    <row r="182" spans="1:31" x14ac:dyDescent="0.2">
      <c r="A182" s="5" t="s">
        <v>234</v>
      </c>
      <c r="B182" s="5" t="s">
        <v>235</v>
      </c>
      <c r="C182" s="5">
        <v>128</v>
      </c>
      <c r="D182" s="35"/>
      <c r="E182" s="1" t="s">
        <v>685</v>
      </c>
      <c r="H182" s="1" t="s">
        <v>8</v>
      </c>
      <c r="I182" s="9">
        <v>40084</v>
      </c>
      <c r="J182" s="4">
        <v>55000</v>
      </c>
      <c r="K182" s="4">
        <v>55000</v>
      </c>
      <c r="L182" s="1">
        <f t="shared" si="72"/>
        <v>55619.3</v>
      </c>
      <c r="M182" s="1">
        <f t="shared" si="72"/>
        <v>56412.431217999998</v>
      </c>
      <c r="N182" s="1">
        <f t="shared" si="72"/>
        <v>57540.679842359998</v>
      </c>
      <c r="P182" s="1">
        <f t="shared" si="55"/>
        <v>59000</v>
      </c>
      <c r="Q182" s="1">
        <f t="shared" si="59"/>
        <v>60000</v>
      </c>
      <c r="R182" s="1">
        <f t="shared" si="60"/>
        <v>61000</v>
      </c>
      <c r="S182" s="1">
        <f t="shared" si="61"/>
        <v>62000</v>
      </c>
      <c r="U182" s="1">
        <f t="shared" si="71"/>
        <v>64000</v>
      </c>
      <c r="V182" s="1">
        <f t="shared" si="70"/>
        <v>64000</v>
      </c>
      <c r="W182" s="1">
        <f t="shared" si="65"/>
        <v>68798</v>
      </c>
      <c r="X182" s="1" t="s">
        <v>879</v>
      </c>
      <c r="Y182" s="1">
        <f t="shared" si="66"/>
        <v>70800</v>
      </c>
      <c r="AA182" s="1">
        <f t="shared" si="67"/>
        <v>74700</v>
      </c>
      <c r="AE182" s="1">
        <f t="shared" si="58"/>
        <v>85300</v>
      </c>
    </row>
    <row r="183" spans="1:31" x14ac:dyDescent="0.2">
      <c r="A183" s="5" t="s">
        <v>239</v>
      </c>
      <c r="B183" s="5" t="s">
        <v>240</v>
      </c>
      <c r="C183" s="5">
        <v>127</v>
      </c>
      <c r="D183" s="35"/>
      <c r="E183" s="1" t="s">
        <v>684</v>
      </c>
      <c r="H183" s="1" t="s">
        <v>8</v>
      </c>
      <c r="I183" s="9">
        <v>40084</v>
      </c>
      <c r="J183" s="4">
        <v>60000</v>
      </c>
      <c r="K183" s="4">
        <v>60000</v>
      </c>
      <c r="L183" s="1">
        <f t="shared" si="72"/>
        <v>60675.600000000006</v>
      </c>
      <c r="M183" s="1">
        <f t="shared" si="72"/>
        <v>61540.834056</v>
      </c>
      <c r="N183" s="1">
        <f t="shared" si="72"/>
        <v>62771.650737119999</v>
      </c>
      <c r="P183" s="1">
        <f t="shared" si="55"/>
        <v>64000</v>
      </c>
      <c r="Q183" s="1">
        <f t="shared" si="59"/>
        <v>65000</v>
      </c>
      <c r="R183" s="1">
        <f t="shared" si="60"/>
        <v>66000</v>
      </c>
      <c r="S183" s="1">
        <f t="shared" si="61"/>
        <v>67000</v>
      </c>
      <c r="U183" s="1">
        <f t="shared" si="71"/>
        <v>69000</v>
      </c>
      <c r="V183" s="1">
        <f t="shared" si="70"/>
        <v>69000</v>
      </c>
      <c r="W183" s="1">
        <f t="shared" si="65"/>
        <v>74172</v>
      </c>
      <c r="X183" s="1" t="s">
        <v>879</v>
      </c>
      <c r="Y183" s="1">
        <f t="shared" si="66"/>
        <v>76300</v>
      </c>
      <c r="AA183" s="1">
        <f t="shared" si="67"/>
        <v>80500</v>
      </c>
      <c r="AE183" s="1">
        <f t="shared" si="58"/>
        <v>91900</v>
      </c>
    </row>
    <row r="184" spans="1:31" x14ac:dyDescent="0.2">
      <c r="A184" s="5" t="s">
        <v>400</v>
      </c>
      <c r="B184" s="5" t="s">
        <v>401</v>
      </c>
      <c r="C184" s="5"/>
      <c r="D184" s="35"/>
      <c r="E184" s="1" t="s">
        <v>757</v>
      </c>
      <c r="H184" s="1" t="s">
        <v>8</v>
      </c>
      <c r="I184" s="9">
        <v>40084</v>
      </c>
      <c r="J184" s="4">
        <v>65000</v>
      </c>
      <c r="K184" s="4">
        <v>65000</v>
      </c>
      <c r="L184" s="1">
        <f t="shared" si="72"/>
        <v>65731.900000000009</v>
      </c>
      <c r="M184" s="1">
        <f t="shared" si="72"/>
        <v>66669.236894000001</v>
      </c>
      <c r="N184" s="1">
        <f t="shared" si="72"/>
        <v>68002.62163188</v>
      </c>
      <c r="P184" s="1">
        <f t="shared" si="55"/>
        <v>70000</v>
      </c>
      <c r="Q184" s="1">
        <f t="shared" si="59"/>
        <v>71000</v>
      </c>
      <c r="R184" s="1">
        <f t="shared" si="60"/>
        <v>72000</v>
      </c>
      <c r="S184" s="1">
        <f t="shared" si="61"/>
        <v>73000</v>
      </c>
      <c r="U184" s="1">
        <f t="shared" si="71"/>
        <v>75000</v>
      </c>
      <c r="V184" s="1">
        <f t="shared" si="70"/>
        <v>75000</v>
      </c>
      <c r="W184" s="1">
        <f t="shared" si="65"/>
        <v>80622</v>
      </c>
      <c r="X184" s="1" t="s">
        <v>879</v>
      </c>
      <c r="Y184" s="1">
        <f t="shared" si="66"/>
        <v>83000</v>
      </c>
      <c r="AA184" s="1">
        <f t="shared" si="67"/>
        <v>87600</v>
      </c>
      <c r="AE184" s="1">
        <f t="shared" si="58"/>
        <v>100000</v>
      </c>
    </row>
    <row r="185" spans="1:31" x14ac:dyDescent="0.2">
      <c r="A185" s="5" t="s">
        <v>280</v>
      </c>
      <c r="B185" s="5" t="s">
        <v>281</v>
      </c>
      <c r="C185" s="5">
        <v>120</v>
      </c>
      <c r="D185" s="35"/>
      <c r="E185" s="1" t="s">
        <v>678</v>
      </c>
      <c r="H185" s="1" t="s">
        <v>8</v>
      </c>
      <c r="I185" s="9">
        <v>40084</v>
      </c>
      <c r="J185" s="4">
        <v>35000</v>
      </c>
      <c r="K185" s="4">
        <v>35000</v>
      </c>
      <c r="L185" s="1">
        <f t="shared" si="72"/>
        <v>35394.1</v>
      </c>
      <c r="M185" s="1">
        <f t="shared" si="72"/>
        <v>35898.819865999998</v>
      </c>
      <c r="N185" s="1">
        <f t="shared" si="72"/>
        <v>36616.79626332</v>
      </c>
      <c r="P185" s="1">
        <f t="shared" ref="P185:P208" si="73">ROUNDUP(M185*117.8/113.8,-3)</f>
        <v>38000</v>
      </c>
      <c r="Q185" s="1">
        <f t="shared" si="59"/>
        <v>39000</v>
      </c>
      <c r="R185" s="1">
        <f t="shared" si="60"/>
        <v>40000</v>
      </c>
      <c r="S185" s="1">
        <f t="shared" si="61"/>
        <v>41000</v>
      </c>
      <c r="U185" s="1">
        <f t="shared" si="71"/>
        <v>42000</v>
      </c>
      <c r="V185" s="1">
        <f t="shared" si="70"/>
        <v>42000</v>
      </c>
      <c r="W185" s="1">
        <f t="shared" si="65"/>
        <v>45148</v>
      </c>
      <c r="X185" s="1" t="s">
        <v>879</v>
      </c>
      <c r="Y185" s="1">
        <f t="shared" ref="Y185:Y208" si="74">CEILING((W185*$AM$13/$AL$13),100)</f>
        <v>46500</v>
      </c>
      <c r="AA185" s="1">
        <f t="shared" ref="AA185:AA208" si="75">CEILING((Y185*$AN$13/$AM$13),100)</f>
        <v>49100</v>
      </c>
      <c r="AE185" s="1">
        <f t="shared" ref="AE185:AE208" si="76">CEILING((AA185*$AO$13/$AN$13),100)</f>
        <v>56100</v>
      </c>
    </row>
    <row r="186" spans="1:31" x14ac:dyDescent="0.2">
      <c r="A186" s="5" t="s">
        <v>275</v>
      </c>
      <c r="B186" s="5" t="s">
        <v>276</v>
      </c>
      <c r="C186" s="5">
        <v>140</v>
      </c>
      <c r="D186" s="35"/>
      <c r="E186" s="1" t="s">
        <v>692</v>
      </c>
      <c r="H186" s="1" t="s">
        <v>8</v>
      </c>
      <c r="I186" s="9">
        <v>40084</v>
      </c>
      <c r="J186" s="4">
        <v>50000</v>
      </c>
      <c r="K186" s="4">
        <v>50000</v>
      </c>
      <c r="L186" s="1">
        <f t="shared" si="72"/>
        <v>50563</v>
      </c>
      <c r="M186" s="1">
        <f t="shared" si="72"/>
        <v>51284.028379999996</v>
      </c>
      <c r="N186" s="1">
        <f t="shared" si="72"/>
        <v>52309.708947599996</v>
      </c>
      <c r="P186" s="1">
        <f t="shared" si="73"/>
        <v>54000</v>
      </c>
      <c r="Q186" s="1">
        <f t="shared" ref="Q186:Q208" si="77">ROUNDUP(P186*118.8/117.8,-3)</f>
        <v>55000</v>
      </c>
      <c r="R186" s="1">
        <f t="shared" ref="R186:R208" si="78">ROUNDUP(Q186*120.2/118.8,-3)</f>
        <v>56000</v>
      </c>
      <c r="S186" s="1">
        <f t="shared" ref="S186:S208" si="79">ROUNDUP(R186*121/120.2,-3)</f>
        <v>57000</v>
      </c>
      <c r="U186" s="1">
        <f t="shared" si="71"/>
        <v>58000</v>
      </c>
      <c r="V186" s="1">
        <f t="shared" si="70"/>
        <v>58000</v>
      </c>
      <c r="W186" s="1">
        <f t="shared" si="65"/>
        <v>62348</v>
      </c>
      <c r="X186" s="1" t="s">
        <v>879</v>
      </c>
      <c r="Y186" s="1">
        <f t="shared" si="74"/>
        <v>64200</v>
      </c>
      <c r="AA186" s="1">
        <f t="shared" si="75"/>
        <v>67800</v>
      </c>
      <c r="AE186" s="1">
        <f t="shared" si="76"/>
        <v>77400</v>
      </c>
    </row>
    <row r="187" spans="1:31" x14ac:dyDescent="0.2">
      <c r="A187" s="5" t="s">
        <v>441</v>
      </c>
      <c r="B187" s="5" t="s">
        <v>442</v>
      </c>
      <c r="C187" s="5">
        <v>46</v>
      </c>
      <c r="D187" s="35"/>
      <c r="E187" s="1" t="s">
        <v>443</v>
      </c>
      <c r="H187" s="1" t="s">
        <v>8</v>
      </c>
      <c r="I187" s="9">
        <v>40084</v>
      </c>
      <c r="J187" s="4">
        <v>75000</v>
      </c>
      <c r="K187" s="4">
        <v>75000</v>
      </c>
      <c r="L187" s="1">
        <f t="shared" si="72"/>
        <v>75844.5</v>
      </c>
      <c r="M187" s="1">
        <f t="shared" si="72"/>
        <v>76926.042569999991</v>
      </c>
      <c r="N187" s="1">
        <f t="shared" si="72"/>
        <v>78464.563421399987</v>
      </c>
      <c r="P187" s="1">
        <f t="shared" si="73"/>
        <v>80000</v>
      </c>
      <c r="Q187" s="1">
        <f t="shared" si="77"/>
        <v>81000</v>
      </c>
      <c r="R187" s="1">
        <f t="shared" si="78"/>
        <v>82000</v>
      </c>
      <c r="S187" s="1">
        <f t="shared" si="79"/>
        <v>83000</v>
      </c>
      <c r="U187" s="1">
        <f t="shared" si="71"/>
        <v>85000</v>
      </c>
      <c r="V187" s="1">
        <f t="shared" si="70"/>
        <v>85000</v>
      </c>
      <c r="W187" s="1">
        <f t="shared" si="65"/>
        <v>91372</v>
      </c>
      <c r="X187" s="1" t="s">
        <v>879</v>
      </c>
      <c r="Y187" s="1">
        <f t="shared" si="74"/>
        <v>94000</v>
      </c>
      <c r="AA187" s="1">
        <f t="shared" si="75"/>
        <v>99200</v>
      </c>
      <c r="AE187" s="1">
        <f t="shared" si="76"/>
        <v>113300</v>
      </c>
    </row>
    <row r="188" spans="1:31" x14ac:dyDescent="0.2">
      <c r="A188" s="5" t="s">
        <v>397</v>
      </c>
      <c r="B188" s="5" t="s">
        <v>398</v>
      </c>
      <c r="C188" s="5">
        <v>42</v>
      </c>
      <c r="D188" s="35"/>
      <c r="E188" s="1" t="s">
        <v>399</v>
      </c>
      <c r="H188" s="1" t="s">
        <v>8</v>
      </c>
      <c r="I188" s="9">
        <v>40084</v>
      </c>
      <c r="J188" s="4">
        <v>30000</v>
      </c>
      <c r="K188" s="4">
        <v>30000</v>
      </c>
      <c r="L188" s="1">
        <f t="shared" si="72"/>
        <v>30337.800000000003</v>
      </c>
      <c r="M188" s="1">
        <f t="shared" si="72"/>
        <v>30770.417028</v>
      </c>
      <c r="N188" s="1">
        <f t="shared" si="72"/>
        <v>31385.825368559999</v>
      </c>
      <c r="P188" s="1">
        <f t="shared" si="73"/>
        <v>32000</v>
      </c>
      <c r="Q188" s="1">
        <f t="shared" si="77"/>
        <v>33000</v>
      </c>
      <c r="R188" s="1">
        <f t="shared" si="78"/>
        <v>34000</v>
      </c>
      <c r="S188" s="1">
        <f t="shared" si="79"/>
        <v>35000</v>
      </c>
      <c r="U188" s="1">
        <f t="shared" si="71"/>
        <v>36000</v>
      </c>
      <c r="V188" s="1">
        <f t="shared" si="70"/>
        <v>36000</v>
      </c>
      <c r="W188" s="1">
        <f t="shared" si="65"/>
        <v>38699</v>
      </c>
      <c r="X188" s="1" t="s">
        <v>879</v>
      </c>
      <c r="Y188" s="1">
        <f t="shared" si="74"/>
        <v>39900</v>
      </c>
      <c r="AA188" s="1">
        <f t="shared" si="75"/>
        <v>42100</v>
      </c>
      <c r="AE188" s="1">
        <f t="shared" si="76"/>
        <v>48100</v>
      </c>
    </row>
    <row r="189" spans="1:31" x14ac:dyDescent="0.2">
      <c r="A189" s="5" t="s">
        <v>466</v>
      </c>
      <c r="B189" s="5" t="s">
        <v>467</v>
      </c>
      <c r="C189" s="5">
        <v>48</v>
      </c>
      <c r="D189" s="37"/>
      <c r="E189" s="1" t="s">
        <v>468</v>
      </c>
      <c r="H189" s="1" t="s">
        <v>8</v>
      </c>
      <c r="I189" s="9">
        <v>40084</v>
      </c>
      <c r="J189" s="4">
        <v>20000</v>
      </c>
      <c r="K189" s="4">
        <v>20000</v>
      </c>
      <c r="L189" s="1">
        <f t="shared" si="72"/>
        <v>20225.2</v>
      </c>
      <c r="M189" s="1">
        <f t="shared" si="72"/>
        <v>20513.611352</v>
      </c>
      <c r="N189" s="1">
        <f t="shared" si="72"/>
        <v>20923.883579040001</v>
      </c>
      <c r="P189" s="1">
        <f t="shared" si="73"/>
        <v>22000</v>
      </c>
      <c r="Q189" s="1">
        <f t="shared" si="77"/>
        <v>23000</v>
      </c>
      <c r="R189" s="1">
        <f t="shared" si="78"/>
        <v>24000</v>
      </c>
      <c r="S189" s="1">
        <f t="shared" si="79"/>
        <v>25000</v>
      </c>
      <c r="U189" s="1">
        <f t="shared" si="71"/>
        <v>26000</v>
      </c>
      <c r="V189" s="1">
        <f t="shared" si="70"/>
        <v>26000</v>
      </c>
      <c r="W189" s="1">
        <f t="shared" si="65"/>
        <v>27949</v>
      </c>
      <c r="X189" s="1" t="s">
        <v>879</v>
      </c>
      <c r="Y189" s="1">
        <f t="shared" si="74"/>
        <v>28800</v>
      </c>
      <c r="AA189" s="1">
        <f t="shared" si="75"/>
        <v>30400</v>
      </c>
      <c r="AE189" s="1">
        <f t="shared" si="76"/>
        <v>34700</v>
      </c>
    </row>
    <row r="190" spans="1:31" x14ac:dyDescent="0.2">
      <c r="A190" s="5" t="s">
        <v>334</v>
      </c>
      <c r="B190" s="5" t="s">
        <v>335</v>
      </c>
      <c r="C190" s="5">
        <v>146</v>
      </c>
      <c r="D190" s="35"/>
      <c r="E190" s="1" t="s">
        <v>336</v>
      </c>
      <c r="H190" s="1" t="s">
        <v>8</v>
      </c>
      <c r="I190" s="9">
        <v>40084</v>
      </c>
      <c r="J190" s="4">
        <v>35000</v>
      </c>
      <c r="K190" s="4">
        <v>35000</v>
      </c>
      <c r="L190" s="1">
        <f t="shared" si="72"/>
        <v>35394.1</v>
      </c>
      <c r="M190" s="1">
        <f t="shared" si="72"/>
        <v>35898.819865999998</v>
      </c>
      <c r="N190" s="1">
        <f t="shared" si="72"/>
        <v>36616.79626332</v>
      </c>
      <c r="P190" s="1">
        <f t="shared" si="73"/>
        <v>38000</v>
      </c>
      <c r="Q190" s="1">
        <f t="shared" si="77"/>
        <v>39000</v>
      </c>
      <c r="R190" s="1">
        <f t="shared" si="78"/>
        <v>40000</v>
      </c>
      <c r="S190" s="1">
        <f t="shared" si="79"/>
        <v>41000</v>
      </c>
      <c r="U190" s="1">
        <f t="shared" si="71"/>
        <v>42000</v>
      </c>
      <c r="V190" s="1">
        <f t="shared" si="70"/>
        <v>42000</v>
      </c>
      <c r="W190" s="1">
        <f t="shared" si="65"/>
        <v>45148</v>
      </c>
      <c r="X190" s="1" t="s">
        <v>879</v>
      </c>
      <c r="Y190" s="1">
        <f t="shared" si="74"/>
        <v>46500</v>
      </c>
      <c r="AA190" s="1">
        <f t="shared" si="75"/>
        <v>49100</v>
      </c>
      <c r="AE190" s="1">
        <f t="shared" si="76"/>
        <v>56100</v>
      </c>
    </row>
    <row r="191" spans="1:31" x14ac:dyDescent="0.2">
      <c r="A191" s="5" t="s">
        <v>272</v>
      </c>
      <c r="B191" s="5" t="s">
        <v>273</v>
      </c>
      <c r="C191" s="5">
        <v>134</v>
      </c>
      <c r="D191" s="35"/>
      <c r="E191" s="1" t="s">
        <v>274</v>
      </c>
      <c r="H191" s="1" t="s">
        <v>8</v>
      </c>
      <c r="I191" s="9">
        <v>40084</v>
      </c>
      <c r="J191" s="4">
        <v>30000</v>
      </c>
      <c r="K191" s="4">
        <v>30000</v>
      </c>
      <c r="L191" s="1">
        <f t="shared" si="72"/>
        <v>30337.800000000003</v>
      </c>
      <c r="M191" s="1">
        <f t="shared" si="72"/>
        <v>30770.417028</v>
      </c>
      <c r="N191" s="1">
        <f t="shared" si="72"/>
        <v>31385.825368559999</v>
      </c>
      <c r="P191" s="1">
        <f t="shared" si="73"/>
        <v>32000</v>
      </c>
      <c r="Q191" s="1">
        <f t="shared" si="77"/>
        <v>33000</v>
      </c>
      <c r="R191" s="1">
        <f t="shared" si="78"/>
        <v>34000</v>
      </c>
      <c r="S191" s="1">
        <f t="shared" si="79"/>
        <v>35000</v>
      </c>
      <c r="U191" s="1">
        <f t="shared" si="71"/>
        <v>36000</v>
      </c>
      <c r="V191" s="1">
        <f t="shared" si="70"/>
        <v>36000</v>
      </c>
      <c r="W191" s="1">
        <f t="shared" si="65"/>
        <v>38699</v>
      </c>
      <c r="X191" s="1" t="s">
        <v>879</v>
      </c>
      <c r="Y191" s="1">
        <f t="shared" si="74"/>
        <v>39900</v>
      </c>
      <c r="AA191" s="1">
        <f t="shared" si="75"/>
        <v>42100</v>
      </c>
      <c r="AE191" s="1">
        <f t="shared" si="76"/>
        <v>48100</v>
      </c>
    </row>
    <row r="192" spans="1:31" x14ac:dyDescent="0.2">
      <c r="A192" s="5" t="s">
        <v>211</v>
      </c>
      <c r="B192" s="5" t="s">
        <v>212</v>
      </c>
      <c r="C192" s="5">
        <v>102</v>
      </c>
      <c r="D192" s="35"/>
      <c r="E192" s="1" t="s">
        <v>213</v>
      </c>
      <c r="H192" s="1" t="s">
        <v>8</v>
      </c>
      <c r="I192" s="9">
        <v>40084</v>
      </c>
      <c r="J192" s="4">
        <v>125000</v>
      </c>
      <c r="K192" s="4">
        <v>125000</v>
      </c>
      <c r="L192" s="1">
        <f t="shared" si="72"/>
        <v>126407.5</v>
      </c>
      <c r="M192" s="1">
        <f t="shared" si="72"/>
        <v>128210.07094999999</v>
      </c>
      <c r="N192" s="1">
        <f t="shared" si="72"/>
        <v>130774.272369</v>
      </c>
      <c r="P192" s="1">
        <f t="shared" si="73"/>
        <v>133000</v>
      </c>
      <c r="Q192" s="1">
        <f t="shared" si="77"/>
        <v>135000</v>
      </c>
      <c r="R192" s="1">
        <f t="shared" si="78"/>
        <v>137000</v>
      </c>
      <c r="S192" s="1">
        <f t="shared" si="79"/>
        <v>138000</v>
      </c>
      <c r="U192" s="1">
        <f t="shared" si="71"/>
        <v>141000</v>
      </c>
      <c r="V192" s="1">
        <f t="shared" si="70"/>
        <v>141000</v>
      </c>
      <c r="W192" s="1">
        <f t="shared" si="65"/>
        <v>151570</v>
      </c>
      <c r="X192" s="1" t="s">
        <v>879</v>
      </c>
      <c r="Y192" s="1">
        <f t="shared" si="74"/>
        <v>156000</v>
      </c>
      <c r="AA192" s="1">
        <f t="shared" si="75"/>
        <v>164600</v>
      </c>
      <c r="AE192" s="1">
        <f t="shared" si="76"/>
        <v>187900</v>
      </c>
    </row>
    <row r="193" spans="1:31" x14ac:dyDescent="0.2">
      <c r="A193" s="5" t="s">
        <v>460</v>
      </c>
      <c r="B193" s="5" t="s">
        <v>461</v>
      </c>
      <c r="C193" s="5">
        <v>38</v>
      </c>
      <c r="D193" s="35"/>
      <c r="E193" s="1" t="s">
        <v>462</v>
      </c>
      <c r="H193" s="1" t="s">
        <v>8</v>
      </c>
      <c r="I193" s="9">
        <v>40084</v>
      </c>
      <c r="J193" s="4">
        <v>60000</v>
      </c>
      <c r="K193" s="4">
        <v>60000</v>
      </c>
      <c r="L193" s="1">
        <f t="shared" si="72"/>
        <v>60675.600000000006</v>
      </c>
      <c r="M193" s="1">
        <f t="shared" si="72"/>
        <v>61540.834056</v>
      </c>
      <c r="N193" s="1">
        <f t="shared" si="72"/>
        <v>62771.650737119999</v>
      </c>
      <c r="P193" s="1">
        <f t="shared" si="73"/>
        <v>64000</v>
      </c>
      <c r="Q193" s="1">
        <f t="shared" si="77"/>
        <v>65000</v>
      </c>
      <c r="R193" s="1">
        <f t="shared" si="78"/>
        <v>66000</v>
      </c>
      <c r="S193" s="1">
        <f t="shared" si="79"/>
        <v>67000</v>
      </c>
      <c r="U193" s="1">
        <f t="shared" si="71"/>
        <v>69000</v>
      </c>
      <c r="V193" s="1">
        <f t="shared" si="70"/>
        <v>69000</v>
      </c>
      <c r="W193" s="1">
        <f t="shared" si="65"/>
        <v>74172</v>
      </c>
      <c r="X193" s="1" t="s">
        <v>879</v>
      </c>
      <c r="Y193" s="1">
        <f t="shared" si="74"/>
        <v>76300</v>
      </c>
      <c r="AA193" s="1">
        <f t="shared" si="75"/>
        <v>80500</v>
      </c>
      <c r="AE193" s="1">
        <f t="shared" si="76"/>
        <v>91900</v>
      </c>
    </row>
    <row r="194" spans="1:31" x14ac:dyDescent="0.2">
      <c r="A194" s="5" t="s">
        <v>197</v>
      </c>
      <c r="B194" s="5" t="s">
        <v>198</v>
      </c>
      <c r="C194" s="5">
        <v>182</v>
      </c>
      <c r="D194" s="35"/>
      <c r="E194" s="1" t="s">
        <v>721</v>
      </c>
      <c r="H194" s="1" t="s">
        <v>8</v>
      </c>
      <c r="I194" s="9">
        <v>40084</v>
      </c>
      <c r="J194" s="4">
        <v>885000</v>
      </c>
      <c r="K194" s="4">
        <v>885000</v>
      </c>
      <c r="L194" s="1">
        <f t="shared" si="72"/>
        <v>894965.10000000009</v>
      </c>
      <c r="M194" s="1">
        <f t="shared" si="72"/>
        <v>907727.30232600006</v>
      </c>
      <c r="N194" s="1">
        <f t="shared" si="72"/>
        <v>925881.84837252006</v>
      </c>
      <c r="P194" s="1">
        <f t="shared" si="73"/>
        <v>940000</v>
      </c>
      <c r="Q194" s="1">
        <f t="shared" si="77"/>
        <v>948000</v>
      </c>
      <c r="R194" s="1">
        <f t="shared" si="78"/>
        <v>960000</v>
      </c>
      <c r="S194" s="1">
        <f t="shared" si="79"/>
        <v>967000</v>
      </c>
      <c r="T194" s="1">
        <v>979000</v>
      </c>
      <c r="V194" s="1">
        <f t="shared" si="70"/>
        <v>979000</v>
      </c>
      <c r="W194" s="1">
        <f t="shared" si="65"/>
        <v>1052387</v>
      </c>
      <c r="X194" s="1" t="s">
        <v>879</v>
      </c>
      <c r="Y194" s="1">
        <f t="shared" si="74"/>
        <v>1082500</v>
      </c>
      <c r="AA194" s="1">
        <f t="shared" si="75"/>
        <v>1141700</v>
      </c>
      <c r="AE194" s="1">
        <f t="shared" si="76"/>
        <v>1303100</v>
      </c>
    </row>
    <row r="195" spans="1:31" x14ac:dyDescent="0.2">
      <c r="A195" s="5" t="s">
        <v>230</v>
      </c>
      <c r="B195" s="5" t="s">
        <v>231</v>
      </c>
      <c r="C195" s="5">
        <v>130</v>
      </c>
      <c r="D195" s="35"/>
      <c r="E195" s="1" t="s">
        <v>687</v>
      </c>
      <c r="H195" s="1" t="s">
        <v>8</v>
      </c>
      <c r="I195" s="9">
        <v>40084</v>
      </c>
      <c r="J195" s="4">
        <v>80000</v>
      </c>
      <c r="K195" s="4">
        <v>80000</v>
      </c>
      <c r="L195" s="1">
        <f t="shared" si="72"/>
        <v>80900.800000000003</v>
      </c>
      <c r="M195" s="1">
        <f t="shared" si="72"/>
        <v>82054.445408</v>
      </c>
      <c r="N195" s="1">
        <f t="shared" si="72"/>
        <v>83695.534316160003</v>
      </c>
      <c r="P195" s="1">
        <f t="shared" si="73"/>
        <v>85000</v>
      </c>
      <c r="Q195" s="1">
        <f t="shared" si="77"/>
        <v>86000</v>
      </c>
      <c r="R195" s="1">
        <f t="shared" si="78"/>
        <v>88000</v>
      </c>
      <c r="S195" s="1">
        <f t="shared" si="79"/>
        <v>89000</v>
      </c>
      <c r="U195" s="1">
        <f>ROUNDUP(S195*123.1/121,-3)</f>
        <v>91000</v>
      </c>
      <c r="V195" s="1">
        <f t="shared" si="70"/>
        <v>91000</v>
      </c>
      <c r="W195" s="1">
        <f t="shared" si="65"/>
        <v>97821</v>
      </c>
      <c r="X195" s="1" t="s">
        <v>879</v>
      </c>
      <c r="Y195" s="1">
        <f t="shared" si="74"/>
        <v>100700</v>
      </c>
      <c r="AA195" s="1">
        <f t="shared" si="75"/>
        <v>106300</v>
      </c>
      <c r="AE195" s="1">
        <f t="shared" si="76"/>
        <v>121400</v>
      </c>
    </row>
    <row r="196" spans="1:31" x14ac:dyDescent="0.2">
      <c r="A196" s="5" t="s">
        <v>463</v>
      </c>
      <c r="B196" s="5" t="s">
        <v>464</v>
      </c>
      <c r="C196" s="5">
        <v>19</v>
      </c>
      <c r="D196" s="35"/>
      <c r="E196" s="1" t="s">
        <v>465</v>
      </c>
      <c r="H196" s="1" t="s">
        <v>8</v>
      </c>
      <c r="I196" s="9">
        <v>40084</v>
      </c>
      <c r="J196" s="4">
        <v>80000</v>
      </c>
      <c r="K196" s="4">
        <v>80000</v>
      </c>
      <c r="L196" s="1">
        <f t="shared" si="72"/>
        <v>80900.800000000003</v>
      </c>
      <c r="M196" s="1">
        <f t="shared" si="72"/>
        <v>82054.445408</v>
      </c>
      <c r="N196" s="1">
        <f t="shared" si="72"/>
        <v>83695.534316160003</v>
      </c>
      <c r="P196" s="1">
        <f t="shared" si="73"/>
        <v>85000</v>
      </c>
      <c r="Q196" s="1">
        <f t="shared" si="77"/>
        <v>86000</v>
      </c>
      <c r="R196" s="1">
        <f t="shared" si="78"/>
        <v>88000</v>
      </c>
      <c r="S196" s="1">
        <f t="shared" si="79"/>
        <v>89000</v>
      </c>
      <c r="U196" s="1">
        <f>ROUNDUP(S196*123.1/121,-3)</f>
        <v>91000</v>
      </c>
      <c r="V196" s="1">
        <f t="shared" si="70"/>
        <v>91000</v>
      </c>
      <c r="W196" s="1">
        <f t="shared" si="65"/>
        <v>97821</v>
      </c>
      <c r="X196" s="1" t="s">
        <v>879</v>
      </c>
      <c r="Y196" s="1">
        <f t="shared" si="74"/>
        <v>100700</v>
      </c>
      <c r="AA196" s="1">
        <f t="shared" si="75"/>
        <v>106300</v>
      </c>
      <c r="AE196" s="1">
        <f t="shared" si="76"/>
        <v>121400</v>
      </c>
    </row>
    <row r="197" spans="1:31" x14ac:dyDescent="0.2">
      <c r="A197" s="5" t="s">
        <v>402</v>
      </c>
      <c r="B197" s="5" t="s">
        <v>403</v>
      </c>
      <c r="C197" s="5">
        <v>7</v>
      </c>
      <c r="D197" s="35"/>
      <c r="E197" s="1" t="s">
        <v>853</v>
      </c>
      <c r="H197" s="1" t="s">
        <v>8</v>
      </c>
      <c r="I197" s="9">
        <v>40084</v>
      </c>
      <c r="J197" s="4">
        <v>365000</v>
      </c>
      <c r="K197" s="4">
        <v>365000</v>
      </c>
      <c r="L197" s="1">
        <f t="shared" si="72"/>
        <v>369109.9</v>
      </c>
      <c r="M197" s="1">
        <f t="shared" si="72"/>
        <v>374373.40717399999</v>
      </c>
      <c r="N197" s="1">
        <f t="shared" si="72"/>
        <v>381860.87531748001</v>
      </c>
      <c r="P197" s="1">
        <f t="shared" si="73"/>
        <v>388000</v>
      </c>
      <c r="Q197" s="1">
        <f t="shared" si="77"/>
        <v>392000</v>
      </c>
      <c r="R197" s="1">
        <f t="shared" si="78"/>
        <v>397000</v>
      </c>
      <c r="S197" s="1">
        <f t="shared" si="79"/>
        <v>400000</v>
      </c>
      <c r="T197" s="1">
        <v>411000</v>
      </c>
      <c r="V197" s="1">
        <f t="shared" si="70"/>
        <v>411000</v>
      </c>
      <c r="W197" s="1">
        <f t="shared" si="65"/>
        <v>441809</v>
      </c>
      <c r="X197" s="1" t="s">
        <v>879</v>
      </c>
      <c r="Y197" s="1">
        <f t="shared" si="74"/>
        <v>454500</v>
      </c>
      <c r="AA197" s="1">
        <f t="shared" si="75"/>
        <v>479400</v>
      </c>
      <c r="AE197" s="1">
        <f t="shared" si="76"/>
        <v>547200</v>
      </c>
    </row>
    <row r="198" spans="1:31" x14ac:dyDescent="0.2">
      <c r="A198" s="5" t="s">
        <v>282</v>
      </c>
      <c r="B198" s="5" t="s">
        <v>283</v>
      </c>
      <c r="C198" s="5">
        <v>141</v>
      </c>
      <c r="D198" s="35"/>
      <c r="E198" s="1" t="s">
        <v>284</v>
      </c>
      <c r="H198" s="1" t="s">
        <v>8</v>
      </c>
      <c r="I198" s="9">
        <v>40084</v>
      </c>
      <c r="J198" s="4">
        <v>75000</v>
      </c>
      <c r="K198" s="4">
        <v>75000</v>
      </c>
      <c r="L198" s="1">
        <f t="shared" si="72"/>
        <v>75844.5</v>
      </c>
      <c r="M198" s="1">
        <f t="shared" si="72"/>
        <v>76926.042569999991</v>
      </c>
      <c r="N198" s="1">
        <f t="shared" si="72"/>
        <v>78464.563421399987</v>
      </c>
      <c r="P198" s="1">
        <f t="shared" si="73"/>
        <v>80000</v>
      </c>
      <c r="Q198" s="1">
        <f t="shared" si="77"/>
        <v>81000</v>
      </c>
      <c r="R198" s="1">
        <f t="shared" si="78"/>
        <v>82000</v>
      </c>
      <c r="S198" s="1">
        <f t="shared" si="79"/>
        <v>83000</v>
      </c>
      <c r="U198" s="1">
        <f t="shared" ref="U198:U203" si="80">ROUNDUP(S198*123.1/121,-3)</f>
        <v>85000</v>
      </c>
      <c r="V198" s="1">
        <f t="shared" si="70"/>
        <v>85000</v>
      </c>
      <c r="W198" s="1">
        <f t="shared" si="65"/>
        <v>91372</v>
      </c>
      <c r="X198" s="1" t="s">
        <v>879</v>
      </c>
      <c r="Y198" s="1">
        <f t="shared" si="74"/>
        <v>94000</v>
      </c>
      <c r="AA198" s="1">
        <f t="shared" si="75"/>
        <v>99200</v>
      </c>
      <c r="AE198" s="1">
        <f t="shared" si="76"/>
        <v>113300</v>
      </c>
    </row>
    <row r="199" spans="1:31" x14ac:dyDescent="0.2">
      <c r="A199" s="5" t="s">
        <v>424</v>
      </c>
      <c r="B199" s="5" t="s">
        <v>425</v>
      </c>
      <c r="C199" s="5">
        <v>28</v>
      </c>
      <c r="D199" s="35"/>
      <c r="E199" s="1" t="s">
        <v>426</v>
      </c>
      <c r="H199" s="1" t="s">
        <v>8</v>
      </c>
      <c r="I199" s="9">
        <v>40084</v>
      </c>
      <c r="J199" s="4">
        <v>85000</v>
      </c>
      <c r="K199" s="4">
        <v>85000</v>
      </c>
      <c r="L199" s="1">
        <f t="shared" si="72"/>
        <v>85957.1</v>
      </c>
      <c r="M199" s="1">
        <f t="shared" si="72"/>
        <v>87182.848245999994</v>
      </c>
      <c r="N199" s="1">
        <f t="shared" si="72"/>
        <v>88926.50521091999</v>
      </c>
      <c r="P199" s="1">
        <f t="shared" si="73"/>
        <v>91000</v>
      </c>
      <c r="Q199" s="1">
        <f t="shared" si="77"/>
        <v>92000</v>
      </c>
      <c r="R199" s="1">
        <f t="shared" si="78"/>
        <v>94000</v>
      </c>
      <c r="S199" s="1">
        <f t="shared" si="79"/>
        <v>95000</v>
      </c>
      <c r="U199" s="1">
        <f t="shared" si="80"/>
        <v>97000</v>
      </c>
      <c r="V199" s="1">
        <f t="shared" si="70"/>
        <v>97000</v>
      </c>
      <c r="W199" s="1">
        <f t="shared" si="65"/>
        <v>104271</v>
      </c>
      <c r="X199" s="1" t="s">
        <v>879</v>
      </c>
      <c r="Y199" s="1">
        <f t="shared" si="74"/>
        <v>107300</v>
      </c>
      <c r="AA199" s="1">
        <f t="shared" si="75"/>
        <v>113200</v>
      </c>
      <c r="AE199" s="1">
        <f t="shared" si="76"/>
        <v>129300</v>
      </c>
    </row>
    <row r="200" spans="1:31" x14ac:dyDescent="0.2">
      <c r="A200" s="5" t="s">
        <v>421</v>
      </c>
      <c r="B200" s="5" t="s">
        <v>422</v>
      </c>
      <c r="C200" s="5">
        <v>27</v>
      </c>
      <c r="D200" s="35"/>
      <c r="E200" s="1" t="s">
        <v>423</v>
      </c>
      <c r="H200" s="1" t="s">
        <v>8</v>
      </c>
      <c r="I200" s="9">
        <v>40084</v>
      </c>
      <c r="J200" s="4">
        <v>100000</v>
      </c>
      <c r="K200" s="4">
        <v>100000</v>
      </c>
      <c r="L200" s="1">
        <f t="shared" si="72"/>
        <v>101126</v>
      </c>
      <c r="M200" s="1">
        <f t="shared" si="72"/>
        <v>102568.05675999999</v>
      </c>
      <c r="N200" s="1">
        <f t="shared" si="72"/>
        <v>104619.41789519999</v>
      </c>
      <c r="P200" s="1">
        <f t="shared" si="73"/>
        <v>107000</v>
      </c>
      <c r="Q200" s="1">
        <f t="shared" si="77"/>
        <v>108000</v>
      </c>
      <c r="R200" s="1">
        <f t="shared" si="78"/>
        <v>110000</v>
      </c>
      <c r="S200" s="1">
        <f t="shared" si="79"/>
        <v>111000</v>
      </c>
      <c r="U200" s="1">
        <f t="shared" si="80"/>
        <v>113000</v>
      </c>
      <c r="V200" s="1">
        <f t="shared" si="70"/>
        <v>113000</v>
      </c>
      <c r="W200" s="1">
        <f t="shared" si="65"/>
        <v>121471</v>
      </c>
      <c r="X200" s="1" t="s">
        <v>879</v>
      </c>
      <c r="Y200" s="1">
        <f t="shared" si="74"/>
        <v>125000</v>
      </c>
      <c r="AA200" s="1">
        <f t="shared" si="75"/>
        <v>131900</v>
      </c>
      <c r="AE200" s="1">
        <f t="shared" si="76"/>
        <v>150600</v>
      </c>
    </row>
    <row r="201" spans="1:31" x14ac:dyDescent="0.2">
      <c r="A201" s="5" t="s">
        <v>388</v>
      </c>
      <c r="B201" s="5" t="s">
        <v>389</v>
      </c>
      <c r="C201" s="5">
        <v>6</v>
      </c>
      <c r="D201" s="35"/>
      <c r="E201" s="1" t="s">
        <v>390</v>
      </c>
      <c r="H201" s="1" t="s">
        <v>8</v>
      </c>
      <c r="I201" s="9">
        <v>40084</v>
      </c>
      <c r="J201" s="4">
        <v>115000</v>
      </c>
      <c r="K201" s="4">
        <v>115000</v>
      </c>
      <c r="L201" s="1">
        <f t="shared" ref="L201:N208" si="81">SUM(K201*L$6)</f>
        <v>116294.90000000001</v>
      </c>
      <c r="M201" s="1">
        <f t="shared" si="81"/>
        <v>117953.265274</v>
      </c>
      <c r="N201" s="1">
        <f t="shared" si="81"/>
        <v>120312.33057948001</v>
      </c>
      <c r="P201" s="1">
        <f t="shared" si="73"/>
        <v>123000</v>
      </c>
      <c r="Q201" s="1">
        <f t="shared" si="77"/>
        <v>125000</v>
      </c>
      <c r="R201" s="1">
        <f t="shared" si="78"/>
        <v>127000</v>
      </c>
      <c r="S201" s="1">
        <f t="shared" si="79"/>
        <v>128000</v>
      </c>
      <c r="U201" s="1">
        <f t="shared" si="80"/>
        <v>131000</v>
      </c>
      <c r="V201" s="1">
        <f t="shared" si="70"/>
        <v>131000</v>
      </c>
      <c r="W201" s="1">
        <f t="shared" si="65"/>
        <v>140820</v>
      </c>
      <c r="X201" s="1" t="s">
        <v>879</v>
      </c>
      <c r="Y201" s="1">
        <f t="shared" si="74"/>
        <v>144900</v>
      </c>
      <c r="AA201" s="1">
        <f t="shared" si="75"/>
        <v>152900</v>
      </c>
      <c r="AE201" s="1">
        <f t="shared" si="76"/>
        <v>174600</v>
      </c>
    </row>
    <row r="202" spans="1:31" x14ac:dyDescent="0.2">
      <c r="A202" s="5" t="s">
        <v>569</v>
      </c>
      <c r="B202" s="11" t="s">
        <v>1</v>
      </c>
      <c r="C202" s="11">
        <v>265</v>
      </c>
      <c r="D202" s="35"/>
      <c r="E202" s="1" t="s">
        <v>570</v>
      </c>
      <c r="I202" s="9">
        <v>40084</v>
      </c>
      <c r="J202" s="4">
        <v>110000</v>
      </c>
      <c r="K202" s="4">
        <v>110000</v>
      </c>
      <c r="L202" s="1">
        <f t="shared" si="81"/>
        <v>111238.6</v>
      </c>
      <c r="M202" s="1">
        <f t="shared" si="81"/>
        <v>112824.862436</v>
      </c>
      <c r="N202" s="1">
        <f t="shared" si="81"/>
        <v>115081.35968472</v>
      </c>
      <c r="P202" s="1">
        <f t="shared" si="73"/>
        <v>117000</v>
      </c>
      <c r="Q202" s="1">
        <f t="shared" si="77"/>
        <v>118000</v>
      </c>
      <c r="R202" s="1">
        <f t="shared" si="78"/>
        <v>120000</v>
      </c>
      <c r="S202" s="1">
        <f t="shared" si="79"/>
        <v>121000</v>
      </c>
      <c r="U202" s="1">
        <f t="shared" si="80"/>
        <v>124000</v>
      </c>
      <c r="V202" s="1">
        <f t="shared" si="70"/>
        <v>124000</v>
      </c>
      <c r="W202" s="1">
        <f t="shared" si="65"/>
        <v>133295</v>
      </c>
      <c r="X202" s="1" t="s">
        <v>879</v>
      </c>
      <c r="Y202" s="1">
        <f t="shared" si="74"/>
        <v>137200</v>
      </c>
      <c r="AA202" s="1">
        <f t="shared" si="75"/>
        <v>144700</v>
      </c>
      <c r="AE202" s="1">
        <f t="shared" si="76"/>
        <v>165200</v>
      </c>
    </row>
    <row r="203" spans="1:31" x14ac:dyDescent="0.2">
      <c r="A203" s="5" t="s">
        <v>592</v>
      </c>
      <c r="B203" s="11"/>
      <c r="C203" s="11">
        <v>264</v>
      </c>
      <c r="D203" s="35"/>
      <c r="E203" s="1" t="s">
        <v>593</v>
      </c>
      <c r="I203" s="9">
        <v>40084</v>
      </c>
      <c r="J203" s="4">
        <v>135000</v>
      </c>
      <c r="K203" s="4">
        <v>135000</v>
      </c>
      <c r="L203" s="1">
        <f t="shared" si="81"/>
        <v>136520.1</v>
      </c>
      <c r="M203" s="1">
        <f t="shared" si="81"/>
        <v>138466.87662600001</v>
      </c>
      <c r="N203" s="1">
        <f t="shared" si="81"/>
        <v>141236.21415852002</v>
      </c>
      <c r="P203" s="1">
        <f t="shared" si="73"/>
        <v>144000</v>
      </c>
      <c r="Q203" s="1">
        <f t="shared" si="77"/>
        <v>146000</v>
      </c>
      <c r="R203" s="1">
        <f t="shared" si="78"/>
        <v>148000</v>
      </c>
      <c r="S203" s="1">
        <f t="shared" si="79"/>
        <v>149000</v>
      </c>
      <c r="U203" s="1">
        <f t="shared" si="80"/>
        <v>152000</v>
      </c>
      <c r="V203" s="1">
        <f t="shared" si="70"/>
        <v>152000</v>
      </c>
      <c r="W203" s="1">
        <f t="shared" si="65"/>
        <v>163394</v>
      </c>
      <c r="X203" s="1" t="s">
        <v>879</v>
      </c>
      <c r="Y203" s="1">
        <f t="shared" si="74"/>
        <v>168100</v>
      </c>
      <c r="AA203" s="1">
        <f t="shared" si="75"/>
        <v>177300</v>
      </c>
      <c r="AE203" s="1">
        <f t="shared" si="76"/>
        <v>202400</v>
      </c>
    </row>
    <row r="204" spans="1:31" x14ac:dyDescent="0.2">
      <c r="A204" s="5" t="s">
        <v>187</v>
      </c>
      <c r="B204" s="5" t="s">
        <v>188</v>
      </c>
      <c r="C204" s="5">
        <v>115</v>
      </c>
      <c r="D204" s="38"/>
      <c r="E204" s="1" t="s">
        <v>189</v>
      </c>
      <c r="H204" s="1" t="s">
        <v>8</v>
      </c>
      <c r="I204" s="9">
        <v>40084</v>
      </c>
      <c r="J204" s="4">
        <v>700000</v>
      </c>
      <c r="K204" s="4">
        <v>700000</v>
      </c>
      <c r="L204" s="1">
        <f t="shared" si="81"/>
        <v>707882</v>
      </c>
      <c r="M204" s="1">
        <f t="shared" si="81"/>
        <v>717976.39731999999</v>
      </c>
      <c r="N204" s="1">
        <f t="shared" si="81"/>
        <v>732335.92526639998</v>
      </c>
      <c r="P204" s="1">
        <f t="shared" si="73"/>
        <v>744000</v>
      </c>
      <c r="Q204" s="1">
        <f t="shared" si="77"/>
        <v>751000</v>
      </c>
      <c r="R204" s="1">
        <f t="shared" si="78"/>
        <v>760000</v>
      </c>
      <c r="S204" s="1">
        <f t="shared" si="79"/>
        <v>766000</v>
      </c>
      <c r="T204" s="1">
        <v>767000</v>
      </c>
      <c r="V204" s="1">
        <f t="shared" si="70"/>
        <v>767000</v>
      </c>
      <c r="W204" s="1">
        <f t="shared" si="65"/>
        <v>824495</v>
      </c>
      <c r="X204" s="1" t="s">
        <v>879</v>
      </c>
      <c r="Y204" s="1">
        <f t="shared" si="74"/>
        <v>848100</v>
      </c>
      <c r="AA204" s="1">
        <f t="shared" si="75"/>
        <v>894500</v>
      </c>
      <c r="AE204" s="1">
        <f t="shared" si="76"/>
        <v>1021000</v>
      </c>
    </row>
    <row r="205" spans="1:31" x14ac:dyDescent="0.2">
      <c r="A205" s="5" t="s">
        <v>303</v>
      </c>
      <c r="B205" s="5" t="s">
        <v>304</v>
      </c>
      <c r="C205" s="5">
        <v>123</v>
      </c>
      <c r="D205" s="35">
        <v>2002</v>
      </c>
      <c r="E205" s="1" t="s">
        <v>681</v>
      </c>
      <c r="H205" s="1" t="s">
        <v>8</v>
      </c>
      <c r="I205" s="9">
        <v>40084</v>
      </c>
      <c r="J205" s="4">
        <v>165000</v>
      </c>
      <c r="K205" s="4">
        <v>165000</v>
      </c>
      <c r="L205" s="1">
        <f t="shared" si="81"/>
        <v>166857.9</v>
      </c>
      <c r="M205" s="1">
        <f t="shared" si="81"/>
        <v>169237.29365399998</v>
      </c>
      <c r="N205" s="1">
        <f t="shared" si="81"/>
        <v>172622.03952707999</v>
      </c>
      <c r="P205" s="1">
        <f t="shared" si="73"/>
        <v>176000</v>
      </c>
      <c r="Q205" s="1">
        <f t="shared" si="77"/>
        <v>178000</v>
      </c>
      <c r="R205" s="1">
        <f t="shared" si="78"/>
        <v>181000</v>
      </c>
      <c r="S205" s="1">
        <f t="shared" si="79"/>
        <v>183000</v>
      </c>
      <c r="U205" s="1">
        <f>ROUNDUP(S205*123.1/121,-3)</f>
        <v>187000</v>
      </c>
      <c r="V205" s="1">
        <f t="shared" si="70"/>
        <v>187000</v>
      </c>
      <c r="W205" s="1">
        <f t="shared" si="65"/>
        <v>201018</v>
      </c>
      <c r="X205" s="1" t="s">
        <v>879</v>
      </c>
      <c r="Y205" s="1">
        <f t="shared" si="74"/>
        <v>206800</v>
      </c>
      <c r="AA205" s="1">
        <f t="shared" si="75"/>
        <v>218100</v>
      </c>
      <c r="AE205" s="1">
        <f t="shared" si="76"/>
        <v>249000</v>
      </c>
    </row>
    <row r="206" spans="1:31" x14ac:dyDescent="0.2">
      <c r="A206" s="5" t="s">
        <v>327</v>
      </c>
      <c r="B206" s="5" t="s">
        <v>328</v>
      </c>
      <c r="C206" s="5">
        <v>240</v>
      </c>
      <c r="D206" s="35"/>
      <c r="E206" s="1" t="s">
        <v>731</v>
      </c>
      <c r="H206" s="1" t="s">
        <v>8</v>
      </c>
      <c r="I206" s="9">
        <v>40084</v>
      </c>
      <c r="J206" s="4">
        <v>50000</v>
      </c>
      <c r="K206" s="4">
        <v>50000</v>
      </c>
      <c r="L206" s="1">
        <f t="shared" si="81"/>
        <v>50563</v>
      </c>
      <c r="M206" s="1">
        <f t="shared" si="81"/>
        <v>51284.028379999996</v>
      </c>
      <c r="N206" s="1">
        <f t="shared" si="81"/>
        <v>52309.708947599996</v>
      </c>
      <c r="P206" s="1">
        <f t="shared" si="73"/>
        <v>54000</v>
      </c>
      <c r="Q206" s="1">
        <f t="shared" si="77"/>
        <v>55000</v>
      </c>
      <c r="R206" s="1">
        <f t="shared" si="78"/>
        <v>56000</v>
      </c>
      <c r="S206" s="1">
        <f t="shared" si="79"/>
        <v>57000</v>
      </c>
      <c r="U206" s="1">
        <f>ROUNDUP(S206*123.1/121,-3)</f>
        <v>58000</v>
      </c>
      <c r="V206" s="1">
        <f t="shared" si="70"/>
        <v>58000</v>
      </c>
      <c r="W206" s="1">
        <f t="shared" si="65"/>
        <v>62348</v>
      </c>
      <c r="X206" s="1" t="s">
        <v>879</v>
      </c>
      <c r="Y206" s="1">
        <f t="shared" si="74"/>
        <v>64200</v>
      </c>
      <c r="AA206" s="1">
        <f t="shared" si="75"/>
        <v>67800</v>
      </c>
      <c r="AE206" s="1">
        <f t="shared" si="76"/>
        <v>77400</v>
      </c>
    </row>
    <row r="207" spans="1:31" x14ac:dyDescent="0.2">
      <c r="A207" s="5" t="s">
        <v>581</v>
      </c>
      <c r="B207" s="11" t="s">
        <v>580</v>
      </c>
      <c r="C207" s="11">
        <v>272</v>
      </c>
      <c r="D207" s="35"/>
      <c r="E207" s="1" t="s">
        <v>579</v>
      </c>
      <c r="H207" s="1" t="s">
        <v>8</v>
      </c>
      <c r="I207" s="6">
        <v>40084</v>
      </c>
      <c r="J207" s="4">
        <v>115000</v>
      </c>
      <c r="K207" s="4">
        <v>115000</v>
      </c>
      <c r="L207" s="1">
        <f t="shared" si="81"/>
        <v>116294.90000000001</v>
      </c>
      <c r="M207" s="1">
        <f t="shared" si="81"/>
        <v>117953.265274</v>
      </c>
      <c r="N207" s="1">
        <f t="shared" si="81"/>
        <v>120312.33057948001</v>
      </c>
      <c r="P207" s="1">
        <f t="shared" si="73"/>
        <v>123000</v>
      </c>
      <c r="Q207" s="1">
        <f t="shared" si="77"/>
        <v>125000</v>
      </c>
      <c r="R207" s="1">
        <f t="shared" si="78"/>
        <v>127000</v>
      </c>
      <c r="S207" s="1">
        <f t="shared" si="79"/>
        <v>128000</v>
      </c>
      <c r="U207" s="1">
        <f>ROUNDUP(S207*123.1/121,-3)</f>
        <v>131000</v>
      </c>
      <c r="V207" s="1">
        <f t="shared" si="70"/>
        <v>131000</v>
      </c>
      <c r="W207" s="1">
        <f t="shared" si="65"/>
        <v>140820</v>
      </c>
      <c r="X207" s="1" t="s">
        <v>879</v>
      </c>
      <c r="Y207" s="1">
        <f t="shared" si="74"/>
        <v>144900</v>
      </c>
      <c r="AA207" s="1">
        <f t="shared" si="75"/>
        <v>152900</v>
      </c>
      <c r="AE207" s="1">
        <f t="shared" si="76"/>
        <v>174600</v>
      </c>
    </row>
    <row r="208" spans="1:31" x14ac:dyDescent="0.2">
      <c r="A208" s="5" t="s">
        <v>571</v>
      </c>
      <c r="B208" s="11" t="s">
        <v>0</v>
      </c>
      <c r="C208" s="11">
        <v>271</v>
      </c>
      <c r="D208" s="35"/>
      <c r="E208" s="1" t="s">
        <v>572</v>
      </c>
      <c r="H208" s="1" t="s">
        <v>8</v>
      </c>
      <c r="I208" s="6">
        <v>40084</v>
      </c>
      <c r="J208" s="4">
        <v>75000</v>
      </c>
      <c r="K208" s="4">
        <v>75000</v>
      </c>
      <c r="L208" s="1">
        <f t="shared" si="81"/>
        <v>75844.5</v>
      </c>
      <c r="M208" s="1">
        <f t="shared" si="81"/>
        <v>76926.042569999991</v>
      </c>
      <c r="N208" s="1">
        <f t="shared" si="81"/>
        <v>78464.563421399987</v>
      </c>
      <c r="P208" s="1">
        <f t="shared" si="73"/>
        <v>80000</v>
      </c>
      <c r="Q208" s="1">
        <f t="shared" si="77"/>
        <v>81000</v>
      </c>
      <c r="R208" s="1">
        <f t="shared" si="78"/>
        <v>82000</v>
      </c>
      <c r="S208" s="1">
        <f t="shared" si="79"/>
        <v>83000</v>
      </c>
      <c r="U208" s="1">
        <f>ROUNDUP(S208*123.1/121,-3)</f>
        <v>85000</v>
      </c>
      <c r="V208" s="1">
        <f t="shared" si="70"/>
        <v>85000</v>
      </c>
      <c r="W208" s="1">
        <f t="shared" si="65"/>
        <v>91372</v>
      </c>
      <c r="X208" s="1" t="s">
        <v>879</v>
      </c>
      <c r="Y208" s="1">
        <f t="shared" si="74"/>
        <v>94000</v>
      </c>
      <c r="AA208" s="1">
        <f t="shared" si="75"/>
        <v>99200</v>
      </c>
      <c r="AE208" s="1">
        <f t="shared" si="76"/>
        <v>113300</v>
      </c>
    </row>
    <row r="209" spans="1:31" x14ac:dyDescent="0.2">
      <c r="A209" s="5"/>
      <c r="B209" s="11"/>
      <c r="C209" s="11"/>
      <c r="D209" s="35"/>
      <c r="J209" s="7"/>
    </row>
    <row r="210" spans="1:31" x14ac:dyDescent="0.2">
      <c r="A210" s="5" t="s">
        <v>296</v>
      </c>
      <c r="B210" s="5" t="s">
        <v>297</v>
      </c>
      <c r="C210" s="5">
        <v>197</v>
      </c>
      <c r="D210" s="35"/>
      <c r="E210" s="1" t="s">
        <v>725</v>
      </c>
      <c r="J210" s="4">
        <v>23881</v>
      </c>
      <c r="K210" s="1">
        <f t="shared" ref="K210:K215" si="82">SUM(J210*K$4)</f>
        <v>24172.3482</v>
      </c>
      <c r="L210" s="1">
        <f t="shared" ref="L210:N229" si="83">SUM(K210*L$6)</f>
        <v>24444.528840732</v>
      </c>
      <c r="M210" s="1">
        <f t="shared" si="83"/>
        <v>24793.107822000838</v>
      </c>
      <c r="N210" s="1">
        <f t="shared" si="83"/>
        <v>25288.969978440855</v>
      </c>
      <c r="P210" s="1">
        <f t="shared" ref="P210:P256" si="84">ROUNDUP(M210*117.8/113.8,-3)</f>
        <v>26000</v>
      </c>
      <c r="Q210" s="1">
        <f>ROUNDUP(P210*118.8/117.8,-3)</f>
        <v>27000</v>
      </c>
      <c r="R210" s="1">
        <f>ROUNDUP(Q210*120.2/118.8,-3)</f>
        <v>28000</v>
      </c>
      <c r="S210" s="1">
        <f>ROUNDUP(R210*121/120.2,-3)</f>
        <v>29000</v>
      </c>
      <c r="U210" s="1">
        <f t="shared" ref="U210:U251" si="85">ROUNDUP(S210*123.1/121,-3)</f>
        <v>30000</v>
      </c>
      <c r="V210" s="1">
        <f t="shared" si="70"/>
        <v>30000</v>
      </c>
      <c r="W210" s="1">
        <f t="shared" si="65"/>
        <v>32249</v>
      </c>
      <c r="X210" s="1" t="s">
        <v>879</v>
      </c>
      <c r="Y210" s="1">
        <f t="shared" ref="Y210:Y241" si="86">CEILING((W210*$AM$13/$AL$13),100)</f>
        <v>33200</v>
      </c>
      <c r="AA210" s="1">
        <f t="shared" ref="AA210:AA241" si="87">CEILING((Y210*$AN$13/$AM$13),100)</f>
        <v>35100</v>
      </c>
      <c r="AE210" s="1">
        <f t="shared" ref="AE210:AE273" si="88">CEILING((AA210*$AO$13/$AN$13),100)</f>
        <v>40100</v>
      </c>
    </row>
    <row r="211" spans="1:31" x14ac:dyDescent="0.2">
      <c r="A211" s="5" t="s">
        <v>514</v>
      </c>
      <c r="B211" s="5" t="s">
        <v>515</v>
      </c>
      <c r="C211" s="5">
        <v>8</v>
      </c>
      <c r="D211" s="35"/>
      <c r="E211" s="1" t="s">
        <v>626</v>
      </c>
      <c r="J211" s="4">
        <v>78863</v>
      </c>
      <c r="K211" s="1">
        <f t="shared" si="82"/>
        <v>79825.128599999996</v>
      </c>
      <c r="L211" s="1">
        <f t="shared" si="83"/>
        <v>80723.959548036</v>
      </c>
      <c r="M211" s="1">
        <f t="shared" si="83"/>
        <v>81875.083211190984</v>
      </c>
      <c r="N211" s="1">
        <f t="shared" si="83"/>
        <v>83512.584875414803</v>
      </c>
      <c r="P211" s="1">
        <f t="shared" si="84"/>
        <v>85000</v>
      </c>
      <c r="Q211" s="1">
        <f t="shared" ref="Q211:Q257" si="89">ROUNDUP(P211*118.8/117.8,-3)</f>
        <v>86000</v>
      </c>
      <c r="R211" s="1">
        <f t="shared" ref="R211:R257" si="90">ROUNDUP(Q211*120.2/118.8,-3)</f>
        <v>88000</v>
      </c>
      <c r="S211" s="1">
        <f t="shared" ref="S211:S257" si="91">ROUNDUP(R211*121/120.2,-3)</f>
        <v>89000</v>
      </c>
      <c r="U211" s="1">
        <f t="shared" si="85"/>
        <v>91000</v>
      </c>
      <c r="V211" s="1">
        <f t="shared" si="70"/>
        <v>91000</v>
      </c>
      <c r="W211" s="1">
        <f t="shared" si="65"/>
        <v>97821</v>
      </c>
      <c r="X211" s="1" t="s">
        <v>879</v>
      </c>
      <c r="Y211" s="1">
        <f t="shared" si="86"/>
        <v>100700</v>
      </c>
      <c r="AA211" s="1">
        <f t="shared" si="87"/>
        <v>106300</v>
      </c>
      <c r="AE211" s="1">
        <f t="shared" si="88"/>
        <v>121400</v>
      </c>
    </row>
    <row r="212" spans="1:31" x14ac:dyDescent="0.2">
      <c r="A212" s="5" t="s">
        <v>298</v>
      </c>
      <c r="B212" s="5"/>
      <c r="C212" s="12" t="s">
        <v>648</v>
      </c>
      <c r="D212" s="35"/>
      <c r="E212" s="1" t="s">
        <v>299</v>
      </c>
      <c r="J212" s="4">
        <v>111186</v>
      </c>
      <c r="K212" s="1">
        <f t="shared" si="82"/>
        <v>112542.46919999999</v>
      </c>
      <c r="L212" s="1">
        <f t="shared" si="83"/>
        <v>113809.697403192</v>
      </c>
      <c r="M212" s="1">
        <f t="shared" si="83"/>
        <v>115432.6236881615</v>
      </c>
      <c r="N212" s="1">
        <f t="shared" si="83"/>
        <v>117741.27616192473</v>
      </c>
      <c r="P212" s="1">
        <f t="shared" si="84"/>
        <v>120000</v>
      </c>
      <c r="Q212" s="1">
        <f t="shared" si="89"/>
        <v>122000</v>
      </c>
      <c r="R212" s="1">
        <f t="shared" si="90"/>
        <v>124000</v>
      </c>
      <c r="S212" s="1">
        <f t="shared" si="91"/>
        <v>125000</v>
      </c>
      <c r="U212" s="1">
        <f t="shared" si="85"/>
        <v>128000</v>
      </c>
      <c r="V212" s="1">
        <f t="shared" si="70"/>
        <v>128000</v>
      </c>
      <c r="W212" s="1">
        <f t="shared" si="65"/>
        <v>137595</v>
      </c>
      <c r="X212" s="1" t="s">
        <v>879</v>
      </c>
      <c r="Y212" s="1">
        <f t="shared" si="86"/>
        <v>141600</v>
      </c>
      <c r="AA212" s="1">
        <f t="shared" si="87"/>
        <v>149400</v>
      </c>
      <c r="AE212" s="1">
        <f t="shared" si="88"/>
        <v>170600</v>
      </c>
    </row>
    <row r="213" spans="1:31" x14ac:dyDescent="0.2">
      <c r="A213" s="5" t="s">
        <v>498</v>
      </c>
      <c r="B213" s="10" t="s">
        <v>479</v>
      </c>
      <c r="C213" s="10"/>
      <c r="D213" s="35"/>
      <c r="E213" s="1" t="s">
        <v>499</v>
      </c>
      <c r="J213" s="4">
        <v>41320</v>
      </c>
      <c r="K213" s="1">
        <f t="shared" si="82"/>
        <v>41824.103999999999</v>
      </c>
      <c r="L213" s="1">
        <f t="shared" si="83"/>
        <v>42295.043411040002</v>
      </c>
      <c r="M213" s="1">
        <f t="shared" si="83"/>
        <v>42898.170730081431</v>
      </c>
      <c r="N213" s="1">
        <f t="shared" si="83"/>
        <v>43756.134144683063</v>
      </c>
      <c r="P213" s="1">
        <f t="shared" si="84"/>
        <v>45000</v>
      </c>
      <c r="Q213" s="1">
        <f t="shared" si="89"/>
        <v>46000</v>
      </c>
      <c r="R213" s="1">
        <f t="shared" si="90"/>
        <v>47000</v>
      </c>
      <c r="S213" s="1">
        <f t="shared" si="91"/>
        <v>48000</v>
      </c>
      <c r="U213" s="1">
        <f t="shared" si="85"/>
        <v>49000</v>
      </c>
      <c r="V213" s="1">
        <f t="shared" si="70"/>
        <v>49000</v>
      </c>
      <c r="W213" s="1">
        <f t="shared" si="65"/>
        <v>52673</v>
      </c>
      <c r="X213" s="1" t="s">
        <v>879</v>
      </c>
      <c r="Y213" s="1">
        <f t="shared" si="86"/>
        <v>54200</v>
      </c>
      <c r="AA213" s="1">
        <f t="shared" si="87"/>
        <v>57200</v>
      </c>
      <c r="AE213" s="1">
        <f t="shared" si="88"/>
        <v>65300</v>
      </c>
    </row>
    <row r="214" spans="1:31" x14ac:dyDescent="0.2">
      <c r="A214" s="5" t="s">
        <v>341</v>
      </c>
      <c r="B214" s="5" t="s">
        <v>342</v>
      </c>
      <c r="C214" s="5">
        <v>245</v>
      </c>
      <c r="D214" s="35"/>
      <c r="E214" s="1" t="s">
        <v>735</v>
      </c>
      <c r="J214" s="4">
        <v>23659</v>
      </c>
      <c r="K214" s="1">
        <f t="shared" si="82"/>
        <v>23947.639800000001</v>
      </c>
      <c r="L214" s="1">
        <f t="shared" si="83"/>
        <v>24217.290224148001</v>
      </c>
      <c r="M214" s="1">
        <f t="shared" si="83"/>
        <v>24562.628782744348</v>
      </c>
      <c r="N214" s="1">
        <f t="shared" si="83"/>
        <v>25053.881358399234</v>
      </c>
      <c r="P214" s="1">
        <f t="shared" si="84"/>
        <v>26000</v>
      </c>
      <c r="Q214" s="1">
        <f t="shared" si="89"/>
        <v>27000</v>
      </c>
      <c r="R214" s="1">
        <f t="shared" si="90"/>
        <v>28000</v>
      </c>
      <c r="S214" s="1">
        <f t="shared" si="91"/>
        <v>29000</v>
      </c>
      <c r="U214" s="1">
        <f t="shared" si="85"/>
        <v>30000</v>
      </c>
      <c r="V214" s="1">
        <f t="shared" si="70"/>
        <v>30000</v>
      </c>
      <c r="W214" s="1">
        <f t="shared" si="65"/>
        <v>32249</v>
      </c>
      <c r="X214" s="1" t="s">
        <v>879</v>
      </c>
      <c r="Y214" s="1">
        <f t="shared" si="86"/>
        <v>33200</v>
      </c>
      <c r="AA214" s="1">
        <f t="shared" si="87"/>
        <v>35100</v>
      </c>
      <c r="AE214" s="1">
        <f t="shared" si="88"/>
        <v>40100</v>
      </c>
    </row>
    <row r="215" spans="1:31" x14ac:dyDescent="0.2">
      <c r="A215" s="5" t="s">
        <v>525</v>
      </c>
      <c r="B215" s="5" t="s">
        <v>526</v>
      </c>
      <c r="C215" s="5">
        <v>285</v>
      </c>
      <c r="D215" s="35"/>
      <c r="E215" s="1" t="s">
        <v>527</v>
      </c>
      <c r="J215" s="4">
        <v>42098</v>
      </c>
      <c r="K215" s="1">
        <f t="shared" si="82"/>
        <v>42611.595600000001</v>
      </c>
      <c r="L215" s="1">
        <f t="shared" si="83"/>
        <v>43091.402166456006</v>
      </c>
      <c r="M215" s="1">
        <f t="shared" si="83"/>
        <v>43705.885561349663</v>
      </c>
      <c r="N215" s="1">
        <f t="shared" si="83"/>
        <v>44580.003272576658</v>
      </c>
      <c r="P215" s="1">
        <f t="shared" si="84"/>
        <v>46000</v>
      </c>
      <c r="Q215" s="1">
        <f t="shared" si="89"/>
        <v>47000</v>
      </c>
      <c r="R215" s="1">
        <f t="shared" si="90"/>
        <v>48000</v>
      </c>
      <c r="S215" s="1">
        <f t="shared" si="91"/>
        <v>49000</v>
      </c>
      <c r="U215" s="1">
        <f t="shared" si="85"/>
        <v>50000</v>
      </c>
      <c r="V215" s="1">
        <f t="shared" si="70"/>
        <v>50000</v>
      </c>
      <c r="W215" s="1">
        <f t="shared" si="65"/>
        <v>53748</v>
      </c>
      <c r="X215" s="1" t="s">
        <v>879</v>
      </c>
      <c r="Y215" s="1">
        <f t="shared" si="86"/>
        <v>55300</v>
      </c>
      <c r="AA215" s="1">
        <f t="shared" si="87"/>
        <v>58400</v>
      </c>
      <c r="AE215" s="1">
        <f t="shared" si="88"/>
        <v>66700</v>
      </c>
    </row>
    <row r="216" spans="1:31" x14ac:dyDescent="0.2">
      <c r="A216" s="5" t="s">
        <v>584</v>
      </c>
      <c r="B216" s="11"/>
      <c r="C216" s="11">
        <v>253</v>
      </c>
      <c r="D216" s="35"/>
      <c r="E216" s="1" t="s">
        <v>745</v>
      </c>
      <c r="H216" s="1" t="s">
        <v>8</v>
      </c>
      <c r="I216" s="9">
        <v>40084</v>
      </c>
      <c r="J216" s="4">
        <v>50000</v>
      </c>
      <c r="K216" s="4">
        <v>50000</v>
      </c>
      <c r="L216" s="1">
        <f t="shared" si="83"/>
        <v>50563</v>
      </c>
      <c r="M216" s="1">
        <f t="shared" si="83"/>
        <v>51284.028379999996</v>
      </c>
      <c r="N216" s="1">
        <f t="shared" si="83"/>
        <v>52309.708947599996</v>
      </c>
      <c r="P216" s="1">
        <f t="shared" si="84"/>
        <v>54000</v>
      </c>
      <c r="Q216" s="1">
        <f t="shared" si="89"/>
        <v>55000</v>
      </c>
      <c r="R216" s="1">
        <f t="shared" si="90"/>
        <v>56000</v>
      </c>
      <c r="S216" s="1">
        <f t="shared" si="91"/>
        <v>57000</v>
      </c>
      <c r="U216" s="1">
        <f t="shared" si="85"/>
        <v>58000</v>
      </c>
      <c r="V216" s="1">
        <f t="shared" si="70"/>
        <v>58000</v>
      </c>
      <c r="W216" s="1">
        <f t="shared" si="65"/>
        <v>62348</v>
      </c>
      <c r="X216" s="1" t="s">
        <v>879</v>
      </c>
      <c r="Y216" s="1">
        <f t="shared" si="86"/>
        <v>64200</v>
      </c>
      <c r="AA216" s="1">
        <f t="shared" si="87"/>
        <v>67800</v>
      </c>
      <c r="AE216" s="1">
        <f t="shared" si="88"/>
        <v>77400</v>
      </c>
    </row>
    <row r="217" spans="1:31" x14ac:dyDescent="0.2">
      <c r="A217" s="5" t="s">
        <v>547</v>
      </c>
      <c r="B217" s="5" t="s">
        <v>548</v>
      </c>
      <c r="C217" s="5">
        <v>36</v>
      </c>
      <c r="D217" s="35"/>
      <c r="E217" s="1" t="s">
        <v>634</v>
      </c>
      <c r="J217" s="4">
        <v>52650</v>
      </c>
      <c r="K217" s="1">
        <f>SUM(J217*K$4)</f>
        <v>53292.33</v>
      </c>
      <c r="L217" s="1">
        <f t="shared" si="83"/>
        <v>53892.401635800001</v>
      </c>
      <c r="M217" s="1">
        <f t="shared" si="83"/>
        <v>54660.907283126508</v>
      </c>
      <c r="N217" s="1">
        <f t="shared" si="83"/>
        <v>55754.125428789041</v>
      </c>
      <c r="P217" s="1">
        <f t="shared" si="84"/>
        <v>57000</v>
      </c>
      <c r="Q217" s="1">
        <f t="shared" si="89"/>
        <v>58000</v>
      </c>
      <c r="R217" s="1">
        <f t="shared" si="90"/>
        <v>59000</v>
      </c>
      <c r="S217" s="1">
        <f t="shared" si="91"/>
        <v>60000</v>
      </c>
      <c r="U217" s="1">
        <f t="shared" si="85"/>
        <v>62000</v>
      </c>
      <c r="V217" s="1">
        <f t="shared" si="70"/>
        <v>62000</v>
      </c>
      <c r="W217" s="1">
        <f t="shared" ref="W217:W280" si="92">ROUND(V217*139.1/129.4,0)</f>
        <v>66648</v>
      </c>
      <c r="X217" s="1" t="s">
        <v>879</v>
      </c>
      <c r="Y217" s="1">
        <f t="shared" si="86"/>
        <v>68600</v>
      </c>
      <c r="AA217" s="1">
        <f t="shared" si="87"/>
        <v>72400</v>
      </c>
      <c r="AE217" s="1">
        <f t="shared" si="88"/>
        <v>82700</v>
      </c>
    </row>
    <row r="218" spans="1:31" x14ac:dyDescent="0.2">
      <c r="A218" s="5" t="s">
        <v>551</v>
      </c>
      <c r="B218" s="5" t="s">
        <v>552</v>
      </c>
      <c r="C218" s="5">
        <v>56</v>
      </c>
      <c r="D218" s="35"/>
      <c r="E218" s="1" t="s">
        <v>644</v>
      </c>
      <c r="J218" s="4">
        <v>26547</v>
      </c>
      <c r="K218" s="1">
        <f>SUM(J218*K$4)</f>
        <v>26870.8734</v>
      </c>
      <c r="L218" s="1">
        <f t="shared" si="83"/>
        <v>27173.439434484</v>
      </c>
      <c r="M218" s="1">
        <f t="shared" si="83"/>
        <v>27560.93268081974</v>
      </c>
      <c r="N218" s="1">
        <f t="shared" si="83"/>
        <v>28112.151334436134</v>
      </c>
      <c r="P218" s="1">
        <f t="shared" si="84"/>
        <v>29000</v>
      </c>
      <c r="Q218" s="1">
        <f t="shared" si="89"/>
        <v>30000</v>
      </c>
      <c r="R218" s="1">
        <f t="shared" si="90"/>
        <v>31000</v>
      </c>
      <c r="S218" s="1">
        <f t="shared" si="91"/>
        <v>32000</v>
      </c>
      <c r="U218" s="1">
        <f t="shared" si="85"/>
        <v>33000</v>
      </c>
      <c r="V218" s="1">
        <f t="shared" si="70"/>
        <v>33000</v>
      </c>
      <c r="W218" s="1">
        <f t="shared" si="92"/>
        <v>35474</v>
      </c>
      <c r="X218" s="1" t="s">
        <v>879</v>
      </c>
      <c r="Y218" s="1">
        <f t="shared" si="86"/>
        <v>36500</v>
      </c>
      <c r="AA218" s="1">
        <f t="shared" si="87"/>
        <v>38500</v>
      </c>
      <c r="AE218" s="1">
        <f t="shared" si="88"/>
        <v>44000</v>
      </c>
    </row>
    <row r="219" spans="1:31" x14ac:dyDescent="0.2">
      <c r="A219" s="5" t="s">
        <v>343</v>
      </c>
      <c r="B219" s="5" t="s">
        <v>344</v>
      </c>
      <c r="C219" s="5">
        <v>185</v>
      </c>
      <c r="D219" s="35"/>
      <c r="E219" s="1" t="s">
        <v>345</v>
      </c>
      <c r="J219" s="4">
        <v>23659</v>
      </c>
      <c r="K219" s="1">
        <f>SUM(J219*K$4)</f>
        <v>23947.639800000001</v>
      </c>
      <c r="L219" s="1">
        <f t="shared" si="83"/>
        <v>24217.290224148001</v>
      </c>
      <c r="M219" s="1">
        <f t="shared" si="83"/>
        <v>24562.628782744348</v>
      </c>
      <c r="N219" s="1">
        <f t="shared" si="83"/>
        <v>25053.881358399234</v>
      </c>
      <c r="P219" s="1">
        <f t="shared" si="84"/>
        <v>26000</v>
      </c>
      <c r="Q219" s="1">
        <f t="shared" si="89"/>
        <v>27000</v>
      </c>
      <c r="R219" s="1">
        <f t="shared" si="90"/>
        <v>28000</v>
      </c>
      <c r="S219" s="1">
        <f t="shared" si="91"/>
        <v>29000</v>
      </c>
      <c r="U219" s="1">
        <f t="shared" si="85"/>
        <v>30000</v>
      </c>
      <c r="V219" s="1">
        <f t="shared" si="70"/>
        <v>30000</v>
      </c>
      <c r="W219" s="1">
        <f t="shared" si="92"/>
        <v>32249</v>
      </c>
      <c r="X219" s="1" t="s">
        <v>879</v>
      </c>
      <c r="Y219" s="1">
        <f t="shared" si="86"/>
        <v>33200</v>
      </c>
      <c r="AA219" s="1">
        <f t="shared" si="87"/>
        <v>35100</v>
      </c>
      <c r="AE219" s="1">
        <f t="shared" si="88"/>
        <v>40100</v>
      </c>
    </row>
    <row r="220" spans="1:31" x14ac:dyDescent="0.2">
      <c r="A220" s="5" t="s">
        <v>519</v>
      </c>
      <c r="B220" s="5" t="s">
        <v>520</v>
      </c>
      <c r="C220" s="5">
        <v>25</v>
      </c>
      <c r="D220" s="35"/>
      <c r="E220" s="1" t="s">
        <v>521</v>
      </c>
      <c r="J220" s="4">
        <v>36877</v>
      </c>
      <c r="K220" s="1">
        <f>SUM(J220*K$4)</f>
        <v>37326.899400000002</v>
      </c>
      <c r="L220" s="1">
        <f t="shared" si="83"/>
        <v>37747.200287244006</v>
      </c>
      <c r="M220" s="1">
        <f t="shared" si="83"/>
        <v>38285.475363340105</v>
      </c>
      <c r="N220" s="1">
        <f t="shared" si="83"/>
        <v>39051.184870606907</v>
      </c>
      <c r="P220" s="1">
        <f t="shared" si="84"/>
        <v>40000</v>
      </c>
      <c r="Q220" s="1">
        <f t="shared" si="89"/>
        <v>41000</v>
      </c>
      <c r="R220" s="1">
        <f t="shared" si="90"/>
        <v>42000</v>
      </c>
      <c r="S220" s="1">
        <f t="shared" si="91"/>
        <v>43000</v>
      </c>
      <c r="U220" s="1">
        <f t="shared" si="85"/>
        <v>44000</v>
      </c>
      <c r="V220" s="1">
        <f t="shared" si="70"/>
        <v>44000</v>
      </c>
      <c r="W220" s="1">
        <f t="shared" si="92"/>
        <v>47298</v>
      </c>
      <c r="X220" s="1" t="s">
        <v>879</v>
      </c>
      <c r="Y220" s="1">
        <f t="shared" si="86"/>
        <v>48700</v>
      </c>
      <c r="AA220" s="1">
        <f t="shared" si="87"/>
        <v>51400</v>
      </c>
      <c r="AE220" s="1">
        <f t="shared" si="88"/>
        <v>58700</v>
      </c>
    </row>
    <row r="221" spans="1:31" x14ac:dyDescent="0.2">
      <c r="A221" s="5" t="s">
        <v>585</v>
      </c>
      <c r="B221" s="11"/>
      <c r="C221" s="11">
        <v>254</v>
      </c>
      <c r="D221" s="35"/>
      <c r="E221" s="1" t="s">
        <v>746</v>
      </c>
      <c r="H221" s="1" t="s">
        <v>8</v>
      </c>
      <c r="I221" s="9">
        <v>40084</v>
      </c>
      <c r="J221" s="4">
        <v>50000</v>
      </c>
      <c r="K221" s="4">
        <v>50000</v>
      </c>
      <c r="L221" s="1">
        <f t="shared" si="83"/>
        <v>50563</v>
      </c>
      <c r="M221" s="1">
        <f t="shared" si="83"/>
        <v>51284.028379999996</v>
      </c>
      <c r="N221" s="1">
        <f t="shared" si="83"/>
        <v>52309.708947599996</v>
      </c>
      <c r="P221" s="1">
        <f t="shared" si="84"/>
        <v>54000</v>
      </c>
      <c r="Q221" s="1">
        <f t="shared" si="89"/>
        <v>55000</v>
      </c>
      <c r="R221" s="1">
        <f t="shared" si="90"/>
        <v>56000</v>
      </c>
      <c r="S221" s="1">
        <f t="shared" si="91"/>
        <v>57000</v>
      </c>
      <c r="U221" s="1">
        <f t="shared" si="85"/>
        <v>58000</v>
      </c>
      <c r="V221" s="1">
        <f t="shared" si="70"/>
        <v>58000</v>
      </c>
      <c r="W221" s="1">
        <f t="shared" si="92"/>
        <v>62348</v>
      </c>
      <c r="X221" s="1" t="s">
        <v>879</v>
      </c>
      <c r="Y221" s="1">
        <f t="shared" si="86"/>
        <v>64200</v>
      </c>
      <c r="AA221" s="1">
        <f t="shared" si="87"/>
        <v>67800</v>
      </c>
      <c r="AE221" s="1">
        <f t="shared" si="88"/>
        <v>77400</v>
      </c>
    </row>
    <row r="222" spans="1:31" x14ac:dyDescent="0.2">
      <c r="A222" s="5" t="s">
        <v>484</v>
      </c>
      <c r="B222" s="5" t="s">
        <v>485</v>
      </c>
      <c r="C222" s="5">
        <v>20</v>
      </c>
      <c r="D222" s="35"/>
      <c r="E222" s="1" t="s">
        <v>486</v>
      </c>
      <c r="J222" s="4">
        <v>35321</v>
      </c>
      <c r="K222" s="1">
        <f t="shared" ref="K222:K234" si="93">SUM(J222*K$4)</f>
        <v>35751.9162</v>
      </c>
      <c r="L222" s="1">
        <f t="shared" si="83"/>
        <v>36154.482776411998</v>
      </c>
      <c r="M222" s="1">
        <f t="shared" si="83"/>
        <v>36670.045700803632</v>
      </c>
      <c r="N222" s="1">
        <f t="shared" si="83"/>
        <v>37403.446614819703</v>
      </c>
      <c r="P222" s="1">
        <f t="shared" si="84"/>
        <v>38000</v>
      </c>
      <c r="Q222" s="1">
        <f t="shared" si="89"/>
        <v>39000</v>
      </c>
      <c r="R222" s="1">
        <f t="shared" si="90"/>
        <v>40000</v>
      </c>
      <c r="S222" s="1">
        <f t="shared" si="91"/>
        <v>41000</v>
      </c>
      <c r="U222" s="1">
        <f t="shared" si="85"/>
        <v>42000</v>
      </c>
      <c r="V222" s="1">
        <f t="shared" si="70"/>
        <v>42000</v>
      </c>
      <c r="W222" s="1">
        <f t="shared" si="92"/>
        <v>45148</v>
      </c>
      <c r="X222" s="1" t="s">
        <v>879</v>
      </c>
      <c r="Y222" s="1">
        <f t="shared" si="86"/>
        <v>46500</v>
      </c>
      <c r="AA222" s="1">
        <f t="shared" si="87"/>
        <v>49100</v>
      </c>
      <c r="AE222" s="1">
        <f t="shared" si="88"/>
        <v>56100</v>
      </c>
    </row>
    <row r="223" spans="1:31" x14ac:dyDescent="0.2">
      <c r="A223" s="5" t="s">
        <v>288</v>
      </c>
      <c r="B223" s="5" t="s">
        <v>289</v>
      </c>
      <c r="C223" s="5">
        <v>186</v>
      </c>
      <c r="D223" s="35"/>
      <c r="E223" s="1" t="s">
        <v>722</v>
      </c>
      <c r="J223" s="4">
        <v>26881</v>
      </c>
      <c r="K223" s="1">
        <f t="shared" si="93"/>
        <v>27208.948199999999</v>
      </c>
      <c r="L223" s="1">
        <f t="shared" si="83"/>
        <v>27515.320956732001</v>
      </c>
      <c r="M223" s="1">
        <f t="shared" si="83"/>
        <v>27907.689433574997</v>
      </c>
      <c r="N223" s="1">
        <f t="shared" si="83"/>
        <v>28465.843222246498</v>
      </c>
      <c r="P223" s="1">
        <f t="shared" si="84"/>
        <v>29000</v>
      </c>
      <c r="Q223" s="1">
        <f t="shared" si="89"/>
        <v>30000</v>
      </c>
      <c r="R223" s="1">
        <f t="shared" si="90"/>
        <v>31000</v>
      </c>
      <c r="S223" s="1">
        <f t="shared" si="91"/>
        <v>32000</v>
      </c>
      <c r="U223" s="1">
        <f t="shared" si="85"/>
        <v>33000</v>
      </c>
      <c r="V223" s="1">
        <f t="shared" si="70"/>
        <v>33000</v>
      </c>
      <c r="W223" s="1">
        <f t="shared" si="92"/>
        <v>35474</v>
      </c>
      <c r="X223" s="1" t="s">
        <v>879</v>
      </c>
      <c r="Y223" s="1">
        <f t="shared" si="86"/>
        <v>36500</v>
      </c>
      <c r="AA223" s="1">
        <f t="shared" si="87"/>
        <v>38500</v>
      </c>
      <c r="AE223" s="1">
        <f t="shared" si="88"/>
        <v>44000</v>
      </c>
    </row>
    <row r="224" spans="1:31" x14ac:dyDescent="0.2">
      <c r="A224" s="5" t="s">
        <v>478</v>
      </c>
      <c r="B224" s="10" t="s">
        <v>479</v>
      </c>
      <c r="C224" s="10"/>
      <c r="D224" s="35"/>
      <c r="E224" s="1" t="s">
        <v>480</v>
      </c>
      <c r="J224" s="4">
        <v>20660</v>
      </c>
      <c r="K224" s="1">
        <f t="shared" si="93"/>
        <v>20912.052</v>
      </c>
      <c r="L224" s="1">
        <f t="shared" si="83"/>
        <v>21147.521705520001</v>
      </c>
      <c r="M224" s="1">
        <f t="shared" si="83"/>
        <v>21449.085365040715</v>
      </c>
      <c r="N224" s="1">
        <f t="shared" si="83"/>
        <v>21878.067072341531</v>
      </c>
      <c r="P224" s="1">
        <f t="shared" si="84"/>
        <v>23000</v>
      </c>
      <c r="Q224" s="1">
        <f t="shared" si="89"/>
        <v>24000</v>
      </c>
      <c r="R224" s="1">
        <f t="shared" si="90"/>
        <v>25000</v>
      </c>
      <c r="S224" s="1">
        <f t="shared" si="91"/>
        <v>26000</v>
      </c>
      <c r="U224" s="1">
        <f t="shared" si="85"/>
        <v>27000</v>
      </c>
      <c r="V224" s="1">
        <f t="shared" si="70"/>
        <v>27000</v>
      </c>
      <c r="W224" s="1">
        <f t="shared" si="92"/>
        <v>29024</v>
      </c>
      <c r="X224" s="1" t="s">
        <v>879</v>
      </c>
      <c r="Y224" s="1">
        <f t="shared" si="86"/>
        <v>29900</v>
      </c>
      <c r="AA224" s="1">
        <f t="shared" si="87"/>
        <v>31600</v>
      </c>
      <c r="AE224" s="1">
        <f t="shared" si="88"/>
        <v>36100</v>
      </c>
    </row>
    <row r="225" spans="1:31" x14ac:dyDescent="0.2">
      <c r="A225" s="5" t="s">
        <v>533</v>
      </c>
      <c r="B225" s="5" t="s">
        <v>534</v>
      </c>
      <c r="C225" s="5">
        <v>31</v>
      </c>
      <c r="D225" s="35"/>
      <c r="E225" s="1" t="s">
        <v>630</v>
      </c>
      <c r="J225" s="4">
        <v>36877</v>
      </c>
      <c r="K225" s="1">
        <f t="shared" si="93"/>
        <v>37326.899400000002</v>
      </c>
      <c r="L225" s="1">
        <f t="shared" si="83"/>
        <v>37747.200287244006</v>
      </c>
      <c r="M225" s="1">
        <f t="shared" si="83"/>
        <v>38285.475363340105</v>
      </c>
      <c r="N225" s="1">
        <f t="shared" si="83"/>
        <v>39051.184870606907</v>
      </c>
      <c r="P225" s="1">
        <f t="shared" si="84"/>
        <v>40000</v>
      </c>
      <c r="Q225" s="1">
        <f t="shared" si="89"/>
        <v>41000</v>
      </c>
      <c r="R225" s="1">
        <f t="shared" si="90"/>
        <v>42000</v>
      </c>
      <c r="S225" s="1">
        <f t="shared" si="91"/>
        <v>43000</v>
      </c>
      <c r="U225" s="1">
        <f t="shared" si="85"/>
        <v>44000</v>
      </c>
      <c r="V225" s="1">
        <f t="shared" si="70"/>
        <v>44000</v>
      </c>
      <c r="W225" s="1">
        <f t="shared" si="92"/>
        <v>47298</v>
      </c>
      <c r="X225" s="1" t="s">
        <v>879</v>
      </c>
      <c r="Y225" s="1">
        <f t="shared" si="86"/>
        <v>48700</v>
      </c>
      <c r="AA225" s="1">
        <f t="shared" si="87"/>
        <v>51400</v>
      </c>
      <c r="AE225" s="1">
        <f t="shared" si="88"/>
        <v>58700</v>
      </c>
    </row>
    <row r="226" spans="1:31" x14ac:dyDescent="0.2">
      <c r="A226" s="5" t="s">
        <v>319</v>
      </c>
      <c r="B226" s="5" t="s">
        <v>320</v>
      </c>
      <c r="C226" s="5">
        <v>204</v>
      </c>
      <c r="D226" s="35"/>
      <c r="E226" s="1" t="s">
        <v>321</v>
      </c>
      <c r="J226" s="4">
        <v>23659</v>
      </c>
      <c r="K226" s="1">
        <f t="shared" si="93"/>
        <v>23947.639800000001</v>
      </c>
      <c r="L226" s="1">
        <f t="shared" si="83"/>
        <v>24217.290224148001</v>
      </c>
      <c r="M226" s="1">
        <f t="shared" si="83"/>
        <v>24562.628782744348</v>
      </c>
      <c r="N226" s="1">
        <f t="shared" si="83"/>
        <v>25053.881358399234</v>
      </c>
      <c r="P226" s="1">
        <f t="shared" si="84"/>
        <v>26000</v>
      </c>
      <c r="Q226" s="1">
        <f t="shared" si="89"/>
        <v>27000</v>
      </c>
      <c r="R226" s="1">
        <f t="shared" si="90"/>
        <v>28000</v>
      </c>
      <c r="S226" s="1">
        <f t="shared" si="91"/>
        <v>29000</v>
      </c>
      <c r="U226" s="1">
        <f t="shared" si="85"/>
        <v>30000</v>
      </c>
      <c r="V226" s="1">
        <f t="shared" si="70"/>
        <v>30000</v>
      </c>
      <c r="W226" s="1">
        <f t="shared" si="92"/>
        <v>32249</v>
      </c>
      <c r="X226" s="1" t="s">
        <v>879</v>
      </c>
      <c r="Y226" s="1">
        <f t="shared" si="86"/>
        <v>33200</v>
      </c>
      <c r="AA226" s="1">
        <f t="shared" si="87"/>
        <v>35100</v>
      </c>
      <c r="AE226" s="1">
        <f t="shared" si="88"/>
        <v>40100</v>
      </c>
    </row>
    <row r="227" spans="1:31" x14ac:dyDescent="0.2">
      <c r="A227" s="5" t="s">
        <v>472</v>
      </c>
      <c r="B227" s="5" t="s">
        <v>473</v>
      </c>
      <c r="C227" s="12" t="s">
        <v>751</v>
      </c>
      <c r="D227" s="35"/>
      <c r="E227" s="1" t="s">
        <v>640</v>
      </c>
      <c r="J227" s="4">
        <v>23659</v>
      </c>
      <c r="K227" s="1">
        <f t="shared" si="93"/>
        <v>23947.639800000001</v>
      </c>
      <c r="L227" s="1">
        <f t="shared" si="83"/>
        <v>24217.290224148001</v>
      </c>
      <c r="M227" s="1">
        <f t="shared" si="83"/>
        <v>24562.628782744348</v>
      </c>
      <c r="N227" s="1">
        <f t="shared" si="83"/>
        <v>25053.881358399234</v>
      </c>
      <c r="P227" s="1">
        <f t="shared" si="84"/>
        <v>26000</v>
      </c>
      <c r="Q227" s="1">
        <f t="shared" si="89"/>
        <v>27000</v>
      </c>
      <c r="R227" s="1">
        <f t="shared" si="90"/>
        <v>28000</v>
      </c>
      <c r="S227" s="1">
        <f t="shared" si="91"/>
        <v>29000</v>
      </c>
      <c r="U227" s="1">
        <f t="shared" si="85"/>
        <v>30000</v>
      </c>
      <c r="V227" s="1">
        <f t="shared" si="70"/>
        <v>30000</v>
      </c>
      <c r="W227" s="1">
        <f t="shared" si="92"/>
        <v>32249</v>
      </c>
      <c r="X227" s="1" t="s">
        <v>879</v>
      </c>
      <c r="Y227" s="1">
        <f t="shared" si="86"/>
        <v>33200</v>
      </c>
      <c r="AA227" s="1">
        <f t="shared" si="87"/>
        <v>35100</v>
      </c>
      <c r="AE227" s="1">
        <f t="shared" si="88"/>
        <v>40100</v>
      </c>
    </row>
    <row r="228" spans="1:31" x14ac:dyDescent="0.2">
      <c r="A228" s="5" t="s">
        <v>474</v>
      </c>
      <c r="B228" s="5" t="s">
        <v>475</v>
      </c>
      <c r="C228" s="5">
        <v>53</v>
      </c>
      <c r="D228" s="35"/>
      <c r="E228" s="1" t="s">
        <v>641</v>
      </c>
      <c r="J228" s="4">
        <v>26547</v>
      </c>
      <c r="K228" s="1">
        <f t="shared" si="93"/>
        <v>26870.8734</v>
      </c>
      <c r="L228" s="1">
        <f t="shared" si="83"/>
        <v>27173.439434484</v>
      </c>
      <c r="M228" s="1">
        <f t="shared" si="83"/>
        <v>27560.93268081974</v>
      </c>
      <c r="N228" s="1">
        <f t="shared" si="83"/>
        <v>28112.151334436134</v>
      </c>
      <c r="P228" s="1">
        <f t="shared" si="84"/>
        <v>29000</v>
      </c>
      <c r="Q228" s="1">
        <f t="shared" si="89"/>
        <v>30000</v>
      </c>
      <c r="R228" s="1">
        <f t="shared" si="90"/>
        <v>31000</v>
      </c>
      <c r="S228" s="1">
        <f t="shared" si="91"/>
        <v>32000</v>
      </c>
      <c r="U228" s="1">
        <f t="shared" si="85"/>
        <v>33000</v>
      </c>
      <c r="V228" s="1">
        <f t="shared" si="70"/>
        <v>33000</v>
      </c>
      <c r="W228" s="1">
        <f t="shared" si="92"/>
        <v>35474</v>
      </c>
      <c r="X228" s="1" t="s">
        <v>879</v>
      </c>
      <c r="Y228" s="1">
        <f t="shared" si="86"/>
        <v>36500</v>
      </c>
      <c r="AA228" s="1">
        <f t="shared" si="87"/>
        <v>38500</v>
      </c>
      <c r="AE228" s="1">
        <f t="shared" si="88"/>
        <v>44000</v>
      </c>
    </row>
    <row r="229" spans="1:31" x14ac:dyDescent="0.2">
      <c r="A229" s="5" t="s">
        <v>450</v>
      </c>
      <c r="B229" s="5" t="s">
        <v>451</v>
      </c>
      <c r="C229" s="5">
        <v>293</v>
      </c>
      <c r="D229" s="35"/>
      <c r="E229" s="1" t="s">
        <v>452</v>
      </c>
      <c r="J229" s="4">
        <v>35321</v>
      </c>
      <c r="K229" s="1">
        <f t="shared" si="93"/>
        <v>35751.9162</v>
      </c>
      <c r="L229" s="1">
        <f t="shared" si="83"/>
        <v>36154.482776411998</v>
      </c>
      <c r="M229" s="1">
        <f t="shared" si="83"/>
        <v>36670.045700803632</v>
      </c>
      <c r="N229" s="1">
        <f t="shared" si="83"/>
        <v>37403.446614819703</v>
      </c>
      <c r="P229" s="1">
        <f t="shared" si="84"/>
        <v>38000</v>
      </c>
      <c r="Q229" s="1">
        <f t="shared" si="89"/>
        <v>39000</v>
      </c>
      <c r="R229" s="1">
        <f t="shared" si="90"/>
        <v>40000</v>
      </c>
      <c r="S229" s="1">
        <f t="shared" si="91"/>
        <v>41000</v>
      </c>
      <c r="U229" s="1">
        <f t="shared" si="85"/>
        <v>42000</v>
      </c>
      <c r="V229" s="1">
        <f t="shared" si="70"/>
        <v>42000</v>
      </c>
      <c r="W229" s="1">
        <f t="shared" si="92"/>
        <v>45148</v>
      </c>
      <c r="X229" s="1" t="s">
        <v>879</v>
      </c>
      <c r="Y229" s="1">
        <f t="shared" si="86"/>
        <v>46500</v>
      </c>
      <c r="AA229" s="1">
        <f t="shared" si="87"/>
        <v>49100</v>
      </c>
      <c r="AE229" s="1">
        <f t="shared" si="88"/>
        <v>56100</v>
      </c>
    </row>
    <row r="230" spans="1:31" x14ac:dyDescent="0.2">
      <c r="A230" s="5" t="s">
        <v>316</v>
      </c>
      <c r="B230" s="5" t="s">
        <v>317</v>
      </c>
      <c r="C230" s="5">
        <v>188</v>
      </c>
      <c r="D230" s="35"/>
      <c r="E230" s="1" t="s">
        <v>318</v>
      </c>
      <c r="J230" s="4">
        <v>35321</v>
      </c>
      <c r="K230" s="1">
        <f t="shared" si="93"/>
        <v>35751.9162</v>
      </c>
      <c r="L230" s="1">
        <f t="shared" ref="L230:N249" si="94">SUM(K230*L$6)</f>
        <v>36154.482776411998</v>
      </c>
      <c r="M230" s="1">
        <f t="shared" si="94"/>
        <v>36670.045700803632</v>
      </c>
      <c r="N230" s="1">
        <f t="shared" si="94"/>
        <v>37403.446614819703</v>
      </c>
      <c r="P230" s="1">
        <f t="shared" si="84"/>
        <v>38000</v>
      </c>
      <c r="Q230" s="1">
        <f t="shared" si="89"/>
        <v>39000</v>
      </c>
      <c r="R230" s="1">
        <f t="shared" si="90"/>
        <v>40000</v>
      </c>
      <c r="S230" s="1">
        <f t="shared" si="91"/>
        <v>41000</v>
      </c>
      <c r="U230" s="1">
        <f t="shared" si="85"/>
        <v>42000</v>
      </c>
      <c r="V230" s="1">
        <f t="shared" ref="V230:V282" si="95">T230+U230</f>
        <v>42000</v>
      </c>
      <c r="W230" s="1">
        <f t="shared" si="92"/>
        <v>45148</v>
      </c>
      <c r="X230" s="1" t="s">
        <v>879</v>
      </c>
      <c r="Y230" s="1">
        <f t="shared" si="86"/>
        <v>46500</v>
      </c>
      <c r="AA230" s="1">
        <f t="shared" si="87"/>
        <v>49100</v>
      </c>
      <c r="AE230" s="1">
        <f t="shared" si="88"/>
        <v>56100</v>
      </c>
    </row>
    <row r="231" spans="1:31" x14ac:dyDescent="0.2">
      <c r="A231" s="5" t="s">
        <v>549</v>
      </c>
      <c r="B231" s="5" t="s">
        <v>550</v>
      </c>
      <c r="C231" s="5">
        <v>29</v>
      </c>
      <c r="D231" s="35"/>
      <c r="E231" s="1" t="s">
        <v>628</v>
      </c>
      <c r="J231" s="4">
        <v>36877</v>
      </c>
      <c r="K231" s="1">
        <f t="shared" si="93"/>
        <v>37326.899400000002</v>
      </c>
      <c r="L231" s="1">
        <f t="shared" si="94"/>
        <v>37747.200287244006</v>
      </c>
      <c r="M231" s="1">
        <f t="shared" si="94"/>
        <v>38285.475363340105</v>
      </c>
      <c r="N231" s="1">
        <f t="shared" si="94"/>
        <v>39051.184870606907</v>
      </c>
      <c r="P231" s="1">
        <f t="shared" si="84"/>
        <v>40000</v>
      </c>
      <c r="Q231" s="1">
        <f t="shared" si="89"/>
        <v>41000</v>
      </c>
      <c r="R231" s="1">
        <f t="shared" si="90"/>
        <v>42000</v>
      </c>
      <c r="S231" s="1">
        <f t="shared" si="91"/>
        <v>43000</v>
      </c>
      <c r="U231" s="1">
        <f t="shared" si="85"/>
        <v>44000</v>
      </c>
      <c r="V231" s="1">
        <f t="shared" si="95"/>
        <v>44000</v>
      </c>
      <c r="W231" s="1">
        <f t="shared" si="92"/>
        <v>47298</v>
      </c>
      <c r="X231" s="1" t="s">
        <v>879</v>
      </c>
      <c r="Y231" s="1">
        <f t="shared" si="86"/>
        <v>48700</v>
      </c>
      <c r="AA231" s="1">
        <f t="shared" si="87"/>
        <v>51400</v>
      </c>
      <c r="AE231" s="1">
        <f t="shared" si="88"/>
        <v>58700</v>
      </c>
    </row>
    <row r="232" spans="1:31" x14ac:dyDescent="0.2">
      <c r="A232" s="5" t="s">
        <v>349</v>
      </c>
      <c r="B232" s="5" t="s">
        <v>350</v>
      </c>
      <c r="C232" s="5">
        <v>191</v>
      </c>
      <c r="D232" s="35"/>
      <c r="E232" s="1" t="s">
        <v>351</v>
      </c>
      <c r="J232" s="4">
        <v>23659</v>
      </c>
      <c r="K232" s="1">
        <f t="shared" si="93"/>
        <v>23947.639800000001</v>
      </c>
      <c r="L232" s="1">
        <f t="shared" si="94"/>
        <v>24217.290224148001</v>
      </c>
      <c r="M232" s="1">
        <f t="shared" si="94"/>
        <v>24562.628782744348</v>
      </c>
      <c r="N232" s="1">
        <f t="shared" si="94"/>
        <v>25053.881358399234</v>
      </c>
      <c r="P232" s="1">
        <f t="shared" si="84"/>
        <v>26000</v>
      </c>
      <c r="Q232" s="1">
        <f t="shared" si="89"/>
        <v>27000</v>
      </c>
      <c r="R232" s="1">
        <f t="shared" si="90"/>
        <v>28000</v>
      </c>
      <c r="S232" s="1">
        <f t="shared" si="91"/>
        <v>29000</v>
      </c>
      <c r="U232" s="1">
        <f t="shared" si="85"/>
        <v>30000</v>
      </c>
      <c r="V232" s="1">
        <f t="shared" si="95"/>
        <v>30000</v>
      </c>
      <c r="W232" s="1">
        <f t="shared" si="92"/>
        <v>32249</v>
      </c>
      <c r="X232" s="1" t="s">
        <v>879</v>
      </c>
      <c r="Y232" s="1">
        <f t="shared" si="86"/>
        <v>33200</v>
      </c>
      <c r="AA232" s="1">
        <f t="shared" si="87"/>
        <v>35100</v>
      </c>
      <c r="AE232" s="1">
        <f t="shared" si="88"/>
        <v>40100</v>
      </c>
    </row>
    <row r="233" spans="1:31" x14ac:dyDescent="0.2">
      <c r="A233" s="5" t="s">
        <v>490</v>
      </c>
      <c r="B233" s="5" t="s">
        <v>491</v>
      </c>
      <c r="C233" s="5">
        <v>16</v>
      </c>
      <c r="D233" s="35"/>
      <c r="E233" s="1" t="s">
        <v>492</v>
      </c>
      <c r="J233" s="4">
        <v>32435</v>
      </c>
      <c r="K233" s="1">
        <f t="shared" si="93"/>
        <v>32830.707000000002</v>
      </c>
      <c r="L233" s="1">
        <f t="shared" si="94"/>
        <v>33200.38076082</v>
      </c>
      <c r="M233" s="1">
        <f t="shared" si="94"/>
        <v>33673.81819046929</v>
      </c>
      <c r="N233" s="1">
        <f t="shared" si="94"/>
        <v>34347.294554278677</v>
      </c>
      <c r="P233" s="1">
        <f t="shared" si="84"/>
        <v>35000</v>
      </c>
      <c r="Q233" s="1">
        <f t="shared" si="89"/>
        <v>36000</v>
      </c>
      <c r="R233" s="1">
        <f t="shared" si="90"/>
        <v>37000</v>
      </c>
      <c r="S233" s="1">
        <f t="shared" si="91"/>
        <v>38000</v>
      </c>
      <c r="U233" s="1">
        <f t="shared" si="85"/>
        <v>39000</v>
      </c>
      <c r="V233" s="1">
        <f t="shared" si="95"/>
        <v>39000</v>
      </c>
      <c r="W233" s="1">
        <f t="shared" si="92"/>
        <v>41923</v>
      </c>
      <c r="X233" s="1" t="s">
        <v>879</v>
      </c>
      <c r="Y233" s="1">
        <f t="shared" si="86"/>
        <v>43200</v>
      </c>
      <c r="AA233" s="1">
        <f t="shared" si="87"/>
        <v>45600</v>
      </c>
      <c r="AE233" s="1">
        <f t="shared" si="88"/>
        <v>52100</v>
      </c>
    </row>
    <row r="234" spans="1:31" x14ac:dyDescent="0.2">
      <c r="A234" s="5" t="s">
        <v>352</v>
      </c>
      <c r="B234" s="5" t="s">
        <v>353</v>
      </c>
      <c r="C234" s="5">
        <v>192</v>
      </c>
      <c r="D234" s="35"/>
      <c r="E234" s="1" t="s">
        <v>723</v>
      </c>
      <c r="J234" s="4">
        <v>23659</v>
      </c>
      <c r="K234" s="1">
        <f t="shared" si="93"/>
        <v>23947.639800000001</v>
      </c>
      <c r="L234" s="1">
        <f t="shared" si="94"/>
        <v>24217.290224148001</v>
      </c>
      <c r="M234" s="1">
        <f t="shared" si="94"/>
        <v>24562.628782744348</v>
      </c>
      <c r="N234" s="1">
        <f t="shared" si="94"/>
        <v>25053.881358399234</v>
      </c>
      <c r="P234" s="1">
        <f t="shared" si="84"/>
        <v>26000</v>
      </c>
      <c r="Q234" s="1">
        <f t="shared" si="89"/>
        <v>27000</v>
      </c>
      <c r="R234" s="1">
        <f t="shared" si="90"/>
        <v>28000</v>
      </c>
      <c r="S234" s="1">
        <f t="shared" si="91"/>
        <v>29000</v>
      </c>
      <c r="U234" s="1">
        <f t="shared" si="85"/>
        <v>30000</v>
      </c>
      <c r="V234" s="1">
        <f t="shared" si="95"/>
        <v>30000</v>
      </c>
      <c r="W234" s="1">
        <f t="shared" si="92"/>
        <v>32249</v>
      </c>
      <c r="X234" s="1" t="s">
        <v>879</v>
      </c>
      <c r="Y234" s="1">
        <f t="shared" si="86"/>
        <v>33200</v>
      </c>
      <c r="AA234" s="1">
        <f t="shared" si="87"/>
        <v>35100</v>
      </c>
      <c r="AE234" s="1">
        <f t="shared" si="88"/>
        <v>40100</v>
      </c>
    </row>
    <row r="235" spans="1:31" x14ac:dyDescent="0.2">
      <c r="A235" s="5" t="s">
        <v>583</v>
      </c>
      <c r="B235" s="11"/>
      <c r="C235" s="11">
        <v>255</v>
      </c>
      <c r="D235" s="35"/>
      <c r="E235" s="1" t="s">
        <v>747</v>
      </c>
      <c r="H235" s="1" t="s">
        <v>8</v>
      </c>
      <c r="I235" s="9">
        <v>40084</v>
      </c>
      <c r="J235" s="4">
        <v>40000</v>
      </c>
      <c r="K235" s="4">
        <v>40000</v>
      </c>
      <c r="L235" s="1">
        <f t="shared" si="94"/>
        <v>40450.400000000001</v>
      </c>
      <c r="M235" s="1">
        <f t="shared" si="94"/>
        <v>41027.222704</v>
      </c>
      <c r="N235" s="1">
        <f t="shared" si="94"/>
        <v>41847.767158080002</v>
      </c>
      <c r="P235" s="1">
        <f t="shared" si="84"/>
        <v>43000</v>
      </c>
      <c r="Q235" s="1">
        <f t="shared" si="89"/>
        <v>44000</v>
      </c>
      <c r="R235" s="1">
        <f t="shared" si="90"/>
        <v>45000</v>
      </c>
      <c r="S235" s="1">
        <f t="shared" si="91"/>
        <v>46000</v>
      </c>
      <c r="U235" s="1">
        <f t="shared" si="85"/>
        <v>47000</v>
      </c>
      <c r="V235" s="1">
        <f t="shared" si="95"/>
        <v>47000</v>
      </c>
      <c r="W235" s="1">
        <f t="shared" si="92"/>
        <v>50523</v>
      </c>
      <c r="X235" s="1" t="s">
        <v>879</v>
      </c>
      <c r="Y235" s="1">
        <f t="shared" si="86"/>
        <v>52000</v>
      </c>
      <c r="AA235" s="1">
        <f t="shared" si="87"/>
        <v>54900</v>
      </c>
      <c r="AE235" s="1">
        <f t="shared" si="88"/>
        <v>62700</v>
      </c>
    </row>
    <row r="236" spans="1:31" x14ac:dyDescent="0.2">
      <c r="A236" s="5" t="s">
        <v>354</v>
      </c>
      <c r="B236" s="5" t="s">
        <v>355</v>
      </c>
      <c r="C236" s="5">
        <v>193</v>
      </c>
      <c r="D236" s="35"/>
      <c r="E236" s="1" t="s">
        <v>356</v>
      </c>
      <c r="J236" s="4">
        <v>28990</v>
      </c>
      <c r="K236" s="1">
        <f>SUM(J236*K$4)</f>
        <v>29343.678</v>
      </c>
      <c r="L236" s="1">
        <f t="shared" si="94"/>
        <v>29674.087814280003</v>
      </c>
      <c r="M236" s="1">
        <f t="shared" si="94"/>
        <v>30097.240306511634</v>
      </c>
      <c r="N236" s="1">
        <f t="shared" si="94"/>
        <v>30699.185112641866</v>
      </c>
      <c r="P236" s="1">
        <f t="shared" si="84"/>
        <v>32000</v>
      </c>
      <c r="Q236" s="1">
        <f t="shared" si="89"/>
        <v>33000</v>
      </c>
      <c r="R236" s="1">
        <f t="shared" si="90"/>
        <v>34000</v>
      </c>
      <c r="S236" s="1">
        <f t="shared" si="91"/>
        <v>35000</v>
      </c>
      <c r="U236" s="1">
        <f t="shared" si="85"/>
        <v>36000</v>
      </c>
      <c r="V236" s="1">
        <f t="shared" si="95"/>
        <v>36000</v>
      </c>
      <c r="W236" s="1">
        <f t="shared" si="92"/>
        <v>38699</v>
      </c>
      <c r="X236" s="1" t="s">
        <v>879</v>
      </c>
      <c r="Y236" s="1">
        <f t="shared" si="86"/>
        <v>39900</v>
      </c>
      <c r="AA236" s="1">
        <f t="shared" si="87"/>
        <v>42100</v>
      </c>
      <c r="AE236" s="1">
        <f t="shared" si="88"/>
        <v>48100</v>
      </c>
    </row>
    <row r="237" spans="1:31" x14ac:dyDescent="0.2">
      <c r="A237" s="5" t="s">
        <v>290</v>
      </c>
      <c r="B237" s="5" t="s">
        <v>291</v>
      </c>
      <c r="C237" s="5">
        <v>194</v>
      </c>
      <c r="D237" s="35"/>
      <c r="E237" s="1" t="s">
        <v>724</v>
      </c>
      <c r="H237" s="1" t="s">
        <v>8</v>
      </c>
      <c r="I237" s="6">
        <v>40084</v>
      </c>
      <c r="J237" s="4">
        <v>70000</v>
      </c>
      <c r="K237" s="4">
        <v>70000</v>
      </c>
      <c r="L237" s="1">
        <f t="shared" si="94"/>
        <v>70788.2</v>
      </c>
      <c r="M237" s="1">
        <f t="shared" si="94"/>
        <v>71797.639731999996</v>
      </c>
      <c r="N237" s="1">
        <f t="shared" si="94"/>
        <v>73233.592526640001</v>
      </c>
      <c r="P237" s="1">
        <f t="shared" si="84"/>
        <v>75000</v>
      </c>
      <c r="Q237" s="1">
        <f t="shared" si="89"/>
        <v>76000</v>
      </c>
      <c r="R237" s="1">
        <f t="shared" si="90"/>
        <v>77000</v>
      </c>
      <c r="S237" s="1">
        <f t="shared" si="91"/>
        <v>78000</v>
      </c>
      <c r="U237" s="1">
        <f t="shared" si="85"/>
        <v>80000</v>
      </c>
      <c r="V237" s="1">
        <f t="shared" si="95"/>
        <v>80000</v>
      </c>
      <c r="W237" s="1">
        <f t="shared" si="92"/>
        <v>85997</v>
      </c>
      <c r="X237" s="1" t="s">
        <v>879</v>
      </c>
      <c r="Y237" s="1">
        <f t="shared" si="86"/>
        <v>88500</v>
      </c>
      <c r="AA237" s="1">
        <f t="shared" si="87"/>
        <v>93400</v>
      </c>
      <c r="AE237" s="1">
        <f t="shared" si="88"/>
        <v>106700</v>
      </c>
    </row>
    <row r="238" spans="1:31" x14ac:dyDescent="0.2">
      <c r="A238" s="5" t="s">
        <v>476</v>
      </c>
      <c r="B238" s="5" t="s">
        <v>477</v>
      </c>
      <c r="C238" s="5">
        <v>54</v>
      </c>
      <c r="D238" s="35"/>
      <c r="E238" s="1" t="s">
        <v>642</v>
      </c>
      <c r="J238" s="4">
        <v>26547</v>
      </c>
      <c r="K238" s="1">
        <f t="shared" ref="K238:K249" si="96">SUM(J238*K$4)</f>
        <v>26870.8734</v>
      </c>
      <c r="L238" s="1">
        <f t="shared" si="94"/>
        <v>27173.439434484</v>
      </c>
      <c r="M238" s="1">
        <f t="shared" si="94"/>
        <v>27560.93268081974</v>
      </c>
      <c r="N238" s="1">
        <f t="shared" si="94"/>
        <v>28112.151334436134</v>
      </c>
      <c r="P238" s="1">
        <f t="shared" si="84"/>
        <v>29000</v>
      </c>
      <c r="Q238" s="1">
        <f t="shared" si="89"/>
        <v>30000</v>
      </c>
      <c r="R238" s="1">
        <f t="shared" si="90"/>
        <v>31000</v>
      </c>
      <c r="S238" s="1">
        <f t="shared" si="91"/>
        <v>32000</v>
      </c>
      <c r="U238" s="1">
        <f t="shared" si="85"/>
        <v>33000</v>
      </c>
      <c r="V238" s="1">
        <f t="shared" si="95"/>
        <v>33000</v>
      </c>
      <c r="W238" s="1">
        <f t="shared" si="92"/>
        <v>35474</v>
      </c>
      <c r="X238" s="1" t="s">
        <v>879</v>
      </c>
      <c r="Y238" s="1">
        <f t="shared" si="86"/>
        <v>36500</v>
      </c>
      <c r="AA238" s="1">
        <f t="shared" si="87"/>
        <v>38500</v>
      </c>
      <c r="AE238" s="1">
        <f t="shared" si="88"/>
        <v>44000</v>
      </c>
    </row>
    <row r="239" spans="1:31" x14ac:dyDescent="0.2">
      <c r="A239" s="5" t="s">
        <v>313</v>
      </c>
      <c r="B239" s="5" t="s">
        <v>314</v>
      </c>
      <c r="C239" s="5">
        <v>269</v>
      </c>
      <c r="D239" s="35"/>
      <c r="E239" s="1" t="s">
        <v>315</v>
      </c>
      <c r="J239" s="4">
        <v>41320</v>
      </c>
      <c r="K239" s="1">
        <f t="shared" si="96"/>
        <v>41824.103999999999</v>
      </c>
      <c r="L239" s="1">
        <f t="shared" si="94"/>
        <v>42295.043411040002</v>
      </c>
      <c r="M239" s="1">
        <f t="shared" si="94"/>
        <v>42898.170730081431</v>
      </c>
      <c r="N239" s="1">
        <f t="shared" si="94"/>
        <v>43756.134144683063</v>
      </c>
      <c r="P239" s="1">
        <f t="shared" si="84"/>
        <v>45000</v>
      </c>
      <c r="Q239" s="1">
        <f t="shared" si="89"/>
        <v>46000</v>
      </c>
      <c r="R239" s="1">
        <f t="shared" si="90"/>
        <v>47000</v>
      </c>
      <c r="S239" s="1">
        <f t="shared" si="91"/>
        <v>48000</v>
      </c>
      <c r="U239" s="1">
        <f t="shared" si="85"/>
        <v>49000</v>
      </c>
      <c r="V239" s="1">
        <f t="shared" si="95"/>
        <v>49000</v>
      </c>
      <c r="W239" s="1">
        <f t="shared" si="92"/>
        <v>52673</v>
      </c>
      <c r="X239" s="1" t="s">
        <v>879</v>
      </c>
      <c r="Y239" s="1">
        <f t="shared" si="86"/>
        <v>54200</v>
      </c>
      <c r="AA239" s="1">
        <f t="shared" si="87"/>
        <v>57200</v>
      </c>
      <c r="AE239" s="1">
        <f t="shared" si="88"/>
        <v>65300</v>
      </c>
    </row>
    <row r="240" spans="1:31" x14ac:dyDescent="0.2">
      <c r="A240" s="5" t="s">
        <v>528</v>
      </c>
      <c r="B240" s="5" t="s">
        <v>529</v>
      </c>
      <c r="C240" s="5">
        <v>276</v>
      </c>
      <c r="D240" s="35"/>
      <c r="E240" s="1" t="s">
        <v>530</v>
      </c>
      <c r="J240" s="4">
        <v>42098</v>
      </c>
      <c r="K240" s="1">
        <f t="shared" si="96"/>
        <v>42611.595600000001</v>
      </c>
      <c r="L240" s="1">
        <f t="shared" si="94"/>
        <v>43091.402166456006</v>
      </c>
      <c r="M240" s="1">
        <f t="shared" si="94"/>
        <v>43705.885561349663</v>
      </c>
      <c r="N240" s="1">
        <f t="shared" si="94"/>
        <v>44580.003272576658</v>
      </c>
      <c r="P240" s="1">
        <f t="shared" si="84"/>
        <v>46000</v>
      </c>
      <c r="Q240" s="1">
        <f t="shared" si="89"/>
        <v>47000</v>
      </c>
      <c r="R240" s="1">
        <f t="shared" si="90"/>
        <v>48000</v>
      </c>
      <c r="S240" s="1">
        <f t="shared" si="91"/>
        <v>49000</v>
      </c>
      <c r="U240" s="1">
        <f t="shared" si="85"/>
        <v>50000</v>
      </c>
      <c r="V240" s="1">
        <f t="shared" si="95"/>
        <v>50000</v>
      </c>
      <c r="W240" s="1">
        <f t="shared" si="92"/>
        <v>53748</v>
      </c>
      <c r="X240" s="1" t="s">
        <v>879</v>
      </c>
      <c r="Y240" s="1">
        <f t="shared" si="86"/>
        <v>55300</v>
      </c>
      <c r="AA240" s="1">
        <f t="shared" si="87"/>
        <v>58400</v>
      </c>
      <c r="AE240" s="1">
        <f t="shared" si="88"/>
        <v>66700</v>
      </c>
    </row>
    <row r="241" spans="1:31" x14ac:dyDescent="0.2">
      <c r="A241" s="5" t="s">
        <v>506</v>
      </c>
      <c r="B241" s="5" t="s">
        <v>507</v>
      </c>
      <c r="C241" s="5">
        <v>23</v>
      </c>
      <c r="D241" s="35"/>
      <c r="E241" s="1" t="s">
        <v>508</v>
      </c>
      <c r="J241" s="4">
        <v>36877</v>
      </c>
      <c r="K241" s="1">
        <f t="shared" si="96"/>
        <v>37326.899400000002</v>
      </c>
      <c r="L241" s="1">
        <f t="shared" si="94"/>
        <v>37747.200287244006</v>
      </c>
      <c r="M241" s="1">
        <f t="shared" si="94"/>
        <v>38285.475363340105</v>
      </c>
      <c r="N241" s="1">
        <f t="shared" si="94"/>
        <v>39051.184870606907</v>
      </c>
      <c r="P241" s="1">
        <f t="shared" si="84"/>
        <v>40000</v>
      </c>
      <c r="Q241" s="1">
        <f t="shared" si="89"/>
        <v>41000</v>
      </c>
      <c r="R241" s="1">
        <f t="shared" si="90"/>
        <v>42000</v>
      </c>
      <c r="S241" s="1">
        <f t="shared" si="91"/>
        <v>43000</v>
      </c>
      <c r="U241" s="1">
        <f t="shared" si="85"/>
        <v>44000</v>
      </c>
      <c r="V241" s="1">
        <f t="shared" si="95"/>
        <v>44000</v>
      </c>
      <c r="W241" s="1">
        <f t="shared" si="92"/>
        <v>47298</v>
      </c>
      <c r="X241" s="1" t="s">
        <v>879</v>
      </c>
      <c r="Y241" s="1">
        <f t="shared" si="86"/>
        <v>48700</v>
      </c>
      <c r="AA241" s="1">
        <f t="shared" si="87"/>
        <v>51400</v>
      </c>
      <c r="AE241" s="1">
        <f t="shared" si="88"/>
        <v>58700</v>
      </c>
    </row>
    <row r="242" spans="1:31" x14ac:dyDescent="0.2">
      <c r="A242" s="5" t="s">
        <v>357</v>
      </c>
      <c r="B242" s="5" t="s">
        <v>358</v>
      </c>
      <c r="C242" s="5">
        <v>199</v>
      </c>
      <c r="D242" s="35" t="s">
        <v>758</v>
      </c>
      <c r="E242" s="1" t="s">
        <v>359</v>
      </c>
      <c r="J242" s="4">
        <v>23659</v>
      </c>
      <c r="K242" s="1">
        <f t="shared" si="96"/>
        <v>23947.639800000001</v>
      </c>
      <c r="L242" s="1">
        <f t="shared" si="94"/>
        <v>24217.290224148001</v>
      </c>
      <c r="M242" s="1">
        <f t="shared" si="94"/>
        <v>24562.628782744348</v>
      </c>
      <c r="N242" s="1">
        <f t="shared" si="94"/>
        <v>25053.881358399234</v>
      </c>
      <c r="P242" s="1">
        <f t="shared" si="84"/>
        <v>26000</v>
      </c>
      <c r="Q242" s="1">
        <f t="shared" si="89"/>
        <v>27000</v>
      </c>
      <c r="R242" s="1">
        <f t="shared" si="90"/>
        <v>28000</v>
      </c>
      <c r="S242" s="1">
        <f t="shared" si="91"/>
        <v>29000</v>
      </c>
      <c r="U242" s="1">
        <f t="shared" si="85"/>
        <v>30000</v>
      </c>
      <c r="V242" s="1">
        <f t="shared" si="95"/>
        <v>30000</v>
      </c>
      <c r="W242" s="1">
        <f t="shared" si="92"/>
        <v>32249</v>
      </c>
      <c r="X242" s="1" t="s">
        <v>879</v>
      </c>
      <c r="Y242" s="1">
        <f t="shared" ref="Y242:Y273" si="97">CEILING((W242*$AM$13/$AL$13),100)</f>
        <v>33200</v>
      </c>
      <c r="AA242" s="1">
        <f t="shared" ref="AA242:AA273" si="98">CEILING((Y242*$AN$13/$AM$13),100)</f>
        <v>35100</v>
      </c>
      <c r="AE242" s="1">
        <f t="shared" si="88"/>
        <v>40100</v>
      </c>
    </row>
    <row r="243" spans="1:31" x14ac:dyDescent="0.2">
      <c r="A243" s="5" t="s">
        <v>360</v>
      </c>
      <c r="B243" s="5" t="s">
        <v>361</v>
      </c>
      <c r="C243" s="5">
        <v>200</v>
      </c>
      <c r="D243" s="35"/>
      <c r="E243" s="1" t="s">
        <v>362</v>
      </c>
      <c r="J243" s="4">
        <v>23659</v>
      </c>
      <c r="K243" s="1">
        <f t="shared" si="96"/>
        <v>23947.639800000001</v>
      </c>
      <c r="L243" s="1">
        <f t="shared" si="94"/>
        <v>24217.290224148001</v>
      </c>
      <c r="M243" s="1">
        <f t="shared" si="94"/>
        <v>24562.628782744348</v>
      </c>
      <c r="N243" s="1">
        <f t="shared" si="94"/>
        <v>25053.881358399234</v>
      </c>
      <c r="P243" s="1">
        <f t="shared" si="84"/>
        <v>26000</v>
      </c>
      <c r="Q243" s="1">
        <f t="shared" si="89"/>
        <v>27000</v>
      </c>
      <c r="R243" s="1">
        <f t="shared" si="90"/>
        <v>28000</v>
      </c>
      <c r="S243" s="1">
        <f t="shared" si="91"/>
        <v>29000</v>
      </c>
      <c r="U243" s="1">
        <f t="shared" si="85"/>
        <v>30000</v>
      </c>
      <c r="V243" s="1">
        <f t="shared" si="95"/>
        <v>30000</v>
      </c>
      <c r="W243" s="1">
        <f t="shared" si="92"/>
        <v>32249</v>
      </c>
      <c r="X243" s="1" t="s">
        <v>879</v>
      </c>
      <c r="Y243" s="1">
        <f t="shared" si="97"/>
        <v>33200</v>
      </c>
      <c r="AA243" s="1">
        <f t="shared" si="98"/>
        <v>35100</v>
      </c>
      <c r="AE243" s="1">
        <f t="shared" si="88"/>
        <v>40100</v>
      </c>
    </row>
    <row r="244" spans="1:31" x14ac:dyDescent="0.2">
      <c r="A244" s="5" t="s">
        <v>493</v>
      </c>
      <c r="B244" s="5" t="s">
        <v>494</v>
      </c>
      <c r="C244" s="5">
        <v>15</v>
      </c>
      <c r="D244" s="35"/>
      <c r="E244" s="1" t="s">
        <v>495</v>
      </c>
      <c r="J244" s="4">
        <v>32435</v>
      </c>
      <c r="K244" s="1">
        <f t="shared" si="96"/>
        <v>32830.707000000002</v>
      </c>
      <c r="L244" s="1">
        <f t="shared" si="94"/>
        <v>33200.38076082</v>
      </c>
      <c r="M244" s="1">
        <f t="shared" si="94"/>
        <v>33673.81819046929</v>
      </c>
      <c r="N244" s="1">
        <f t="shared" si="94"/>
        <v>34347.294554278677</v>
      </c>
      <c r="P244" s="1">
        <f t="shared" si="84"/>
        <v>35000</v>
      </c>
      <c r="Q244" s="1">
        <f t="shared" si="89"/>
        <v>36000</v>
      </c>
      <c r="R244" s="1">
        <f t="shared" si="90"/>
        <v>37000</v>
      </c>
      <c r="S244" s="1">
        <f t="shared" si="91"/>
        <v>38000</v>
      </c>
      <c r="U244" s="1">
        <f t="shared" si="85"/>
        <v>39000</v>
      </c>
      <c r="V244" s="1">
        <f t="shared" si="95"/>
        <v>39000</v>
      </c>
      <c r="W244" s="1">
        <f t="shared" si="92"/>
        <v>41923</v>
      </c>
      <c r="X244" s="1" t="s">
        <v>879</v>
      </c>
      <c r="Y244" s="1">
        <f t="shared" si="97"/>
        <v>43200</v>
      </c>
      <c r="AA244" s="1">
        <f t="shared" si="98"/>
        <v>45600</v>
      </c>
      <c r="AE244" s="1">
        <f t="shared" si="88"/>
        <v>52100</v>
      </c>
    </row>
    <row r="245" spans="1:31" x14ac:dyDescent="0.2">
      <c r="A245" s="5" t="s">
        <v>363</v>
      </c>
      <c r="B245" s="5" t="s">
        <v>364</v>
      </c>
      <c r="C245" s="5">
        <v>270</v>
      </c>
      <c r="D245" s="35"/>
      <c r="E245" s="1" t="s">
        <v>750</v>
      </c>
      <c r="J245" s="4">
        <v>28990</v>
      </c>
      <c r="K245" s="1">
        <f t="shared" si="96"/>
        <v>29343.678</v>
      </c>
      <c r="L245" s="1">
        <f t="shared" si="94"/>
        <v>29674.087814280003</v>
      </c>
      <c r="M245" s="1">
        <f t="shared" si="94"/>
        <v>30097.240306511634</v>
      </c>
      <c r="N245" s="1">
        <f t="shared" si="94"/>
        <v>30699.185112641866</v>
      </c>
      <c r="P245" s="1">
        <f t="shared" si="84"/>
        <v>32000</v>
      </c>
      <c r="Q245" s="1">
        <f t="shared" si="89"/>
        <v>33000</v>
      </c>
      <c r="R245" s="1">
        <f t="shared" si="90"/>
        <v>34000</v>
      </c>
      <c r="S245" s="1">
        <f t="shared" si="91"/>
        <v>35000</v>
      </c>
      <c r="U245" s="1">
        <f t="shared" si="85"/>
        <v>36000</v>
      </c>
      <c r="V245" s="1">
        <f t="shared" si="95"/>
        <v>36000</v>
      </c>
      <c r="W245" s="1">
        <f t="shared" si="92"/>
        <v>38699</v>
      </c>
      <c r="X245" s="1" t="s">
        <v>879</v>
      </c>
      <c r="Y245" s="1">
        <f t="shared" si="97"/>
        <v>39900</v>
      </c>
      <c r="AA245" s="1">
        <f t="shared" si="98"/>
        <v>42100</v>
      </c>
      <c r="AE245" s="1">
        <f t="shared" si="88"/>
        <v>48100</v>
      </c>
    </row>
    <row r="246" spans="1:31" x14ac:dyDescent="0.2">
      <c r="A246" s="5" t="s">
        <v>365</v>
      </c>
      <c r="B246" s="5" t="s">
        <v>366</v>
      </c>
      <c r="C246" s="5">
        <v>241</v>
      </c>
      <c r="D246" s="35"/>
      <c r="E246" s="1" t="s">
        <v>367</v>
      </c>
      <c r="J246" s="4">
        <v>23659</v>
      </c>
      <c r="K246" s="1">
        <f t="shared" si="96"/>
        <v>23947.639800000001</v>
      </c>
      <c r="L246" s="1">
        <f t="shared" si="94"/>
        <v>24217.290224148001</v>
      </c>
      <c r="M246" s="1">
        <f t="shared" si="94"/>
        <v>24562.628782744348</v>
      </c>
      <c r="N246" s="1">
        <f t="shared" si="94"/>
        <v>25053.881358399234</v>
      </c>
      <c r="P246" s="1">
        <f t="shared" si="84"/>
        <v>26000</v>
      </c>
      <c r="Q246" s="1">
        <f t="shared" si="89"/>
        <v>27000</v>
      </c>
      <c r="R246" s="1">
        <f t="shared" si="90"/>
        <v>28000</v>
      </c>
      <c r="S246" s="1">
        <f t="shared" si="91"/>
        <v>29000</v>
      </c>
      <c r="U246" s="1">
        <f t="shared" si="85"/>
        <v>30000</v>
      </c>
      <c r="V246" s="1">
        <f t="shared" si="95"/>
        <v>30000</v>
      </c>
      <c r="W246" s="1">
        <f t="shared" si="92"/>
        <v>32249</v>
      </c>
      <c r="X246" s="1" t="s">
        <v>879</v>
      </c>
      <c r="Y246" s="1">
        <f t="shared" si="97"/>
        <v>33200</v>
      </c>
      <c r="AA246" s="1">
        <f t="shared" si="98"/>
        <v>35100</v>
      </c>
      <c r="AE246" s="1">
        <f t="shared" si="88"/>
        <v>40100</v>
      </c>
    </row>
    <row r="247" spans="1:31" x14ac:dyDescent="0.2">
      <c r="A247" s="5" t="s">
        <v>500</v>
      </c>
      <c r="B247" s="5" t="s">
        <v>501</v>
      </c>
      <c r="C247" s="5">
        <v>284</v>
      </c>
      <c r="D247" s="35"/>
      <c r="E247" s="1" t="s">
        <v>753</v>
      </c>
      <c r="J247" s="4">
        <v>35321</v>
      </c>
      <c r="K247" s="1">
        <f t="shared" si="96"/>
        <v>35751.9162</v>
      </c>
      <c r="L247" s="1">
        <f t="shared" si="94"/>
        <v>36154.482776411998</v>
      </c>
      <c r="M247" s="1">
        <f t="shared" si="94"/>
        <v>36670.045700803632</v>
      </c>
      <c r="N247" s="1">
        <f t="shared" si="94"/>
        <v>37403.446614819703</v>
      </c>
      <c r="P247" s="1">
        <f t="shared" si="84"/>
        <v>38000</v>
      </c>
      <c r="Q247" s="1">
        <f t="shared" si="89"/>
        <v>39000</v>
      </c>
      <c r="R247" s="1">
        <f t="shared" si="90"/>
        <v>40000</v>
      </c>
      <c r="S247" s="1">
        <f t="shared" si="91"/>
        <v>41000</v>
      </c>
      <c r="U247" s="1">
        <f t="shared" si="85"/>
        <v>42000</v>
      </c>
      <c r="V247" s="1">
        <f t="shared" si="95"/>
        <v>42000</v>
      </c>
      <c r="W247" s="1">
        <f t="shared" si="92"/>
        <v>45148</v>
      </c>
      <c r="X247" s="1" t="s">
        <v>879</v>
      </c>
      <c r="Y247" s="1">
        <f t="shared" si="97"/>
        <v>46500</v>
      </c>
      <c r="AA247" s="1">
        <f t="shared" si="98"/>
        <v>49100</v>
      </c>
      <c r="AE247" s="1">
        <f t="shared" si="88"/>
        <v>56100</v>
      </c>
    </row>
    <row r="248" spans="1:31" x14ac:dyDescent="0.2">
      <c r="A248" s="5" t="s">
        <v>502</v>
      </c>
      <c r="B248" s="5" t="s">
        <v>503</v>
      </c>
      <c r="C248" s="5">
        <v>50</v>
      </c>
      <c r="D248" s="35"/>
      <c r="E248" s="1" t="s">
        <v>639</v>
      </c>
      <c r="J248" s="4">
        <v>35321</v>
      </c>
      <c r="K248" s="1">
        <f t="shared" si="96"/>
        <v>35751.9162</v>
      </c>
      <c r="L248" s="1">
        <f t="shared" si="94"/>
        <v>36154.482776411998</v>
      </c>
      <c r="M248" s="1">
        <f t="shared" si="94"/>
        <v>36670.045700803632</v>
      </c>
      <c r="N248" s="1">
        <f t="shared" si="94"/>
        <v>37403.446614819703</v>
      </c>
      <c r="P248" s="1">
        <f t="shared" si="84"/>
        <v>38000</v>
      </c>
      <c r="Q248" s="1">
        <f t="shared" si="89"/>
        <v>39000</v>
      </c>
      <c r="R248" s="1">
        <f t="shared" si="90"/>
        <v>40000</v>
      </c>
      <c r="S248" s="1">
        <f t="shared" si="91"/>
        <v>41000</v>
      </c>
      <c r="U248" s="1">
        <f t="shared" si="85"/>
        <v>42000</v>
      </c>
      <c r="V248" s="1">
        <f t="shared" si="95"/>
        <v>42000</v>
      </c>
      <c r="W248" s="1">
        <f t="shared" si="92"/>
        <v>45148</v>
      </c>
      <c r="X248" s="1" t="s">
        <v>879</v>
      </c>
      <c r="Y248" s="1">
        <f t="shared" si="97"/>
        <v>46500</v>
      </c>
      <c r="AA248" s="1">
        <f t="shared" si="98"/>
        <v>49100</v>
      </c>
      <c r="AE248" s="1">
        <f t="shared" si="88"/>
        <v>56100</v>
      </c>
    </row>
    <row r="249" spans="1:31" x14ac:dyDescent="0.2">
      <c r="A249" s="5" t="s">
        <v>545</v>
      </c>
      <c r="B249" s="5" t="s">
        <v>546</v>
      </c>
      <c r="C249" s="5">
        <v>35</v>
      </c>
      <c r="D249" s="35"/>
      <c r="E249" s="1" t="s">
        <v>633</v>
      </c>
      <c r="J249" s="4">
        <v>36877</v>
      </c>
      <c r="K249" s="1">
        <f t="shared" si="96"/>
        <v>37326.899400000002</v>
      </c>
      <c r="L249" s="1">
        <f t="shared" si="94"/>
        <v>37747.200287244006</v>
      </c>
      <c r="M249" s="1">
        <f t="shared" si="94"/>
        <v>38285.475363340105</v>
      </c>
      <c r="N249" s="1">
        <f t="shared" si="94"/>
        <v>39051.184870606907</v>
      </c>
      <c r="P249" s="1">
        <f t="shared" si="84"/>
        <v>40000</v>
      </c>
      <c r="Q249" s="1">
        <f t="shared" si="89"/>
        <v>41000</v>
      </c>
      <c r="R249" s="1">
        <f t="shared" si="90"/>
        <v>42000</v>
      </c>
      <c r="S249" s="1">
        <f t="shared" si="91"/>
        <v>43000</v>
      </c>
      <c r="U249" s="1">
        <f t="shared" si="85"/>
        <v>44000</v>
      </c>
      <c r="V249" s="1">
        <f t="shared" si="95"/>
        <v>44000</v>
      </c>
      <c r="W249" s="1">
        <f t="shared" si="92"/>
        <v>47298</v>
      </c>
      <c r="X249" s="1" t="s">
        <v>879</v>
      </c>
      <c r="Y249" s="1">
        <f t="shared" si="97"/>
        <v>48700</v>
      </c>
      <c r="AA249" s="1">
        <f t="shared" si="98"/>
        <v>51400</v>
      </c>
      <c r="AE249" s="1">
        <f t="shared" si="88"/>
        <v>58700</v>
      </c>
    </row>
    <row r="250" spans="1:31" x14ac:dyDescent="0.2">
      <c r="A250" s="5" t="s">
        <v>294</v>
      </c>
      <c r="B250" s="5" t="s">
        <v>295</v>
      </c>
      <c r="C250" s="5">
        <v>206</v>
      </c>
      <c r="D250" s="35"/>
      <c r="E250" s="1" t="s">
        <v>726</v>
      </c>
      <c r="H250" s="1" t="s">
        <v>8</v>
      </c>
      <c r="I250" s="6">
        <v>40084</v>
      </c>
      <c r="J250" s="4">
        <v>65000</v>
      </c>
      <c r="K250" s="4">
        <v>65000</v>
      </c>
      <c r="L250" s="1">
        <f t="shared" ref="L250:N261" si="99">SUM(K250*L$6)</f>
        <v>65731.900000000009</v>
      </c>
      <c r="M250" s="1">
        <f t="shared" si="99"/>
        <v>66669.236894000001</v>
      </c>
      <c r="N250" s="1">
        <f t="shared" si="99"/>
        <v>68002.62163188</v>
      </c>
      <c r="P250" s="1">
        <f t="shared" si="84"/>
        <v>70000</v>
      </c>
      <c r="Q250" s="1">
        <f t="shared" si="89"/>
        <v>71000</v>
      </c>
      <c r="R250" s="1">
        <f t="shared" si="90"/>
        <v>72000</v>
      </c>
      <c r="S250" s="1">
        <f t="shared" si="91"/>
        <v>73000</v>
      </c>
      <c r="U250" s="1">
        <f t="shared" si="85"/>
        <v>75000</v>
      </c>
      <c r="V250" s="1">
        <f t="shared" si="95"/>
        <v>75000</v>
      </c>
      <c r="W250" s="1">
        <f t="shared" si="92"/>
        <v>80622</v>
      </c>
      <c r="X250" s="1" t="s">
        <v>879</v>
      </c>
      <c r="Y250" s="1">
        <f t="shared" si="97"/>
        <v>83000</v>
      </c>
      <c r="AA250" s="1">
        <f t="shared" si="98"/>
        <v>87600</v>
      </c>
      <c r="AE250" s="1">
        <f t="shared" si="88"/>
        <v>100000</v>
      </c>
    </row>
    <row r="251" spans="1:31" x14ac:dyDescent="0.2">
      <c r="A251" s="5" t="s">
        <v>368</v>
      </c>
      <c r="B251" s="5" t="s">
        <v>369</v>
      </c>
      <c r="C251" s="5">
        <v>242</v>
      </c>
      <c r="D251" s="35"/>
      <c r="E251" s="1" t="s">
        <v>732</v>
      </c>
      <c r="J251" s="4">
        <v>23659</v>
      </c>
      <c r="K251" s="1">
        <f>SUM(J251*K$4)</f>
        <v>23947.639800000001</v>
      </c>
      <c r="L251" s="1">
        <f t="shared" si="99"/>
        <v>24217.290224148001</v>
      </c>
      <c r="M251" s="1">
        <f t="shared" si="99"/>
        <v>24562.628782744348</v>
      </c>
      <c r="N251" s="1">
        <f t="shared" si="99"/>
        <v>25053.881358399234</v>
      </c>
      <c r="P251" s="1">
        <f t="shared" si="84"/>
        <v>26000</v>
      </c>
      <c r="Q251" s="1">
        <f t="shared" si="89"/>
        <v>27000</v>
      </c>
      <c r="R251" s="1">
        <f t="shared" si="90"/>
        <v>28000</v>
      </c>
      <c r="S251" s="1">
        <f t="shared" si="91"/>
        <v>29000</v>
      </c>
      <c r="U251" s="1">
        <f t="shared" si="85"/>
        <v>30000</v>
      </c>
      <c r="V251" s="1">
        <f t="shared" si="95"/>
        <v>30000</v>
      </c>
      <c r="W251" s="1">
        <f t="shared" si="92"/>
        <v>32249</v>
      </c>
      <c r="X251" s="1" t="s">
        <v>879</v>
      </c>
      <c r="Y251" s="1">
        <f t="shared" si="97"/>
        <v>33200</v>
      </c>
      <c r="AA251" s="1">
        <f t="shared" si="98"/>
        <v>35100</v>
      </c>
      <c r="AE251" s="1">
        <f t="shared" si="88"/>
        <v>40100</v>
      </c>
    </row>
    <row r="252" spans="1:31" x14ac:dyDescent="0.2">
      <c r="A252" s="5" t="s">
        <v>563</v>
      </c>
      <c r="B252" s="5" t="s">
        <v>741</v>
      </c>
      <c r="C252" s="5">
        <v>252</v>
      </c>
      <c r="D252" s="35"/>
      <c r="E252" s="1" t="s">
        <v>744</v>
      </c>
      <c r="H252" s="1" t="s">
        <v>8</v>
      </c>
      <c r="I252" s="9">
        <v>40084</v>
      </c>
      <c r="J252" s="4">
        <v>400000</v>
      </c>
      <c r="K252" s="4">
        <v>400000</v>
      </c>
      <c r="L252" s="1">
        <f t="shared" si="99"/>
        <v>404504</v>
      </c>
      <c r="M252" s="1">
        <f t="shared" si="99"/>
        <v>410272.22703999997</v>
      </c>
      <c r="N252" s="1">
        <f t="shared" si="99"/>
        <v>418477.67158079997</v>
      </c>
      <c r="P252" s="1">
        <f t="shared" si="84"/>
        <v>425000</v>
      </c>
      <c r="Q252" s="1">
        <f t="shared" si="89"/>
        <v>429000</v>
      </c>
      <c r="R252" s="1">
        <f t="shared" si="90"/>
        <v>435000</v>
      </c>
      <c r="S252" s="1">
        <f t="shared" si="91"/>
        <v>438000</v>
      </c>
      <c r="T252" s="1">
        <v>435000</v>
      </c>
      <c r="V252" s="1">
        <f t="shared" si="95"/>
        <v>435000</v>
      </c>
      <c r="W252" s="1">
        <f t="shared" si="92"/>
        <v>467608</v>
      </c>
      <c r="X252" s="1" t="s">
        <v>879</v>
      </c>
      <c r="Y252" s="1">
        <f t="shared" si="97"/>
        <v>481000</v>
      </c>
      <c r="AA252" s="1">
        <f t="shared" si="98"/>
        <v>507300</v>
      </c>
      <c r="AE252" s="1">
        <f t="shared" si="88"/>
        <v>579100</v>
      </c>
    </row>
    <row r="253" spans="1:31" x14ac:dyDescent="0.2">
      <c r="A253" s="5" t="s">
        <v>535</v>
      </c>
      <c r="B253" s="5" t="s">
        <v>536</v>
      </c>
      <c r="C253" s="5">
        <v>32</v>
      </c>
      <c r="D253" s="35"/>
      <c r="E253" s="1" t="s">
        <v>537</v>
      </c>
      <c r="J253" s="4">
        <v>42098</v>
      </c>
      <c r="K253" s="1">
        <f t="shared" ref="K253:K261" si="100">SUM(J253*K$4)</f>
        <v>42611.595600000001</v>
      </c>
      <c r="L253" s="1">
        <f t="shared" si="99"/>
        <v>43091.402166456006</v>
      </c>
      <c r="M253" s="1">
        <f t="shared" si="99"/>
        <v>43705.885561349663</v>
      </c>
      <c r="N253" s="1">
        <f t="shared" si="99"/>
        <v>44580.003272576658</v>
      </c>
      <c r="P253" s="1">
        <f t="shared" si="84"/>
        <v>46000</v>
      </c>
      <c r="Q253" s="1">
        <f t="shared" si="89"/>
        <v>47000</v>
      </c>
      <c r="R253" s="1">
        <f t="shared" si="90"/>
        <v>48000</v>
      </c>
      <c r="S253" s="1">
        <f t="shared" si="91"/>
        <v>49000</v>
      </c>
      <c r="U253" s="1">
        <f t="shared" ref="U253:U269" si="101">ROUNDUP(S253*123.1/121,-3)</f>
        <v>50000</v>
      </c>
      <c r="V253" s="1">
        <f t="shared" si="95"/>
        <v>50000</v>
      </c>
      <c r="W253" s="1">
        <f t="shared" si="92"/>
        <v>53748</v>
      </c>
      <c r="X253" s="1" t="s">
        <v>879</v>
      </c>
      <c r="Y253" s="1">
        <f t="shared" si="97"/>
        <v>55300</v>
      </c>
      <c r="AA253" s="1">
        <f t="shared" si="98"/>
        <v>58400</v>
      </c>
      <c r="AE253" s="1">
        <f t="shared" si="88"/>
        <v>66700</v>
      </c>
    </row>
    <row r="254" spans="1:31" x14ac:dyDescent="0.2">
      <c r="A254" s="5" t="s">
        <v>370</v>
      </c>
      <c r="B254" s="5" t="s">
        <v>371</v>
      </c>
      <c r="C254" s="5">
        <v>244</v>
      </c>
      <c r="D254" s="35"/>
      <c r="E254" s="1" t="s">
        <v>734</v>
      </c>
      <c r="J254" s="4">
        <v>23659</v>
      </c>
      <c r="K254" s="1">
        <f t="shared" si="100"/>
        <v>23947.639800000001</v>
      </c>
      <c r="L254" s="1">
        <f t="shared" si="99"/>
        <v>24217.290224148001</v>
      </c>
      <c r="M254" s="1">
        <f t="shared" si="99"/>
        <v>24562.628782744348</v>
      </c>
      <c r="N254" s="1">
        <f t="shared" si="99"/>
        <v>25053.881358399234</v>
      </c>
      <c r="P254" s="1">
        <f t="shared" si="84"/>
        <v>26000</v>
      </c>
      <c r="Q254" s="1">
        <f t="shared" si="89"/>
        <v>27000</v>
      </c>
      <c r="R254" s="1">
        <f t="shared" si="90"/>
        <v>28000</v>
      </c>
      <c r="S254" s="1">
        <f t="shared" si="91"/>
        <v>29000</v>
      </c>
      <c r="U254" s="1">
        <f t="shared" si="101"/>
        <v>30000</v>
      </c>
      <c r="V254" s="1">
        <f t="shared" si="95"/>
        <v>30000</v>
      </c>
      <c r="W254" s="1">
        <f t="shared" si="92"/>
        <v>32249</v>
      </c>
      <c r="X254" s="1" t="s">
        <v>879</v>
      </c>
      <c r="Y254" s="1">
        <f t="shared" si="97"/>
        <v>33200</v>
      </c>
      <c r="AA254" s="1">
        <f t="shared" si="98"/>
        <v>35100</v>
      </c>
      <c r="AE254" s="1">
        <f t="shared" si="88"/>
        <v>40100</v>
      </c>
    </row>
    <row r="255" spans="1:31" x14ac:dyDescent="0.2">
      <c r="A255" s="5" t="s">
        <v>481</v>
      </c>
      <c r="B255" s="5" t="s">
        <v>482</v>
      </c>
      <c r="C255" s="5">
        <v>21</v>
      </c>
      <c r="D255" s="35"/>
      <c r="E255" s="1" t="s">
        <v>483</v>
      </c>
      <c r="J255" s="4">
        <v>35321</v>
      </c>
      <c r="K255" s="1">
        <f t="shared" si="100"/>
        <v>35751.9162</v>
      </c>
      <c r="L255" s="1">
        <f t="shared" si="99"/>
        <v>36154.482776411998</v>
      </c>
      <c r="M255" s="1">
        <f t="shared" si="99"/>
        <v>36670.045700803632</v>
      </c>
      <c r="N255" s="1">
        <f t="shared" si="99"/>
        <v>37403.446614819703</v>
      </c>
      <c r="P255" s="1">
        <f t="shared" si="84"/>
        <v>38000</v>
      </c>
      <c r="Q255" s="1">
        <f t="shared" si="89"/>
        <v>39000</v>
      </c>
      <c r="R255" s="1">
        <f t="shared" si="90"/>
        <v>40000</v>
      </c>
      <c r="S255" s="1">
        <f t="shared" si="91"/>
        <v>41000</v>
      </c>
      <c r="U255" s="1">
        <f t="shared" si="101"/>
        <v>42000</v>
      </c>
      <c r="V255" s="1">
        <f t="shared" si="95"/>
        <v>42000</v>
      </c>
      <c r="W255" s="1">
        <f t="shared" si="92"/>
        <v>45148</v>
      </c>
      <c r="X255" s="1" t="s">
        <v>879</v>
      </c>
      <c r="Y255" s="1">
        <f t="shared" si="97"/>
        <v>46500</v>
      </c>
      <c r="AA255" s="1">
        <f t="shared" si="98"/>
        <v>49100</v>
      </c>
      <c r="AE255" s="1">
        <f t="shared" si="88"/>
        <v>56100</v>
      </c>
    </row>
    <row r="256" spans="1:31" x14ac:dyDescent="0.2">
      <c r="A256" s="5" t="s">
        <v>522</v>
      </c>
      <c r="B256" s="5" t="s">
        <v>523</v>
      </c>
      <c r="C256" s="5">
        <v>26</v>
      </c>
      <c r="D256" s="35"/>
      <c r="E256" s="1" t="s">
        <v>524</v>
      </c>
      <c r="J256" s="4">
        <v>89416</v>
      </c>
      <c r="K256" s="1">
        <f t="shared" si="100"/>
        <v>90506.875199999995</v>
      </c>
      <c r="L256" s="1">
        <f t="shared" si="99"/>
        <v>91525.982614751993</v>
      </c>
      <c r="M256" s="1">
        <f t="shared" si="99"/>
        <v>92831.143126838346</v>
      </c>
      <c r="N256" s="1">
        <f t="shared" si="99"/>
        <v>94687.765989375112</v>
      </c>
      <c r="P256" s="1">
        <f t="shared" si="84"/>
        <v>97000</v>
      </c>
      <c r="Q256" s="1">
        <f t="shared" si="89"/>
        <v>98000</v>
      </c>
      <c r="R256" s="1">
        <f t="shared" si="90"/>
        <v>100000</v>
      </c>
      <c r="S256" s="1">
        <f t="shared" si="91"/>
        <v>101000</v>
      </c>
      <c r="U256" s="1">
        <f t="shared" si="101"/>
        <v>103000</v>
      </c>
      <c r="V256" s="1">
        <f t="shared" si="95"/>
        <v>103000</v>
      </c>
      <c r="W256" s="1">
        <f t="shared" si="92"/>
        <v>110721</v>
      </c>
      <c r="X256" s="1" t="s">
        <v>879</v>
      </c>
      <c r="Y256" s="1">
        <f t="shared" si="97"/>
        <v>113900</v>
      </c>
      <c r="AA256" s="1">
        <f t="shared" si="98"/>
        <v>120200</v>
      </c>
      <c r="AE256" s="1">
        <f t="shared" si="88"/>
        <v>137200</v>
      </c>
    </row>
    <row r="257" spans="1:31" x14ac:dyDescent="0.2">
      <c r="A257" s="5" t="s">
        <v>531</v>
      </c>
      <c r="B257" s="5" t="s">
        <v>532</v>
      </c>
      <c r="C257" s="5">
        <v>30</v>
      </c>
      <c r="D257" s="35"/>
      <c r="E257" s="1" t="s">
        <v>629</v>
      </c>
      <c r="J257" s="4">
        <v>36877</v>
      </c>
      <c r="K257" s="1">
        <f t="shared" si="100"/>
        <v>37326.899400000002</v>
      </c>
      <c r="L257" s="1">
        <f t="shared" si="99"/>
        <v>37747.200287244006</v>
      </c>
      <c r="M257" s="1">
        <f t="shared" si="99"/>
        <v>38285.475363340105</v>
      </c>
      <c r="N257" s="1">
        <f t="shared" si="99"/>
        <v>39051.184870606907</v>
      </c>
      <c r="P257" s="1">
        <f t="shared" ref="P257:P283" si="102">ROUNDUP(M257*117.8/113.8,-3)</f>
        <v>40000</v>
      </c>
      <c r="Q257" s="1">
        <f t="shared" si="89"/>
        <v>41000</v>
      </c>
      <c r="R257" s="1">
        <f t="shared" si="90"/>
        <v>42000</v>
      </c>
      <c r="S257" s="1">
        <f t="shared" si="91"/>
        <v>43000</v>
      </c>
      <c r="U257" s="1">
        <f t="shared" si="101"/>
        <v>44000</v>
      </c>
      <c r="V257" s="1">
        <f t="shared" si="95"/>
        <v>44000</v>
      </c>
      <c r="W257" s="1">
        <f t="shared" si="92"/>
        <v>47298</v>
      </c>
      <c r="X257" s="1" t="s">
        <v>879</v>
      </c>
      <c r="Y257" s="1">
        <f t="shared" si="97"/>
        <v>48700</v>
      </c>
      <c r="AA257" s="1">
        <f t="shared" si="98"/>
        <v>51400</v>
      </c>
      <c r="AE257" s="1">
        <f t="shared" si="88"/>
        <v>58700</v>
      </c>
    </row>
    <row r="258" spans="1:31" x14ac:dyDescent="0.2">
      <c r="A258" s="5" t="s">
        <v>372</v>
      </c>
      <c r="B258" s="5" t="s">
        <v>373</v>
      </c>
      <c r="C258" s="5">
        <v>209</v>
      </c>
      <c r="D258" s="35"/>
      <c r="E258" s="1" t="s">
        <v>374</v>
      </c>
      <c r="J258" s="4">
        <v>23659</v>
      </c>
      <c r="K258" s="1">
        <f t="shared" si="100"/>
        <v>23947.639800000001</v>
      </c>
      <c r="L258" s="1">
        <f t="shared" si="99"/>
        <v>24217.290224148001</v>
      </c>
      <c r="M258" s="1">
        <f t="shared" si="99"/>
        <v>24562.628782744348</v>
      </c>
      <c r="N258" s="1">
        <f t="shared" si="99"/>
        <v>25053.881358399234</v>
      </c>
      <c r="P258" s="1">
        <f t="shared" si="102"/>
        <v>26000</v>
      </c>
      <c r="Q258" s="1">
        <f t="shared" ref="Q258:Q320" si="103">ROUNDUP(P258*118.8/117.8,-3)</f>
        <v>27000</v>
      </c>
      <c r="R258" s="1">
        <f t="shared" ref="R258:R283" si="104">ROUNDUP(Q258*120.2/118.8,-3)</f>
        <v>28000</v>
      </c>
      <c r="S258" s="1">
        <f t="shared" ref="S258:S283" si="105">ROUNDUP(R258*121/120.2,-3)</f>
        <v>29000</v>
      </c>
      <c r="U258" s="1">
        <f t="shared" si="101"/>
        <v>30000</v>
      </c>
      <c r="V258" s="1">
        <f t="shared" si="95"/>
        <v>30000</v>
      </c>
      <c r="W258" s="1">
        <f t="shared" si="92"/>
        <v>32249</v>
      </c>
      <c r="X258" s="1" t="s">
        <v>879</v>
      </c>
      <c r="Y258" s="1">
        <f t="shared" si="97"/>
        <v>33200</v>
      </c>
      <c r="AA258" s="1">
        <f t="shared" si="98"/>
        <v>35100</v>
      </c>
      <c r="AE258" s="1">
        <f t="shared" si="88"/>
        <v>40100</v>
      </c>
    </row>
    <row r="259" spans="1:31" x14ac:dyDescent="0.2">
      <c r="A259" s="5" t="s">
        <v>496</v>
      </c>
      <c r="B259" s="5" t="s">
        <v>497</v>
      </c>
      <c r="C259" s="5">
        <v>292</v>
      </c>
      <c r="D259" s="35"/>
      <c r="E259" s="1" t="s">
        <v>756</v>
      </c>
      <c r="J259" s="4">
        <v>32435</v>
      </c>
      <c r="K259" s="1">
        <f t="shared" si="100"/>
        <v>32830.707000000002</v>
      </c>
      <c r="L259" s="1">
        <f t="shared" si="99"/>
        <v>33200.38076082</v>
      </c>
      <c r="M259" s="1">
        <f t="shared" si="99"/>
        <v>33673.81819046929</v>
      </c>
      <c r="N259" s="1">
        <f t="shared" si="99"/>
        <v>34347.294554278677</v>
      </c>
      <c r="P259" s="1">
        <f t="shared" si="102"/>
        <v>35000</v>
      </c>
      <c r="Q259" s="1">
        <f t="shared" si="103"/>
        <v>36000</v>
      </c>
      <c r="R259" s="1">
        <f t="shared" si="104"/>
        <v>37000</v>
      </c>
      <c r="S259" s="1">
        <f t="shared" si="105"/>
        <v>38000</v>
      </c>
      <c r="U259" s="1">
        <f t="shared" si="101"/>
        <v>39000</v>
      </c>
      <c r="V259" s="1">
        <f t="shared" si="95"/>
        <v>39000</v>
      </c>
      <c r="W259" s="1">
        <f t="shared" si="92"/>
        <v>41923</v>
      </c>
      <c r="X259" s="1" t="s">
        <v>879</v>
      </c>
      <c r="Y259" s="1">
        <f t="shared" si="97"/>
        <v>43200</v>
      </c>
      <c r="AA259" s="1">
        <f t="shared" si="98"/>
        <v>45600</v>
      </c>
      <c r="AE259" s="1">
        <f t="shared" si="88"/>
        <v>52100</v>
      </c>
    </row>
    <row r="260" spans="1:31" x14ac:dyDescent="0.2">
      <c r="A260" s="5" t="s">
        <v>543</v>
      </c>
      <c r="B260" s="5" t="s">
        <v>544</v>
      </c>
      <c r="C260" s="5">
        <v>55</v>
      </c>
      <c r="D260" s="35"/>
      <c r="E260" s="1" t="s">
        <v>643</v>
      </c>
      <c r="J260" s="4">
        <v>42098</v>
      </c>
      <c r="K260" s="1">
        <f t="shared" si="100"/>
        <v>42611.595600000001</v>
      </c>
      <c r="L260" s="1">
        <f t="shared" si="99"/>
        <v>43091.402166456006</v>
      </c>
      <c r="M260" s="1">
        <f t="shared" si="99"/>
        <v>43705.885561349663</v>
      </c>
      <c r="N260" s="1">
        <f t="shared" si="99"/>
        <v>44580.003272576658</v>
      </c>
      <c r="P260" s="1">
        <f t="shared" si="102"/>
        <v>46000</v>
      </c>
      <c r="Q260" s="1">
        <f t="shared" si="103"/>
        <v>47000</v>
      </c>
      <c r="R260" s="1">
        <f t="shared" si="104"/>
        <v>48000</v>
      </c>
      <c r="S260" s="1">
        <f t="shared" si="105"/>
        <v>49000</v>
      </c>
      <c r="U260" s="1">
        <f t="shared" si="101"/>
        <v>50000</v>
      </c>
      <c r="V260" s="1">
        <f t="shared" si="95"/>
        <v>50000</v>
      </c>
      <c r="W260" s="1">
        <f t="shared" si="92"/>
        <v>53748</v>
      </c>
      <c r="X260" s="1" t="s">
        <v>879</v>
      </c>
      <c r="Y260" s="1">
        <f t="shared" si="97"/>
        <v>55300</v>
      </c>
      <c r="AA260" s="1">
        <f t="shared" si="98"/>
        <v>58400</v>
      </c>
      <c r="AE260" s="1">
        <f t="shared" si="88"/>
        <v>66700</v>
      </c>
    </row>
    <row r="261" spans="1:31" x14ac:dyDescent="0.2">
      <c r="A261" s="5" t="s">
        <v>469</v>
      </c>
      <c r="B261" s="5" t="s">
        <v>470</v>
      </c>
      <c r="C261" s="5">
        <v>273</v>
      </c>
      <c r="D261" s="35"/>
      <c r="E261" s="1" t="s">
        <v>471</v>
      </c>
      <c r="J261" s="4">
        <v>23659</v>
      </c>
      <c r="K261" s="1">
        <f t="shared" si="100"/>
        <v>23947.639800000001</v>
      </c>
      <c r="L261" s="1">
        <f t="shared" si="99"/>
        <v>24217.290224148001</v>
      </c>
      <c r="M261" s="1">
        <f t="shared" si="99"/>
        <v>24562.628782744348</v>
      </c>
      <c r="N261" s="1">
        <f t="shared" si="99"/>
        <v>25053.881358399234</v>
      </c>
      <c r="P261" s="1">
        <f t="shared" si="102"/>
        <v>26000</v>
      </c>
      <c r="Q261" s="1">
        <f t="shared" si="103"/>
        <v>27000</v>
      </c>
      <c r="R261" s="1">
        <f t="shared" si="104"/>
        <v>28000</v>
      </c>
      <c r="S261" s="1">
        <f t="shared" si="105"/>
        <v>29000</v>
      </c>
      <c r="U261" s="1">
        <f t="shared" si="101"/>
        <v>30000</v>
      </c>
      <c r="V261" s="1">
        <f t="shared" si="95"/>
        <v>30000</v>
      </c>
      <c r="W261" s="1">
        <f t="shared" si="92"/>
        <v>32249</v>
      </c>
      <c r="X261" s="1" t="s">
        <v>879</v>
      </c>
      <c r="Y261" s="1">
        <f t="shared" si="97"/>
        <v>33200</v>
      </c>
      <c r="AA261" s="1">
        <f t="shared" si="98"/>
        <v>35100</v>
      </c>
      <c r="AE261" s="1">
        <f t="shared" si="88"/>
        <v>40100</v>
      </c>
    </row>
    <row r="262" spans="1:31" x14ac:dyDescent="0.2">
      <c r="A262" s="5"/>
      <c r="B262" s="5"/>
      <c r="C262" s="5"/>
      <c r="D262" s="35"/>
      <c r="E262" s="1" t="s">
        <v>776</v>
      </c>
      <c r="J262" s="4"/>
      <c r="P262" s="1">
        <v>50000</v>
      </c>
      <c r="Q262" s="1">
        <f t="shared" si="103"/>
        <v>51000</v>
      </c>
      <c r="R262" s="1">
        <f t="shared" si="104"/>
        <v>52000</v>
      </c>
      <c r="S262" s="1">
        <f t="shared" si="105"/>
        <v>53000</v>
      </c>
      <c r="U262" s="1">
        <f t="shared" si="101"/>
        <v>54000</v>
      </c>
      <c r="V262" s="1">
        <f t="shared" si="95"/>
        <v>54000</v>
      </c>
      <c r="W262" s="1">
        <f t="shared" si="92"/>
        <v>58048</v>
      </c>
      <c r="X262" s="1" t="s">
        <v>879</v>
      </c>
      <c r="Y262" s="1">
        <f t="shared" si="97"/>
        <v>59800</v>
      </c>
      <c r="AA262" s="1">
        <f t="shared" si="98"/>
        <v>63100</v>
      </c>
      <c r="AE262" s="1">
        <f t="shared" si="88"/>
        <v>72100</v>
      </c>
    </row>
    <row r="263" spans="1:31" x14ac:dyDescent="0.2">
      <c r="A263" s="5" t="s">
        <v>375</v>
      </c>
      <c r="B263" s="5" t="s">
        <v>376</v>
      </c>
      <c r="C263" s="5">
        <v>211</v>
      </c>
      <c r="D263" s="35"/>
      <c r="E263" s="1" t="s">
        <v>377</v>
      </c>
      <c r="J263" s="4">
        <v>23659</v>
      </c>
      <c r="K263" s="1">
        <f t="shared" ref="K263:K269" si="106">SUM(J263*K$4)</f>
        <v>23947.639800000001</v>
      </c>
      <c r="L263" s="1">
        <f t="shared" ref="L263:N283" si="107">SUM(K263*L$6)</f>
        <v>24217.290224148001</v>
      </c>
      <c r="M263" s="1">
        <f t="shared" si="107"/>
        <v>24562.628782744348</v>
      </c>
      <c r="N263" s="1">
        <f t="shared" si="107"/>
        <v>25053.881358399234</v>
      </c>
      <c r="P263" s="1">
        <f t="shared" si="102"/>
        <v>26000</v>
      </c>
      <c r="Q263" s="1">
        <f t="shared" si="103"/>
        <v>27000</v>
      </c>
      <c r="R263" s="1">
        <f t="shared" si="104"/>
        <v>28000</v>
      </c>
      <c r="S263" s="1">
        <f t="shared" si="105"/>
        <v>29000</v>
      </c>
      <c r="U263" s="1">
        <f t="shared" si="101"/>
        <v>30000</v>
      </c>
      <c r="V263" s="1">
        <f t="shared" si="95"/>
        <v>30000</v>
      </c>
      <c r="W263" s="1">
        <f t="shared" si="92"/>
        <v>32249</v>
      </c>
      <c r="X263" s="1" t="s">
        <v>879</v>
      </c>
      <c r="Y263" s="1">
        <f t="shared" si="97"/>
        <v>33200</v>
      </c>
      <c r="AA263" s="1">
        <f t="shared" si="98"/>
        <v>35100</v>
      </c>
      <c r="AE263" s="1">
        <f t="shared" si="88"/>
        <v>40100</v>
      </c>
    </row>
    <row r="264" spans="1:31" x14ac:dyDescent="0.2">
      <c r="A264" s="5" t="s">
        <v>487</v>
      </c>
      <c r="B264" s="5" t="s">
        <v>488</v>
      </c>
      <c r="C264" s="5">
        <v>17</v>
      </c>
      <c r="D264" s="35"/>
      <c r="E264" s="1" t="s">
        <v>489</v>
      </c>
      <c r="J264" s="4">
        <v>32435</v>
      </c>
      <c r="K264" s="1">
        <f t="shared" si="106"/>
        <v>32830.707000000002</v>
      </c>
      <c r="L264" s="1">
        <f t="shared" si="107"/>
        <v>33200.38076082</v>
      </c>
      <c r="M264" s="1">
        <f t="shared" si="107"/>
        <v>33673.81819046929</v>
      </c>
      <c r="N264" s="1">
        <f t="shared" si="107"/>
        <v>34347.294554278677</v>
      </c>
      <c r="P264" s="1">
        <f t="shared" si="102"/>
        <v>35000</v>
      </c>
      <c r="Q264" s="1">
        <f t="shared" si="103"/>
        <v>36000</v>
      </c>
      <c r="R264" s="1">
        <f t="shared" si="104"/>
        <v>37000</v>
      </c>
      <c r="S264" s="1">
        <f t="shared" si="105"/>
        <v>38000</v>
      </c>
      <c r="U264" s="1">
        <f t="shared" si="101"/>
        <v>39000</v>
      </c>
      <c r="V264" s="1">
        <f t="shared" si="95"/>
        <v>39000</v>
      </c>
      <c r="W264" s="1">
        <f t="shared" si="92"/>
        <v>41923</v>
      </c>
      <c r="X264" s="1" t="s">
        <v>879</v>
      </c>
      <c r="Y264" s="1">
        <f t="shared" si="97"/>
        <v>43200</v>
      </c>
      <c r="AA264" s="1">
        <f t="shared" si="98"/>
        <v>45600</v>
      </c>
      <c r="AE264" s="1">
        <f t="shared" si="88"/>
        <v>52100</v>
      </c>
    </row>
    <row r="265" spans="1:31" x14ac:dyDescent="0.2">
      <c r="A265" s="5" t="s">
        <v>540</v>
      </c>
      <c r="B265" s="5" t="s">
        <v>541</v>
      </c>
      <c r="C265" s="12" t="s">
        <v>754</v>
      </c>
      <c r="D265" s="35"/>
      <c r="E265" s="1" t="s">
        <v>542</v>
      </c>
      <c r="J265" s="4">
        <v>92083</v>
      </c>
      <c r="K265" s="1">
        <f t="shared" si="106"/>
        <v>93206.412599999996</v>
      </c>
      <c r="L265" s="1">
        <f t="shared" si="107"/>
        <v>94255.916805875997</v>
      </c>
      <c r="M265" s="1">
        <f t="shared" si="107"/>
        <v>95600.006179527787</v>
      </c>
      <c r="N265" s="1">
        <f t="shared" si="107"/>
        <v>97512.006303118338</v>
      </c>
      <c r="P265" s="1">
        <f t="shared" si="102"/>
        <v>99000</v>
      </c>
      <c r="Q265" s="1">
        <f t="shared" si="103"/>
        <v>100000</v>
      </c>
      <c r="R265" s="1">
        <f t="shared" si="104"/>
        <v>102000</v>
      </c>
      <c r="S265" s="1">
        <f t="shared" si="105"/>
        <v>103000</v>
      </c>
      <c r="U265" s="1">
        <f t="shared" si="101"/>
        <v>105000</v>
      </c>
      <c r="V265" s="1">
        <f t="shared" si="95"/>
        <v>105000</v>
      </c>
      <c r="W265" s="1">
        <f t="shared" si="92"/>
        <v>112871</v>
      </c>
      <c r="X265" s="1" t="s">
        <v>879</v>
      </c>
      <c r="Y265" s="1">
        <f t="shared" si="97"/>
        <v>116100</v>
      </c>
      <c r="AA265" s="1">
        <f t="shared" si="98"/>
        <v>122500</v>
      </c>
      <c r="AE265" s="1">
        <f t="shared" si="88"/>
        <v>139900</v>
      </c>
    </row>
    <row r="266" spans="1:31" x14ac:dyDescent="0.2">
      <c r="A266" s="5" t="s">
        <v>516</v>
      </c>
      <c r="B266" s="5" t="s">
        <v>517</v>
      </c>
      <c r="C266" s="5">
        <v>291</v>
      </c>
      <c r="D266" s="35"/>
      <c r="E266" s="1" t="s">
        <v>518</v>
      </c>
      <c r="J266" s="4">
        <v>36877</v>
      </c>
      <c r="K266" s="1">
        <f t="shared" si="106"/>
        <v>37326.899400000002</v>
      </c>
      <c r="L266" s="1">
        <f t="shared" si="107"/>
        <v>37747.200287244006</v>
      </c>
      <c r="M266" s="1">
        <f t="shared" si="107"/>
        <v>38285.475363340105</v>
      </c>
      <c r="N266" s="1">
        <f t="shared" si="107"/>
        <v>39051.184870606907</v>
      </c>
      <c r="P266" s="1">
        <f t="shared" si="102"/>
        <v>40000</v>
      </c>
      <c r="Q266" s="1">
        <f t="shared" si="103"/>
        <v>41000</v>
      </c>
      <c r="R266" s="1">
        <f t="shared" si="104"/>
        <v>42000</v>
      </c>
      <c r="S266" s="1">
        <f t="shared" si="105"/>
        <v>43000</v>
      </c>
      <c r="U266" s="1">
        <f t="shared" si="101"/>
        <v>44000</v>
      </c>
      <c r="V266" s="1">
        <f t="shared" si="95"/>
        <v>44000</v>
      </c>
      <c r="W266" s="1">
        <f t="shared" si="92"/>
        <v>47298</v>
      </c>
      <c r="X266" s="1" t="s">
        <v>879</v>
      </c>
      <c r="Y266" s="1">
        <f t="shared" si="97"/>
        <v>48700</v>
      </c>
      <c r="AA266" s="1">
        <f t="shared" si="98"/>
        <v>51400</v>
      </c>
      <c r="AE266" s="1">
        <f t="shared" si="88"/>
        <v>58700</v>
      </c>
    </row>
    <row r="267" spans="1:31" x14ac:dyDescent="0.2">
      <c r="A267" s="5" t="s">
        <v>292</v>
      </c>
      <c r="B267" s="5" t="s">
        <v>575</v>
      </c>
      <c r="C267" s="5"/>
      <c r="D267" s="35"/>
      <c r="E267" s="1" t="s">
        <v>293</v>
      </c>
      <c r="J267" s="4">
        <v>26881</v>
      </c>
      <c r="K267" s="1">
        <f t="shared" si="106"/>
        <v>27208.948199999999</v>
      </c>
      <c r="L267" s="1">
        <f t="shared" si="107"/>
        <v>27515.320956732001</v>
      </c>
      <c r="M267" s="1">
        <f t="shared" si="107"/>
        <v>27907.689433574997</v>
      </c>
      <c r="N267" s="1">
        <f t="shared" si="107"/>
        <v>28465.843222246498</v>
      </c>
      <c r="P267" s="1">
        <f t="shared" si="102"/>
        <v>29000</v>
      </c>
      <c r="Q267" s="1">
        <f t="shared" si="103"/>
        <v>30000</v>
      </c>
      <c r="R267" s="1">
        <f t="shared" si="104"/>
        <v>31000</v>
      </c>
      <c r="S267" s="1">
        <f t="shared" si="105"/>
        <v>32000</v>
      </c>
      <c r="U267" s="1">
        <f t="shared" si="101"/>
        <v>33000</v>
      </c>
      <c r="V267" s="1">
        <f t="shared" si="95"/>
        <v>33000</v>
      </c>
      <c r="W267" s="1">
        <f t="shared" si="92"/>
        <v>35474</v>
      </c>
      <c r="X267" s="1" t="s">
        <v>879</v>
      </c>
      <c r="Y267" s="1">
        <f t="shared" si="97"/>
        <v>36500</v>
      </c>
      <c r="AA267" s="1">
        <f t="shared" si="98"/>
        <v>38500</v>
      </c>
      <c r="AE267" s="1">
        <f t="shared" si="88"/>
        <v>44000</v>
      </c>
    </row>
    <row r="268" spans="1:31" x14ac:dyDescent="0.2">
      <c r="A268" s="5" t="s">
        <v>285</v>
      </c>
      <c r="B268" s="5" t="s">
        <v>286</v>
      </c>
      <c r="C268" s="5">
        <v>184</v>
      </c>
      <c r="D268" s="35"/>
      <c r="E268" s="1" t="s">
        <v>287</v>
      </c>
      <c r="J268" s="4">
        <v>26881</v>
      </c>
      <c r="K268" s="1">
        <f t="shared" si="106"/>
        <v>27208.948199999999</v>
      </c>
      <c r="L268" s="1">
        <f t="shared" si="107"/>
        <v>27515.320956732001</v>
      </c>
      <c r="M268" s="1">
        <f t="shared" si="107"/>
        <v>27907.689433574997</v>
      </c>
      <c r="N268" s="1">
        <f t="shared" si="107"/>
        <v>28465.843222246498</v>
      </c>
      <c r="P268" s="1">
        <f t="shared" si="102"/>
        <v>29000</v>
      </c>
      <c r="Q268" s="1">
        <f t="shared" si="103"/>
        <v>30000</v>
      </c>
      <c r="R268" s="1">
        <f t="shared" si="104"/>
        <v>31000</v>
      </c>
      <c r="S268" s="1">
        <f t="shared" si="105"/>
        <v>32000</v>
      </c>
      <c r="U268" s="1">
        <f t="shared" si="101"/>
        <v>33000</v>
      </c>
      <c r="V268" s="1">
        <f t="shared" si="95"/>
        <v>33000</v>
      </c>
      <c r="W268" s="1">
        <f t="shared" si="92"/>
        <v>35474</v>
      </c>
      <c r="X268" s="1" t="s">
        <v>879</v>
      </c>
      <c r="Y268" s="1">
        <f t="shared" si="97"/>
        <v>36500</v>
      </c>
      <c r="AA268" s="1">
        <f t="shared" si="98"/>
        <v>38500</v>
      </c>
      <c r="AE268" s="1">
        <f t="shared" si="88"/>
        <v>44000</v>
      </c>
    </row>
    <row r="269" spans="1:31" x14ac:dyDescent="0.2">
      <c r="A269" s="5" t="s">
        <v>346</v>
      </c>
      <c r="B269" s="5" t="s">
        <v>347</v>
      </c>
      <c r="C269" s="5">
        <v>189</v>
      </c>
      <c r="D269" s="35"/>
      <c r="E269" s="1" t="s">
        <v>348</v>
      </c>
      <c r="J269" s="4">
        <v>23659</v>
      </c>
      <c r="K269" s="1">
        <f t="shared" si="106"/>
        <v>23947.639800000001</v>
      </c>
      <c r="L269" s="1">
        <f t="shared" si="107"/>
        <v>24217.290224148001</v>
      </c>
      <c r="M269" s="1">
        <f t="shared" si="107"/>
        <v>24562.628782744348</v>
      </c>
      <c r="N269" s="1">
        <f t="shared" si="107"/>
        <v>25053.881358399234</v>
      </c>
      <c r="P269" s="1">
        <f t="shared" si="102"/>
        <v>26000</v>
      </c>
      <c r="Q269" s="1">
        <f t="shared" si="103"/>
        <v>27000</v>
      </c>
      <c r="R269" s="1">
        <f t="shared" si="104"/>
        <v>28000</v>
      </c>
      <c r="S269" s="1">
        <f t="shared" si="105"/>
        <v>29000</v>
      </c>
      <c r="U269" s="1">
        <f t="shared" si="101"/>
        <v>30000</v>
      </c>
      <c r="V269" s="1">
        <f t="shared" si="95"/>
        <v>30000</v>
      </c>
      <c r="W269" s="1">
        <f t="shared" si="92"/>
        <v>32249</v>
      </c>
      <c r="X269" s="1" t="s">
        <v>879</v>
      </c>
      <c r="Y269" s="1">
        <f t="shared" si="97"/>
        <v>33200</v>
      </c>
      <c r="AA269" s="1">
        <f t="shared" si="98"/>
        <v>35100</v>
      </c>
      <c r="AE269" s="1">
        <f t="shared" si="88"/>
        <v>40100</v>
      </c>
    </row>
    <row r="270" spans="1:31" x14ac:dyDescent="0.2">
      <c r="A270" s="5" t="s">
        <v>565</v>
      </c>
      <c r="B270" s="5" t="s">
        <v>737</v>
      </c>
      <c r="C270" s="5">
        <v>250</v>
      </c>
      <c r="D270" s="35"/>
      <c r="E270" s="1" t="s">
        <v>739</v>
      </c>
      <c r="F270" s="1" t="s">
        <v>852</v>
      </c>
      <c r="H270" s="1" t="s">
        <v>8</v>
      </c>
      <c r="I270" s="9">
        <v>40084</v>
      </c>
      <c r="J270" s="4">
        <v>300000</v>
      </c>
      <c r="K270" s="4">
        <v>300000</v>
      </c>
      <c r="L270" s="1">
        <f t="shared" si="107"/>
        <v>303378</v>
      </c>
      <c r="M270" s="1">
        <f t="shared" si="107"/>
        <v>307704.17027999996</v>
      </c>
      <c r="N270" s="1">
        <f t="shared" si="107"/>
        <v>313858.25368559995</v>
      </c>
      <c r="P270" s="1">
        <f t="shared" si="102"/>
        <v>319000</v>
      </c>
      <c r="Q270" s="1">
        <f t="shared" si="103"/>
        <v>322000</v>
      </c>
      <c r="R270" s="1">
        <f t="shared" si="104"/>
        <v>326000</v>
      </c>
      <c r="S270" s="1">
        <f t="shared" si="105"/>
        <v>329000</v>
      </c>
      <c r="T270" s="1">
        <v>330000</v>
      </c>
      <c r="V270" s="1">
        <f t="shared" si="95"/>
        <v>330000</v>
      </c>
      <c r="W270" s="1">
        <f t="shared" si="92"/>
        <v>354737</v>
      </c>
      <c r="X270" s="1" t="s">
        <v>879</v>
      </c>
      <c r="Y270" s="1">
        <f t="shared" si="97"/>
        <v>364900</v>
      </c>
      <c r="AA270" s="1">
        <f t="shared" si="98"/>
        <v>384900</v>
      </c>
      <c r="AE270" s="1">
        <f t="shared" si="88"/>
        <v>439400</v>
      </c>
    </row>
    <row r="271" spans="1:31" x14ac:dyDescent="0.2">
      <c r="A271" s="5" t="s">
        <v>566</v>
      </c>
      <c r="B271" s="5" t="s">
        <v>743</v>
      </c>
      <c r="C271" s="5">
        <v>249</v>
      </c>
      <c r="D271" s="35"/>
      <c r="E271" s="1" t="s">
        <v>738</v>
      </c>
      <c r="H271" s="1" t="s">
        <v>8</v>
      </c>
      <c r="I271" s="9">
        <v>40084</v>
      </c>
      <c r="J271" s="4">
        <v>90000</v>
      </c>
      <c r="K271" s="4">
        <v>90000</v>
      </c>
      <c r="L271" s="1">
        <f t="shared" si="107"/>
        <v>91013.400000000009</v>
      </c>
      <c r="M271" s="1">
        <f t="shared" si="107"/>
        <v>92311.251084000003</v>
      </c>
      <c r="N271" s="1">
        <f t="shared" si="107"/>
        <v>94157.476105680005</v>
      </c>
      <c r="P271" s="1">
        <f t="shared" si="102"/>
        <v>96000</v>
      </c>
      <c r="Q271" s="1">
        <f t="shared" si="103"/>
        <v>97000</v>
      </c>
      <c r="R271" s="1">
        <f t="shared" si="104"/>
        <v>99000</v>
      </c>
      <c r="S271" s="1">
        <f t="shared" si="105"/>
        <v>100000</v>
      </c>
      <c r="U271" s="1">
        <f>ROUNDUP(S271*123.1/121,-3)</f>
        <v>102000</v>
      </c>
      <c r="V271" s="1">
        <f t="shared" si="95"/>
        <v>102000</v>
      </c>
      <c r="W271" s="1">
        <f t="shared" si="92"/>
        <v>109646</v>
      </c>
      <c r="X271" s="1" t="s">
        <v>879</v>
      </c>
      <c r="Y271" s="1">
        <f t="shared" si="97"/>
        <v>112800</v>
      </c>
      <c r="AA271" s="1">
        <f t="shared" si="98"/>
        <v>119000</v>
      </c>
      <c r="AE271" s="1">
        <f t="shared" si="88"/>
        <v>135900</v>
      </c>
    </row>
    <row r="272" spans="1:31" x14ac:dyDescent="0.2">
      <c r="A272" s="5" t="s">
        <v>604</v>
      </c>
      <c r="B272" s="11"/>
      <c r="C272" s="11">
        <v>261</v>
      </c>
      <c r="D272" s="35"/>
      <c r="E272" s="1" t="s">
        <v>605</v>
      </c>
      <c r="I272" s="6">
        <v>40084</v>
      </c>
      <c r="J272" s="4">
        <v>25000</v>
      </c>
      <c r="K272" s="4">
        <v>25000</v>
      </c>
      <c r="L272" s="1">
        <f t="shared" si="107"/>
        <v>25281.5</v>
      </c>
      <c r="M272" s="1">
        <f t="shared" si="107"/>
        <v>25642.014189999998</v>
      </c>
      <c r="N272" s="1">
        <f t="shared" si="107"/>
        <v>26154.854473799998</v>
      </c>
      <c r="P272" s="1">
        <f t="shared" si="102"/>
        <v>27000</v>
      </c>
      <c r="Q272" s="1">
        <f t="shared" si="103"/>
        <v>28000</v>
      </c>
      <c r="R272" s="1">
        <f t="shared" si="104"/>
        <v>29000</v>
      </c>
      <c r="S272" s="1">
        <f t="shared" si="105"/>
        <v>30000</v>
      </c>
      <c r="U272" s="1">
        <f>ROUNDUP(S272*123.1/121,-3)</f>
        <v>31000</v>
      </c>
      <c r="V272" s="1">
        <f t="shared" si="95"/>
        <v>31000</v>
      </c>
      <c r="W272" s="1">
        <f t="shared" si="92"/>
        <v>33324</v>
      </c>
      <c r="X272" s="1" t="s">
        <v>879</v>
      </c>
      <c r="Y272" s="1">
        <f t="shared" si="97"/>
        <v>34300</v>
      </c>
      <c r="AA272" s="1">
        <f t="shared" si="98"/>
        <v>36200</v>
      </c>
      <c r="AE272" s="1">
        <f t="shared" si="88"/>
        <v>41400</v>
      </c>
    </row>
    <row r="273" spans="1:31" x14ac:dyDescent="0.2">
      <c r="A273" s="5" t="s">
        <v>564</v>
      </c>
      <c r="B273" s="5" t="s">
        <v>740</v>
      </c>
      <c r="C273" s="5">
        <v>251</v>
      </c>
      <c r="D273" s="35"/>
      <c r="E273" s="1" t="s">
        <v>742</v>
      </c>
      <c r="H273" s="1" t="s">
        <v>8</v>
      </c>
      <c r="I273" s="9">
        <v>40084</v>
      </c>
      <c r="J273" s="4">
        <v>300000</v>
      </c>
      <c r="K273" s="4">
        <v>300000</v>
      </c>
      <c r="L273" s="1">
        <f t="shared" si="107"/>
        <v>303378</v>
      </c>
      <c r="M273" s="1">
        <f t="shared" si="107"/>
        <v>307704.17027999996</v>
      </c>
      <c r="N273" s="1">
        <f t="shared" si="107"/>
        <v>313858.25368559995</v>
      </c>
      <c r="P273" s="1">
        <f t="shared" si="102"/>
        <v>319000</v>
      </c>
      <c r="Q273" s="1">
        <f t="shared" si="103"/>
        <v>322000</v>
      </c>
      <c r="R273" s="1">
        <f t="shared" si="104"/>
        <v>326000</v>
      </c>
      <c r="S273" s="1">
        <f t="shared" si="105"/>
        <v>329000</v>
      </c>
      <c r="T273" s="1">
        <v>330000</v>
      </c>
      <c r="V273" s="1">
        <f t="shared" si="95"/>
        <v>330000</v>
      </c>
      <c r="W273" s="1">
        <f t="shared" si="92"/>
        <v>354737</v>
      </c>
      <c r="X273" s="1" t="s">
        <v>879</v>
      </c>
      <c r="Y273" s="1">
        <f t="shared" si="97"/>
        <v>364900</v>
      </c>
      <c r="AA273" s="1">
        <f t="shared" si="98"/>
        <v>384900</v>
      </c>
      <c r="AE273" s="1">
        <f t="shared" si="88"/>
        <v>439400</v>
      </c>
    </row>
    <row r="274" spans="1:31" x14ac:dyDescent="0.2">
      <c r="A274" s="5" t="s">
        <v>582</v>
      </c>
      <c r="B274" s="11"/>
      <c r="C274" s="11">
        <v>246</v>
      </c>
      <c r="D274" s="35"/>
      <c r="E274" s="1" t="s">
        <v>736</v>
      </c>
      <c r="I274" s="9">
        <v>40084</v>
      </c>
      <c r="J274" s="4">
        <v>100000</v>
      </c>
      <c r="K274" s="4">
        <v>100000</v>
      </c>
      <c r="L274" s="1">
        <f t="shared" si="107"/>
        <v>101126</v>
      </c>
      <c r="M274" s="1">
        <f t="shared" si="107"/>
        <v>102568.05675999999</v>
      </c>
      <c r="N274" s="1">
        <f t="shared" si="107"/>
        <v>104619.41789519999</v>
      </c>
      <c r="P274" s="1">
        <f t="shared" si="102"/>
        <v>107000</v>
      </c>
      <c r="Q274" s="1">
        <f t="shared" si="103"/>
        <v>108000</v>
      </c>
      <c r="R274" s="1">
        <f t="shared" si="104"/>
        <v>110000</v>
      </c>
      <c r="S274" s="1">
        <f t="shared" si="105"/>
        <v>111000</v>
      </c>
      <c r="U274" s="1">
        <f t="shared" ref="U274:U283" si="108">ROUNDUP(S274*123.1/121,-3)</f>
        <v>113000</v>
      </c>
      <c r="V274" s="1">
        <f t="shared" si="95"/>
        <v>113000</v>
      </c>
      <c r="W274" s="1">
        <f t="shared" si="92"/>
        <v>121471</v>
      </c>
      <c r="X274" s="1" t="s">
        <v>879</v>
      </c>
      <c r="Y274" s="1">
        <f t="shared" ref="Y274:Y283" si="109">CEILING((W274*$AM$13/$AL$13),100)</f>
        <v>125000</v>
      </c>
      <c r="AA274" s="1">
        <f t="shared" ref="AA274:AA283" si="110">CEILING((Y274*$AN$13/$AM$13),100)</f>
        <v>131900</v>
      </c>
      <c r="AE274" s="1">
        <f t="shared" ref="AE274:AE284" si="111">CEILING((AA274*$AO$13/$AN$13),100)</f>
        <v>150600</v>
      </c>
    </row>
    <row r="275" spans="1:31" x14ac:dyDescent="0.2">
      <c r="A275" s="5" t="s">
        <v>611</v>
      </c>
      <c r="B275" s="11"/>
      <c r="C275" s="11">
        <v>256</v>
      </c>
      <c r="D275" s="35"/>
      <c r="E275" s="1" t="s">
        <v>748</v>
      </c>
      <c r="I275" s="9">
        <v>40084</v>
      </c>
      <c r="J275" s="4">
        <v>30000</v>
      </c>
      <c r="K275" s="4">
        <v>30000</v>
      </c>
      <c r="L275" s="1">
        <f t="shared" si="107"/>
        <v>30337.800000000003</v>
      </c>
      <c r="M275" s="1">
        <f t="shared" si="107"/>
        <v>30770.417028</v>
      </c>
      <c r="N275" s="1">
        <f t="shared" si="107"/>
        <v>31385.825368559999</v>
      </c>
      <c r="P275" s="1">
        <f t="shared" si="102"/>
        <v>32000</v>
      </c>
      <c r="Q275" s="1">
        <f t="shared" si="103"/>
        <v>33000</v>
      </c>
      <c r="R275" s="1">
        <f t="shared" si="104"/>
        <v>34000</v>
      </c>
      <c r="S275" s="1">
        <f t="shared" si="105"/>
        <v>35000</v>
      </c>
      <c r="U275" s="1">
        <f t="shared" si="108"/>
        <v>36000</v>
      </c>
      <c r="V275" s="1">
        <f t="shared" si="95"/>
        <v>36000</v>
      </c>
      <c r="W275" s="1">
        <f t="shared" si="92"/>
        <v>38699</v>
      </c>
      <c r="X275" s="1" t="s">
        <v>879</v>
      </c>
      <c r="Y275" s="1">
        <f t="shared" si="109"/>
        <v>39900</v>
      </c>
      <c r="AA275" s="1">
        <f t="shared" si="110"/>
        <v>42100</v>
      </c>
      <c r="AE275" s="1">
        <f t="shared" si="111"/>
        <v>48100</v>
      </c>
    </row>
    <row r="276" spans="1:31" x14ac:dyDescent="0.2">
      <c r="A276" s="5" t="s">
        <v>601</v>
      </c>
      <c r="B276" s="11"/>
      <c r="C276" s="11">
        <v>259</v>
      </c>
      <c r="D276" s="35"/>
      <c r="E276" s="1" t="s">
        <v>602</v>
      </c>
      <c r="I276" s="6">
        <v>40084</v>
      </c>
      <c r="J276" s="4">
        <v>25000</v>
      </c>
      <c r="K276" s="4">
        <v>25000</v>
      </c>
      <c r="L276" s="1">
        <f t="shared" si="107"/>
        <v>25281.5</v>
      </c>
      <c r="M276" s="1">
        <f t="shared" si="107"/>
        <v>25642.014189999998</v>
      </c>
      <c r="N276" s="1">
        <f t="shared" si="107"/>
        <v>26154.854473799998</v>
      </c>
      <c r="P276" s="1">
        <f t="shared" si="102"/>
        <v>27000</v>
      </c>
      <c r="Q276" s="1">
        <f t="shared" si="103"/>
        <v>28000</v>
      </c>
      <c r="R276" s="1">
        <f t="shared" si="104"/>
        <v>29000</v>
      </c>
      <c r="S276" s="1">
        <f t="shared" si="105"/>
        <v>30000</v>
      </c>
      <c r="U276" s="1">
        <f t="shared" si="108"/>
        <v>31000</v>
      </c>
      <c r="V276" s="1">
        <f t="shared" si="95"/>
        <v>31000</v>
      </c>
      <c r="W276" s="1">
        <f t="shared" si="92"/>
        <v>33324</v>
      </c>
      <c r="X276" s="1" t="s">
        <v>879</v>
      </c>
      <c r="Y276" s="1">
        <f t="shared" si="109"/>
        <v>34300</v>
      </c>
      <c r="AA276" s="1">
        <f t="shared" si="110"/>
        <v>36200</v>
      </c>
      <c r="AE276" s="1">
        <f t="shared" si="111"/>
        <v>41400</v>
      </c>
    </row>
    <row r="277" spans="1:31" x14ac:dyDescent="0.2">
      <c r="A277" s="5" t="s">
        <v>610</v>
      </c>
      <c r="B277" s="11"/>
      <c r="C277" s="11">
        <v>257</v>
      </c>
      <c r="D277" s="35"/>
      <c r="E277" s="1" t="s">
        <v>749</v>
      </c>
      <c r="I277" s="9">
        <v>40084</v>
      </c>
      <c r="J277" s="4">
        <v>30000</v>
      </c>
      <c r="K277" s="4">
        <v>30000</v>
      </c>
      <c r="L277" s="1">
        <f t="shared" si="107"/>
        <v>30337.800000000003</v>
      </c>
      <c r="M277" s="1">
        <f t="shared" si="107"/>
        <v>30770.417028</v>
      </c>
      <c r="N277" s="1">
        <f t="shared" si="107"/>
        <v>31385.825368559999</v>
      </c>
      <c r="P277" s="1">
        <f t="shared" si="102"/>
        <v>32000</v>
      </c>
      <c r="Q277" s="1">
        <f t="shared" si="103"/>
        <v>33000</v>
      </c>
      <c r="R277" s="1">
        <f t="shared" si="104"/>
        <v>34000</v>
      </c>
      <c r="S277" s="1">
        <f t="shared" si="105"/>
        <v>35000</v>
      </c>
      <c r="U277" s="1">
        <f t="shared" si="108"/>
        <v>36000</v>
      </c>
      <c r="V277" s="1">
        <f t="shared" si="95"/>
        <v>36000</v>
      </c>
      <c r="W277" s="1">
        <f t="shared" si="92"/>
        <v>38699</v>
      </c>
      <c r="X277" s="1" t="s">
        <v>879</v>
      </c>
      <c r="Y277" s="1">
        <f t="shared" si="109"/>
        <v>39900</v>
      </c>
      <c r="AA277" s="1">
        <f t="shared" si="110"/>
        <v>42100</v>
      </c>
      <c r="AE277" s="1">
        <f t="shared" si="111"/>
        <v>48100</v>
      </c>
    </row>
    <row r="278" spans="1:31" x14ac:dyDescent="0.2">
      <c r="A278" s="5" t="s">
        <v>606</v>
      </c>
      <c r="B278" s="11"/>
      <c r="C278" s="11"/>
      <c r="D278" s="35"/>
      <c r="E278" s="1" t="s">
        <v>607</v>
      </c>
      <c r="I278" s="6">
        <v>40084</v>
      </c>
      <c r="J278" s="4">
        <v>25000</v>
      </c>
      <c r="K278" s="4">
        <v>25000</v>
      </c>
      <c r="L278" s="1">
        <f t="shared" si="107"/>
        <v>25281.5</v>
      </c>
      <c r="M278" s="1">
        <f t="shared" si="107"/>
        <v>25642.014189999998</v>
      </c>
      <c r="N278" s="1">
        <f t="shared" si="107"/>
        <v>26154.854473799998</v>
      </c>
      <c r="P278" s="1">
        <f t="shared" si="102"/>
        <v>27000</v>
      </c>
      <c r="Q278" s="1">
        <f t="shared" si="103"/>
        <v>28000</v>
      </c>
      <c r="R278" s="1">
        <f t="shared" si="104"/>
        <v>29000</v>
      </c>
      <c r="S278" s="1">
        <f t="shared" si="105"/>
        <v>30000</v>
      </c>
      <c r="U278" s="1">
        <f t="shared" si="108"/>
        <v>31000</v>
      </c>
      <c r="V278" s="1">
        <f t="shared" si="95"/>
        <v>31000</v>
      </c>
      <c r="W278" s="1">
        <f t="shared" si="92"/>
        <v>33324</v>
      </c>
      <c r="X278" s="1" t="s">
        <v>879</v>
      </c>
      <c r="Y278" s="1">
        <f t="shared" si="109"/>
        <v>34300</v>
      </c>
      <c r="AA278" s="1">
        <f t="shared" si="110"/>
        <v>36200</v>
      </c>
      <c r="AE278" s="1">
        <f t="shared" si="111"/>
        <v>41400</v>
      </c>
    </row>
    <row r="279" spans="1:31" x14ac:dyDescent="0.2">
      <c r="A279" s="5" t="s">
        <v>594</v>
      </c>
      <c r="B279" s="11"/>
      <c r="C279" s="11">
        <v>278</v>
      </c>
      <c r="D279" s="35"/>
      <c r="E279" s="1" t="s">
        <v>595</v>
      </c>
      <c r="I279" s="6">
        <v>40084</v>
      </c>
      <c r="J279" s="4">
        <v>25000</v>
      </c>
      <c r="K279" s="4">
        <v>25000</v>
      </c>
      <c r="L279" s="1">
        <f t="shared" si="107"/>
        <v>25281.5</v>
      </c>
      <c r="M279" s="1">
        <f t="shared" si="107"/>
        <v>25642.014189999998</v>
      </c>
      <c r="N279" s="1">
        <f t="shared" si="107"/>
        <v>26154.854473799998</v>
      </c>
      <c r="P279" s="1">
        <f t="shared" si="102"/>
        <v>27000</v>
      </c>
      <c r="Q279" s="1">
        <f t="shared" si="103"/>
        <v>28000</v>
      </c>
      <c r="R279" s="1">
        <f t="shared" si="104"/>
        <v>29000</v>
      </c>
      <c r="S279" s="1">
        <f t="shared" si="105"/>
        <v>30000</v>
      </c>
      <c r="U279" s="1">
        <f t="shared" si="108"/>
        <v>31000</v>
      </c>
      <c r="V279" s="1">
        <f t="shared" si="95"/>
        <v>31000</v>
      </c>
      <c r="W279" s="1">
        <f t="shared" si="92"/>
        <v>33324</v>
      </c>
      <c r="X279" s="1" t="s">
        <v>879</v>
      </c>
      <c r="Y279" s="1">
        <f t="shared" si="109"/>
        <v>34300</v>
      </c>
      <c r="AA279" s="1">
        <f t="shared" si="110"/>
        <v>36200</v>
      </c>
      <c r="AE279" s="1">
        <f t="shared" si="111"/>
        <v>41400</v>
      </c>
    </row>
    <row r="280" spans="1:31" x14ac:dyDescent="0.2">
      <c r="A280" s="5" t="s">
        <v>600</v>
      </c>
      <c r="B280" s="11"/>
      <c r="C280" s="11">
        <v>260</v>
      </c>
      <c r="D280" s="35"/>
      <c r="E280" s="1" t="s">
        <v>603</v>
      </c>
      <c r="I280" s="6">
        <v>40084</v>
      </c>
      <c r="J280" s="4">
        <v>25000</v>
      </c>
      <c r="K280" s="4">
        <v>25000</v>
      </c>
      <c r="L280" s="1">
        <f t="shared" si="107"/>
        <v>25281.5</v>
      </c>
      <c r="M280" s="1">
        <f t="shared" si="107"/>
        <v>25642.014189999998</v>
      </c>
      <c r="N280" s="1">
        <f t="shared" si="107"/>
        <v>26154.854473799998</v>
      </c>
      <c r="P280" s="1">
        <f t="shared" si="102"/>
        <v>27000</v>
      </c>
      <c r="Q280" s="1">
        <f t="shared" si="103"/>
        <v>28000</v>
      </c>
      <c r="R280" s="1">
        <f t="shared" si="104"/>
        <v>29000</v>
      </c>
      <c r="S280" s="1">
        <f t="shared" si="105"/>
        <v>30000</v>
      </c>
      <c r="U280" s="1">
        <f t="shared" si="108"/>
        <v>31000</v>
      </c>
      <c r="V280" s="1">
        <f t="shared" si="95"/>
        <v>31000</v>
      </c>
      <c r="W280" s="1">
        <f t="shared" si="92"/>
        <v>33324</v>
      </c>
      <c r="X280" s="1" t="s">
        <v>879</v>
      </c>
      <c r="Y280" s="1">
        <f t="shared" si="109"/>
        <v>34300</v>
      </c>
      <c r="AA280" s="1">
        <f t="shared" si="110"/>
        <v>36200</v>
      </c>
      <c r="AE280" s="1">
        <f t="shared" si="111"/>
        <v>41400</v>
      </c>
    </row>
    <row r="281" spans="1:31" x14ac:dyDescent="0.2">
      <c r="A281" s="5" t="s">
        <v>596</v>
      </c>
      <c r="B281" s="11"/>
      <c r="C281" s="11">
        <v>258</v>
      </c>
      <c r="D281" s="35"/>
      <c r="E281" s="1" t="s">
        <v>597</v>
      </c>
      <c r="I281" s="6">
        <v>40084</v>
      </c>
      <c r="J281" s="4">
        <v>25000</v>
      </c>
      <c r="K281" s="4">
        <v>25000</v>
      </c>
      <c r="L281" s="1">
        <f t="shared" si="107"/>
        <v>25281.5</v>
      </c>
      <c r="M281" s="1">
        <f t="shared" si="107"/>
        <v>25642.014189999998</v>
      </c>
      <c r="N281" s="1">
        <f t="shared" si="107"/>
        <v>26154.854473799998</v>
      </c>
      <c r="P281" s="1">
        <f t="shared" si="102"/>
        <v>27000</v>
      </c>
      <c r="Q281" s="1">
        <f t="shared" si="103"/>
        <v>28000</v>
      </c>
      <c r="R281" s="1">
        <f t="shared" si="104"/>
        <v>29000</v>
      </c>
      <c r="S281" s="1">
        <f t="shared" si="105"/>
        <v>30000</v>
      </c>
      <c r="U281" s="1">
        <f t="shared" si="108"/>
        <v>31000</v>
      </c>
      <c r="V281" s="1">
        <f t="shared" si="95"/>
        <v>31000</v>
      </c>
      <c r="W281" s="1">
        <f t="shared" ref="W281:W341" si="112">ROUND(V281*139.1/129.4,0)</f>
        <v>33324</v>
      </c>
      <c r="X281" s="1" t="s">
        <v>879</v>
      </c>
      <c r="Y281" s="1">
        <f t="shared" si="109"/>
        <v>34300</v>
      </c>
      <c r="AA281" s="1">
        <f t="shared" si="110"/>
        <v>36200</v>
      </c>
      <c r="AE281" s="1">
        <f t="shared" si="111"/>
        <v>41400</v>
      </c>
    </row>
    <row r="282" spans="1:31" x14ac:dyDescent="0.2">
      <c r="A282" s="5" t="s">
        <v>598</v>
      </c>
      <c r="B282" s="11"/>
      <c r="C282" s="11">
        <v>247</v>
      </c>
      <c r="D282" s="35"/>
      <c r="E282" s="1" t="s">
        <v>599</v>
      </c>
      <c r="I282" s="6">
        <v>40084</v>
      </c>
      <c r="J282" s="4">
        <v>25000</v>
      </c>
      <c r="K282" s="4">
        <v>25000</v>
      </c>
      <c r="L282" s="1">
        <f t="shared" si="107"/>
        <v>25281.5</v>
      </c>
      <c r="M282" s="1">
        <f t="shared" si="107"/>
        <v>25642.014189999998</v>
      </c>
      <c r="N282" s="1">
        <f t="shared" si="107"/>
        <v>26154.854473799998</v>
      </c>
      <c r="P282" s="1">
        <f t="shared" si="102"/>
        <v>27000</v>
      </c>
      <c r="Q282" s="1">
        <f t="shared" si="103"/>
        <v>28000</v>
      </c>
      <c r="R282" s="1">
        <f t="shared" si="104"/>
        <v>29000</v>
      </c>
      <c r="S282" s="1">
        <f t="shared" si="105"/>
        <v>30000</v>
      </c>
      <c r="U282" s="1">
        <f t="shared" si="108"/>
        <v>31000</v>
      </c>
      <c r="V282" s="1">
        <f t="shared" si="95"/>
        <v>31000</v>
      </c>
      <c r="W282" s="1">
        <f t="shared" si="112"/>
        <v>33324</v>
      </c>
      <c r="X282" s="1" t="s">
        <v>879</v>
      </c>
      <c r="Y282" s="1">
        <f t="shared" si="109"/>
        <v>34300</v>
      </c>
      <c r="AA282" s="1">
        <f t="shared" si="110"/>
        <v>36200</v>
      </c>
      <c r="AE282" s="1">
        <f t="shared" si="111"/>
        <v>41400</v>
      </c>
    </row>
    <row r="283" spans="1:31" x14ac:dyDescent="0.2">
      <c r="A283" s="5" t="s">
        <v>759</v>
      </c>
      <c r="B283" s="11"/>
      <c r="C283" s="11">
        <v>263</v>
      </c>
      <c r="D283" s="35"/>
      <c r="E283" s="1" t="s">
        <v>752</v>
      </c>
      <c r="I283" s="9"/>
      <c r="J283" s="4">
        <v>29600</v>
      </c>
      <c r="K283" s="1">
        <f>SUM(J283*K$4)</f>
        <v>29961.119999999999</v>
      </c>
      <c r="L283" s="1">
        <f t="shared" si="107"/>
        <v>30298.4822112</v>
      </c>
      <c r="M283" s="1">
        <f t="shared" si="107"/>
        <v>30730.538567531712</v>
      </c>
      <c r="N283" s="1">
        <f t="shared" si="107"/>
        <v>31345.149338882347</v>
      </c>
      <c r="P283" s="1">
        <f t="shared" si="102"/>
        <v>32000</v>
      </c>
      <c r="Q283" s="1">
        <f t="shared" si="103"/>
        <v>33000</v>
      </c>
      <c r="R283" s="1">
        <f t="shared" si="104"/>
        <v>34000</v>
      </c>
      <c r="S283" s="1">
        <f t="shared" si="105"/>
        <v>35000</v>
      </c>
      <c r="U283" s="1">
        <f t="shared" si="108"/>
        <v>36000</v>
      </c>
      <c r="V283" s="1">
        <f t="shared" ref="V283:V341" si="113">T283+U283</f>
        <v>36000</v>
      </c>
      <c r="W283" s="1">
        <f t="shared" si="112"/>
        <v>38699</v>
      </c>
      <c r="X283" s="1" t="s">
        <v>879</v>
      </c>
      <c r="Y283" s="1">
        <f t="shared" si="109"/>
        <v>39900</v>
      </c>
      <c r="AA283" s="1">
        <f t="shared" si="110"/>
        <v>42100</v>
      </c>
      <c r="AE283" s="1">
        <f t="shared" si="111"/>
        <v>48100</v>
      </c>
    </row>
    <row r="284" spans="1:31" x14ac:dyDescent="0.2">
      <c r="A284" s="5"/>
      <c r="B284" s="11"/>
      <c r="C284" s="11"/>
      <c r="D284" s="35"/>
      <c r="E284" s="66" t="s">
        <v>888</v>
      </c>
      <c r="F284" s="66" t="s">
        <v>885</v>
      </c>
      <c r="G284" s="66"/>
      <c r="H284" s="66"/>
      <c r="I284" s="67"/>
      <c r="J284" s="68"/>
      <c r="K284" s="66"/>
      <c r="L284" s="66"/>
      <c r="M284" s="66"/>
      <c r="N284" s="66"/>
      <c r="O284" s="66"/>
      <c r="P284" s="66"/>
      <c r="Q284" s="66"/>
      <c r="R284" s="66"/>
      <c r="S284" s="66"/>
      <c r="T284" s="66"/>
      <c r="U284" s="66"/>
      <c r="V284" s="66"/>
      <c r="W284" s="66"/>
      <c r="X284" s="66" t="s">
        <v>879</v>
      </c>
      <c r="Y284" s="66">
        <v>0</v>
      </c>
      <c r="Z284" s="66">
        <v>1000000</v>
      </c>
      <c r="AA284" s="1">
        <f>CEILING((Z284*$AN$13/$AM$13),100)</f>
        <v>1054700</v>
      </c>
      <c r="AE284" s="1">
        <f t="shared" si="111"/>
        <v>1203800</v>
      </c>
    </row>
    <row r="285" spans="1:31" x14ac:dyDescent="0.2">
      <c r="A285" s="5"/>
      <c r="B285" s="11"/>
      <c r="C285" s="11"/>
      <c r="D285" s="35"/>
      <c r="E285" s="66" t="s">
        <v>888</v>
      </c>
      <c r="F285" s="66"/>
      <c r="G285" s="66"/>
      <c r="H285" s="66"/>
      <c r="I285" s="67"/>
      <c r="J285" s="68"/>
      <c r="K285" s="66"/>
      <c r="L285" s="66"/>
      <c r="M285" s="66"/>
      <c r="N285" s="66"/>
      <c r="O285" s="66"/>
      <c r="P285" s="66"/>
      <c r="Q285" s="66"/>
      <c r="R285" s="66"/>
      <c r="S285" s="66"/>
      <c r="T285" s="66"/>
      <c r="U285" s="66"/>
      <c r="V285" s="66"/>
      <c r="W285" s="66"/>
      <c r="X285" s="66" t="s">
        <v>878</v>
      </c>
      <c r="Y285" s="66">
        <v>0</v>
      </c>
      <c r="Z285" s="66">
        <v>50000</v>
      </c>
      <c r="AA285" s="1">
        <f>CEILING((Z285*$AN$14/$AM$14),100)</f>
        <v>52800</v>
      </c>
      <c r="AE285" s="1">
        <f>CEILING((AA285*$AO$14/$AN$14),100)</f>
        <v>61200</v>
      </c>
    </row>
    <row r="286" spans="1:31" x14ac:dyDescent="0.2">
      <c r="A286" s="5"/>
      <c r="B286" s="11"/>
      <c r="C286" s="11"/>
      <c r="D286" s="35"/>
      <c r="E286" s="66" t="s">
        <v>887</v>
      </c>
      <c r="F286" s="66" t="s">
        <v>885</v>
      </c>
      <c r="G286" s="66"/>
      <c r="H286" s="66"/>
      <c r="I286" s="67"/>
      <c r="J286" s="68"/>
      <c r="K286" s="66"/>
      <c r="L286" s="66"/>
      <c r="M286" s="66"/>
      <c r="N286" s="66"/>
      <c r="O286" s="66"/>
      <c r="P286" s="66"/>
      <c r="Q286" s="66"/>
      <c r="R286" s="66"/>
      <c r="S286" s="66"/>
      <c r="T286" s="66"/>
      <c r="U286" s="66"/>
      <c r="V286" s="66"/>
      <c r="W286" s="66"/>
      <c r="X286" s="66" t="s">
        <v>879</v>
      </c>
      <c r="Y286" s="66">
        <v>0</v>
      </c>
      <c r="Z286" s="66">
        <v>800000</v>
      </c>
      <c r="AA286" s="1">
        <f>CEILING((Z286*$AN$13/$AM$13),100)</f>
        <v>843800</v>
      </c>
      <c r="AE286" s="1">
        <f>CEILING((AA286*$AO$13/$AN$13),100)</f>
        <v>963100</v>
      </c>
    </row>
    <row r="287" spans="1:31" x14ac:dyDescent="0.2">
      <c r="A287" s="5"/>
      <c r="B287" s="11"/>
      <c r="C287" s="11"/>
      <c r="D287" s="35"/>
      <c r="E287" s="66" t="s">
        <v>887</v>
      </c>
      <c r="F287" s="66"/>
      <c r="G287" s="66"/>
      <c r="H287" s="66"/>
      <c r="I287" s="67"/>
      <c r="J287" s="68"/>
      <c r="K287" s="66"/>
      <c r="L287" s="66"/>
      <c r="M287" s="66"/>
      <c r="N287" s="66"/>
      <c r="O287" s="66"/>
      <c r="P287" s="66"/>
      <c r="Q287" s="66"/>
      <c r="R287" s="66"/>
      <c r="S287" s="66"/>
      <c r="T287" s="66"/>
      <c r="U287" s="66"/>
      <c r="V287" s="66"/>
      <c r="W287" s="66"/>
      <c r="X287" s="66" t="s">
        <v>878</v>
      </c>
      <c r="Y287" s="66">
        <v>0</v>
      </c>
      <c r="Z287" s="66">
        <v>50000</v>
      </c>
      <c r="AA287" s="1">
        <f>CEILING((Z287*$AN$14/$AM$14),100)</f>
        <v>52800</v>
      </c>
      <c r="AE287" s="1">
        <f>CEILING((AA287*$AO$14/$AN$14),100)</f>
        <v>61200</v>
      </c>
    </row>
    <row r="288" spans="1:31" x14ac:dyDescent="0.2">
      <c r="A288" s="5"/>
      <c r="B288" s="11"/>
      <c r="C288" s="11"/>
      <c r="D288" s="35"/>
      <c r="E288" s="66" t="s">
        <v>889</v>
      </c>
      <c r="F288" s="66" t="s">
        <v>885</v>
      </c>
      <c r="G288" s="66"/>
      <c r="H288" s="66"/>
      <c r="I288" s="67"/>
      <c r="J288" s="68"/>
      <c r="K288" s="66"/>
      <c r="L288" s="66"/>
      <c r="M288" s="66"/>
      <c r="N288" s="66"/>
      <c r="O288" s="66"/>
      <c r="P288" s="66"/>
      <c r="Q288" s="66"/>
      <c r="R288" s="66"/>
      <c r="S288" s="66"/>
      <c r="T288" s="66"/>
      <c r="U288" s="66"/>
      <c r="V288" s="66"/>
      <c r="W288" s="66"/>
      <c r="X288" s="66" t="s">
        <v>879</v>
      </c>
      <c r="Y288" s="66">
        <v>0</v>
      </c>
      <c r="Z288" s="66">
        <v>1000000</v>
      </c>
      <c r="AA288" s="1">
        <f>CEILING((Z288*$AN$13/$AM$13),100)</f>
        <v>1054700</v>
      </c>
      <c r="AE288" s="1">
        <f>CEILING((AA288*$AO$13/$AN$13),100)</f>
        <v>1203800</v>
      </c>
    </row>
    <row r="289" spans="1:129" x14ac:dyDescent="0.2">
      <c r="A289" s="5"/>
      <c r="B289" s="11"/>
      <c r="C289" s="11"/>
      <c r="D289" s="35"/>
      <c r="E289" s="66" t="s">
        <v>889</v>
      </c>
      <c r="F289" s="66"/>
      <c r="G289" s="66"/>
      <c r="H289" s="66"/>
      <c r="I289" s="67"/>
      <c r="J289" s="68"/>
      <c r="K289" s="66"/>
      <c r="L289" s="66"/>
      <c r="M289" s="66"/>
      <c r="N289" s="66"/>
      <c r="O289" s="66"/>
      <c r="P289" s="66"/>
      <c r="Q289" s="66"/>
      <c r="R289" s="66"/>
      <c r="S289" s="66"/>
      <c r="T289" s="66"/>
      <c r="U289" s="66"/>
      <c r="V289" s="66"/>
      <c r="W289" s="66"/>
      <c r="X289" s="66" t="s">
        <v>878</v>
      </c>
      <c r="Y289" s="66">
        <v>0</v>
      </c>
      <c r="Z289" s="66">
        <v>50000</v>
      </c>
      <c r="AA289" s="1">
        <f>CEILING((Z289*$AN$14/$AM$14),100)</f>
        <v>52800</v>
      </c>
      <c r="AE289" s="1">
        <f>CEILING((AA289*$AO$14/$AN$14),100)</f>
        <v>61200</v>
      </c>
    </row>
    <row r="290" spans="1:129" x14ac:dyDescent="0.2">
      <c r="E290" s="2"/>
      <c r="F290" s="2"/>
      <c r="G290" s="2"/>
      <c r="H290" s="2"/>
      <c r="I290" s="17"/>
      <c r="J290" s="7"/>
      <c r="K290" s="7"/>
      <c r="L290" s="7"/>
      <c r="M290" s="7"/>
      <c r="N290" s="7"/>
      <c r="P290" s="2"/>
    </row>
    <row r="291" spans="1:129" s="22" customFormat="1" x14ac:dyDescent="0.2">
      <c r="A291" s="5"/>
      <c r="B291" s="11"/>
      <c r="C291" s="11"/>
      <c r="D291" s="35"/>
      <c r="E291" s="1" t="s">
        <v>777</v>
      </c>
      <c r="F291" s="1" t="s">
        <v>778</v>
      </c>
      <c r="G291" s="2"/>
      <c r="H291" s="2"/>
      <c r="I291" s="17"/>
      <c r="J291" s="7"/>
      <c r="K291" s="7"/>
      <c r="L291" s="7"/>
      <c r="M291" s="7"/>
      <c r="N291" s="7"/>
      <c r="O291" s="1"/>
      <c r="P291" s="1">
        <v>1034300</v>
      </c>
      <c r="Q291" s="1">
        <f t="shared" si="103"/>
        <v>1044000</v>
      </c>
      <c r="R291" s="1">
        <f>ROUNDUP(Q291*120.2/118.8,-3)</f>
        <v>1057000</v>
      </c>
      <c r="S291" s="1">
        <f>ROUNDUP(R291*121/120.2,-3)</f>
        <v>1065000</v>
      </c>
      <c r="T291" s="1">
        <v>15140000</v>
      </c>
      <c r="U291" s="1"/>
      <c r="V291" s="1">
        <f t="shared" si="113"/>
        <v>15140000</v>
      </c>
      <c r="W291" s="1">
        <f t="shared" si="112"/>
        <v>16274915</v>
      </c>
      <c r="X291" s="1" t="s">
        <v>879</v>
      </c>
      <c r="Y291" s="1">
        <f>CEILING((W291*$AM$13/$AL$13),100)</f>
        <v>16740000</v>
      </c>
      <c r="Z291" s="1"/>
      <c r="AA291" s="1">
        <f>CEILING((Y291*$AN$13/$AM$13),100)</f>
        <v>17654500</v>
      </c>
      <c r="AB291" s="1"/>
      <c r="AC291" s="1"/>
      <c r="AD291" s="1"/>
      <c r="AE291" s="1">
        <f>CEILING((AA291*$AO$13/$AN$13),100)</f>
        <v>20150000</v>
      </c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</row>
    <row r="292" spans="1:129" s="22" customFormat="1" x14ac:dyDescent="0.2">
      <c r="A292" s="5"/>
      <c r="B292" s="11"/>
      <c r="C292" s="11"/>
      <c r="D292" s="35"/>
      <c r="E292" s="1" t="s">
        <v>779</v>
      </c>
      <c r="F292" s="1" t="s">
        <v>778</v>
      </c>
      <c r="G292" s="2"/>
      <c r="H292" s="2"/>
      <c r="I292" s="17"/>
      <c r="J292" s="7"/>
      <c r="K292" s="7"/>
      <c r="L292" s="7"/>
      <c r="M292" s="7"/>
      <c r="N292" s="7"/>
      <c r="O292" s="1"/>
      <c r="P292" s="1">
        <v>103300</v>
      </c>
      <c r="Q292" s="1">
        <f>ROUNDUP(P292*114.7/113.8,-3)</f>
        <v>105000</v>
      </c>
      <c r="R292" s="1">
        <f>ROUNDUP(Q292*115.7/114.7,-3)</f>
        <v>106000</v>
      </c>
      <c r="S292" s="1">
        <v>106000</v>
      </c>
      <c r="T292" s="1">
        <v>100000</v>
      </c>
      <c r="U292" s="1"/>
      <c r="V292" s="1">
        <f t="shared" si="113"/>
        <v>100000</v>
      </c>
      <c r="W292" s="1">
        <f>ROUND(V292*121.6/118,0)</f>
        <v>103051</v>
      </c>
      <c r="X292" s="1" t="s">
        <v>878</v>
      </c>
      <c r="Y292" s="1">
        <f>CEILING((W292*$AM$14/$AL$14),100)</f>
        <v>105000</v>
      </c>
      <c r="Z292" s="1"/>
      <c r="AA292" s="1">
        <f>CEILING((Y292*$AN$14/$AM$14),100)</f>
        <v>110800</v>
      </c>
      <c r="AB292" s="1"/>
      <c r="AC292" s="1"/>
      <c r="AD292" s="1"/>
      <c r="AE292" s="1">
        <f>CEILING((AA292*$AO$14/$AN$14),100)</f>
        <v>128300</v>
      </c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</row>
    <row r="293" spans="1:129" s="22" customFormat="1" x14ac:dyDescent="0.2">
      <c r="A293" s="5"/>
      <c r="B293" s="11"/>
      <c r="C293" s="11"/>
      <c r="D293" s="35"/>
      <c r="E293" s="1" t="s">
        <v>780</v>
      </c>
      <c r="F293" s="1" t="s">
        <v>781</v>
      </c>
      <c r="G293" s="2"/>
      <c r="H293" s="2"/>
      <c r="I293" s="17"/>
      <c r="J293" s="7"/>
      <c r="K293" s="7"/>
      <c r="L293" s="7"/>
      <c r="M293" s="7"/>
      <c r="N293" s="7"/>
      <c r="O293" s="1"/>
      <c r="P293" s="1">
        <v>5019300</v>
      </c>
      <c r="Q293" s="1">
        <f t="shared" si="103"/>
        <v>5062000</v>
      </c>
      <c r="R293" s="1">
        <f t="shared" ref="R293:R341" si="114">ROUNDUP(Q293*120.2/118.8,-3)</f>
        <v>5122000</v>
      </c>
      <c r="S293" s="1">
        <f t="shared" ref="S293:S341" si="115">ROUNDUP(R293*121/120.2,-3)</f>
        <v>5157000</v>
      </c>
      <c r="T293" s="1">
        <v>15160000</v>
      </c>
      <c r="U293" s="1"/>
      <c r="V293" s="1">
        <f t="shared" si="113"/>
        <v>15160000</v>
      </c>
      <c r="W293" s="1">
        <f t="shared" si="112"/>
        <v>16296414</v>
      </c>
      <c r="X293" s="1" t="s">
        <v>879</v>
      </c>
      <c r="Y293" s="1">
        <f>CEILING((W293*$AM$13/$AL$13),100)</f>
        <v>16762100</v>
      </c>
      <c r="Z293" s="1"/>
      <c r="AA293" s="1">
        <f>CEILING((Y293*$AN$13/$AM$13),100)</f>
        <v>17677900</v>
      </c>
      <c r="AB293" s="1"/>
      <c r="AC293" s="1"/>
      <c r="AD293" s="1"/>
      <c r="AE293" s="1">
        <f>CEILING((AA293*$AO$13/$AN$13),100)</f>
        <v>20176800</v>
      </c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</row>
    <row r="294" spans="1:129" s="22" customFormat="1" x14ac:dyDescent="0.2">
      <c r="A294" s="5"/>
      <c r="B294" s="11"/>
      <c r="C294" s="11"/>
      <c r="D294" s="35"/>
      <c r="E294" s="1" t="s">
        <v>782</v>
      </c>
      <c r="F294" s="1" t="s">
        <v>781</v>
      </c>
      <c r="G294" s="2"/>
      <c r="H294" s="2"/>
      <c r="I294" s="17"/>
      <c r="J294" s="7"/>
      <c r="K294" s="7"/>
      <c r="L294" s="7"/>
      <c r="M294" s="7"/>
      <c r="N294" s="7"/>
      <c r="O294" s="1"/>
      <c r="P294" s="1">
        <v>92900</v>
      </c>
      <c r="Q294" s="1">
        <f>ROUNDUP(P294*114.7/113.8,-3)</f>
        <v>94000</v>
      </c>
      <c r="R294" s="1">
        <f>ROUNDUP(Q294*115.7/114.7,-3)</f>
        <v>95000</v>
      </c>
      <c r="S294" s="1">
        <v>95000</v>
      </c>
      <c r="T294" s="1">
        <v>100000</v>
      </c>
      <c r="U294" s="1"/>
      <c r="V294" s="1">
        <f t="shared" si="113"/>
        <v>100000</v>
      </c>
      <c r="W294" s="1">
        <f>ROUND(V294*121.6/118,0)</f>
        <v>103051</v>
      </c>
      <c r="X294" s="1" t="s">
        <v>878</v>
      </c>
      <c r="Y294" s="1">
        <f>CEILING((W294*$AM$14/$AL$14),100)</f>
        <v>105000</v>
      </c>
      <c r="Z294" s="1"/>
      <c r="AA294" s="1">
        <f>CEILING((Y294*$AN$14/$AM$14),100)</f>
        <v>110800</v>
      </c>
      <c r="AB294" s="1"/>
      <c r="AC294" s="1"/>
      <c r="AD294" s="1"/>
      <c r="AE294" s="1">
        <f>CEILING((AA294*$AO$14/$AN$14),100)</f>
        <v>128300</v>
      </c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</row>
    <row r="295" spans="1:129" x14ac:dyDescent="0.2">
      <c r="E295" s="1" t="s">
        <v>783</v>
      </c>
      <c r="F295" s="1" t="s">
        <v>846</v>
      </c>
      <c r="G295" s="2"/>
      <c r="H295" s="2"/>
      <c r="I295" s="17"/>
      <c r="J295" s="7"/>
      <c r="K295" s="7"/>
      <c r="L295" s="7"/>
      <c r="M295" s="7"/>
      <c r="N295" s="7"/>
      <c r="P295" s="1">
        <v>851800</v>
      </c>
      <c r="Q295" s="1">
        <f t="shared" si="103"/>
        <v>860000</v>
      </c>
      <c r="R295" s="1">
        <f t="shared" si="114"/>
        <v>871000</v>
      </c>
      <c r="S295" s="1">
        <f t="shared" si="115"/>
        <v>877000</v>
      </c>
      <c r="T295" s="1">
        <v>1265000</v>
      </c>
      <c r="V295" s="1">
        <f t="shared" si="113"/>
        <v>1265000</v>
      </c>
      <c r="W295" s="1">
        <f t="shared" si="112"/>
        <v>1359826</v>
      </c>
      <c r="X295" s="1" t="s">
        <v>879</v>
      </c>
      <c r="Y295" s="1">
        <f>CEILING((W295*$AM$13/$AL$13),100)</f>
        <v>1398700</v>
      </c>
      <c r="AA295" s="1">
        <f>CEILING((Y295*$AN$13/$AM$13),100)</f>
        <v>1475200</v>
      </c>
      <c r="AE295" s="1">
        <f>CEILING((AA295*$AO$13/$AN$13),100)</f>
        <v>1683800</v>
      </c>
    </row>
    <row r="296" spans="1:129" x14ac:dyDescent="0.2">
      <c r="E296" s="1" t="s">
        <v>784</v>
      </c>
      <c r="F296" s="1" t="s">
        <v>845</v>
      </c>
      <c r="G296" s="2"/>
      <c r="H296" s="2"/>
      <c r="I296" s="17"/>
      <c r="J296" s="7"/>
      <c r="K296" s="7"/>
      <c r="L296" s="7"/>
      <c r="M296" s="7"/>
      <c r="N296" s="7"/>
      <c r="P296" s="1">
        <v>973400</v>
      </c>
      <c r="Q296" s="1">
        <f t="shared" si="103"/>
        <v>982000</v>
      </c>
      <c r="R296" s="1">
        <f t="shared" si="114"/>
        <v>994000</v>
      </c>
      <c r="S296" s="1">
        <f t="shared" si="115"/>
        <v>1001000</v>
      </c>
      <c r="T296" s="1">
        <v>1200000</v>
      </c>
      <c r="V296" s="1">
        <f t="shared" si="113"/>
        <v>1200000</v>
      </c>
      <c r="W296" s="1">
        <f t="shared" si="112"/>
        <v>1289954</v>
      </c>
      <c r="X296" s="1" t="s">
        <v>879</v>
      </c>
      <c r="Y296" s="1">
        <f>CEILING((W296*$AM$13/$AL$13),100)</f>
        <v>1326900</v>
      </c>
      <c r="AA296" s="1">
        <f>CEILING((Y296*$AN$13/$AM$13),100)</f>
        <v>1399400</v>
      </c>
      <c r="AE296" s="1">
        <f>CEILING((AA296*$AO$13/$AN$13),100)</f>
        <v>1597300</v>
      </c>
    </row>
    <row r="297" spans="1:129" s="22" customFormat="1" x14ac:dyDescent="0.2">
      <c r="A297" s="5"/>
      <c r="B297" s="11"/>
      <c r="C297" s="11"/>
      <c r="D297" s="35"/>
      <c r="E297" s="1" t="s">
        <v>785</v>
      </c>
      <c r="F297" s="1" t="s">
        <v>786</v>
      </c>
      <c r="G297" s="2"/>
      <c r="H297" s="2"/>
      <c r="I297" s="17"/>
      <c r="J297" s="7"/>
      <c r="K297" s="7"/>
      <c r="L297" s="7"/>
      <c r="M297" s="7"/>
      <c r="N297" s="7"/>
      <c r="O297" s="1"/>
      <c r="P297" s="1">
        <v>973400</v>
      </c>
      <c r="Q297" s="1">
        <f t="shared" si="103"/>
        <v>982000</v>
      </c>
      <c r="R297" s="1">
        <f t="shared" si="114"/>
        <v>994000</v>
      </c>
      <c r="S297" s="1">
        <f t="shared" si="115"/>
        <v>1001000</v>
      </c>
      <c r="T297" s="1">
        <v>7300000</v>
      </c>
      <c r="U297" s="1"/>
      <c r="V297" s="1">
        <f t="shared" si="113"/>
        <v>7300000</v>
      </c>
      <c r="W297" s="1">
        <f t="shared" si="112"/>
        <v>7847218</v>
      </c>
      <c r="X297" s="1" t="s">
        <v>879</v>
      </c>
      <c r="Y297" s="1">
        <f>CEILING((W297*$AM$13/$AL$13),100)</f>
        <v>8071500</v>
      </c>
      <c r="Z297" s="1"/>
      <c r="AA297" s="1">
        <f>CEILING((Y297*$AN$13/$AM$13),100)</f>
        <v>8512500</v>
      </c>
      <c r="AB297" s="1"/>
      <c r="AC297" s="1"/>
      <c r="AD297" s="1"/>
      <c r="AE297" s="1">
        <f>CEILING((AA297*$AO$13/$AN$13),100)</f>
        <v>9715800</v>
      </c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</row>
    <row r="298" spans="1:129" s="22" customFormat="1" x14ac:dyDescent="0.2">
      <c r="A298" s="5"/>
      <c r="B298" s="11"/>
      <c r="C298" s="11"/>
      <c r="D298" s="35"/>
      <c r="E298" s="66" t="s">
        <v>787</v>
      </c>
      <c r="F298" s="1" t="s">
        <v>786</v>
      </c>
      <c r="G298" s="2"/>
      <c r="H298" s="2"/>
      <c r="I298" s="17"/>
      <c r="J298" s="7"/>
      <c r="K298" s="7"/>
      <c r="L298" s="7"/>
      <c r="M298" s="7"/>
      <c r="N298" s="7"/>
      <c r="O298" s="1"/>
      <c r="P298" s="1">
        <v>62000</v>
      </c>
      <c r="Q298" s="1">
        <f>ROUNDUP(P298*114.7/113.8,-3)</f>
        <v>63000</v>
      </c>
      <c r="R298" s="1">
        <f>ROUNDUP(Q298*115.7/114.7,-3)</f>
        <v>64000</v>
      </c>
      <c r="S298" s="1">
        <v>64000</v>
      </c>
      <c r="T298" s="1">
        <v>65000</v>
      </c>
      <c r="U298" s="1"/>
      <c r="V298" s="1">
        <f t="shared" si="113"/>
        <v>65000</v>
      </c>
      <c r="W298" s="1">
        <f>ROUND(V298*121.6/118,0)</f>
        <v>66983</v>
      </c>
      <c r="X298" s="1" t="s">
        <v>878</v>
      </c>
      <c r="Y298" s="1">
        <f>CEILING((W298*$AM$14/$AL$14),100)</f>
        <v>68300</v>
      </c>
      <c r="Z298" s="1"/>
      <c r="AA298" s="1">
        <f>CEILING((Y298*$AN$14/$AM$14),100)</f>
        <v>72100</v>
      </c>
      <c r="AB298" s="1"/>
      <c r="AC298" s="1"/>
      <c r="AD298" s="1"/>
      <c r="AE298" s="1">
        <f>CEILING((AA298*$AO$14/$AN$14),100)</f>
        <v>83500</v>
      </c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</row>
    <row r="299" spans="1:129" s="22" customFormat="1" x14ac:dyDescent="0.2">
      <c r="A299" s="5"/>
      <c r="B299" s="11"/>
      <c r="C299" s="11"/>
      <c r="D299" s="35"/>
      <c r="E299" s="66" t="s">
        <v>788</v>
      </c>
      <c r="F299" s="1" t="s">
        <v>789</v>
      </c>
      <c r="G299" s="2" t="s">
        <v>872</v>
      </c>
      <c r="H299" s="2"/>
      <c r="I299" s="17"/>
      <c r="J299" s="7"/>
      <c r="K299" s="7"/>
      <c r="L299" s="7"/>
      <c r="M299" s="7"/>
      <c r="N299" s="7"/>
      <c r="O299" s="1"/>
      <c r="P299" s="1">
        <v>32448000</v>
      </c>
      <c r="Q299" s="1">
        <f t="shared" si="103"/>
        <v>32724000</v>
      </c>
      <c r="R299" s="1">
        <f t="shared" si="114"/>
        <v>33110000</v>
      </c>
      <c r="S299" s="1">
        <f t="shared" si="115"/>
        <v>33331000</v>
      </c>
      <c r="T299" s="1">
        <v>78350000</v>
      </c>
      <c r="U299" s="1"/>
      <c r="V299" s="1">
        <f t="shared" si="113"/>
        <v>78350000</v>
      </c>
      <c r="W299" s="1">
        <f t="shared" si="112"/>
        <v>84223223</v>
      </c>
      <c r="X299" s="1" t="s">
        <v>879</v>
      </c>
      <c r="Y299" s="1">
        <f>CEILING((W299*$AM$13/$AL$13),100)</f>
        <v>86629700</v>
      </c>
      <c r="Z299" s="1"/>
      <c r="AA299" s="57">
        <f>CEILING((Y299*$AN$13/$AM$13),100)</f>
        <v>91362300</v>
      </c>
      <c r="AB299" s="1"/>
      <c r="AC299" s="70">
        <v>60000000</v>
      </c>
      <c r="AD299" s="1"/>
      <c r="AE299" s="66">
        <f>AC299</f>
        <v>60000000</v>
      </c>
      <c r="AF299" s="1"/>
      <c r="AG299" s="70" t="s">
        <v>885</v>
      </c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</row>
    <row r="300" spans="1:129" s="22" customFormat="1" x14ac:dyDescent="0.2">
      <c r="A300" s="5"/>
      <c r="B300" s="11"/>
      <c r="C300" s="11"/>
      <c r="D300" s="35"/>
      <c r="E300" s="66" t="s">
        <v>790</v>
      </c>
      <c r="F300" s="1" t="s">
        <v>789</v>
      </c>
      <c r="G300" s="2"/>
      <c r="H300" s="2"/>
      <c r="I300" s="17"/>
      <c r="J300" s="7"/>
      <c r="K300" s="7"/>
      <c r="L300" s="7"/>
      <c r="M300" s="7"/>
      <c r="N300" s="7"/>
      <c r="O300" s="1"/>
      <c r="P300" s="1">
        <v>340800</v>
      </c>
      <c r="Q300" s="1">
        <f>ROUNDUP(P300*114.7/113.8,-3)</f>
        <v>344000</v>
      </c>
      <c r="R300" s="1">
        <f>ROUNDUP(Q300*115.7/114.7,-3)</f>
        <v>347000</v>
      </c>
      <c r="S300" s="1">
        <v>347000</v>
      </c>
      <c r="T300" s="1">
        <v>350000</v>
      </c>
      <c r="U300" s="1"/>
      <c r="V300" s="1">
        <f t="shared" si="113"/>
        <v>350000</v>
      </c>
      <c r="W300" s="1">
        <f>ROUND(V300*121.6/118,0)</f>
        <v>360678</v>
      </c>
      <c r="X300" s="1" t="s">
        <v>878</v>
      </c>
      <c r="Y300" s="1">
        <f>CEILING((W300*$AM$14/$AL$14),100)</f>
        <v>367500</v>
      </c>
      <c r="Z300" s="1"/>
      <c r="AA300" s="57">
        <f>CEILING((Y300*$AN$14/$AM$14),100)</f>
        <v>387800</v>
      </c>
      <c r="AB300" s="1"/>
      <c r="AC300" s="70">
        <v>300000</v>
      </c>
      <c r="AD300" s="1"/>
      <c r="AE300" s="66">
        <f>AC300</f>
        <v>300000</v>
      </c>
      <c r="AF300" s="1"/>
      <c r="AG300" s="70" t="s">
        <v>885</v>
      </c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</row>
    <row r="301" spans="1:129" x14ac:dyDescent="0.2">
      <c r="E301" s="66" t="s">
        <v>791</v>
      </c>
      <c r="F301" s="1" t="s">
        <v>792</v>
      </c>
      <c r="G301" s="2"/>
      <c r="H301" s="2"/>
      <c r="I301" s="17"/>
      <c r="J301" s="7"/>
      <c r="K301" s="7"/>
      <c r="L301" s="7"/>
      <c r="M301" s="7"/>
      <c r="N301" s="7"/>
      <c r="P301" s="1">
        <v>50700</v>
      </c>
      <c r="Q301" s="1">
        <f t="shared" si="103"/>
        <v>52000</v>
      </c>
      <c r="R301" s="1">
        <f t="shared" si="114"/>
        <v>53000</v>
      </c>
      <c r="S301" s="1">
        <f t="shared" si="115"/>
        <v>54000</v>
      </c>
      <c r="U301" s="1">
        <f>ROUNDUP(S301*123.1/121,-3)</f>
        <v>55000</v>
      </c>
      <c r="V301" s="1">
        <f t="shared" si="113"/>
        <v>55000</v>
      </c>
      <c r="W301" s="1">
        <f t="shared" si="112"/>
        <v>59123</v>
      </c>
      <c r="X301" s="1" t="s">
        <v>879</v>
      </c>
      <c r="Y301" s="1">
        <f>CEILING((W301*$AM$13/$AL$13),100)</f>
        <v>60900</v>
      </c>
      <c r="AA301" s="1">
        <f>CEILING((Y301*$AN$13/$AM$13),100)</f>
        <v>64300</v>
      </c>
      <c r="AE301" s="1">
        <f>CEILING((AA301*$AO$13/$AN$13),100)</f>
        <v>73400</v>
      </c>
    </row>
    <row r="302" spans="1:129" s="22" customFormat="1" x14ac:dyDescent="0.2">
      <c r="A302" s="5"/>
      <c r="B302" s="11"/>
      <c r="C302" s="11"/>
      <c r="D302" s="35"/>
      <c r="E302" s="66" t="s">
        <v>793</v>
      </c>
      <c r="F302" s="1" t="s">
        <v>794</v>
      </c>
      <c r="G302" s="2"/>
      <c r="H302" s="2"/>
      <c r="I302" s="17"/>
      <c r="J302" s="7"/>
      <c r="K302" s="7"/>
      <c r="L302" s="7"/>
      <c r="M302" s="7"/>
      <c r="N302" s="7"/>
      <c r="O302" s="1"/>
      <c r="P302" s="1">
        <v>535500</v>
      </c>
      <c r="Q302" s="1">
        <f t="shared" si="103"/>
        <v>541000</v>
      </c>
      <c r="R302" s="1">
        <f t="shared" si="114"/>
        <v>548000</v>
      </c>
      <c r="S302" s="1">
        <f t="shared" si="115"/>
        <v>552000</v>
      </c>
      <c r="T302" s="1">
        <v>6770000</v>
      </c>
      <c r="U302" s="1"/>
      <c r="V302" s="1">
        <f t="shared" si="113"/>
        <v>6770000</v>
      </c>
      <c r="W302" s="1">
        <f t="shared" si="112"/>
        <v>7277488</v>
      </c>
      <c r="X302" s="1" t="s">
        <v>879</v>
      </c>
      <c r="Y302" s="1">
        <f>CEILING((W302*$AM$13/$AL$13),100)</f>
        <v>7485500</v>
      </c>
      <c r="Z302" s="1"/>
      <c r="AA302" s="1">
        <f>CEILING((Y302*$AN$13/$AM$13),100)</f>
        <v>7894500</v>
      </c>
      <c r="AB302" s="1"/>
      <c r="AC302" s="1"/>
      <c r="AD302" s="1"/>
      <c r="AE302" s="1">
        <f>CEILING((AA302*$AO$13/$AN$13),100)</f>
        <v>9010500</v>
      </c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</row>
    <row r="303" spans="1:129" s="22" customFormat="1" x14ac:dyDescent="0.2">
      <c r="A303" s="5"/>
      <c r="B303" s="11"/>
      <c r="C303" s="11"/>
      <c r="D303" s="35"/>
      <c r="E303" s="1" t="s">
        <v>869</v>
      </c>
      <c r="F303" s="1" t="s">
        <v>794</v>
      </c>
      <c r="G303" s="2"/>
      <c r="H303" s="2"/>
      <c r="I303" s="17"/>
      <c r="J303" s="7"/>
      <c r="K303" s="7"/>
      <c r="L303" s="7"/>
      <c r="M303" s="7"/>
      <c r="N303" s="7"/>
      <c r="O303" s="1"/>
      <c r="P303" s="1"/>
      <c r="Q303" s="1"/>
      <c r="R303" s="1"/>
      <c r="S303" s="1"/>
      <c r="T303" s="1">
        <v>25000</v>
      </c>
      <c r="U303" s="1"/>
      <c r="V303" s="1">
        <f t="shared" si="113"/>
        <v>25000</v>
      </c>
      <c r="W303" s="1">
        <f>ROUND(V303*121.6/118,0)</f>
        <v>25763</v>
      </c>
      <c r="X303" s="1" t="s">
        <v>878</v>
      </c>
      <c r="Y303" s="1">
        <f>CEILING((W303*$AM$14/$AL$14),100)</f>
        <v>26300</v>
      </c>
      <c r="Z303" s="1"/>
      <c r="AA303" s="1">
        <f>CEILING((Y303*$AN$14/$AM$14),100)</f>
        <v>27800</v>
      </c>
      <c r="AB303" s="1"/>
      <c r="AC303" s="1"/>
      <c r="AD303" s="1"/>
      <c r="AE303" s="1">
        <f>CEILING((AA303*$AO$14/$AN$14),100)</f>
        <v>32200</v>
      </c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</row>
    <row r="304" spans="1:129" s="22" customFormat="1" x14ac:dyDescent="0.2">
      <c r="A304" s="5"/>
      <c r="B304" s="11"/>
      <c r="C304" s="11"/>
      <c r="D304" s="35"/>
      <c r="E304" s="1" t="s">
        <v>795</v>
      </c>
      <c r="F304" s="1" t="s">
        <v>796</v>
      </c>
      <c r="G304" s="2"/>
      <c r="H304" s="2"/>
      <c r="I304" s="17"/>
      <c r="J304" s="7"/>
      <c r="K304" s="7"/>
      <c r="L304" s="7"/>
      <c r="M304" s="7"/>
      <c r="N304" s="7"/>
      <c r="O304" s="1"/>
      <c r="P304" s="1">
        <v>385300</v>
      </c>
      <c r="Q304" s="1">
        <f t="shared" si="103"/>
        <v>389000</v>
      </c>
      <c r="R304" s="1">
        <f t="shared" si="114"/>
        <v>394000</v>
      </c>
      <c r="S304" s="1">
        <f t="shared" si="115"/>
        <v>397000</v>
      </c>
      <c r="T304" s="1">
        <v>500000</v>
      </c>
      <c r="U304" s="1"/>
      <c r="V304" s="1">
        <f t="shared" si="113"/>
        <v>500000</v>
      </c>
      <c r="W304" s="1">
        <f t="shared" si="112"/>
        <v>537481</v>
      </c>
      <c r="X304" s="1" t="s">
        <v>879</v>
      </c>
      <c r="Y304" s="1">
        <f>CEILING((W304*$AM$13/$AL$13),100)</f>
        <v>552900</v>
      </c>
      <c r="Z304" s="1"/>
      <c r="AA304" s="1">
        <f>CEILING((Y304*$AN$13/$AM$13),100)</f>
        <v>583200</v>
      </c>
      <c r="AB304" s="1"/>
      <c r="AC304" s="1"/>
      <c r="AD304" s="1"/>
      <c r="AE304" s="1">
        <f>CEILING((AA304*$AO$13/$AN$13),100)</f>
        <v>665700</v>
      </c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</row>
    <row r="305" spans="1:129" s="22" customFormat="1" x14ac:dyDescent="0.2">
      <c r="A305" s="5"/>
      <c r="B305" s="11"/>
      <c r="C305" s="11"/>
      <c r="D305" s="35"/>
      <c r="E305" s="1" t="s">
        <v>797</v>
      </c>
      <c r="F305" s="1" t="s">
        <v>796</v>
      </c>
      <c r="G305" s="2"/>
      <c r="H305" s="2"/>
      <c r="I305" s="17"/>
      <c r="J305" s="7"/>
      <c r="K305" s="7"/>
      <c r="L305" s="7"/>
      <c r="M305" s="7"/>
      <c r="N305" s="7"/>
      <c r="O305" s="1"/>
      <c r="P305" s="1">
        <v>144600</v>
      </c>
      <c r="Q305" s="1">
        <f>ROUNDUP(P305*114.7/113.8,-3)</f>
        <v>146000</v>
      </c>
      <c r="R305" s="1">
        <f>ROUNDUP(Q305*115.7/114.7,-3)</f>
        <v>148000</v>
      </c>
      <c r="S305" s="1">
        <v>148000</v>
      </c>
      <c r="T305" s="1">
        <v>150000</v>
      </c>
      <c r="U305" s="1"/>
      <c r="V305" s="1">
        <f t="shared" si="113"/>
        <v>150000</v>
      </c>
      <c r="W305" s="1">
        <f>ROUND(V305*121.6/118,0)</f>
        <v>154576</v>
      </c>
      <c r="X305" s="1" t="s">
        <v>878</v>
      </c>
      <c r="Y305" s="1">
        <f>CEILING((W305*$AM$14/$AL$14),100)</f>
        <v>157500</v>
      </c>
      <c r="Z305" s="1"/>
      <c r="AA305" s="1">
        <f>CEILING((Y305*$AN$14/$AM$14),100)</f>
        <v>166200</v>
      </c>
      <c r="AB305" s="1"/>
      <c r="AC305" s="1"/>
      <c r="AD305" s="1"/>
      <c r="AE305" s="1">
        <f>CEILING((AA305*$AO$14/$AN$14),100)</f>
        <v>192400</v>
      </c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</row>
    <row r="306" spans="1:129" s="22" customFormat="1" x14ac:dyDescent="0.2">
      <c r="A306" s="5"/>
      <c r="B306" s="11"/>
      <c r="C306" s="11"/>
      <c r="D306" s="35"/>
      <c r="E306" s="1" t="s">
        <v>798</v>
      </c>
      <c r="F306" s="1" t="s">
        <v>867</v>
      </c>
      <c r="G306" s="2"/>
      <c r="H306" s="2"/>
      <c r="I306" s="17"/>
      <c r="J306" s="7"/>
      <c r="K306" s="7"/>
      <c r="L306" s="7"/>
      <c r="M306" s="7"/>
      <c r="N306" s="7"/>
      <c r="O306" s="1"/>
      <c r="P306" s="1">
        <v>10383400</v>
      </c>
      <c r="Q306" s="1">
        <f t="shared" si="103"/>
        <v>10472000</v>
      </c>
      <c r="R306" s="1">
        <f t="shared" si="114"/>
        <v>10596000</v>
      </c>
      <c r="S306" s="1">
        <f t="shared" si="115"/>
        <v>10667000</v>
      </c>
      <c r="T306" s="1">
        <v>15270000</v>
      </c>
      <c r="U306" s="1"/>
      <c r="V306" s="1">
        <f t="shared" si="113"/>
        <v>15270000</v>
      </c>
      <c r="W306" s="1">
        <f t="shared" si="112"/>
        <v>16414660</v>
      </c>
      <c r="X306" s="1" t="s">
        <v>879</v>
      </c>
      <c r="Y306" s="1">
        <f>CEILING((W306*$AM$13/$AL$13),100)</f>
        <v>16883700</v>
      </c>
      <c r="Z306" s="1"/>
      <c r="AA306" s="1">
        <f>CEILING((Y306*$AN$13/$AM$13),100)</f>
        <v>17806100</v>
      </c>
      <c r="AB306" s="1"/>
      <c r="AC306" s="1"/>
      <c r="AD306" s="1"/>
      <c r="AE306" s="1">
        <f>CEILING((AA306*$AO$13/$AN$13),100)</f>
        <v>20323100</v>
      </c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</row>
    <row r="307" spans="1:129" s="22" customFormat="1" x14ac:dyDescent="0.2">
      <c r="A307" s="5"/>
      <c r="B307" s="11"/>
      <c r="C307" s="11"/>
      <c r="D307" s="35"/>
      <c r="E307" s="1" t="s">
        <v>799</v>
      </c>
      <c r="F307" s="1" t="s">
        <v>867</v>
      </c>
      <c r="G307" s="2"/>
      <c r="H307" s="2"/>
      <c r="I307" s="17"/>
      <c r="J307" s="7"/>
      <c r="K307" s="7"/>
      <c r="L307" s="7"/>
      <c r="M307" s="7"/>
      <c r="N307" s="7"/>
      <c r="O307" s="1"/>
      <c r="P307" s="1">
        <v>134200</v>
      </c>
      <c r="Q307" s="1">
        <f>ROUNDUP(P307*114.7/113.8,-3)</f>
        <v>136000</v>
      </c>
      <c r="R307" s="1">
        <f>ROUNDUP(Q307*115.7/114.7,-3)</f>
        <v>138000</v>
      </c>
      <c r="S307" s="1">
        <v>138000</v>
      </c>
      <c r="T307" s="1">
        <v>140000</v>
      </c>
      <c r="U307" s="1"/>
      <c r="V307" s="1">
        <f t="shared" si="113"/>
        <v>140000</v>
      </c>
      <c r="W307" s="1">
        <f>ROUND(V307*121.6/118,0)</f>
        <v>144271</v>
      </c>
      <c r="X307" s="1" t="s">
        <v>878</v>
      </c>
      <c r="Y307" s="1">
        <f>CEILING((W307*$AM$14/$AL$14),100)</f>
        <v>147000</v>
      </c>
      <c r="Z307" s="1"/>
      <c r="AA307" s="1">
        <f>CEILING((Y307*$AN$14/$AM$14),100)</f>
        <v>155100</v>
      </c>
      <c r="AB307" s="1"/>
      <c r="AC307" s="1"/>
      <c r="AD307" s="1"/>
      <c r="AE307" s="1">
        <f>CEILING((AA307*$AO$14/$AN$14),100)</f>
        <v>179600</v>
      </c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</row>
    <row r="308" spans="1:129" s="22" customFormat="1" x14ac:dyDescent="0.2">
      <c r="A308" s="5"/>
      <c r="B308" s="11"/>
      <c r="C308" s="11"/>
      <c r="D308" s="35"/>
      <c r="E308" s="1" t="s">
        <v>800</v>
      </c>
      <c r="F308" s="1" t="s">
        <v>801</v>
      </c>
      <c r="G308" s="2"/>
      <c r="H308" s="2"/>
      <c r="I308" s="17"/>
      <c r="J308" s="7"/>
      <c r="K308" s="7"/>
      <c r="L308" s="7"/>
      <c r="M308" s="7"/>
      <c r="N308" s="7"/>
      <c r="O308" s="1"/>
      <c r="P308" s="1">
        <v>1785200</v>
      </c>
      <c r="Q308" s="1">
        <f t="shared" si="103"/>
        <v>1801000</v>
      </c>
      <c r="R308" s="1">
        <f t="shared" si="114"/>
        <v>1823000</v>
      </c>
      <c r="S308" s="1">
        <f t="shared" si="115"/>
        <v>1836000</v>
      </c>
      <c r="T308" s="1">
        <v>15620000</v>
      </c>
      <c r="U308" s="1"/>
      <c r="V308" s="1">
        <f t="shared" si="113"/>
        <v>15620000</v>
      </c>
      <c r="W308" s="1">
        <f t="shared" si="112"/>
        <v>16790896</v>
      </c>
      <c r="X308" s="1" t="s">
        <v>879</v>
      </c>
      <c r="Y308" s="1">
        <f>CEILING((W308*$AM$13/$AL$13),100)</f>
        <v>17270700</v>
      </c>
      <c r="Z308" s="1"/>
      <c r="AA308" s="1">
        <f>CEILING((Y308*$AN$13/$AM$13),100)</f>
        <v>18214200</v>
      </c>
      <c r="AB308" s="1"/>
      <c r="AC308" s="1"/>
      <c r="AD308" s="1"/>
      <c r="AE308" s="1">
        <f>CEILING((AA308*$AO$13/$AN$13),100)</f>
        <v>20788900</v>
      </c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</row>
    <row r="309" spans="1:129" s="22" customFormat="1" x14ac:dyDescent="0.2">
      <c r="A309" s="5"/>
      <c r="B309" s="11"/>
      <c r="C309" s="11"/>
      <c r="D309" s="35"/>
      <c r="E309" s="1" t="s">
        <v>802</v>
      </c>
      <c r="F309" s="1" t="s">
        <v>801</v>
      </c>
      <c r="G309" s="2"/>
      <c r="H309" s="2"/>
      <c r="I309" s="17"/>
      <c r="J309" s="7"/>
      <c r="K309" s="7"/>
      <c r="L309" s="7"/>
      <c r="M309" s="7"/>
      <c r="N309" s="7"/>
      <c r="O309" s="1"/>
      <c r="P309" s="1">
        <v>1948000</v>
      </c>
      <c r="Q309" s="1">
        <f>ROUNDUP(P309*114.7/113.8,-3)</f>
        <v>1964000</v>
      </c>
      <c r="R309" s="1">
        <f>ROUNDUP(Q309*115.7/114.7,-3)</f>
        <v>1982000</v>
      </c>
      <c r="S309" s="1">
        <v>1982000</v>
      </c>
      <c r="T309" s="1">
        <v>140000</v>
      </c>
      <c r="U309" s="1"/>
      <c r="V309" s="1">
        <f t="shared" si="113"/>
        <v>140000</v>
      </c>
      <c r="W309" s="1">
        <f>ROUND(V309*121.6/118,0)</f>
        <v>144271</v>
      </c>
      <c r="X309" s="1" t="s">
        <v>878</v>
      </c>
      <c r="Y309" s="1">
        <f>CEILING((W309*$AM$14/$AL$14),100)</f>
        <v>147000</v>
      </c>
      <c r="Z309" s="1"/>
      <c r="AA309" s="1">
        <f>CEILING((Y309*$AN$14/$AM$14),100)</f>
        <v>155100</v>
      </c>
      <c r="AB309" s="1"/>
      <c r="AC309" s="1"/>
      <c r="AD309" s="1"/>
      <c r="AE309" s="1">
        <f>CEILING((AA309*$AO$14/$AN$14),100)</f>
        <v>179600</v>
      </c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</row>
    <row r="310" spans="1:129" s="22" customFormat="1" x14ac:dyDescent="0.2">
      <c r="A310" s="5"/>
      <c r="B310" s="11"/>
      <c r="C310" s="11"/>
      <c r="D310" s="35"/>
      <c r="E310" s="1" t="s">
        <v>803</v>
      </c>
      <c r="F310" s="1" t="s">
        <v>804</v>
      </c>
      <c r="G310" s="2"/>
      <c r="H310" s="2"/>
      <c r="I310" s="17"/>
      <c r="J310" s="7"/>
      <c r="K310" s="7"/>
      <c r="L310" s="7"/>
      <c r="M310" s="7"/>
      <c r="N310" s="7"/>
      <c r="O310" s="1"/>
      <c r="P310" s="1">
        <v>446200</v>
      </c>
      <c r="Q310" s="1">
        <f t="shared" si="103"/>
        <v>450000</v>
      </c>
      <c r="R310" s="1">
        <f t="shared" si="114"/>
        <v>456000</v>
      </c>
      <c r="S310" s="1">
        <f t="shared" si="115"/>
        <v>460000</v>
      </c>
      <c r="T310" s="1">
        <v>6380000</v>
      </c>
      <c r="U310" s="1"/>
      <c r="V310" s="1">
        <f t="shared" si="113"/>
        <v>6380000</v>
      </c>
      <c r="W310" s="1">
        <f t="shared" si="112"/>
        <v>6858253</v>
      </c>
      <c r="X310" s="1" t="s">
        <v>879</v>
      </c>
      <c r="Y310" s="1">
        <f>CEILING((W310*$AM$13/$AL$13),100)</f>
        <v>7054300</v>
      </c>
      <c r="Z310" s="1"/>
      <c r="AA310" s="1">
        <f>CEILING((Y310*$AN$13/$AM$13),100)</f>
        <v>7439700</v>
      </c>
      <c r="AB310" s="1"/>
      <c r="AC310" s="1"/>
      <c r="AD310" s="1"/>
      <c r="AE310" s="1">
        <f>CEILING((AA310*$AO$13/$AN$13),100)</f>
        <v>8491400</v>
      </c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</row>
    <row r="311" spans="1:129" s="22" customFormat="1" x14ac:dyDescent="0.2">
      <c r="A311" s="5"/>
      <c r="B311" s="11"/>
      <c r="C311" s="11"/>
      <c r="D311" s="35"/>
      <c r="E311" s="1" t="s">
        <v>805</v>
      </c>
      <c r="F311" s="1" t="s">
        <v>804</v>
      </c>
      <c r="G311" s="2"/>
      <c r="H311" s="2"/>
      <c r="I311" s="17"/>
      <c r="J311" s="7"/>
      <c r="K311" s="7"/>
      <c r="L311" s="7"/>
      <c r="M311" s="7"/>
      <c r="N311" s="7"/>
      <c r="O311" s="1"/>
      <c r="P311" s="1">
        <v>77400</v>
      </c>
      <c r="Q311" s="1">
        <f>ROUNDUP(P311*114.7/113.8,-3)</f>
        <v>79000</v>
      </c>
      <c r="R311" s="1">
        <f>ROUNDUP(Q311*115.7/114.7,-3)</f>
        <v>80000</v>
      </c>
      <c r="S311" s="1">
        <v>80000</v>
      </c>
      <c r="T311" s="1">
        <v>75000</v>
      </c>
      <c r="U311" s="1"/>
      <c r="V311" s="1">
        <f t="shared" si="113"/>
        <v>75000</v>
      </c>
      <c r="W311" s="1">
        <f>ROUND(V311*121.6/118,0)</f>
        <v>77288</v>
      </c>
      <c r="X311" s="1" t="s">
        <v>878</v>
      </c>
      <c r="Y311" s="1">
        <f>CEILING((W311*$AM$14/$AL$14),100)</f>
        <v>78800</v>
      </c>
      <c r="Z311" s="1"/>
      <c r="AA311" s="1">
        <f>CEILING((Y311*$AN$14/$AM$14),100)</f>
        <v>83200</v>
      </c>
      <c r="AB311" s="1"/>
      <c r="AC311" s="1"/>
      <c r="AD311" s="1"/>
      <c r="AE311" s="1">
        <f>CEILING((AA311*$AO$14/$AN$14),100)</f>
        <v>96400</v>
      </c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</row>
    <row r="312" spans="1:129" s="22" customFormat="1" x14ac:dyDescent="0.2">
      <c r="A312" s="5"/>
      <c r="B312" s="11"/>
      <c r="C312" s="11"/>
      <c r="D312" s="35"/>
      <c r="E312" s="1" t="s">
        <v>806</v>
      </c>
      <c r="F312" s="1" t="s">
        <v>807</v>
      </c>
      <c r="G312" s="2" t="s">
        <v>872</v>
      </c>
      <c r="H312" s="2"/>
      <c r="I312" s="17"/>
      <c r="J312" s="7"/>
      <c r="K312" s="7"/>
      <c r="L312" s="7"/>
      <c r="M312" s="7"/>
      <c r="N312" s="7"/>
      <c r="O312" s="1"/>
      <c r="P312" s="1">
        <v>30998000</v>
      </c>
      <c r="Q312" s="1">
        <f t="shared" si="103"/>
        <v>31262000</v>
      </c>
      <c r="R312" s="1">
        <f t="shared" si="114"/>
        <v>31631000</v>
      </c>
      <c r="S312" s="1">
        <f t="shared" si="115"/>
        <v>31842000</v>
      </c>
      <c r="T312" s="1">
        <v>75000000</v>
      </c>
      <c r="U312" s="1"/>
      <c r="V312" s="1">
        <f t="shared" si="113"/>
        <v>75000000</v>
      </c>
      <c r="W312" s="1">
        <f t="shared" si="112"/>
        <v>80622102</v>
      </c>
      <c r="X312" s="1" t="s">
        <v>879</v>
      </c>
      <c r="Y312" s="1">
        <f>CEILING((W312*$AM$13/$AL$13),100)</f>
        <v>82925600</v>
      </c>
      <c r="Z312" s="1"/>
      <c r="AA312" s="1">
        <f>CEILING((Y312*$AN$13/$AM$13),100)</f>
        <v>87455800</v>
      </c>
      <c r="AB312" s="1"/>
      <c r="AC312" s="1"/>
      <c r="AD312" s="1"/>
      <c r="AE312" s="1">
        <f>CEILING((AA312*$AO$13/$AN$13),100)</f>
        <v>99817900</v>
      </c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</row>
    <row r="313" spans="1:129" s="22" customFormat="1" x14ac:dyDescent="0.2">
      <c r="A313" s="5"/>
      <c r="B313" s="11"/>
      <c r="C313" s="11"/>
      <c r="D313" s="35"/>
      <c r="E313" s="66" t="s">
        <v>808</v>
      </c>
      <c r="F313" s="1" t="s">
        <v>807</v>
      </c>
      <c r="G313" s="2"/>
      <c r="H313" s="2"/>
      <c r="I313" s="17"/>
      <c r="J313" s="7"/>
      <c r="K313" s="7"/>
      <c r="L313" s="7"/>
      <c r="M313" s="7"/>
      <c r="N313" s="7"/>
      <c r="O313" s="1"/>
      <c r="P313" s="1">
        <v>950000</v>
      </c>
      <c r="Q313" s="1">
        <f>ROUNDUP(P313*114.7/113.8,-3)</f>
        <v>958000</v>
      </c>
      <c r="R313" s="1">
        <f>ROUNDUP(Q313*115.7/114.7,-3)</f>
        <v>967000</v>
      </c>
      <c r="S313" s="1">
        <v>967000</v>
      </c>
      <c r="T313" s="1">
        <v>1000000</v>
      </c>
      <c r="U313" s="1"/>
      <c r="V313" s="1">
        <f t="shared" si="113"/>
        <v>1000000</v>
      </c>
      <c r="W313" s="1">
        <f>ROUND(V313*121.6/118,0)</f>
        <v>1030508</v>
      </c>
      <c r="X313" s="1" t="s">
        <v>878</v>
      </c>
      <c r="Y313" s="66">
        <f>CEILING((W313*$AM$14/$AL$14),100)</f>
        <v>1049800</v>
      </c>
      <c r="Z313" s="66">
        <f>Y313+150000</f>
        <v>1199800</v>
      </c>
      <c r="AA313" s="1">
        <f>CEILING((Z313*$AN$14/$AM$14),100)</f>
        <v>1265900</v>
      </c>
      <c r="AB313" s="1"/>
      <c r="AC313" s="1"/>
      <c r="AD313" s="1"/>
      <c r="AE313" s="1">
        <f>CEILING((AA313*$AO$14/$AN$14),100)</f>
        <v>1465300</v>
      </c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</row>
    <row r="314" spans="1:129" s="22" customFormat="1" x14ac:dyDescent="0.2">
      <c r="A314" s="5"/>
      <c r="B314" s="11"/>
      <c r="C314" s="11"/>
      <c r="D314" s="35"/>
      <c r="E314" s="1" t="s">
        <v>809</v>
      </c>
      <c r="F314" s="1" t="s">
        <v>874</v>
      </c>
      <c r="G314" s="2"/>
      <c r="H314" s="2"/>
      <c r="I314" s="17"/>
      <c r="J314" s="7"/>
      <c r="K314" s="7"/>
      <c r="L314" s="7"/>
      <c r="M314" s="7"/>
      <c r="N314" s="7"/>
      <c r="O314" s="1"/>
      <c r="P314" s="1">
        <v>2306600</v>
      </c>
      <c r="Q314" s="1">
        <f t="shared" si="103"/>
        <v>2327000</v>
      </c>
      <c r="R314" s="1">
        <f t="shared" si="114"/>
        <v>2355000</v>
      </c>
      <c r="S314" s="1">
        <f t="shared" si="115"/>
        <v>2371000</v>
      </c>
      <c r="T314" s="1">
        <v>11600000</v>
      </c>
      <c r="U314" s="1"/>
      <c r="V314" s="1">
        <f t="shared" si="113"/>
        <v>11600000</v>
      </c>
      <c r="W314" s="1">
        <f t="shared" si="112"/>
        <v>12469552</v>
      </c>
      <c r="X314" s="1" t="s">
        <v>879</v>
      </c>
      <c r="Y314" s="1">
        <f>CEILING((W314*$AM$13/$AL$13),100)</f>
        <v>12825900</v>
      </c>
      <c r="Z314" s="1"/>
      <c r="AA314" s="1">
        <f>CEILING((Y314*$AN$13/$AM$13),100)</f>
        <v>13526600</v>
      </c>
      <c r="AB314" s="1"/>
      <c r="AC314" s="1"/>
      <c r="AD314" s="1"/>
      <c r="AE314" s="1">
        <f>CEILING((AA314*$AO$13/$AN$13),100)</f>
        <v>15438700</v>
      </c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</row>
    <row r="315" spans="1:129" s="22" customFormat="1" x14ac:dyDescent="0.2">
      <c r="A315" s="5"/>
      <c r="B315" s="11"/>
      <c r="C315" s="11"/>
      <c r="D315" s="35"/>
      <c r="E315" s="1" t="s">
        <v>810</v>
      </c>
      <c r="F315" s="1" t="s">
        <v>874</v>
      </c>
      <c r="G315" s="2"/>
      <c r="H315" s="2"/>
      <c r="I315" s="17"/>
      <c r="J315" s="7"/>
      <c r="K315" s="7"/>
      <c r="L315" s="7"/>
      <c r="M315" s="7"/>
      <c r="N315" s="7"/>
      <c r="O315" s="1"/>
      <c r="P315" s="1">
        <v>2057000</v>
      </c>
      <c r="Q315" s="1">
        <f>ROUNDUP(P315*114.7/113.8,-3)</f>
        <v>2074000</v>
      </c>
      <c r="R315" s="1">
        <f>ROUNDUP(Q315*115.7/114.7,-3)</f>
        <v>2093000</v>
      </c>
      <c r="S315" s="1">
        <v>2093000</v>
      </c>
      <c r="T315" s="1">
        <v>100000</v>
      </c>
      <c r="U315" s="1"/>
      <c r="V315" s="1">
        <f t="shared" si="113"/>
        <v>100000</v>
      </c>
      <c r="W315" s="1">
        <f>ROUND(V315*121.6/118,0)</f>
        <v>103051</v>
      </c>
      <c r="X315" s="1" t="s">
        <v>878</v>
      </c>
      <c r="Y315" s="1">
        <f>CEILING((W315*$AM$14/$AL$14),100)</f>
        <v>105000</v>
      </c>
      <c r="Z315" s="1"/>
      <c r="AA315" s="1">
        <f>CEILING((Y315*$AN$14/$AM$14),100)</f>
        <v>110800</v>
      </c>
      <c r="AB315" s="1"/>
      <c r="AC315" s="1"/>
      <c r="AD315" s="1"/>
      <c r="AE315" s="1">
        <f>CEILING((AA315*$AO$14/$AN$14),100)</f>
        <v>128300</v>
      </c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</row>
    <row r="316" spans="1:129" s="22" customFormat="1" x14ac:dyDescent="0.2">
      <c r="A316" s="5"/>
      <c r="B316" s="11"/>
      <c r="C316" s="11"/>
      <c r="D316" s="35"/>
      <c r="E316" s="1" t="s">
        <v>811</v>
      </c>
      <c r="F316" s="1" t="s">
        <v>866</v>
      </c>
      <c r="G316" s="2"/>
      <c r="H316" s="2"/>
      <c r="I316" s="17"/>
      <c r="J316" s="7"/>
      <c r="K316" s="7"/>
      <c r="L316" s="7"/>
      <c r="M316" s="7"/>
      <c r="N316" s="7"/>
      <c r="O316" s="1"/>
      <c r="P316" s="1">
        <v>2585700</v>
      </c>
      <c r="Q316" s="1">
        <f t="shared" si="103"/>
        <v>2608000</v>
      </c>
      <c r="R316" s="1">
        <f t="shared" si="114"/>
        <v>2639000</v>
      </c>
      <c r="S316" s="1">
        <f t="shared" si="115"/>
        <v>2657000</v>
      </c>
      <c r="T316" s="1">
        <v>20790000</v>
      </c>
      <c r="U316" s="1"/>
      <c r="V316" s="1">
        <f t="shared" si="113"/>
        <v>20790000</v>
      </c>
      <c r="W316" s="1">
        <f t="shared" si="112"/>
        <v>22348447</v>
      </c>
      <c r="X316" s="1" t="s">
        <v>879</v>
      </c>
      <c r="Y316" s="1">
        <f>CEILING((W316*$AM$13/$AL$13),100)</f>
        <v>22987000</v>
      </c>
      <c r="Z316" s="1"/>
      <c r="AA316" s="1">
        <f>CEILING((Y316*$AN$13/$AM$13),100)</f>
        <v>24242800</v>
      </c>
      <c r="AB316" s="1"/>
      <c r="AC316" s="1"/>
      <c r="AD316" s="1"/>
      <c r="AE316" s="1">
        <f>CEILING((AA316*$AO$13/$AN$13),100)</f>
        <v>27669600</v>
      </c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</row>
    <row r="317" spans="1:129" s="22" customFormat="1" x14ac:dyDescent="0.2">
      <c r="A317" s="5"/>
      <c r="B317" s="11"/>
      <c r="C317" s="11"/>
      <c r="D317" s="35"/>
      <c r="E317" s="1" t="s">
        <v>812</v>
      </c>
      <c r="F317" s="1" t="s">
        <v>866</v>
      </c>
      <c r="G317" s="2"/>
      <c r="H317" s="2"/>
      <c r="I317" s="17"/>
      <c r="J317" s="7"/>
      <c r="K317" s="7"/>
      <c r="L317" s="7"/>
      <c r="M317" s="7"/>
      <c r="N317" s="7"/>
      <c r="O317" s="1"/>
      <c r="P317" s="1">
        <v>206500</v>
      </c>
      <c r="Q317" s="1">
        <f>ROUNDUP(P317*114.7/113.8,-3)</f>
        <v>209000</v>
      </c>
      <c r="R317" s="1">
        <f>ROUNDUP(Q317*115.7/114.7,-3)</f>
        <v>211000</v>
      </c>
      <c r="S317" s="1">
        <v>211000</v>
      </c>
      <c r="T317" s="1">
        <v>200000</v>
      </c>
      <c r="U317" s="1"/>
      <c r="V317" s="1">
        <f t="shared" si="113"/>
        <v>200000</v>
      </c>
      <c r="W317" s="1">
        <f>ROUND(V317*121.6/118,0)</f>
        <v>206102</v>
      </c>
      <c r="X317" s="1" t="s">
        <v>878</v>
      </c>
      <c r="Y317" s="1">
        <f>CEILING((W317*$AM$14/$AL$14),100)</f>
        <v>210000</v>
      </c>
      <c r="Z317" s="1"/>
      <c r="AA317" s="1">
        <f>CEILING((Y317*$AN$14/$AM$14),100)</f>
        <v>221600</v>
      </c>
      <c r="AB317" s="1"/>
      <c r="AC317" s="1"/>
      <c r="AD317" s="1"/>
      <c r="AE317" s="1">
        <f>CEILING((AA317*$AO$14/$AN$14),100)</f>
        <v>256600</v>
      </c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</row>
    <row r="318" spans="1:129" s="22" customFormat="1" x14ac:dyDescent="0.2">
      <c r="A318" s="5"/>
      <c r="B318" s="11"/>
      <c r="C318" s="11"/>
      <c r="D318" s="35"/>
      <c r="E318" s="1" t="s">
        <v>813</v>
      </c>
      <c r="F318" s="1" t="s">
        <v>873</v>
      </c>
      <c r="G318" s="2"/>
      <c r="H318" s="2"/>
      <c r="I318" s="17"/>
      <c r="J318" s="7"/>
      <c r="K318" s="7"/>
      <c r="L318" s="7"/>
      <c r="M318" s="7"/>
      <c r="N318" s="7"/>
      <c r="O318" s="1"/>
      <c r="P318" s="1">
        <v>2129400</v>
      </c>
      <c r="Q318" s="1">
        <f t="shared" si="103"/>
        <v>2148000</v>
      </c>
      <c r="R318" s="1">
        <f t="shared" si="114"/>
        <v>2174000</v>
      </c>
      <c r="S318" s="1">
        <f t="shared" si="115"/>
        <v>2189000</v>
      </c>
      <c r="T318" s="1">
        <v>16070000</v>
      </c>
      <c r="U318" s="1"/>
      <c r="V318" s="1">
        <f t="shared" si="113"/>
        <v>16070000</v>
      </c>
      <c r="W318" s="1">
        <f t="shared" si="112"/>
        <v>17274629</v>
      </c>
      <c r="X318" s="1" t="s">
        <v>879</v>
      </c>
      <c r="Y318" s="1">
        <f>CEILING((W318*$AM$13/$AL$13),100)</f>
        <v>17768200</v>
      </c>
      <c r="Z318" s="1"/>
      <c r="AA318" s="1">
        <f>CEILING((Y318*$AN$13/$AM$13),100)</f>
        <v>18738900</v>
      </c>
      <c r="AB318" s="1"/>
      <c r="AC318" s="1"/>
      <c r="AD318" s="1"/>
      <c r="AE318" s="1">
        <f>CEILING((AA318*$AO$13/$AN$13),100)</f>
        <v>21387700</v>
      </c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</row>
    <row r="319" spans="1:129" s="22" customFormat="1" x14ac:dyDescent="0.2">
      <c r="A319" s="5"/>
      <c r="B319" s="11"/>
      <c r="C319" s="11"/>
      <c r="D319" s="35"/>
      <c r="E319" s="1" t="s">
        <v>814</v>
      </c>
      <c r="F319" s="1" t="s">
        <v>873</v>
      </c>
      <c r="G319" s="2"/>
      <c r="H319" s="2"/>
      <c r="I319" s="17"/>
      <c r="J319" s="7"/>
      <c r="K319" s="7"/>
      <c r="L319" s="7"/>
      <c r="M319" s="7"/>
      <c r="N319" s="7"/>
      <c r="O319" s="1"/>
      <c r="P319" s="1">
        <v>185900</v>
      </c>
      <c r="Q319" s="1">
        <f>ROUNDUP(P319*114.7/113.8,-3)</f>
        <v>188000</v>
      </c>
      <c r="R319" s="1">
        <f>ROUNDUP(Q319*115.7/114.7,-3)</f>
        <v>190000</v>
      </c>
      <c r="S319" s="1">
        <v>190000</v>
      </c>
      <c r="T319" s="1">
        <v>190000</v>
      </c>
      <c r="U319" s="1"/>
      <c r="V319" s="1">
        <f t="shared" si="113"/>
        <v>190000</v>
      </c>
      <c r="W319" s="1">
        <f>ROUND(V319*121.6/118,0)</f>
        <v>195797</v>
      </c>
      <c r="X319" s="1" t="s">
        <v>878</v>
      </c>
      <c r="Y319" s="1">
        <f>CEILING((W319*$AM$14/$AL$14),100)</f>
        <v>199500</v>
      </c>
      <c r="Z319" s="1"/>
      <c r="AA319" s="1">
        <f>CEILING((Y319*$AN$14/$AM$14),100)</f>
        <v>210500</v>
      </c>
      <c r="AB319" s="1"/>
      <c r="AC319" s="1"/>
      <c r="AD319" s="1"/>
      <c r="AE319" s="1">
        <f>CEILING((AA319*$AO$14/$AN$14),100)</f>
        <v>243700</v>
      </c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</row>
    <row r="320" spans="1:129" s="22" customFormat="1" x14ac:dyDescent="0.2">
      <c r="A320" s="5"/>
      <c r="B320" s="11"/>
      <c r="C320" s="11"/>
      <c r="D320" s="35"/>
      <c r="E320" s="1" t="s">
        <v>815</v>
      </c>
      <c r="F320" s="1" t="s">
        <v>816</v>
      </c>
      <c r="G320" s="2"/>
      <c r="H320" s="2"/>
      <c r="I320" s="17"/>
      <c r="J320" s="7"/>
      <c r="K320" s="7"/>
      <c r="L320" s="7"/>
      <c r="M320" s="7"/>
      <c r="N320" s="7"/>
      <c r="O320" s="1"/>
      <c r="P320" s="1">
        <v>507000</v>
      </c>
      <c r="Q320" s="1">
        <f t="shared" si="103"/>
        <v>512000</v>
      </c>
      <c r="R320" s="1">
        <f t="shared" si="114"/>
        <v>519000</v>
      </c>
      <c r="S320" s="1">
        <f t="shared" si="115"/>
        <v>523000</v>
      </c>
      <c r="T320" s="1">
        <v>560000</v>
      </c>
      <c r="U320" s="1"/>
      <c r="V320" s="1">
        <f t="shared" si="113"/>
        <v>560000</v>
      </c>
      <c r="W320" s="1">
        <f t="shared" si="112"/>
        <v>601978</v>
      </c>
      <c r="X320" s="1" t="s">
        <v>879</v>
      </c>
      <c r="Y320" s="1">
        <f>CEILING((W320*$AM$13/$AL$13),100)</f>
        <v>619200</v>
      </c>
      <c r="Z320" s="1"/>
      <c r="AA320" s="1">
        <f>CEILING((Y320*$AN$13/$AM$13),100)</f>
        <v>653100</v>
      </c>
      <c r="AB320" s="1"/>
      <c r="AC320" s="1"/>
      <c r="AD320" s="1"/>
      <c r="AE320" s="1">
        <f>CEILING((AA320*$AO$13/$AN$13),100)</f>
        <v>745500</v>
      </c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</row>
    <row r="321" spans="1:129" s="22" customFormat="1" x14ac:dyDescent="0.2">
      <c r="A321" s="5"/>
      <c r="B321" s="11"/>
      <c r="C321" s="11"/>
      <c r="D321" s="35"/>
      <c r="E321" s="1" t="s">
        <v>817</v>
      </c>
      <c r="F321" s="1" t="s">
        <v>816</v>
      </c>
      <c r="G321" s="2"/>
      <c r="H321" s="2"/>
      <c r="I321" s="17"/>
      <c r="J321" s="7"/>
      <c r="K321" s="7"/>
      <c r="L321" s="7"/>
      <c r="M321" s="7"/>
      <c r="N321" s="7"/>
      <c r="O321" s="1"/>
      <c r="P321" s="1">
        <v>87800</v>
      </c>
      <c r="Q321" s="1">
        <f>ROUNDUP(P321*114.7/113.8,-3)</f>
        <v>89000</v>
      </c>
      <c r="R321" s="1">
        <f>ROUNDUP(Q321*115.7/114.7,-3)</f>
        <v>90000</v>
      </c>
      <c r="S321" s="1">
        <v>90000</v>
      </c>
      <c r="T321" s="1">
        <v>90000</v>
      </c>
      <c r="U321" s="1"/>
      <c r="V321" s="1">
        <f t="shared" si="113"/>
        <v>90000</v>
      </c>
      <c r="W321" s="1">
        <f>ROUND(V321*121.6/118,0)</f>
        <v>92746</v>
      </c>
      <c r="X321" s="1" t="s">
        <v>878</v>
      </c>
      <c r="Y321" s="1">
        <f>CEILING((W321*$AM$14/$AL$14),100)</f>
        <v>94500</v>
      </c>
      <c r="Z321" s="1"/>
      <c r="AA321" s="1">
        <f>CEILING((Y321*$AN$14/$AM$14),100)</f>
        <v>99800</v>
      </c>
      <c r="AB321" s="1"/>
      <c r="AC321" s="1"/>
      <c r="AD321" s="1"/>
      <c r="AE321" s="1">
        <f>CEILING((AA321*$AO$14/$AN$14),100)</f>
        <v>115600</v>
      </c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</row>
    <row r="322" spans="1:129" s="22" customFormat="1" x14ac:dyDescent="0.2">
      <c r="A322" s="5"/>
      <c r="B322" s="11"/>
      <c r="C322" s="11"/>
      <c r="D322" s="35"/>
      <c r="E322" s="1" t="s">
        <v>818</v>
      </c>
      <c r="F322" s="1" t="s">
        <v>816</v>
      </c>
      <c r="G322" s="2"/>
      <c r="H322" s="2"/>
      <c r="I322" s="17"/>
      <c r="J322" s="7"/>
      <c r="K322" s="7"/>
      <c r="L322" s="7"/>
      <c r="M322" s="7"/>
      <c r="N322" s="7"/>
      <c r="O322" s="1"/>
      <c r="P322" s="1">
        <v>14338000</v>
      </c>
      <c r="Q322" s="1">
        <f t="shared" ref="Q322:Q341" si="116">ROUNDUP(P322*118.8/117.8,-3)</f>
        <v>14460000</v>
      </c>
      <c r="R322" s="1">
        <f>ROUNDUP(Q322*115.7/114.7,-3)</f>
        <v>14587000</v>
      </c>
      <c r="S322" s="1">
        <v>14587000</v>
      </c>
      <c r="T322" s="1">
        <v>14690000</v>
      </c>
      <c r="U322" s="1"/>
      <c r="V322" s="1">
        <f t="shared" si="113"/>
        <v>14690000</v>
      </c>
      <c r="W322" s="1">
        <f t="shared" si="112"/>
        <v>15791182</v>
      </c>
      <c r="X322" s="1" t="s">
        <v>879</v>
      </c>
      <c r="Y322" s="1">
        <f>CEILING((W322*$AM$13/$AL$13),100)</f>
        <v>16242400</v>
      </c>
      <c r="Z322" s="1"/>
      <c r="AA322" s="1">
        <f>CEILING((Y322*$AN$13/$AM$13),100)</f>
        <v>17129800</v>
      </c>
      <c r="AB322" s="1"/>
      <c r="AC322" s="1"/>
      <c r="AD322" s="1"/>
      <c r="AE322" s="1">
        <f>CEILING((AA322*$AO$13/$AN$13),100)</f>
        <v>19551200</v>
      </c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</row>
    <row r="323" spans="1:129" s="22" customFormat="1" x14ac:dyDescent="0.2">
      <c r="A323" s="5"/>
      <c r="B323" s="11"/>
      <c r="C323" s="11"/>
      <c r="D323" s="35"/>
      <c r="E323" s="1" t="s">
        <v>819</v>
      </c>
      <c r="F323" s="1" t="s">
        <v>816</v>
      </c>
      <c r="G323" s="2"/>
      <c r="H323" s="2"/>
      <c r="I323" s="17"/>
      <c r="J323" s="7"/>
      <c r="K323" s="7"/>
      <c r="L323" s="7"/>
      <c r="M323" s="7"/>
      <c r="N323" s="7"/>
      <c r="O323" s="1"/>
      <c r="P323" s="1">
        <v>103300</v>
      </c>
      <c r="Q323" s="1">
        <f>ROUNDUP(P323*114.7/113.8,-3)</f>
        <v>105000</v>
      </c>
      <c r="R323" s="1">
        <f>ROUNDUP(Q323*115.7/114.7,-3)</f>
        <v>106000</v>
      </c>
      <c r="S323" s="1">
        <v>106000</v>
      </c>
      <c r="T323" s="1">
        <v>106000</v>
      </c>
      <c r="U323" s="1"/>
      <c r="V323" s="1">
        <f t="shared" si="113"/>
        <v>106000</v>
      </c>
      <c r="W323" s="1">
        <f>ROUND(V323*121.6/118,0)</f>
        <v>109234</v>
      </c>
      <c r="X323" s="1" t="s">
        <v>878</v>
      </c>
      <c r="Y323" s="1">
        <f>CEILING((W323*$AM$14/$AL$14),100)</f>
        <v>111300</v>
      </c>
      <c r="Z323" s="1"/>
      <c r="AA323" s="1">
        <f>CEILING((Y323*$AN$14/$AM$14),100)</f>
        <v>117500</v>
      </c>
      <c r="AB323" s="1"/>
      <c r="AC323" s="1"/>
      <c r="AD323" s="1"/>
      <c r="AE323" s="1">
        <f>CEILING((AA323*$AO$14/$AN$14),100)</f>
        <v>136100</v>
      </c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</row>
    <row r="324" spans="1:129" s="22" customFormat="1" x14ac:dyDescent="0.2">
      <c r="A324" s="5"/>
      <c r="B324" s="11"/>
      <c r="C324" s="11"/>
      <c r="D324" s="35"/>
      <c r="E324" s="1" t="s">
        <v>820</v>
      </c>
      <c r="F324" s="1" t="s">
        <v>821</v>
      </c>
      <c r="G324" s="2"/>
      <c r="H324" s="2"/>
      <c r="I324" s="17"/>
      <c r="J324" s="7"/>
      <c r="K324" s="7"/>
      <c r="L324" s="7"/>
      <c r="M324" s="7"/>
      <c r="N324" s="7"/>
      <c r="O324" s="1"/>
      <c r="P324" s="1">
        <v>2555300</v>
      </c>
      <c r="Q324" s="1">
        <f t="shared" si="116"/>
        <v>2577000</v>
      </c>
      <c r="R324" s="1">
        <f t="shared" si="114"/>
        <v>2608000</v>
      </c>
      <c r="S324" s="1">
        <f t="shared" si="115"/>
        <v>2626000</v>
      </c>
      <c r="T324" s="1">
        <v>15640000</v>
      </c>
      <c r="U324" s="1"/>
      <c r="V324" s="1">
        <f t="shared" si="113"/>
        <v>15640000</v>
      </c>
      <c r="W324" s="1">
        <f t="shared" si="112"/>
        <v>16812396</v>
      </c>
      <c r="X324" s="1" t="s">
        <v>879</v>
      </c>
      <c r="Y324" s="1">
        <f>CEILING((W324*$AM$13/$AL$13),100)</f>
        <v>17292800</v>
      </c>
      <c r="Z324" s="1"/>
      <c r="AA324" s="1">
        <f>CEILING((Y324*$AN$13/$AM$13),100)</f>
        <v>18237500</v>
      </c>
      <c r="AB324" s="1"/>
      <c r="AC324" s="1"/>
      <c r="AD324" s="1"/>
      <c r="AE324" s="1">
        <f>CEILING((AA324*$AO$13/$AN$13),100)</f>
        <v>20815500</v>
      </c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</row>
    <row r="325" spans="1:129" s="22" customFormat="1" x14ac:dyDescent="0.2">
      <c r="A325" s="5"/>
      <c r="B325" s="11"/>
      <c r="C325" s="11"/>
      <c r="D325" s="35"/>
      <c r="E325" s="1" t="s">
        <v>822</v>
      </c>
      <c r="F325" s="1" t="s">
        <v>821</v>
      </c>
      <c r="G325" s="2"/>
      <c r="H325" s="2"/>
      <c r="I325" s="17"/>
      <c r="J325" s="7"/>
      <c r="K325" s="7"/>
      <c r="L325" s="7"/>
      <c r="M325" s="7"/>
      <c r="N325" s="7"/>
      <c r="O325" s="1"/>
      <c r="P325" s="1">
        <v>113600</v>
      </c>
      <c r="Q325" s="1">
        <f>ROUNDUP(P325*114.7/113.8,-3)</f>
        <v>115000</v>
      </c>
      <c r="R325" s="1">
        <f>ROUNDUP(Q325*115.7/114.7,-3)</f>
        <v>117000</v>
      </c>
      <c r="S325" s="1">
        <v>117000</v>
      </c>
      <c r="T325" s="1">
        <v>110000</v>
      </c>
      <c r="U325" s="1"/>
      <c r="V325" s="1">
        <f t="shared" si="113"/>
        <v>110000</v>
      </c>
      <c r="W325" s="1">
        <f>ROUND(V325*121.6/118,0)</f>
        <v>113356</v>
      </c>
      <c r="X325" s="1" t="s">
        <v>878</v>
      </c>
      <c r="Y325" s="1">
        <f>CEILING((W325*$AM$14/$AL$14),100)</f>
        <v>115500</v>
      </c>
      <c r="Z325" s="1"/>
      <c r="AA325" s="1">
        <f>CEILING((Y325*$AN$14/$AM$14),100)</f>
        <v>121900</v>
      </c>
      <c r="AB325" s="1"/>
      <c r="AC325" s="1"/>
      <c r="AD325" s="1"/>
      <c r="AE325" s="1">
        <f>CEILING((AA325*$AO$14/$AN$14),100)</f>
        <v>141200</v>
      </c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</row>
    <row r="326" spans="1:129" s="22" customFormat="1" x14ac:dyDescent="0.2">
      <c r="A326" s="5"/>
      <c r="B326" s="11"/>
      <c r="C326" s="11"/>
      <c r="D326" s="35"/>
      <c r="E326" s="1" t="s">
        <v>823</v>
      </c>
      <c r="F326" s="1" t="s">
        <v>868</v>
      </c>
      <c r="G326" s="2"/>
      <c r="H326" s="2"/>
      <c r="I326" s="17"/>
      <c r="J326" s="7"/>
      <c r="K326" s="7"/>
      <c r="L326" s="7"/>
      <c r="M326" s="7"/>
      <c r="N326" s="7"/>
      <c r="O326" s="1"/>
      <c r="P326" s="1">
        <v>638800</v>
      </c>
      <c r="Q326" s="1">
        <f t="shared" si="116"/>
        <v>645000</v>
      </c>
      <c r="R326" s="1">
        <f t="shared" si="114"/>
        <v>653000</v>
      </c>
      <c r="S326" s="1">
        <f t="shared" si="115"/>
        <v>658000</v>
      </c>
      <c r="T326" s="1">
        <v>7000000</v>
      </c>
      <c r="U326" s="1"/>
      <c r="V326" s="1">
        <f t="shared" si="113"/>
        <v>7000000</v>
      </c>
      <c r="W326" s="1">
        <f t="shared" si="112"/>
        <v>7524730</v>
      </c>
      <c r="X326" s="1" t="s">
        <v>879</v>
      </c>
      <c r="Y326" s="1">
        <f>CEILING((W326*$AM$13/$AL$13),100)</f>
        <v>7739800</v>
      </c>
      <c r="Z326" s="1"/>
      <c r="AA326" s="1">
        <f>CEILING((Y326*$AN$13/$AM$13),100)</f>
        <v>8162700</v>
      </c>
      <c r="AB326" s="1"/>
      <c r="AC326" s="1"/>
      <c r="AD326" s="1"/>
      <c r="AE326" s="1">
        <f>CEILING((AA326*$AO$13/$AN$13),100)</f>
        <v>9316600</v>
      </c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</row>
    <row r="327" spans="1:129" s="22" customFormat="1" x14ac:dyDescent="0.2">
      <c r="A327" s="5"/>
      <c r="B327" s="11"/>
      <c r="C327" s="11"/>
      <c r="D327" s="35"/>
      <c r="E327" s="1" t="s">
        <v>824</v>
      </c>
      <c r="F327" s="1" t="s">
        <v>868</v>
      </c>
      <c r="G327" s="2"/>
      <c r="H327" s="2"/>
      <c r="I327" s="17"/>
      <c r="J327" s="7"/>
      <c r="K327" s="7"/>
      <c r="L327" s="7"/>
      <c r="M327" s="7"/>
      <c r="N327" s="7"/>
      <c r="O327" s="1"/>
      <c r="P327" s="1">
        <v>57800</v>
      </c>
      <c r="Q327" s="1">
        <f>ROUNDUP(P327*114.7/113.8,-3)</f>
        <v>59000</v>
      </c>
      <c r="R327" s="1">
        <f>ROUNDUP(Q327*115.7/114.7,-3)</f>
        <v>60000</v>
      </c>
      <c r="S327" s="1">
        <v>60000</v>
      </c>
      <c r="T327" s="1">
        <v>60000</v>
      </c>
      <c r="U327" s="1"/>
      <c r="V327" s="1">
        <f t="shared" si="113"/>
        <v>60000</v>
      </c>
      <c r="W327" s="1">
        <f>ROUND(V327*121.6/118,0)</f>
        <v>61831</v>
      </c>
      <c r="X327" s="1" t="s">
        <v>878</v>
      </c>
      <c r="Y327" s="1">
        <f>CEILING((W327*$AM$14/$AL$14),100)</f>
        <v>63000</v>
      </c>
      <c r="Z327" s="1"/>
      <c r="AA327" s="1">
        <f>CEILING((Y327*$AN$14/$AM$14),100)</f>
        <v>66500</v>
      </c>
      <c r="AB327" s="1"/>
      <c r="AC327" s="1"/>
      <c r="AD327" s="1"/>
      <c r="AE327" s="1">
        <f>CEILING((AA327*$AO$14/$AN$14),100)</f>
        <v>77000</v>
      </c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</row>
    <row r="328" spans="1:129" s="22" customFormat="1" x14ac:dyDescent="0.2">
      <c r="A328" s="5"/>
      <c r="B328" s="11"/>
      <c r="C328" s="11"/>
      <c r="D328" s="35"/>
      <c r="E328" s="1" t="s">
        <v>825</v>
      </c>
      <c r="F328" s="1" t="s">
        <v>826</v>
      </c>
      <c r="G328" s="2"/>
      <c r="H328" s="2"/>
      <c r="I328" s="17"/>
      <c r="J328" s="7"/>
      <c r="K328" s="7"/>
      <c r="L328" s="7"/>
      <c r="M328" s="7"/>
      <c r="N328" s="7"/>
      <c r="O328" s="1"/>
      <c r="P328" s="1">
        <v>283900</v>
      </c>
      <c r="Q328" s="1">
        <f t="shared" si="116"/>
        <v>287000</v>
      </c>
      <c r="R328" s="1">
        <f t="shared" si="114"/>
        <v>291000</v>
      </c>
      <c r="S328" s="1">
        <f t="shared" si="115"/>
        <v>293000</v>
      </c>
      <c r="T328" s="1">
        <v>7660000</v>
      </c>
      <c r="U328" s="1"/>
      <c r="V328" s="1">
        <f t="shared" si="113"/>
        <v>7660000</v>
      </c>
      <c r="W328" s="1">
        <f t="shared" si="112"/>
        <v>8234204</v>
      </c>
      <c r="X328" s="1" t="s">
        <v>879</v>
      </c>
      <c r="Y328" s="1">
        <f>CEILING((W328*$AM$13/$AL$13),100)</f>
        <v>8469500</v>
      </c>
      <c r="Z328" s="1"/>
      <c r="AA328" s="1">
        <f>CEILING((Y328*$AN$13/$AM$13),100)</f>
        <v>8932200</v>
      </c>
      <c r="AB328" s="1"/>
      <c r="AC328" s="1"/>
      <c r="AD328" s="1"/>
      <c r="AE328" s="1">
        <f>CEILING((AA328*$AO$13/$AN$13),100)</f>
        <v>10194800</v>
      </c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</row>
    <row r="329" spans="1:129" s="22" customFormat="1" x14ac:dyDescent="0.2">
      <c r="A329" s="5"/>
      <c r="B329" s="11"/>
      <c r="C329" s="11"/>
      <c r="D329" s="35"/>
      <c r="E329" s="1" t="s">
        <v>827</v>
      </c>
      <c r="F329" s="1" t="s">
        <v>826</v>
      </c>
      <c r="G329" s="2"/>
      <c r="H329" s="2"/>
      <c r="I329" s="17"/>
      <c r="J329" s="7"/>
      <c r="K329" s="7"/>
      <c r="L329" s="7"/>
      <c r="M329" s="7"/>
      <c r="N329" s="7"/>
      <c r="O329" s="1"/>
      <c r="P329" s="1">
        <v>48500</v>
      </c>
      <c r="Q329" s="1">
        <f>ROUNDUP(P329*114.7/113.8,-3)</f>
        <v>49000</v>
      </c>
      <c r="R329" s="1">
        <f>ROUNDUP(Q329*115.7/114.7,-3)</f>
        <v>50000</v>
      </c>
      <c r="S329" s="1">
        <v>50000</v>
      </c>
      <c r="T329" s="1">
        <v>50000</v>
      </c>
      <c r="U329" s="1"/>
      <c r="V329" s="1">
        <f t="shared" si="113"/>
        <v>50000</v>
      </c>
      <c r="W329" s="1">
        <f>ROUND(V329*121.6/118,0)</f>
        <v>51525</v>
      </c>
      <c r="X329" s="1" t="s">
        <v>878</v>
      </c>
      <c r="Y329" s="1">
        <f>CEILING((W329*$AM$14/$AL$14),100)</f>
        <v>52500</v>
      </c>
      <c r="Z329" s="1"/>
      <c r="AA329" s="1">
        <f>CEILING((Y329*$AN$14/$AM$14),100)</f>
        <v>55400</v>
      </c>
      <c r="AB329" s="1"/>
      <c r="AC329" s="1"/>
      <c r="AD329" s="1"/>
      <c r="AE329" s="1">
        <f>CEILING((AA329*$AO$14/$AN$14),100)</f>
        <v>64200</v>
      </c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</row>
    <row r="330" spans="1:129" s="22" customFormat="1" x14ac:dyDescent="0.2">
      <c r="A330" s="5"/>
      <c r="B330" s="11"/>
      <c r="C330" s="11"/>
      <c r="D330" s="35"/>
      <c r="E330" s="1" t="s">
        <v>828</v>
      </c>
      <c r="F330" s="1" t="s">
        <v>829</v>
      </c>
      <c r="G330" s="2"/>
      <c r="H330" s="2"/>
      <c r="I330" s="17"/>
      <c r="J330" s="7"/>
      <c r="K330" s="7"/>
      <c r="L330" s="7"/>
      <c r="M330" s="7"/>
      <c r="N330" s="7"/>
      <c r="O330" s="1"/>
      <c r="P330" s="1">
        <v>245200</v>
      </c>
      <c r="Q330" s="1">
        <f t="shared" si="116"/>
        <v>248000</v>
      </c>
      <c r="R330" s="1">
        <f t="shared" si="114"/>
        <v>251000</v>
      </c>
      <c r="S330" s="1">
        <f t="shared" si="115"/>
        <v>253000</v>
      </c>
      <c r="T330" s="1">
        <v>7470000</v>
      </c>
      <c r="U330" s="31"/>
      <c r="V330" s="1">
        <f t="shared" si="113"/>
        <v>7470000</v>
      </c>
      <c r="W330" s="1">
        <f t="shared" si="112"/>
        <v>8029961</v>
      </c>
      <c r="X330" s="1" t="s">
        <v>879</v>
      </c>
      <c r="Y330" s="1">
        <f>CEILING((W330*$AM$13/$AL$13),100)</f>
        <v>8259400</v>
      </c>
      <c r="Z330" s="1"/>
      <c r="AA330" s="1">
        <f>CEILING((Y330*$AN$13/$AM$13),100)</f>
        <v>8710700</v>
      </c>
      <c r="AB330" s="1"/>
      <c r="AC330" s="1"/>
      <c r="AD330" s="1"/>
      <c r="AE330" s="1">
        <f>CEILING((AA330*$AO$13/$AN$13),100)</f>
        <v>9942000</v>
      </c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</row>
    <row r="331" spans="1:129" s="22" customFormat="1" x14ac:dyDescent="0.2">
      <c r="A331" s="5"/>
      <c r="B331" s="11"/>
      <c r="C331" s="11"/>
      <c r="D331" s="35"/>
      <c r="E331" s="1" t="s">
        <v>865</v>
      </c>
      <c r="F331" s="1"/>
      <c r="G331" s="2"/>
      <c r="H331" s="2"/>
      <c r="I331" s="17"/>
      <c r="J331" s="7"/>
      <c r="K331" s="7"/>
      <c r="L331" s="7"/>
      <c r="M331" s="7"/>
      <c r="N331" s="7"/>
      <c r="O331" s="1"/>
      <c r="P331" s="1"/>
      <c r="Q331" s="1"/>
      <c r="R331" s="1"/>
      <c r="S331" s="1"/>
      <c r="T331" s="1">
        <v>25000</v>
      </c>
      <c r="U331" s="31"/>
      <c r="V331" s="1">
        <f t="shared" si="113"/>
        <v>25000</v>
      </c>
      <c r="W331" s="1">
        <f>ROUND(V331*121.6/118,0)</f>
        <v>25763</v>
      </c>
      <c r="X331" s="1" t="s">
        <v>878</v>
      </c>
      <c r="Y331" s="1">
        <f>CEILING((W331*$AM$14/$AL$14),100)</f>
        <v>26300</v>
      </c>
      <c r="Z331" s="1"/>
      <c r="AA331" s="1">
        <f>CEILING((Y331*$AN$14/$AM$14),100)</f>
        <v>27800</v>
      </c>
      <c r="AB331" s="1"/>
      <c r="AC331" s="1"/>
      <c r="AD331" s="1"/>
      <c r="AE331" s="1">
        <f>CEILING((AA331*$AO$14/$AN$14),100)</f>
        <v>32200</v>
      </c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</row>
    <row r="332" spans="1:129" x14ac:dyDescent="0.2">
      <c r="E332" s="1" t="s">
        <v>830</v>
      </c>
      <c r="F332" s="19" t="s">
        <v>847</v>
      </c>
      <c r="G332" s="2"/>
      <c r="H332" s="2"/>
      <c r="I332" s="17"/>
      <c r="J332" s="7"/>
      <c r="K332" s="7"/>
      <c r="L332" s="7"/>
      <c r="M332" s="7"/>
      <c r="N332" s="7"/>
      <c r="P332" s="1">
        <v>659100</v>
      </c>
      <c r="Q332" s="1">
        <f t="shared" si="116"/>
        <v>665000</v>
      </c>
      <c r="R332" s="1">
        <f t="shared" si="114"/>
        <v>673000</v>
      </c>
      <c r="S332" s="1">
        <f t="shared" si="115"/>
        <v>678000</v>
      </c>
      <c r="T332" s="1">
        <v>750000</v>
      </c>
      <c r="V332" s="1">
        <f t="shared" si="113"/>
        <v>750000</v>
      </c>
      <c r="W332" s="1">
        <f t="shared" si="112"/>
        <v>806221</v>
      </c>
      <c r="X332" s="1" t="s">
        <v>879</v>
      </c>
      <c r="Y332" s="1">
        <f>CEILING((W332*$AM$13/$AL$13),100)</f>
        <v>829300</v>
      </c>
      <c r="AA332" s="1">
        <f>CEILING((Y332*$AN$13/$AM$13),100)</f>
        <v>874700</v>
      </c>
      <c r="AE332" s="1">
        <f>CEILING((AA332*$AO$13/$AN$13),100)</f>
        <v>998400</v>
      </c>
    </row>
    <row r="333" spans="1:129" x14ac:dyDescent="0.2">
      <c r="E333" s="1" t="s">
        <v>831</v>
      </c>
      <c r="F333" s="1" t="s">
        <v>832</v>
      </c>
      <c r="G333" s="2"/>
      <c r="H333" s="2"/>
      <c r="I333" s="17"/>
      <c r="J333" s="7"/>
      <c r="K333" s="7"/>
      <c r="L333" s="7"/>
      <c r="M333" s="7"/>
      <c r="N333" s="7"/>
      <c r="P333" s="1">
        <v>659100</v>
      </c>
      <c r="Q333" s="1">
        <f t="shared" si="116"/>
        <v>665000</v>
      </c>
      <c r="R333" s="1">
        <f t="shared" si="114"/>
        <v>673000</v>
      </c>
      <c r="S333" s="1">
        <f t="shared" si="115"/>
        <v>678000</v>
      </c>
      <c r="T333" s="1">
        <v>730000</v>
      </c>
      <c r="V333" s="1">
        <f t="shared" si="113"/>
        <v>730000</v>
      </c>
      <c r="W333" s="1">
        <f t="shared" si="112"/>
        <v>784722</v>
      </c>
      <c r="X333" s="1" t="s">
        <v>879</v>
      </c>
      <c r="Y333" s="1">
        <f>CEILING((W333*$AM$13/$AL$13),100)</f>
        <v>807200</v>
      </c>
      <c r="AA333" s="1">
        <f>CEILING((Y333*$AN$13/$AM$13),100)</f>
        <v>851300</v>
      </c>
      <c r="AE333" s="1">
        <f>CEILING((AA333*$AO$13/$AN$13),100)</f>
        <v>971700</v>
      </c>
    </row>
    <row r="334" spans="1:129" ht="15" customHeight="1" x14ac:dyDescent="0.2">
      <c r="E334" s="1" t="s">
        <v>833</v>
      </c>
      <c r="F334" s="20"/>
      <c r="G334" s="2"/>
      <c r="H334" s="2"/>
      <c r="I334" s="17"/>
      <c r="J334" s="7"/>
      <c r="K334" s="7"/>
      <c r="L334" s="7"/>
      <c r="M334" s="7"/>
      <c r="N334" s="7"/>
      <c r="P334" s="1">
        <v>1926600</v>
      </c>
      <c r="Q334" s="1">
        <f t="shared" si="116"/>
        <v>1943000</v>
      </c>
      <c r="R334" s="1">
        <f t="shared" si="114"/>
        <v>1966000</v>
      </c>
      <c r="S334" s="1">
        <f t="shared" si="115"/>
        <v>1980000</v>
      </c>
      <c r="U334" s="1">
        <f>ROUNDUP(S334*123.1/121,-3)</f>
        <v>2015000</v>
      </c>
      <c r="V334" s="1">
        <f t="shared" si="113"/>
        <v>2015000</v>
      </c>
      <c r="W334" s="1">
        <f t="shared" si="112"/>
        <v>2166047</v>
      </c>
      <c r="X334" s="1" t="s">
        <v>879</v>
      </c>
      <c r="Y334" s="1">
        <f>CEILING((W334*$AM$13/$AL$13),100)</f>
        <v>2228000</v>
      </c>
      <c r="AA334" s="1">
        <f>CEILING((Y334*$AN$13/$AM$13),100)</f>
        <v>2349800</v>
      </c>
      <c r="AE334" s="1">
        <f>CEILING((AA334*$AO$13/$AN$13),100)</f>
        <v>2682000</v>
      </c>
    </row>
    <row r="335" spans="1:129" s="22" customFormat="1" x14ac:dyDescent="0.2">
      <c r="A335" s="5"/>
      <c r="B335" s="11"/>
      <c r="C335" s="11"/>
      <c r="D335" s="35"/>
      <c r="E335" s="66" t="s">
        <v>897</v>
      </c>
      <c r="F335" s="1" t="s">
        <v>834</v>
      </c>
      <c r="G335" s="2"/>
      <c r="H335" s="2"/>
      <c r="I335" s="17"/>
      <c r="J335" s="7"/>
      <c r="K335" s="7"/>
      <c r="L335" s="7"/>
      <c r="M335" s="7"/>
      <c r="N335" s="7"/>
      <c r="O335" s="1"/>
      <c r="P335" s="1">
        <v>405600</v>
      </c>
      <c r="Q335" s="1">
        <f t="shared" si="116"/>
        <v>410000</v>
      </c>
      <c r="R335" s="1">
        <f t="shared" si="114"/>
        <v>415000</v>
      </c>
      <c r="S335" s="1">
        <f t="shared" si="115"/>
        <v>418000</v>
      </c>
      <c r="T335" s="1">
        <v>450000</v>
      </c>
      <c r="U335" s="1"/>
      <c r="V335" s="1">
        <f t="shared" si="113"/>
        <v>450000</v>
      </c>
      <c r="W335" s="1">
        <f t="shared" si="112"/>
        <v>483733</v>
      </c>
      <c r="X335" s="1" t="s">
        <v>879</v>
      </c>
      <c r="Y335" s="1">
        <f>CEILING((W335*$AM$13/$AL$13),100)</f>
        <v>497600</v>
      </c>
      <c r="Z335" s="1"/>
      <c r="AA335" s="1">
        <f>CEILING((Y335*$AN$13/$AM$13),100)</f>
        <v>524800</v>
      </c>
      <c r="AB335" s="1"/>
      <c r="AC335" s="1"/>
      <c r="AD335" s="1"/>
      <c r="AE335" s="1">
        <f>CEILING((AA335*$AO$13/$AN$13),100)</f>
        <v>599000</v>
      </c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</row>
    <row r="336" spans="1:129" s="22" customFormat="1" x14ac:dyDescent="0.2">
      <c r="A336" s="5"/>
      <c r="B336" s="11"/>
      <c r="C336" s="11"/>
      <c r="D336" s="35"/>
      <c r="E336" s="66" t="s">
        <v>896</v>
      </c>
      <c r="F336" s="1" t="s">
        <v>834</v>
      </c>
      <c r="G336" s="2"/>
      <c r="H336" s="2"/>
      <c r="I336" s="17"/>
      <c r="J336" s="7"/>
      <c r="K336" s="7"/>
      <c r="L336" s="7"/>
      <c r="M336" s="7"/>
      <c r="N336" s="7"/>
      <c r="O336" s="1"/>
      <c r="P336" s="1">
        <v>33000</v>
      </c>
      <c r="Q336" s="1">
        <f>ROUNDUP(P336*114.7/113.8,-3)</f>
        <v>34000</v>
      </c>
      <c r="R336" s="1">
        <f>ROUNDUP(Q336*115.7/114.7,-3)</f>
        <v>35000</v>
      </c>
      <c r="S336" s="1">
        <v>35000</v>
      </c>
      <c r="T336" s="1">
        <v>35000</v>
      </c>
      <c r="U336" s="1"/>
      <c r="V336" s="1">
        <f t="shared" si="113"/>
        <v>35000</v>
      </c>
      <c r="W336" s="1">
        <f>ROUND(V336*121.6/118,0)</f>
        <v>36068</v>
      </c>
      <c r="X336" s="1" t="s">
        <v>878</v>
      </c>
      <c r="Y336" s="1">
        <f>CEILING((W336*$AM$14/$AL$14),100)</f>
        <v>36800</v>
      </c>
      <c r="Z336" s="1"/>
      <c r="AA336" s="1">
        <f>CEILING((Y336*$AN$14/$AM$14),100)</f>
        <v>38900</v>
      </c>
      <c r="AB336" s="1"/>
      <c r="AC336" s="1"/>
      <c r="AD336" s="1"/>
      <c r="AE336" s="1">
        <f>CEILING((AA336*$AO$14/$AN$14),100)</f>
        <v>45100</v>
      </c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</row>
    <row r="337" spans="1:129" x14ac:dyDescent="0.2">
      <c r="G337" s="2"/>
      <c r="H337" s="2"/>
      <c r="I337" s="17"/>
      <c r="J337" s="7"/>
      <c r="K337" s="7"/>
      <c r="L337" s="7"/>
      <c r="M337" s="7"/>
      <c r="N337" s="7"/>
    </row>
    <row r="338" spans="1:129" s="22" customFormat="1" x14ac:dyDescent="0.2">
      <c r="D338" s="39"/>
      <c r="E338" s="1" t="s">
        <v>835</v>
      </c>
      <c r="F338" s="1" t="s">
        <v>836</v>
      </c>
      <c r="G338" s="2"/>
      <c r="H338" s="2"/>
      <c r="I338" s="17"/>
      <c r="J338" s="7"/>
      <c r="K338" s="7"/>
      <c r="L338" s="7"/>
      <c r="M338" s="7"/>
      <c r="N338" s="7"/>
      <c r="O338" s="1"/>
      <c r="P338" s="1">
        <v>1723800</v>
      </c>
      <c r="Q338" s="1">
        <f t="shared" si="116"/>
        <v>1739000</v>
      </c>
      <c r="R338" s="1">
        <f t="shared" si="114"/>
        <v>1760000</v>
      </c>
      <c r="S338" s="1">
        <f t="shared" si="115"/>
        <v>1772000</v>
      </c>
      <c r="T338" s="1">
        <v>1750000</v>
      </c>
      <c r="U338" s="1"/>
      <c r="V338" s="1">
        <f t="shared" si="113"/>
        <v>1750000</v>
      </c>
      <c r="W338" s="1">
        <f t="shared" si="112"/>
        <v>1881182</v>
      </c>
      <c r="X338" s="1" t="s">
        <v>879</v>
      </c>
      <c r="Y338" s="1">
        <f>CEILING((W338*$AM$13/$AL$13),100)</f>
        <v>1935000</v>
      </c>
      <c r="Z338" s="1"/>
      <c r="AA338" s="1">
        <f>CEILING((Y338*$AN$13/$AM$13),100)</f>
        <v>2040800</v>
      </c>
      <c r="AB338" s="1"/>
      <c r="AC338" s="1"/>
      <c r="AD338" s="1"/>
      <c r="AE338" s="1">
        <f>CEILING((AA338*$AO$13/$AN$13),100)</f>
        <v>2329300</v>
      </c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</row>
    <row r="339" spans="1:129" s="22" customFormat="1" x14ac:dyDescent="0.2">
      <c r="A339" s="5"/>
      <c r="B339" s="11"/>
      <c r="C339" s="11"/>
      <c r="D339" s="35"/>
      <c r="E339" s="1" t="s">
        <v>837</v>
      </c>
      <c r="F339" s="1" t="s">
        <v>838</v>
      </c>
      <c r="G339" s="2"/>
      <c r="H339" s="2"/>
      <c r="I339" s="17"/>
      <c r="J339" s="7"/>
      <c r="K339" s="7"/>
      <c r="L339" s="7"/>
      <c r="M339" s="7"/>
      <c r="N339" s="7"/>
      <c r="O339" s="1"/>
      <c r="P339" s="1">
        <v>894700</v>
      </c>
      <c r="Q339" s="1">
        <f t="shared" si="116"/>
        <v>903000</v>
      </c>
      <c r="R339" s="1">
        <f t="shared" si="114"/>
        <v>914000</v>
      </c>
      <c r="S339" s="1">
        <f t="shared" si="115"/>
        <v>921000</v>
      </c>
      <c r="T339" s="1">
        <v>930000</v>
      </c>
      <c r="U339" s="1"/>
      <c r="V339" s="1">
        <f t="shared" si="113"/>
        <v>930000</v>
      </c>
      <c r="W339" s="1">
        <f t="shared" si="112"/>
        <v>999714</v>
      </c>
      <c r="X339" s="1" t="s">
        <v>879</v>
      </c>
      <c r="Y339" s="1">
        <f>CEILING((W339*$AM$13/$AL$13),100)</f>
        <v>1028300</v>
      </c>
      <c r="Z339" s="1"/>
      <c r="AA339" s="1">
        <f>CEILING((Y339*$AN$13/$AM$13),100)</f>
        <v>1084500</v>
      </c>
      <c r="AB339" s="1"/>
      <c r="AC339" s="1"/>
      <c r="AD339" s="1"/>
      <c r="AE339" s="1">
        <f>CEILING((AA339*$AO$13/$AN$13),100)</f>
        <v>1237800</v>
      </c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</row>
    <row r="340" spans="1:129" s="21" customFormat="1" x14ac:dyDescent="0.2">
      <c r="A340" s="5"/>
      <c r="B340" s="11"/>
      <c r="C340" s="11"/>
      <c r="D340" s="35"/>
      <c r="E340" s="1"/>
      <c r="F340" s="1"/>
      <c r="G340" s="2"/>
      <c r="H340" s="2"/>
      <c r="I340" s="17"/>
      <c r="J340" s="7"/>
      <c r="K340" s="7"/>
      <c r="L340" s="7"/>
      <c r="M340" s="7"/>
      <c r="N340" s="7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</row>
    <row r="341" spans="1:129" s="22" customFormat="1" x14ac:dyDescent="0.2">
      <c r="A341" s="5"/>
      <c r="B341" s="11"/>
      <c r="C341" s="11"/>
      <c r="D341" s="35"/>
      <c r="E341" s="1" t="s">
        <v>839</v>
      </c>
      <c r="F341" s="1" t="s">
        <v>840</v>
      </c>
      <c r="G341" s="2"/>
      <c r="H341" s="2"/>
      <c r="I341" s="17"/>
      <c r="J341" s="7"/>
      <c r="K341" s="7"/>
      <c r="L341" s="7"/>
      <c r="M341" s="7"/>
      <c r="N341" s="7"/>
      <c r="O341" s="1"/>
      <c r="P341" s="1">
        <v>18454800</v>
      </c>
      <c r="Q341" s="1">
        <f t="shared" si="116"/>
        <v>18612000</v>
      </c>
      <c r="R341" s="1">
        <f t="shared" si="114"/>
        <v>18832000</v>
      </c>
      <c r="S341" s="1">
        <f t="shared" si="115"/>
        <v>18958000</v>
      </c>
      <c r="T341" s="1">
        <v>19500000</v>
      </c>
      <c r="U341" s="1"/>
      <c r="V341" s="1">
        <f t="shared" si="113"/>
        <v>19500000</v>
      </c>
      <c r="W341" s="1">
        <f t="shared" si="112"/>
        <v>20961747</v>
      </c>
      <c r="X341" s="1" t="s">
        <v>879</v>
      </c>
      <c r="Y341" s="1">
        <f>CEILING((W341*$AM$13/$AL$13),100)</f>
        <v>21560700</v>
      </c>
      <c r="Z341" s="1"/>
      <c r="AA341" s="1">
        <f>CEILING((Y341*$AN$13/$AM$13),100)</f>
        <v>22738600</v>
      </c>
      <c r="AB341" s="1"/>
      <c r="AC341" s="1"/>
      <c r="AD341" s="1"/>
      <c r="AE341" s="1">
        <f>CEILING((AA341*$AO$13/$AN$13),100)</f>
        <v>25952800</v>
      </c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</row>
    <row r="342" spans="1:129" s="22" customFormat="1" x14ac:dyDescent="0.2">
      <c r="A342" s="5"/>
      <c r="B342" s="11"/>
      <c r="C342" s="11"/>
      <c r="D342" s="35"/>
      <c r="E342" s="1" t="s">
        <v>841</v>
      </c>
      <c r="F342" s="1" t="s">
        <v>840</v>
      </c>
      <c r="G342" s="2"/>
      <c r="H342" s="2"/>
      <c r="I342" s="17"/>
      <c r="J342" s="7"/>
      <c r="K342" s="7"/>
      <c r="L342" s="7"/>
      <c r="M342" s="7"/>
      <c r="N342" s="7"/>
      <c r="O342" s="1"/>
      <c r="P342" s="1">
        <v>6918400</v>
      </c>
      <c r="Q342" s="1">
        <f>ROUNDUP(P342*114.7/113.8,-3)</f>
        <v>6974000</v>
      </c>
      <c r="R342" s="1">
        <f>ROUNDUP(Q342*115.7/114.7,-3)</f>
        <v>7035000</v>
      </c>
      <c r="S342" s="1">
        <v>7035000</v>
      </c>
      <c r="T342" s="1">
        <v>5200000</v>
      </c>
      <c r="U342" s="1"/>
      <c r="V342" s="1">
        <f t="shared" ref="V342" si="117">T342+U342</f>
        <v>5200000</v>
      </c>
      <c r="W342" s="1">
        <f>ROUND(V342*121.6/118,0)</f>
        <v>5358644</v>
      </c>
      <c r="X342" s="1" t="s">
        <v>878</v>
      </c>
      <c r="Y342" s="1">
        <f>CEILING((W342*$AM$14/$AL$14),100)</f>
        <v>5458900</v>
      </c>
      <c r="Z342" s="1"/>
      <c r="AA342" s="1">
        <f>CEILING((Y342*$AN$14/$AM$14),100)</f>
        <v>5759600</v>
      </c>
      <c r="AB342" s="1"/>
      <c r="AC342" s="1"/>
      <c r="AD342" s="1"/>
      <c r="AE342" s="1">
        <f>CEILING((AA342*$AO$14/$AN$14),100)</f>
        <v>6666800</v>
      </c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</row>
    <row r="343" spans="1:129" s="22" customFormat="1" x14ac:dyDescent="0.2">
      <c r="A343" s="5"/>
      <c r="B343" s="11"/>
      <c r="C343" s="11"/>
      <c r="D343" s="35"/>
      <c r="E343" s="1"/>
      <c r="F343" s="1"/>
      <c r="G343" s="2"/>
      <c r="H343" s="2"/>
      <c r="I343" s="17"/>
      <c r="J343" s="7"/>
      <c r="K343" s="7"/>
      <c r="L343" s="7"/>
      <c r="M343" s="7"/>
      <c r="N343" s="7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</row>
    <row r="344" spans="1:129" s="22" customFormat="1" x14ac:dyDescent="0.2">
      <c r="A344" s="5"/>
      <c r="B344" s="11"/>
      <c r="C344" s="11"/>
      <c r="D344" s="35"/>
      <c r="E344" s="1" t="s">
        <v>900</v>
      </c>
      <c r="F344" s="1" t="s">
        <v>901</v>
      </c>
      <c r="G344" s="2"/>
      <c r="H344" s="2"/>
      <c r="I344" s="17"/>
      <c r="J344" s="7"/>
      <c r="K344" s="7"/>
      <c r="L344" s="7"/>
      <c r="M344" s="7"/>
      <c r="N344" s="7"/>
      <c r="O344" s="1"/>
      <c r="P344" s="1"/>
      <c r="Q344" s="1"/>
      <c r="R344" s="1"/>
      <c r="S344" s="1"/>
      <c r="T344" s="1"/>
      <c r="U344" s="1"/>
      <c r="V344" s="1"/>
      <c r="W344" s="1"/>
      <c r="X344" s="1" t="s">
        <v>878</v>
      </c>
      <c r="Y344" s="1"/>
      <c r="Z344" s="1"/>
      <c r="AA344" s="1"/>
      <c r="AB344" s="1"/>
      <c r="AC344" s="1"/>
      <c r="AD344" s="1"/>
      <c r="AE344" s="1">
        <v>40000</v>
      </c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</row>
    <row r="345" spans="1:129" ht="12" thickBot="1" x14ac:dyDescent="0.25">
      <c r="E345" s="2"/>
      <c r="F345" s="2"/>
      <c r="G345" s="2"/>
      <c r="H345" s="2"/>
      <c r="I345" s="17"/>
      <c r="J345" s="7"/>
      <c r="K345" s="7"/>
      <c r="L345" s="7"/>
      <c r="M345" s="7"/>
      <c r="N345" s="7"/>
      <c r="P345" s="2"/>
    </row>
    <row r="346" spans="1:129" ht="12" thickBot="1" x14ac:dyDescent="0.25">
      <c r="E346" s="2" t="s">
        <v>877</v>
      </c>
      <c r="F346" s="2"/>
      <c r="G346" s="2"/>
      <c r="H346" s="2"/>
      <c r="I346" s="17"/>
      <c r="J346" s="7"/>
      <c r="K346" s="7"/>
      <c r="L346" s="7"/>
      <c r="M346" s="7"/>
      <c r="N346" s="7"/>
      <c r="P346" s="2" t="e">
        <f>SUM(#REF!,#REF!,#REF!,P118,P51,P38,P15)</f>
        <v>#REF!</v>
      </c>
      <c r="Q346" s="18" t="e">
        <f>SUM(#REF!,#REF!,#REF!,Q118,Q51,Q38,Q15)</f>
        <v>#REF!</v>
      </c>
      <c r="R346" s="18" t="e">
        <f>SUM(#REF!,#REF!,#REF!,R118,R51,R38,R15)</f>
        <v>#REF!</v>
      </c>
      <c r="S346" s="18" t="e">
        <f>SUM(S15+S38+S51+S118+#REF!+#REF!+#REF!)</f>
        <v>#REF!</v>
      </c>
      <c r="T346" s="18">
        <f>SUM(T10:T342)</f>
        <v>498855000</v>
      </c>
      <c r="U346" s="18">
        <f>SUM(U10:U342)</f>
        <v>18630000</v>
      </c>
      <c r="V346" s="18">
        <f>SUM(V10:V342)</f>
        <v>517485000</v>
      </c>
      <c r="W346" s="18">
        <f>SUM(W10:W342)</f>
        <v>555844575</v>
      </c>
      <c r="Y346" s="56">
        <f>SUM(Y10:Y342)</f>
        <v>571622100</v>
      </c>
      <c r="Z346" s="56"/>
      <c r="AA346" s="71">
        <f>SUM(AA10:AA342)</f>
        <v>606314900</v>
      </c>
      <c r="AE346" s="40">
        <f>SUM(AE10:AE345)</f>
        <v>647870500</v>
      </c>
    </row>
    <row r="347" spans="1:129" ht="14.25" thickTop="1" x14ac:dyDescent="0.3">
      <c r="J347"/>
      <c r="K347"/>
      <c r="L347"/>
      <c r="M347"/>
      <c r="N347"/>
      <c r="O347" s="6"/>
      <c r="P347"/>
      <c r="Q347"/>
    </row>
  </sheetData>
  <autoFilter ref="P9:Y119"/>
  <phoneticPr fontId="8" type="noConversion"/>
  <pageMargins left="0.19685039370078741" right="0.51181102362204722" top="0.55118110236220474" bottom="0.55118110236220474" header="0.19685039370078741" footer="0.15748031496062992"/>
  <pageSetup paperSize="9" scale="92" fitToHeight="0" orientation="landscape"/>
  <headerFooter>
    <oddFooter xml:space="preserve">&amp;L&amp;Z&amp;F&amp;R&amp;P/&amp;N
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2023</vt:lpstr>
      <vt:lpstr>'2023'!Afdrukbereik</vt:lpstr>
      <vt:lpstr>'2023'!Afdruktitels</vt:lpstr>
      <vt:lpstr>afr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Druten</dc:creator>
  <cp:lastModifiedBy>John van der Woude</cp:lastModifiedBy>
  <cp:lastPrinted>2020-01-02T09:51:55Z</cp:lastPrinted>
  <dcterms:created xsi:type="dcterms:W3CDTF">2001-07-16T13:18:01Z</dcterms:created>
  <dcterms:modified xsi:type="dcterms:W3CDTF">2023-09-21T08:32:01Z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700311-1b20-487f-9129-30717d50ca8e_Enabled">
    <vt:lpwstr>True</vt:lpwstr>
  </property>
  <property fmtid="{D5CDD505-2E9C-101B-9397-08002B2CF9AE}" pid="3" name="MSIP_Label_9c700311-1b20-487f-9129-30717d50ca8e_SiteId">
    <vt:lpwstr>76e3921f-489b-4b7e-9547-9ea297add9b5</vt:lpwstr>
  </property>
  <property fmtid="{D5CDD505-2E9C-101B-9397-08002B2CF9AE}" pid="4" name="MSIP_Label_9c700311-1b20-487f-9129-30717d50ca8e_Owner">
    <vt:lpwstr>maarten.boersen@willistowerswatson.com</vt:lpwstr>
  </property>
  <property fmtid="{D5CDD505-2E9C-101B-9397-08002B2CF9AE}" pid="5" name="MSIP_Label_9c700311-1b20-487f-9129-30717d50ca8e_SetDate">
    <vt:lpwstr>2019-12-13T12:36:37.9124739Z</vt:lpwstr>
  </property>
  <property fmtid="{D5CDD505-2E9C-101B-9397-08002B2CF9AE}" pid="6" name="MSIP_Label_9c700311-1b20-487f-9129-30717d50ca8e_Name">
    <vt:lpwstr>Confidential</vt:lpwstr>
  </property>
  <property fmtid="{D5CDD505-2E9C-101B-9397-08002B2CF9AE}" pid="7" name="MSIP_Label_9c700311-1b20-487f-9129-30717d50ca8e_Application">
    <vt:lpwstr>Microsoft Azure Information Protection</vt:lpwstr>
  </property>
  <property fmtid="{D5CDD505-2E9C-101B-9397-08002B2CF9AE}" pid="8" name="MSIP_Label_9c700311-1b20-487f-9129-30717d50ca8e_ActionId">
    <vt:lpwstr>25dc331f-9940-4182-a77f-5343bbae13ad</vt:lpwstr>
  </property>
  <property fmtid="{D5CDD505-2E9C-101B-9397-08002B2CF9AE}" pid="9" name="MSIP_Label_9c700311-1b20-487f-9129-30717d50ca8e_Extended_MSFT_Method">
    <vt:lpwstr>Automatic</vt:lpwstr>
  </property>
  <property fmtid="{D5CDD505-2E9C-101B-9397-08002B2CF9AE}" pid="10" name="MSIP_Label_d347b247-e90e-43a3-9d7b-004f14ae6873_Enabled">
    <vt:lpwstr>True</vt:lpwstr>
  </property>
  <property fmtid="{D5CDD505-2E9C-101B-9397-08002B2CF9AE}" pid="11" name="MSIP_Label_d347b247-e90e-43a3-9d7b-004f14ae6873_SiteId">
    <vt:lpwstr>76e3921f-489b-4b7e-9547-9ea297add9b5</vt:lpwstr>
  </property>
  <property fmtid="{D5CDD505-2E9C-101B-9397-08002B2CF9AE}" pid="12" name="MSIP_Label_d347b247-e90e-43a3-9d7b-004f14ae6873_Owner">
    <vt:lpwstr>maarten.boersen@willistowerswatson.com</vt:lpwstr>
  </property>
  <property fmtid="{D5CDD505-2E9C-101B-9397-08002B2CF9AE}" pid="13" name="MSIP_Label_d347b247-e90e-43a3-9d7b-004f14ae6873_SetDate">
    <vt:lpwstr>2019-12-13T12:36:37.9124739Z</vt:lpwstr>
  </property>
  <property fmtid="{D5CDD505-2E9C-101B-9397-08002B2CF9AE}" pid="14" name="MSIP_Label_d347b247-e90e-43a3-9d7b-004f14ae6873_Name">
    <vt:lpwstr>Anyone (No Protection)</vt:lpwstr>
  </property>
  <property fmtid="{D5CDD505-2E9C-101B-9397-08002B2CF9AE}" pid="15" name="MSIP_Label_d347b247-e90e-43a3-9d7b-004f14ae6873_Application">
    <vt:lpwstr>Microsoft Azure Information Protection</vt:lpwstr>
  </property>
  <property fmtid="{D5CDD505-2E9C-101B-9397-08002B2CF9AE}" pid="16" name="MSIP_Label_d347b247-e90e-43a3-9d7b-004f14ae6873_ActionId">
    <vt:lpwstr>25dc331f-9940-4182-a77f-5343bbae13ad</vt:lpwstr>
  </property>
  <property fmtid="{D5CDD505-2E9C-101B-9397-08002B2CF9AE}" pid="17" name="MSIP_Label_d347b247-e90e-43a3-9d7b-004f14ae6873_Parent">
    <vt:lpwstr>9c700311-1b20-487f-9129-30717d50ca8e</vt:lpwstr>
  </property>
  <property fmtid="{D5CDD505-2E9C-101B-9397-08002B2CF9AE}" pid="18" name="MSIP_Label_d347b247-e90e-43a3-9d7b-004f14ae6873_Extended_MSFT_Method">
    <vt:lpwstr>Automatic</vt:lpwstr>
  </property>
  <property fmtid="{D5CDD505-2E9C-101B-9397-08002B2CF9AE}" pid="19" name="Sensitivity">
    <vt:lpwstr>Confidential Anyone (No Protection)</vt:lpwstr>
  </property>
</Properties>
</file>