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2.sharepoint.com/sites/TussendeWachtersfase2en3/Gedeelde documenten/07. Aanbesteding en inkoop/TdW_Fase_2_en_3/2_Nota van Inlichtingen/Nota 4/"/>
    </mc:Choice>
  </mc:AlternateContent>
  <xr:revisionPtr revIDLastSave="0" documentId="8_{B53B9783-2203-425E-BAA8-300E1B482028}" xr6:coauthVersionLast="47" xr6:coauthVersionMax="47" xr10:uidLastSave="{00000000-0000-0000-0000-000000000000}"/>
  <bookViews>
    <workbookView xWindow="-120" yWindow="-120" windowWidth="29040" windowHeight="15840" xr2:uid="{8F424AFF-94D9-4B93-9C65-A0FC582BAA52}"/>
  </bookViews>
  <sheets>
    <sheet name="Inschrijving" sheetId="6" r:id="rId1"/>
    <sheet name="Engineering fase 2" sheetId="1" r:id="rId2"/>
    <sheet name="Engineering fase 3 fictief" sheetId="8" r:id="rId3"/>
    <sheet name="Realisatie fase 2 en 3 fictief" sheetId="10" r:id="rId4"/>
    <sheet name="Optie Intermaris" sheetId="13" r:id="rId5"/>
  </sheets>
  <externalReferences>
    <externalReference r:id="rId6"/>
  </externalReferences>
  <definedNames>
    <definedName name="_xlnm.Print_Area" localSheetId="0">Inschrijving!$A$1:$H$38</definedName>
    <definedName name="CROW.SSK.PostenFormules">OFFSET(INDIRECT("Instellingen!$D$2"),0,0,COUNTA(INDIRECT("INSTELLINGEN!D:D"))-1,1)</definedName>
    <definedName name="CROW.SSK.POSTENLIJST">OFFSET(INDIRECT("Instellingen!$E$2"),0,0,COUNTA(INDIRECT("INSTELLINGEN!E:E"))-1,1)</definedName>
    <definedName name="SSK.bijdrage_max">[1]Instellingen!$B$13</definedName>
    <definedName name="SSK.BTW_hoog">[1]Instellingen!$B$15</definedName>
    <definedName name="SSK.Discontovoet">[1]Instellingen!$B$12</definedName>
    <definedName name="SSK.Levenscyclus">[1]Instellingen!$B$11</definedName>
    <definedName name="SSK.StartJaar">[1]Instellingen!$B$10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8" l="1"/>
  <c r="E37" i="8"/>
  <c r="E33" i="1"/>
  <c r="F35" i="8"/>
  <c r="F34" i="8"/>
  <c r="F33" i="8"/>
  <c r="F32" i="8"/>
  <c r="F31" i="8"/>
  <c r="F30" i="1"/>
  <c r="F28" i="1"/>
  <c r="F31" i="1"/>
  <c r="F29" i="1"/>
  <c r="C15" i="13"/>
  <c r="C12" i="13"/>
  <c r="C28" i="13" s="1"/>
  <c r="C61" i="13"/>
  <c r="F61" i="13" l="1"/>
  <c r="F53" i="13"/>
  <c r="C42" i="13"/>
  <c r="F42" i="13" s="1"/>
  <c r="C33" i="13"/>
  <c r="C37" i="13" s="1"/>
  <c r="F37" i="13" s="1"/>
  <c r="F28" i="13"/>
  <c r="F23" i="13"/>
  <c r="F19" i="13"/>
  <c r="F15" i="13"/>
  <c r="F12" i="13"/>
  <c r="C46" i="13" l="1"/>
  <c r="F46" i="13" s="1"/>
  <c r="F33" i="13"/>
  <c r="H56" i="13" l="1"/>
  <c r="F16" i="10"/>
  <c r="F18" i="10"/>
  <c r="F21" i="10"/>
  <c r="F24" i="10"/>
  <c r="F33" i="10"/>
  <c r="F37" i="10"/>
  <c r="F41" i="10"/>
  <c r="F48" i="10"/>
  <c r="F51" i="10"/>
  <c r="F55" i="10"/>
  <c r="F59" i="10"/>
  <c r="F63" i="10"/>
  <c r="F69" i="10"/>
  <c r="F71" i="10"/>
  <c r="F83" i="10"/>
  <c r="F87" i="10"/>
  <c r="F91" i="10"/>
  <c r="F95" i="10"/>
  <c r="F100" i="10"/>
  <c r="F105" i="10"/>
  <c r="F110" i="10"/>
  <c r="F115" i="10"/>
  <c r="F116" i="10"/>
  <c r="F121" i="10"/>
  <c r="F125" i="10"/>
  <c r="F129" i="10"/>
  <c r="F133" i="10"/>
  <c r="F137" i="10"/>
  <c r="F141" i="10"/>
  <c r="F145" i="10"/>
  <c r="F149" i="10"/>
  <c r="F153" i="10"/>
  <c r="F161" i="10"/>
  <c r="F169" i="10"/>
  <c r="F186" i="10"/>
  <c r="F190" i="10"/>
  <c r="F205" i="10"/>
  <c r="F209" i="10"/>
  <c r="F213" i="10"/>
  <c r="F217" i="10"/>
  <c r="F221" i="10"/>
  <c r="F225" i="10"/>
  <c r="F233" i="10"/>
  <c r="F237" i="10"/>
  <c r="F241" i="10"/>
  <c r="F245" i="10"/>
  <c r="F249" i="10"/>
  <c r="F253" i="10"/>
  <c r="F257" i="10"/>
  <c r="F265" i="10"/>
  <c r="F266" i="10"/>
  <c r="F270" i="10"/>
  <c r="F271" i="10"/>
  <c r="F272" i="10"/>
  <c r="F273" i="10"/>
  <c r="F274" i="10"/>
  <c r="F281" i="10"/>
  <c r="F282" i="10"/>
  <c r="F284" i="10"/>
  <c r="F286" i="10"/>
  <c r="F229" i="10" l="1"/>
  <c r="F201" i="10"/>
  <c r="B93" i="13"/>
  <c r="C30" i="6" s="1"/>
  <c r="F78" i="13" l="1"/>
  <c r="F82" i="13" s="1"/>
  <c r="E84" i="13" l="1"/>
  <c r="F84" i="13" s="1"/>
  <c r="E86" i="13"/>
  <c r="F86" i="13" s="1"/>
  <c r="E87" i="13" s="1"/>
  <c r="F87" i="13" s="1"/>
  <c r="E88" i="13" s="1"/>
  <c r="F88" i="13" s="1"/>
  <c r="F93" i="13" l="1"/>
  <c r="E30" i="6" s="1"/>
  <c r="E12" i="6" s="1"/>
  <c r="F27" i="10" l="1"/>
  <c r="F27" i="8"/>
  <c r="F29" i="8"/>
  <c r="F28" i="8"/>
  <c r="F19" i="8"/>
  <c r="F21" i="8"/>
  <c r="F20" i="8"/>
  <c r="F18" i="8"/>
  <c r="F17" i="8"/>
  <c r="F18" i="1"/>
  <c r="F17" i="1"/>
  <c r="F16" i="1"/>
  <c r="F15" i="1"/>
  <c r="F16" i="8"/>
  <c r="F13" i="10"/>
  <c r="B304" i="10"/>
  <c r="C10" i="6" s="1"/>
  <c r="F279" i="10"/>
  <c r="F177" i="10"/>
  <c r="F194" i="10"/>
  <c r="F12" i="8"/>
  <c r="F13" i="8"/>
  <c r="F14" i="8"/>
  <c r="F15" i="8"/>
  <c r="B41" i="8"/>
  <c r="C9" i="6" s="1"/>
  <c r="F23" i="8" l="1"/>
  <c r="E24" i="8" s="1"/>
  <c r="F24" i="8" s="1"/>
  <c r="F25" i="8" s="1"/>
  <c r="F173" i="10"/>
  <c r="F289" i="10" s="1"/>
  <c r="F293" i="10" l="1"/>
  <c r="F37" i="8"/>
  <c r="F38" i="8" s="1"/>
  <c r="F41" i="8" l="1"/>
  <c r="E9" i="6" s="1"/>
  <c r="E297" i="10"/>
  <c r="F297" i="10" s="1"/>
  <c r="E298" i="10" s="1"/>
  <c r="F298" i="10" s="1"/>
  <c r="E299" i="10" s="1"/>
  <c r="F299" i="10" s="1"/>
  <c r="E295" i="10"/>
  <c r="F295" i="10" s="1"/>
  <c r="F304" i="10" l="1"/>
  <c r="E10" i="6" s="1"/>
  <c r="B39" i="1" l="1"/>
  <c r="C7" i="6" s="1"/>
  <c r="F24" i="1"/>
  <c r="F25" i="1"/>
  <c r="F26" i="1"/>
  <c r="F14" i="1"/>
  <c r="F13" i="1"/>
  <c r="F12" i="1"/>
  <c r="F11" i="1"/>
  <c r="F10" i="1"/>
  <c r="F20" i="1" l="1"/>
  <c r="E21" i="1" s="1"/>
  <c r="F21" i="1" s="1"/>
  <c r="F22" i="1" l="1"/>
  <c r="F33" i="1" l="1"/>
  <c r="E34" i="1" l="1"/>
  <c r="F34" i="1" s="1"/>
  <c r="F36" i="1" l="1"/>
  <c r="F39" i="1" l="1"/>
  <c r="E7" i="6" s="1"/>
  <c r="E15" i="6" s="1"/>
  <c r="E20" i="6" l="1"/>
  <c r="E21" i="6"/>
  <c r="E24" i="6" l="1"/>
</calcChain>
</file>

<file path=xl/sharedStrings.xml><?xml version="1.0" encoding="utf-8"?>
<sst xmlns="http://schemas.openxmlformats.org/spreadsheetml/2006/main" count="555" uniqueCount="266">
  <si>
    <t>Hoe komt de fictieve inschrijfprijs tot stand:</t>
  </si>
  <si>
    <t>Opmerking:</t>
  </si>
  <si>
    <t>Onderdeel</t>
  </si>
  <si>
    <t>Omschrijving:</t>
  </si>
  <si>
    <t>Bedrag:</t>
  </si>
  <si>
    <t>€ 12.500,00 betref stelpost aanname opdrachtgever.</t>
  </si>
  <si>
    <t>Subtotaal inschrijfprijs</t>
  </si>
  <si>
    <t>Overnemen uit inschrijving:</t>
  </si>
  <si>
    <t>4a</t>
  </si>
  <si>
    <t>voldoet</t>
  </si>
  <si>
    <t>Overnemen uit inschrijving, 1 is mogelijk.</t>
  </si>
  <si>
    <t>4b</t>
  </si>
  <si>
    <t>4c</t>
  </si>
  <si>
    <t>Deze prijs telt voor 30% mee in de weging.</t>
  </si>
  <si>
    <t>Inschrijver gaat</t>
  </si>
  <si>
    <t>wel / niet *)</t>
  </si>
  <si>
    <t>akkoord met de wachtkamerconstructie</t>
  </si>
  <si>
    <t>*)</t>
  </si>
  <si>
    <t>Weghalen wat niet van toepassing is</t>
  </si>
  <si>
    <t>Toelichting:</t>
  </si>
  <si>
    <t>Inschrijfstaat engineering fase 2, Tussen de Wachters</t>
  </si>
  <si>
    <t>invoer velden</t>
  </si>
  <si>
    <t>indien van toepassing, in te vullen door de inschrijver</t>
  </si>
  <si>
    <t>Vaste prijs - engineering voor fase 2, Tussen de Wachters</t>
  </si>
  <si>
    <t>Hoeveel-</t>
  </si>
  <si>
    <t>Eenheid</t>
  </si>
  <si>
    <t>Prijs</t>
  </si>
  <si>
    <t>Totaal excl btw</t>
  </si>
  <si>
    <t>Code</t>
  </si>
  <si>
    <t>Omschrijving post</t>
  </si>
  <si>
    <t>heid</t>
  </si>
  <si>
    <t>Fase 2</t>
  </si>
  <si>
    <t>Civiel projectleider</t>
  </si>
  <si>
    <t>uren</t>
  </si>
  <si>
    <t>Projectleider omgeving</t>
  </si>
  <si>
    <t>Civiel ontwerper</t>
  </si>
  <si>
    <t>Civiel bestekschrijver</t>
  </si>
  <si>
    <t>xxx inschrijver vrije om rollen toe te voegen</t>
  </si>
  <si>
    <t>Directe kosten benoemd</t>
  </si>
  <si>
    <t>Directe kosten nader te detailleren</t>
  </si>
  <si>
    <t>%</t>
  </si>
  <si>
    <t>Directe kosten</t>
  </si>
  <si>
    <t>Aanbrengen 20 meetspijkers en nulmeting + rapportage</t>
  </si>
  <si>
    <t>post</t>
  </si>
  <si>
    <t>xxx inschrijver vrij om activiteiten toe te voegen</t>
  </si>
  <si>
    <t>ehd</t>
  </si>
  <si>
    <t>Algemene kosten</t>
  </si>
  <si>
    <t>Winst &amp; risico</t>
  </si>
  <si>
    <t>Stelpost(en)</t>
  </si>
  <si>
    <t>Inschrijfstaat engineering fictief voor fase 3, Tussen de Wachters</t>
  </si>
  <si>
    <t>Engineering fictief voor fase 3, Tussen de Wachters</t>
  </si>
  <si>
    <t xml:space="preserve">inschatting </t>
  </si>
  <si>
    <t>Fase 3</t>
  </si>
  <si>
    <t>Engineering</t>
  </si>
  <si>
    <t>(Sr.) Projectleider omgeving</t>
  </si>
  <si>
    <t>fictief</t>
  </si>
  <si>
    <t>verrekenbaar extra ontwerp compleet</t>
  </si>
  <si>
    <t>stuk</t>
  </si>
  <si>
    <t>3de en eventueel 4de ontwerpopgave, 1ste en 2de ontwerp is standaard onderdeel fase 3.</t>
  </si>
  <si>
    <t>Inschrijfstaat realisatie fictief voor fase 2 en 3</t>
  </si>
  <si>
    <t>OBJECTRAMING</t>
  </si>
  <si>
    <t>Realisatie fictief voor fase 2 en 3, Tussen de Wachters</t>
  </si>
  <si>
    <t>Verhardingen</t>
  </si>
  <si>
    <t>Verwijderen elementenverharding - klinkers</t>
  </si>
  <si>
    <t>m2</t>
  </si>
  <si>
    <t>Tot de werkzaamheden behoren tenminste:
- het opnemen van bestaande elementverharding
- kapotte materialen verwijderen en afvoeren
- inclusief stortkosten
- gehele materialen vervoeren naar depot op werkterrein</t>
  </si>
  <si>
    <t>Herstraten elementenverharding</t>
  </si>
  <si>
    <t xml:space="preserve">Tot de werkzaamheden behoren tenminste:
- gehele materialen vervoeren van depot op werkterrein naar plaats verwerken
- herstraten klinkers
- afstrooien met brekerzand
- trillen </t>
  </si>
  <si>
    <t>Aanbrengen elementenverharding - leveren nieuw</t>
  </si>
  <si>
    <t xml:space="preserve">Tot de werkzaamheden behoren tenminste:
- leveren op plaats verwerken en aanbrengen klinkers - inboet
- aanbrengen elementenverharding
- afstrooien met brekerzand
- trillen </t>
  </si>
  <si>
    <t>Verwijderen elementenverharding - tegels</t>
  </si>
  <si>
    <t>Tot de werkzaamheden behoren tenminste:
- het opnemen van bestaande elementverharding, diverse diktematen
- materialen verwijderen en afvoeren
- inclusief stortkosten</t>
  </si>
  <si>
    <t>Verwijderen trottoirbanden</t>
  </si>
  <si>
    <t>m</t>
  </si>
  <si>
    <t>Tot de werkzaamheden behoren tenminste:
- het opnemen van bestaande trottoirbanden
- materialen verwijderen en afvoeren
- inclusief stortkosten</t>
  </si>
  <si>
    <t>Verwijderen opsluitbanden</t>
  </si>
  <si>
    <t>Tot de werkzaamheden behoren tenminste:
- het opnemen van bestaande opsluitbanden
- materialen verwijderen en afvoeren
- inclusief stortkosten</t>
  </si>
  <si>
    <t>Grondwerkrijbaan</t>
  </si>
  <si>
    <t>Verwijderen funderingslaag, tot maximaal 350 mm</t>
  </si>
  <si>
    <t>Tot de werkzaamheden behoren tenminste:</t>
  </si>
  <si>
    <t>- verwijderen funderingslaag, tot maximaal 350 mm
- afvoeren vrijkomend materiaal</t>
  </si>
  <si>
    <t>Verwijderen zandbed , laagdikte tot 600 mm</t>
  </si>
  <si>
    <t>m3</t>
  </si>
  <si>
    <t>- verwijderen zand
- afvoeren vrijkomend materiaal</t>
  </si>
  <si>
    <t>Aanbrengen zandbed, laagdikte tot 600 mm</t>
  </si>
  <si>
    <t>- leveren en aanbrengen zand
- verdichten zand</t>
  </si>
  <si>
    <t>Grondwerk riolering</t>
  </si>
  <si>
    <t>Ontgraven grond t.p.v. rioolsleuf - met sleufbekisting - afvoer - excl. stortkosten</t>
  </si>
  <si>
    <t>- toepassen sleufbekisting
- ontgraven grond
- afvoeren vrijkomende grond
- inclusief stortkosten (schoon)
- afvoeren verontreinigde grond
- stortkosten via stelpost</t>
  </si>
  <si>
    <t>Ontgraven grond t.p.v. rioolsleuf - met sleufbekisting - hergebruik</t>
  </si>
  <si>
    <t>- toepassen sleufbekisting
- ontgraven grond
- vervoeren naar depot op werkterrein
- opslaan naast sleuf (is toegestaan)</t>
  </si>
  <si>
    <t>Aanbrengen grondverbetering riool - leveren</t>
  </si>
  <si>
    <t>- leveren op plaats verwerken zand
- aanbrengen zand
- verdichten zand
- profileren zand</t>
  </si>
  <si>
    <t>Aanvullen zand in rioolsleuf - leveren</t>
  </si>
  <si>
    <t>- leveren op plaats verwerken zand
- aanbrengen zand
- verdichten zand
- profileren zand
- verwijderen sleufbekisting</t>
  </si>
  <si>
    <t>Aanvullen zand in rioolsleuf - hergebruik</t>
  </si>
  <si>
    <t>- aanbrengen zand 
- vervoeren van depot op werkterrein naar plaats verwerken
- verdichten zand
- profileren zand
- verwijderen sleufbekisting</t>
  </si>
  <si>
    <t xml:space="preserve">     BEMALING</t>
  </si>
  <si>
    <t>Opstellen bemalingsplan t.b.v. de uitvoering</t>
  </si>
  <si>
    <t>Toepassen bemaling</t>
  </si>
  <si>
    <t>- aanbrengen van bronbemaling
- meerdere malen verplaatsen van bronbemaling
- instandhouden van bronbemaling, inclusief energievoorzienIng
- verwijderen en afvoeren van bronbemaling</t>
  </si>
  <si>
    <t xml:space="preserve">    - bronbemaling bestaat tenminste uit filters, ringleiding, 
       pompinstallatie, energievoorziening, debietmeter, 
       alarminstallatie</t>
  </si>
  <si>
    <t xml:space="preserve">   - de volgende reserve materialen dienen op het werk aanwezig 
       te zijn reserve pomp, reserve aggregaat, extra ringleiding en 
       filters</t>
  </si>
  <si>
    <t xml:space="preserve">  - periodiek opstellen rapportage debiet metingen</t>
  </si>
  <si>
    <t xml:space="preserve">  - infiltratie vrijgekomen bemalingswater in cunet gerealiseerd werk</t>
  </si>
  <si>
    <t xml:space="preserve">  - monitoren peilbuizen en analyseren grondwatermonsters</t>
  </si>
  <si>
    <t>Riolering verwijderen</t>
  </si>
  <si>
    <t>Verwijderen putten met putkoppen</t>
  </si>
  <si>
    <t>st</t>
  </si>
  <si>
    <t>- verwijderen putkoppen
-  verwijderen putten
- afvoeren vrijkomende materialen
- inclusief stortkosten</t>
  </si>
  <si>
    <t>Verwijderen bestaande riolering asbest-cement leiding, inclusief maatregelen BRL 7000 serie</t>
  </si>
  <si>
    <t>- verwijderen vuilwaterriool asbest-cement leiding 250 mm
- reinigen vuilwaterriool (verwijderen zand en slib)
- afvoeren vrijkomende materialen
- toepassen maatregelen BLR 7000 serie
- inclusief stortkosten</t>
  </si>
  <si>
    <t>Verwijderen bestaande riolering GRES, 300 mm</t>
  </si>
  <si>
    <t>- verwijderen riool GRES diameter 300 mm
- reinigen vuilwaterriool (verwijderen zand en slib)
- afvoeren vrijkomende materialen
- inclusief stortkosten</t>
  </si>
  <si>
    <t>Verwijderen PVC riolering diameter tot 125 mm (huisaansluitingen en VWA)</t>
  </si>
  <si>
    <t>- toepassen sleufbekisting / hulpwerk</t>
  </si>
  <si>
    <t>- verwijderen PVC huisaansluitingen 125 mm
- reinigen PVC riool 125 mm (verwijderen zand en slib)
- afvoeren vrijkomende materialen
- inclusief stortkosten</t>
  </si>
  <si>
    <t>Verwijderen PVC riolering diameter tot 160 mm</t>
  </si>
  <si>
    <t>- verwijderen PVC riool 160 mm
- reinigen PVC riool 160 mm (verwijderen zand en slib)
- afvoeren vrijkomende materialen
- inclusief stortkosten</t>
  </si>
  <si>
    <t>Verwijderen PVC riolering diameter tot 315 mm</t>
  </si>
  <si>
    <t>- verwijderen PVC riool 315 mm
- reinigen PVC riool 315 mm (verwijderen zand en slib)
- afvoeren vrijkomende materialen
- inclusief stortkosten</t>
  </si>
  <si>
    <t>Verwijderen PVC riolering diameter tot 400 mm</t>
  </si>
  <si>
    <t>- verwijderen PVC riool 400 mm
- reinigen PVC riool 400 mm (verwijderen zand en slib)
- afvoeren vrijkomende materialen
- inclusief stortkosten</t>
  </si>
  <si>
    <t>Volschuimen riool, tot diameter 250 mm</t>
  </si>
  <si>
    <t>Volschuimen riool, diameter 300 en 315 mm</t>
  </si>
  <si>
    <t>Riolering nieuw</t>
  </si>
  <si>
    <t>Aanbrengen inspectieputten kunststof rond 800 mm</t>
  </si>
  <si>
    <t>stuks</t>
  </si>
  <si>
    <t>- aanvullend benodigd grondwerk
- leveren en aanbrengen complete kunststof rond 800 mm inspectieput
- aanbrengen voorzieningen en aansluitingen inspectieput
- deksels met wapen gemeente Hoorn en opschriften</t>
  </si>
  <si>
    <t>Aanbrengen inspectieputten beton tot 1.000 x 1.000 mm</t>
  </si>
  <si>
    <t>- aanvullend benodigd grondwerk
- leveren en aanbrengen complete betonnen tot 1.000 x 1.000 mm inspectieput
- aanbrengen voorzieningen en aansluitingen inspectieput
- deksels met wapen gemeente Hoorn en opschriften</t>
  </si>
  <si>
    <t>Aanbrengen uitstroombak lengte 1.500 mm, inclusief spindelschuif</t>
  </si>
  <si>
    <t>- aanvullend benodigd grondwerk
- leveren en aanbrengen complete betonnen 800 x 800 mm inspectieput
- aanbrengen voorzieningen en aansluitingen inspectieput
- leveren en aanbrengen spindelschuif
- deksels met wapen gemeente Hoorn en opschriften</t>
  </si>
  <si>
    <t>Aanbrengen - kunststof PVC rond 250 mm</t>
  </si>
  <si>
    <t>- leveren en aanbrengen riool PVC rond 250 mm
- leveren en aanbrengen hulpstukken en mofverbindingen rond 250 mm
- leveren materialen en aanbrengen putaansluitingen</t>
  </si>
  <si>
    <t>Aanbrengen - kunststof PVC rond 315 mm, overstort</t>
  </si>
  <si>
    <t>- leveren en aanbrengen riool PVC rond 315 mm
- leveren en aanbrengen hulpstukken en mofverbindingen rond 315 mm
- leveren materialen en aanbrengen overstort aansluiting</t>
  </si>
  <si>
    <t>Aanbrengen - kunststof PVC rond 315 mm</t>
  </si>
  <si>
    <t>- leveren en aanbrengen riool PVC rond 315 mm
- leveren en aanbrengen hulpstukken en mofverbindingen rond 315 mm
- leveren materialen en aanbrengen putaansluitingen</t>
  </si>
  <si>
    <t>Aanbrengen - kunststof PP rond 315 mm met omhulling PP450</t>
  </si>
  <si>
    <t>- leveren en aanbrengen riool PP rond 315 mm
    met PP450 omhulling
- leveren en aanbrengen hulpstukken en mofverbindingen rond 315 mm
- leveren materialen en aanbrengen putaansluitingen</t>
  </si>
  <si>
    <t>Aanbrengen - kunststof PVC rond 400 mm</t>
  </si>
  <si>
    <t>- leveren en aanbrengen riool PVC rond 400 mm
- leveren en aanbrengen hulpstukken en mofverbindingen rond 400 mm
- leveren materialen en aanbrengen putaansluitingen</t>
  </si>
  <si>
    <t>Aanbrengen - kolkaansluitingen</t>
  </si>
  <si>
    <t>- leveren en aanbrengen PVC leiding rond 125 mm</t>
  </si>
  <si>
    <t xml:space="preserve">- leveren en aanbrengen hulpstukken, tenmiste moffen, </t>
  </si>
  <si>
    <t xml:space="preserve">   bochtstukken 45 graden, knevelinlaat, flexibele bocht, </t>
  </si>
  <si>
    <t xml:space="preserve">   verloop naar 160 mm en standpijp</t>
  </si>
  <si>
    <t>- leveren materialen en aanbrengen op aansluitingen 
    (particulier terrein en op riool)</t>
  </si>
  <si>
    <t>Aanbrengen - huisaansluitingen laatste doorspuitpunt net op particulier terrein</t>
  </si>
  <si>
    <t xml:space="preserve">   verloop naar 160 mm, standpijp en ontstoppingsstuk</t>
  </si>
  <si>
    <t>- leveren materialen en aanbrengen op aansluitingen 
    (ontstoppingsstuk particulier terrein en op riool)</t>
  </si>
  <si>
    <t>Aanbrengen drainbuizen / IT-riool PP-buis rond 200 mm omhuld met PP450</t>
  </si>
  <si>
    <t>- leveren en aanbrengen PP- drainbuis diameter 200 mm
   met PP450 omhulling
- leveren en aanbrengen hulpstukken en mofverbindingen diameter 200 mm
- leveren materialen en aanbrengen putaansluitingen</t>
  </si>
  <si>
    <t>Stellen kolken</t>
  </si>
  <si>
    <t>- aanvullend grondwerk
- stellen kolk
- aanvullen / fixeren kolk</t>
  </si>
  <si>
    <t>Vervangen kolken</t>
  </si>
  <si>
    <t>- aanvullend grondwerk
- leveren en aanbrengen nieuwe kolk (STR3245/30 of STR9736)
- stellen kolk
- aanvullen / fixeren kolk</t>
  </si>
  <si>
    <t>VERHARDINGEN</t>
  </si>
  <si>
    <t>FUNDERING</t>
  </si>
  <si>
    <t>Afwerken zandbed</t>
  </si>
  <si>
    <t>- verdichten zandbed cunet
- profileren zandbed</t>
  </si>
  <si>
    <t>Aanbrengen funderingslaag</t>
  </si>
  <si>
    <t>- leveren en aanbrengen funderingslaag
- verdichten funderingslaag</t>
  </si>
  <si>
    <t>Aanbrengen straatlaag</t>
  </si>
  <si>
    <t>- leveren en aanbrengen straatlaag
- verdichten straatlaag
- profileren straatlaag</t>
  </si>
  <si>
    <t>BANDEN</t>
  </si>
  <si>
    <t>Aanbrengen opsluitbanden 100 mm x 200 mm recht</t>
  </si>
  <si>
    <t>- leveren en aanbrengen van betonnen opsluitbanden
   afmetingen 100 mm x 200 mm, lengte 1.000 mm</t>
  </si>
  <si>
    <t>Aanbrengen opsluitbanden 100 mm x 200 mm bocht</t>
  </si>
  <si>
    <t>- leveren en aanbrengen van betonnen bochtbanden
   afmetingen 100 mm x 200 mm, lengte variabel</t>
  </si>
  <si>
    <t>Aanbrengen opsluitbanden 100 mm x 200 mm hoekstukken</t>
  </si>
  <si>
    <t>- leveren en aanbrengen van betonnen hoekstukken
   afmetingen 100 mm x 200 mm</t>
  </si>
  <si>
    <t>Aanbrengen trottoirbanden 13/18 hoog 250 mm - recht</t>
  </si>
  <si>
    <t>- leveren en aanbrengen van betonnen trottoirbanden
   afmetingen 13/15 hoogte 250 mm, lengte 1.000 mm</t>
  </si>
  <si>
    <t>Aanbrengen trottoirbanden 13/18 hoog 250 mm - bocht</t>
  </si>
  <si>
    <t>- leveren en aanbrengen van betonnen bochtbanden
   afmetingen 13/15 hoogte 250 mm, variabel</t>
  </si>
  <si>
    <t>Aanbrengen opsluitbanden 13/18 hoog 250 mm hoekstukken</t>
  </si>
  <si>
    <t>Aanbrengen sinusvormige plateaudrempel elementen</t>
  </si>
  <si>
    <t xml:space="preserve">- leveren en aanbrengen van betonnen sinusvormige
    plateaudrempel elementen
    12/20 x 100 cm x 100 cm </t>
  </si>
  <si>
    <t>Aanbrengen betontegels, dikte 45 mm</t>
  </si>
  <si>
    <t>- leveren en aanbrengen van betonnen tegels
    afmetingen 300 x 300 x 45 mm en
    300 x 150 x 45 mm
- afstrooien en natrillen</t>
  </si>
  <si>
    <t>Aanbrengen betontegels, dikte 80 mm</t>
  </si>
  <si>
    <t>- leveren en aanbrengen van betonnen tegels
    afmetingen 300 x 300 x 80 mm en
    300 x 150 x 80 mm
- afstrooien en natrillen</t>
  </si>
  <si>
    <t>Aanbrengen betonstraatstenen, KF, grijs</t>
  </si>
  <si>
    <t>- leveren en aanbrengen van betonnenstraatstenen
    keperverband, gehele en 1/2 stenen
- afstrooien en natrillen</t>
  </si>
  <si>
    <t>Aanbrengen betonstraatstenen, KF, geel, Silentway</t>
  </si>
  <si>
    <t>Aanbrengen betonstraatstenen, KF, zwart</t>
  </si>
  <si>
    <t>Aanbrengen betonstraatstenen, KF, wit scheiding parkeervak</t>
  </si>
  <si>
    <t>- leveren en aanbrengen van betonnenstraatstenen
   scheiding parkeervakken
- afstrooien en natrillen</t>
  </si>
  <si>
    <t>Aanbrengen molgoot betonstraatstenen, KF, zwart</t>
  </si>
  <si>
    <t>- leveren en aanbrengen van betonnenstraatstenen
   molgoot opgebouwd uit 5 streklagen
- afstrooien en natrillen</t>
  </si>
  <si>
    <t>Gefaseerd tijdelijk dichtblokken t.b.v. bereikbaarheid calamiteitendiensten</t>
  </si>
  <si>
    <t>Ter beschikking stellen</t>
  </si>
  <si>
    <t>afroep is per 4 uur of 8 uur</t>
  </si>
  <si>
    <t>T.b.s. werknemer grondwerker</t>
  </si>
  <si>
    <t>uur</t>
  </si>
  <si>
    <t>T.b.s. werknemer straatmakerskoppel</t>
  </si>
  <si>
    <t>inclusief bediening en brandstoffen</t>
  </si>
  <si>
    <t>T.b.s. hydraulische graafmachine - rups kraan 30 ton</t>
  </si>
  <si>
    <t>T.b.s. hydraulische graafmachine - mobiele kraan 15 ton</t>
  </si>
  <si>
    <t>T.b.s. vrachtauto 6x6</t>
  </si>
  <si>
    <t>T.b.s. wiellader, 15 ton</t>
  </si>
  <si>
    <t>T.b.s. mini hydraulische graafmachine</t>
  </si>
  <si>
    <t>Bijkomende werkzaamheden:</t>
  </si>
  <si>
    <t>Aanpassingen/voorzieningen t.b.v. instandhouden 
 bestaand riool</t>
  </si>
  <si>
    <t>Reinigen riolen voor oplevering</t>
  </si>
  <si>
    <t>Visuele inspectie en rapportage</t>
  </si>
  <si>
    <t>Leveren en aanbrengen plantvakken (zonder beplanting)</t>
  </si>
  <si>
    <t>Toepassen tijdelijke parkeerplaatsen</t>
  </si>
  <si>
    <t>Nader te detailleren, niet van toepassing = budget opdrachtgever.</t>
  </si>
  <si>
    <t>Eenmalige kosten</t>
  </si>
  <si>
    <t>Uitvoeringskosten</t>
  </si>
  <si>
    <t>Stelposten, nog niet van toepassing = budget opdrachtgever.</t>
  </si>
  <si>
    <t>Inschrijfstaat realisatie fictief, optie Intermaris</t>
  </si>
  <si>
    <t>Realisatie fictief, optie Intermaris</t>
  </si>
  <si>
    <t xml:space="preserve">Verwijderen elementenverharding - betonnen tegels </t>
  </si>
  <si>
    <t>Tot de werkzaamheden behoren tenminste:
- het opnemen van bestaande elementverharding
- materialen verwijderen en kapotte materialen afvoeren
- gerekend met 15% inboet inclusief stortkosten
- gehele materialen vervoeren naar depot op werkterrein</t>
  </si>
  <si>
    <t>Tot de werkzaamheden behoren tenminste:
- het opnemen van bestaande opsluitbanden
- materialen verwijderen en kapotte materialen afvoeren
- gerekend met 10% inboet inclusief stortkosten
- gehele materialen vervoeren naar depot op werkterrein</t>
  </si>
  <si>
    <t>- aanvullend grondwerk
- verwijderen "kapotte" kolk en vervangen door nieuwe
- inclusief stortkosten "kapotte" kolk
- leveren en aanbrengen nieuwe kolk (STR3245/30 of STR9736)
- stellen kolk
- aanvullen / fixeren kolk</t>
  </si>
  <si>
    <t>- aanbrengen van betonnen opsluitbanden
   afmetingen 100 mm x 200 mm, lengte 1.000 mm</t>
  </si>
  <si>
    <t>Leveren opsluitbanden 100 mm x 200 mm recht</t>
  </si>
  <si>
    <t>- leveren van betonnen opsluitbanden
   afmetingen 100 mm x 200 mm, lengte 1.000 mm</t>
  </si>
  <si>
    <t>- aanbrengen van betonnen tegels
    afmetingen 300 x 300 x 45 mm en
    300 x 150 x 45 mm
- afstrooien en natrillen</t>
  </si>
  <si>
    <t>Leveren betontegels, dikte 45 mm</t>
  </si>
  <si>
    <t>- leveren van betonnen tegels
    afmetingen 300 x 300 x 45 mm en
    300 x 150 x 45 mm
- afstrooien en natrillen</t>
  </si>
  <si>
    <t>Toepassen verkeersmaatregelen</t>
  </si>
  <si>
    <t>maal</t>
  </si>
  <si>
    <t>Leveren en aanbrengen huisaansluitingen</t>
  </si>
  <si>
    <t>Opstellen schets en afstemming gebruiker pand</t>
  </si>
  <si>
    <t>Opnemen complete bestrating, palletteren t.b.v. hergebruik</t>
  </si>
  <si>
    <t>Grond ontgraven</t>
  </si>
  <si>
    <t>Verwijderen bestaande huisaansluiting, incl. hulpstukken gemiddelde lengte 6 meter</t>
  </si>
  <si>
    <t>Aanbrengen nieuwe huisaansluiting, flexibele overgang, moffen, doorspuitpunt rond 125 mm / 160 mm</t>
  </si>
  <si>
    <t>Aanvullen grond, inclusief verdichten en profilieren</t>
  </si>
  <si>
    <t>Leveren en aanbrengen zand, op hoogte aansluiten van de tuin, maximaal 1,5 m3 per aansluiting</t>
  </si>
  <si>
    <t>Leveren en aanbrengen grond, op hoogte aansluiten van de tuin, maximaal 1,5 m3 per aansluiting</t>
  </si>
  <si>
    <t>Leveren ontbrekende bestratingsmaterialen</t>
  </si>
  <si>
    <t>Herstraten, als bestaand, inclusief afstrooien en natrillen, maximaal 9 m2 per aansluiting</t>
  </si>
  <si>
    <t>Overdragen locale situatie, inclusief afstemming en akkoord gebruiker pand</t>
  </si>
  <si>
    <t>methode:</t>
  </si>
  <si>
    <t>Ambitieniveau:</t>
  </si>
  <si>
    <t>noteer hier uw ambitieniveau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</si>
  <si>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prestatieladder, ambitiniveau 3 --&gt; geen fictieve korting </t>
    </r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</si>
  <si>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prestatieladder, ambitiniveau 4 --&gt; 1% fictieve korting </t>
    </r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</si>
  <si>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prestatieladder, ambitiniveau 5 --&gt; 2% fictieve korting </t>
    </r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</si>
  <si>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-bewust certificaat / projectverklaring *)</t>
    </r>
  </si>
  <si>
    <r>
      <t>als het aangeboden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-ambitieniveau hoger is dan niveau 3, ontvangt inschrijver een korting op de fictieve inschrijfprijs van 1% voor niveau 4 en 2% voor niveau 5.</t>
    </r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</si>
  <si>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-prestatieladder</t>
    </r>
  </si>
  <si>
    <t>Prijspeil 27-10-2023</t>
  </si>
  <si>
    <t>5a</t>
  </si>
  <si>
    <t>30% van de "realisatie fictief, optie Intermaris"</t>
  </si>
  <si>
    <t>Totaal inschrijfprijs t.b.v. BPKV Gemeente</t>
  </si>
  <si>
    <t>Toegevoegd bij Nota van Inlichtingen 1</t>
  </si>
  <si>
    <t xml:space="preserve">Gewijzigd bij Nota van Inlichtingen 1, </t>
  </si>
  <si>
    <t>korting ook over 30% optie Intermaris</t>
  </si>
  <si>
    <t>Bodemonderzoek, AP04, t.b.v. afvoeren grond</t>
  </si>
  <si>
    <t>Aeriusbrekening</t>
  </si>
  <si>
    <t>Geohydrologisch onderzoek, 8 peilbuizen, 3x monitoren, 3x watermonster analyse. Peilbuizen aanbrengen binnen 4 weken na opdracht</t>
  </si>
  <si>
    <t>Geotechnisch onderzoek, 8 sonderingen, diepte 12 meter</t>
  </si>
  <si>
    <t>Flora en fauna scan voor het kappen van de bomen inclusief BEA</t>
  </si>
  <si>
    <t>Toegevoegd bij Nota van Inlichtingen 2</t>
  </si>
  <si>
    <t>Weergave in procenten aangepast naar getal, versie 1.3</t>
  </si>
  <si>
    <t>Toegevoegd versie 1.4</t>
  </si>
  <si>
    <t>Toegevoegd versie 1.4, de formule is aangepast van F22 t/m 25 naar F22 t/m F31</t>
  </si>
  <si>
    <t>Toegevoegd versie 1.4, de formule is aangepast van F25-26 naar F25 t/m F35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</si>
</sst>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-* #,##0_-;_-* #,##0\-;_-* &quot;-&quot;??_-;_-@_-"/>
    <numFmt numFmtId="166" formatCode="_([$€-413]\ * #,##0_);_([$€-413]\ * \(#,##0\);_([$€-413]\ * &quot;-&quot;_);_(@_)"/>
    <numFmt numFmtId="167" formatCode="_([$€-413]\ * #,##0.00_);_([$€-413]\ * \(#,##0.00\);_([$€-413]\ * &quot;-&quot;_);_(@_)"/>
    <numFmt numFmtId="168" formatCode="dd/mm/yy;@"/>
    <numFmt numFmtId="169" formatCode="_ * #,##0.00_ ;_ * \-#,##0.00_ ;_ * &quot;-&quot;_ ;_ @_ "/>
    <numFmt numFmtId="170" formatCode="_(&quot;€&quot;\ * #,##0.00_);_(&quot;€&quot;\ * \(#,##0.00\);_(&quot;€&quot;\ * &quot;-&quot;??_);_(@_)"/>
    <numFmt numFmtId="171" formatCode="_-[$€]\ * #,##0.00_-;_-[$€]\ * #,##0.00\-;_-[$€]\ 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8"/>
      <name val="Arial"/>
      <family val="2"/>
    </font>
    <font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color rgb="FF009DE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rgb="FF009DE0"/>
      <name val="Calibri"/>
      <family val="2"/>
      <scheme val="minor"/>
    </font>
    <font>
      <sz val="10"/>
      <color rgb="FF009DE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theme="4"/>
      <name val="Calibri"/>
      <family val="2"/>
      <scheme val="minor"/>
    </font>
    <font>
      <i/>
      <sz val="10"/>
      <color theme="0" tint="-0.34998626667073579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B0F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9D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rgb="FF009DE0"/>
      </top>
      <bottom/>
      <diagonal/>
    </border>
    <border>
      <left/>
      <right/>
      <top/>
      <bottom style="thin">
        <color rgb="FF009DE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9DE0"/>
      </top>
      <bottom style="thin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1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7" fillId="2" borderId="0" xfId="0" applyFont="1" applyFill="1"/>
    <xf numFmtId="0" fontId="2" fillId="2" borderId="0" xfId="0" applyFont="1" applyFill="1"/>
    <xf numFmtId="0" fontId="3" fillId="0" borderId="0" xfId="0" applyFont="1" applyAlignment="1">
      <alignment vertical="top"/>
    </xf>
    <xf numFmtId="0" fontId="6" fillId="0" borderId="0" xfId="2" applyNumberFormat="1" applyFont="1" applyAlignment="1" applyProtection="1">
      <alignment horizontal="center" vertical="top"/>
      <protection hidden="1"/>
    </xf>
    <xf numFmtId="0" fontId="8" fillId="0" borderId="0" xfId="0" applyFont="1" applyAlignment="1">
      <alignment vertical="top"/>
    </xf>
    <xf numFmtId="0" fontId="4" fillId="0" borderId="0" xfId="2" applyNumberFormat="1" applyFont="1" applyAlignment="1">
      <alignment horizontal="right" vertical="top"/>
    </xf>
    <xf numFmtId="0" fontId="9" fillId="2" borderId="0" xfId="2" applyNumberFormat="1" applyFont="1" applyFill="1"/>
    <xf numFmtId="0" fontId="6" fillId="2" borderId="0" xfId="0" applyFont="1" applyFill="1"/>
    <xf numFmtId="0" fontId="6" fillId="2" borderId="0" xfId="0" applyFont="1" applyFill="1" applyAlignment="1">
      <alignment horizontal="center" vertical="top"/>
    </xf>
    <xf numFmtId="0" fontId="6" fillId="2" borderId="0" xfId="2" applyNumberFormat="1" applyFont="1" applyFill="1"/>
    <xf numFmtId="0" fontId="6" fillId="2" borderId="0" xfId="0" applyFont="1" applyFill="1" applyAlignment="1">
      <alignment horizontal="center"/>
    </xf>
    <xf numFmtId="0" fontId="6" fillId="0" borderId="0" xfId="2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0" xfId="2" applyNumberFormat="1" applyFont="1"/>
    <xf numFmtId="0" fontId="11" fillId="0" borderId="0" xfId="0" applyFont="1"/>
    <xf numFmtId="165" fontId="12" fillId="0" borderId="0" xfId="2" applyNumberFormat="1" applyFont="1" applyAlignment="1" applyProtection="1">
      <alignment horizontal="left" vertical="top"/>
      <protection locked="0"/>
    </xf>
    <xf numFmtId="41" fontId="14" fillId="0" borderId="0" xfId="2" applyNumberFormat="1" applyFont="1" applyAlignment="1" applyProtection="1">
      <alignment vertical="top" wrapText="1"/>
      <protection locked="0"/>
    </xf>
    <xf numFmtId="44" fontId="14" fillId="0" borderId="0" xfId="2" applyNumberFormat="1" applyFont="1" applyAlignment="1" applyProtection="1">
      <alignment vertical="top" wrapText="1"/>
    </xf>
    <xf numFmtId="165" fontId="14" fillId="0" borderId="0" xfId="2" applyNumberFormat="1" applyFont="1" applyAlignment="1" applyProtection="1">
      <alignment horizontal="left" vertical="top" indent="1"/>
    </xf>
    <xf numFmtId="41" fontId="14" fillId="0" borderId="0" xfId="2" applyNumberFormat="1" applyFont="1" applyAlignment="1" applyProtection="1">
      <alignment vertical="top" wrapText="1"/>
    </xf>
    <xf numFmtId="0" fontId="11" fillId="0" borderId="0" xfId="2" applyNumberFormat="1" applyFont="1" applyAlignment="1" applyProtection="1">
      <alignment vertical="top"/>
      <protection locked="0"/>
    </xf>
    <xf numFmtId="41" fontId="14" fillId="0" borderId="3" xfId="2" applyNumberFormat="1" applyFont="1" applyBorder="1" applyAlignment="1" applyProtection="1">
      <alignment vertical="top" wrapText="1"/>
      <protection locked="0"/>
    </xf>
    <xf numFmtId="165" fontId="11" fillId="0" borderId="3" xfId="2" applyNumberFormat="1" applyFont="1" applyBorder="1" applyAlignment="1" applyProtection="1">
      <alignment horizontal="center" vertical="top" wrapText="1"/>
      <protection locked="0"/>
    </xf>
    <xf numFmtId="167" fontId="11" fillId="0" borderId="3" xfId="2" applyNumberFormat="1" applyFont="1" applyBorder="1" applyAlignment="1" applyProtection="1">
      <alignment vertical="top" wrapText="1"/>
      <protection locked="0"/>
    </xf>
    <xf numFmtId="165" fontId="10" fillId="0" borderId="0" xfId="2" applyNumberFormat="1" applyFont="1" applyAlignment="1">
      <alignment horizontal="left" vertical="top"/>
    </xf>
    <xf numFmtId="165" fontId="11" fillId="0" borderId="0" xfId="2" applyNumberFormat="1" applyFont="1" applyAlignment="1">
      <alignment horizontal="left" vertical="top" wrapText="1"/>
    </xf>
    <xf numFmtId="166" fontId="11" fillId="0" borderId="0" xfId="2" applyNumberFormat="1" applyFont="1" applyAlignment="1">
      <alignment horizontal="left" vertical="top" wrapText="1"/>
    </xf>
    <xf numFmtId="165" fontId="11" fillId="0" borderId="3" xfId="2" applyNumberFormat="1" applyFont="1" applyBorder="1" applyAlignment="1" applyProtection="1">
      <alignment horizontal="left" vertical="top"/>
      <protection locked="0"/>
    </xf>
    <xf numFmtId="165" fontId="11" fillId="0" borderId="3" xfId="2" applyNumberFormat="1" applyFont="1" applyBorder="1" applyAlignment="1">
      <alignment horizontal="center" vertical="top" wrapText="1"/>
    </xf>
    <xf numFmtId="44" fontId="11" fillId="0" borderId="3" xfId="2" applyNumberFormat="1" applyFont="1" applyBorder="1" applyAlignment="1" applyProtection="1">
      <alignment vertical="top" wrapText="1"/>
      <protection locked="0"/>
    </xf>
    <xf numFmtId="165" fontId="11" fillId="0" borderId="0" xfId="2" applyNumberFormat="1" applyFont="1" applyAlignment="1">
      <alignment horizontal="center" vertical="top" wrapText="1"/>
    </xf>
    <xf numFmtId="44" fontId="11" fillId="0" borderId="0" xfId="2" applyNumberFormat="1" applyFont="1" applyAlignment="1">
      <alignment vertical="top" wrapText="1"/>
    </xf>
    <xf numFmtId="165" fontId="11" fillId="0" borderId="0" xfId="2" applyNumberFormat="1" applyFont="1" applyAlignment="1">
      <alignment horizontal="left" vertical="top" indent="1"/>
    </xf>
    <xf numFmtId="165" fontId="10" fillId="0" borderId="0" xfId="2" applyNumberFormat="1" applyFont="1" applyAlignment="1" applyProtection="1">
      <alignment horizontal="left" vertical="top"/>
      <protection locked="0"/>
    </xf>
    <xf numFmtId="165" fontId="11" fillId="0" borderId="3" xfId="2" applyNumberFormat="1" applyFont="1" applyBorder="1" applyAlignment="1">
      <alignment horizontal="left" vertical="top" indent="1"/>
    </xf>
    <xf numFmtId="44" fontId="11" fillId="0" borderId="3" xfId="2" applyNumberFormat="1" applyFont="1" applyBorder="1" applyAlignment="1">
      <alignment vertical="top" wrapText="1"/>
    </xf>
    <xf numFmtId="165" fontId="15" fillId="2" borderId="0" xfId="2" applyNumberFormat="1" applyFont="1" applyFill="1" applyAlignment="1">
      <alignment horizontal="left" vertical="top"/>
    </xf>
    <xf numFmtId="41" fontId="13" fillId="2" borderId="0" xfId="2" applyNumberFormat="1" applyFont="1" applyFill="1" applyAlignment="1">
      <alignment horizontal="left" vertical="top" wrapText="1"/>
    </xf>
    <xf numFmtId="165" fontId="15" fillId="2" borderId="0" xfId="2" applyNumberFormat="1" applyFont="1" applyFill="1" applyAlignment="1">
      <alignment horizontal="left" vertical="top" wrapText="1"/>
    </xf>
    <xf numFmtId="166" fontId="15" fillId="2" borderId="0" xfId="2" applyNumberFormat="1" applyFont="1" applyFill="1" applyAlignment="1">
      <alignment horizontal="left" vertical="top" wrapText="1"/>
    </xf>
    <xf numFmtId="41" fontId="14" fillId="0" borderId="0" xfId="2" applyNumberFormat="1" applyFont="1" applyAlignment="1" applyProtection="1">
      <alignment horizontal="center" vertical="top" wrapText="1"/>
    </xf>
    <xf numFmtId="165" fontId="11" fillId="0" borderId="3" xfId="2" applyNumberFormat="1" applyFont="1" applyBorder="1" applyAlignment="1" applyProtection="1">
      <alignment horizontal="left" vertical="top" indent="2"/>
      <protection locked="0"/>
    </xf>
    <xf numFmtId="41" fontId="11" fillId="0" borderId="0" xfId="2" applyNumberFormat="1" applyFont="1" applyAlignment="1">
      <alignment horizontal="left" vertical="top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right" vertical="center"/>
    </xf>
    <xf numFmtId="41" fontId="14" fillId="3" borderId="0" xfId="2" applyNumberFormat="1" applyFont="1" applyFill="1" applyAlignment="1" applyProtection="1">
      <alignment vertical="top" wrapText="1"/>
    </xf>
    <xf numFmtId="44" fontId="14" fillId="3" borderId="0" xfId="2" applyNumberFormat="1" applyFont="1" applyFill="1" applyAlignment="1" applyProtection="1">
      <alignment vertical="top" wrapText="1"/>
    </xf>
    <xf numFmtId="165" fontId="14" fillId="3" borderId="0" xfId="2" applyNumberFormat="1" applyFont="1" applyFill="1" applyAlignment="1" applyProtection="1">
      <alignment horizontal="left" vertical="top" indent="1"/>
    </xf>
    <xf numFmtId="41" fontId="14" fillId="3" borderId="0" xfId="2" applyNumberFormat="1" applyFont="1" applyFill="1" applyAlignment="1" applyProtection="1">
      <alignment vertical="top" wrapText="1"/>
      <protection locked="0"/>
    </xf>
    <xf numFmtId="165" fontId="14" fillId="3" borderId="0" xfId="2" applyNumberFormat="1" applyFont="1" applyFill="1" applyAlignment="1" applyProtection="1">
      <alignment horizontal="left" vertical="top" indent="1"/>
      <protection locked="0"/>
    </xf>
    <xf numFmtId="165" fontId="14" fillId="3" borderId="0" xfId="2" applyNumberFormat="1" applyFont="1" applyFill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center"/>
    </xf>
    <xf numFmtId="44" fontId="3" fillId="0" borderId="0" xfId="1" applyFont="1"/>
    <xf numFmtId="44" fontId="11" fillId="0" borderId="1" xfId="1" applyFont="1" applyBorder="1" applyAlignment="1">
      <alignment horizontal="right" vertical="center"/>
    </xf>
    <xf numFmtId="44" fontId="4" fillId="0" borderId="2" xfId="1" applyFont="1" applyBorder="1" applyAlignment="1">
      <alignment horizontal="right" vertical="center"/>
    </xf>
    <xf numFmtId="44" fontId="6" fillId="2" borderId="0" xfId="1" applyFont="1" applyFill="1" applyAlignment="1">
      <alignment horizontal="right" vertical="center"/>
    </xf>
    <xf numFmtId="44" fontId="4" fillId="0" borderId="0" xfId="1" applyFont="1" applyAlignment="1">
      <alignment horizontal="right" vertical="top"/>
    </xf>
    <xf numFmtId="44" fontId="6" fillId="2" borderId="0" xfId="1" applyFont="1" applyFill="1" applyAlignment="1">
      <alignment horizontal="center" vertical="top"/>
    </xf>
    <xf numFmtId="44" fontId="6" fillId="2" borderId="0" xfId="1" applyFont="1" applyFill="1" applyAlignment="1">
      <alignment horizontal="center"/>
    </xf>
    <xf numFmtId="44" fontId="6" fillId="0" borderId="0" xfId="1" applyFont="1" applyAlignment="1">
      <alignment horizontal="center"/>
    </xf>
    <xf numFmtId="44" fontId="11" fillId="0" borderId="0" xfId="1" applyFont="1" applyAlignment="1">
      <alignment vertical="top" wrapText="1"/>
    </xf>
    <xf numFmtId="44" fontId="11" fillId="0" borderId="3" xfId="1" applyFont="1" applyBorder="1" applyAlignment="1">
      <alignment vertical="top" wrapText="1"/>
    </xf>
    <xf numFmtId="44" fontId="10" fillId="0" borderId="0" xfId="1" applyFont="1" applyAlignment="1">
      <alignment horizontal="left" vertical="top" wrapText="1"/>
    </xf>
    <xf numFmtId="44" fontId="15" fillId="2" borderId="0" xfId="1" applyFont="1" applyFill="1" applyAlignment="1">
      <alignment horizontal="left" vertical="top" wrapText="1"/>
    </xf>
    <xf numFmtId="44" fontId="11" fillId="0" borderId="0" xfId="1" applyFont="1"/>
    <xf numFmtId="44" fontId="11" fillId="4" borderId="0" xfId="2" applyNumberFormat="1" applyFont="1" applyFill="1" applyAlignment="1">
      <alignment vertical="top" wrapText="1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4" fontId="0" fillId="0" borderId="0" xfId="0" applyNumberFormat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left"/>
    </xf>
    <xf numFmtId="9" fontId="0" fillId="0" borderId="0" xfId="0" applyNumberFormat="1" applyAlignment="1">
      <alignment horizontal="center"/>
    </xf>
    <xf numFmtId="0" fontId="0" fillId="5" borderId="4" xfId="0" applyFill="1" applyBorder="1"/>
    <xf numFmtId="0" fontId="0" fillId="5" borderId="5" xfId="0" applyFill="1" applyBorder="1" applyAlignment="1">
      <alignment horizontal="center"/>
    </xf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0" xfId="0" applyFill="1" applyAlignment="1">
      <alignment horizontal="center"/>
    </xf>
    <xf numFmtId="0" fontId="0" fillId="5" borderId="0" xfId="0" applyFill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 applyAlignment="1">
      <alignment horizontal="center"/>
    </xf>
    <xf numFmtId="0" fontId="0" fillId="5" borderId="10" xfId="0" applyFill="1" applyBorder="1"/>
    <xf numFmtId="0" fontId="0" fillId="5" borderId="11" xfId="0" applyFill="1" applyBorder="1"/>
    <xf numFmtId="44" fontId="0" fillId="5" borderId="0" xfId="1" applyFont="1" applyFill="1" applyBorder="1"/>
    <xf numFmtId="0" fontId="0" fillId="6" borderId="0" xfId="0" applyFill="1"/>
    <xf numFmtId="44" fontId="0" fillId="6" borderId="0" xfId="0" applyNumberFormat="1" applyFill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7" borderId="12" xfId="0" applyFill="1" applyBorder="1"/>
    <xf numFmtId="0" fontId="16" fillId="7" borderId="13" xfId="0" applyFont="1" applyFill="1" applyBorder="1"/>
    <xf numFmtId="0" fontId="0" fillId="7" borderId="14" xfId="0" applyFill="1" applyBorder="1"/>
    <xf numFmtId="41" fontId="14" fillId="0" borderId="0" xfId="2" applyNumberFormat="1" applyFont="1" applyFill="1" applyAlignment="1" applyProtection="1">
      <alignment vertical="top" wrapText="1"/>
    </xf>
    <xf numFmtId="168" fontId="4" fillId="0" borderId="2" xfId="0" applyNumberFormat="1" applyFont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165" fontId="4" fillId="0" borderId="0" xfId="2" applyNumberFormat="1" applyFont="1" applyAlignment="1">
      <alignment horizontal="right" vertical="top"/>
    </xf>
    <xf numFmtId="165" fontId="6" fillId="2" borderId="0" xfId="2" applyNumberFormat="1" applyFont="1" applyFill="1" applyAlignment="1">
      <alignment horizontal="center" vertical="top"/>
    </xf>
    <xf numFmtId="165" fontId="6" fillId="2" borderId="0" xfId="2" applyNumberFormat="1" applyFont="1" applyFill="1" applyAlignment="1">
      <alignment horizontal="center"/>
    </xf>
    <xf numFmtId="165" fontId="6" fillId="0" borderId="0" xfId="2" applyNumberFormat="1" applyFont="1" applyAlignment="1">
      <alignment horizontal="center"/>
    </xf>
    <xf numFmtId="165" fontId="10" fillId="0" borderId="0" xfId="2" applyNumberFormat="1" applyFont="1" applyAlignment="1">
      <alignment horizontal="left" indent="2"/>
    </xf>
    <xf numFmtId="41" fontId="11" fillId="0" borderId="0" xfId="2" applyNumberFormat="1" applyFont="1" applyAlignment="1">
      <alignment horizontal="right"/>
    </xf>
    <xf numFmtId="165" fontId="11" fillId="0" borderId="0" xfId="2" applyNumberFormat="1" applyFont="1" applyAlignment="1">
      <alignment horizontal="center"/>
    </xf>
    <xf numFmtId="166" fontId="11" fillId="0" borderId="0" xfId="2" applyNumberFormat="1" applyFont="1" applyAlignment="1">
      <alignment horizontal="right"/>
    </xf>
    <xf numFmtId="165" fontId="13" fillId="0" borderId="0" xfId="2" applyNumberFormat="1" applyFont="1" applyAlignment="1" applyProtection="1">
      <alignment horizontal="left" vertical="top" indent="1"/>
    </xf>
    <xf numFmtId="165" fontId="14" fillId="0" borderId="0" xfId="2" applyNumberFormat="1" applyFont="1" applyAlignment="1" applyProtection="1">
      <alignment horizontal="center" vertical="top" wrapText="1"/>
    </xf>
    <xf numFmtId="166" fontId="11" fillId="0" borderId="0" xfId="2" applyNumberFormat="1" applyFont="1" applyAlignment="1">
      <alignment vertical="top" wrapText="1"/>
    </xf>
    <xf numFmtId="165" fontId="18" fillId="0" borderId="0" xfId="2" applyNumberFormat="1" applyFont="1" applyAlignment="1" applyProtection="1">
      <alignment horizontal="left" vertical="top" wrapText="1" indent="1"/>
    </xf>
    <xf numFmtId="165" fontId="18" fillId="0" borderId="0" xfId="2" quotePrefix="1" applyNumberFormat="1" applyFont="1" applyAlignment="1" applyProtection="1">
      <alignment horizontal="left" vertical="top" wrapText="1" indent="1"/>
    </xf>
    <xf numFmtId="165" fontId="19" fillId="0" borderId="0" xfId="2" quotePrefix="1" applyNumberFormat="1" applyFont="1" applyAlignment="1" applyProtection="1">
      <alignment horizontal="left" vertical="top" wrapText="1" indent="1"/>
    </xf>
    <xf numFmtId="44" fontId="14" fillId="0" borderId="0" xfId="2" applyNumberFormat="1" applyFont="1" applyFill="1" applyAlignment="1" applyProtection="1">
      <alignment vertical="top" wrapText="1"/>
    </xf>
    <xf numFmtId="165" fontId="14" fillId="0" borderId="0" xfId="2" applyNumberFormat="1" applyFont="1" applyAlignment="1" applyProtection="1">
      <alignment horizontal="left" vertical="top" wrapText="1" indent="1"/>
    </xf>
    <xf numFmtId="165" fontId="14" fillId="0" borderId="0" xfId="2" applyNumberFormat="1" applyFont="1" applyFill="1" applyAlignment="1" applyProtection="1">
      <alignment horizontal="left" vertical="top" indent="1"/>
    </xf>
    <xf numFmtId="165" fontId="11" fillId="0" borderId="3" xfId="2" applyNumberFormat="1" applyFont="1" applyBorder="1" applyAlignment="1" applyProtection="1">
      <alignment horizontal="left" vertical="top" indent="3"/>
      <protection locked="0"/>
    </xf>
    <xf numFmtId="166" fontId="11" fillId="0" borderId="3" xfId="2" applyNumberFormat="1" applyFont="1" applyBorder="1" applyAlignment="1">
      <alignment vertical="top" wrapText="1"/>
    </xf>
    <xf numFmtId="165" fontId="20" fillId="0" borderId="0" xfId="2" applyNumberFormat="1" applyFont="1" applyAlignment="1" applyProtection="1">
      <alignment horizontal="left" vertical="top"/>
      <protection locked="0"/>
    </xf>
    <xf numFmtId="41" fontId="14" fillId="0" borderId="0" xfId="2" applyNumberFormat="1" applyFont="1" applyAlignment="1">
      <alignment horizontal="left" vertical="top" wrapText="1"/>
    </xf>
    <xf numFmtId="166" fontId="10" fillId="0" borderId="0" xfId="2" applyNumberFormat="1" applyFont="1" applyAlignment="1">
      <alignment horizontal="left" vertical="top" wrapText="1"/>
    </xf>
    <xf numFmtId="165" fontId="18" fillId="0" borderId="0" xfId="2" applyNumberFormat="1" applyFont="1" applyAlignment="1">
      <alignment horizontal="left" vertical="top"/>
    </xf>
    <xf numFmtId="41" fontId="14" fillId="0" borderId="3" xfId="2" applyNumberFormat="1" applyFont="1" applyBorder="1" applyAlignment="1" applyProtection="1">
      <alignment vertical="top" wrapText="1"/>
    </xf>
    <xf numFmtId="165" fontId="14" fillId="0" borderId="0" xfId="2" applyNumberFormat="1" applyFont="1" applyAlignment="1" applyProtection="1">
      <alignment horizontal="left" vertical="top" indent="1"/>
      <protection locked="0"/>
    </xf>
    <xf numFmtId="165" fontId="14" fillId="0" borderId="0" xfId="2" applyNumberFormat="1" applyFont="1" applyAlignment="1" applyProtection="1">
      <alignment horizontal="center" vertical="top" wrapText="1"/>
      <protection locked="0"/>
    </xf>
    <xf numFmtId="44" fontId="14" fillId="0" borderId="0" xfId="2" applyNumberFormat="1" applyFont="1" applyAlignment="1" applyProtection="1">
      <alignment vertical="top" wrapText="1"/>
      <protection locked="0"/>
    </xf>
    <xf numFmtId="165" fontId="11" fillId="0" borderId="0" xfId="2" applyNumberFormat="1" applyFont="1" applyAlignment="1" applyProtection="1">
      <alignment horizontal="left" vertical="top" indent="1"/>
      <protection locked="0"/>
    </xf>
    <xf numFmtId="169" fontId="14" fillId="0" borderId="0" xfId="2" applyNumberFormat="1" applyFont="1" applyAlignment="1" applyProtection="1">
      <alignment horizontal="right" vertical="top" wrapText="1"/>
    </xf>
    <xf numFmtId="165" fontId="11" fillId="0" borderId="0" xfId="2" applyNumberFormat="1" applyFont="1" applyBorder="1" applyAlignment="1">
      <alignment horizontal="left" vertical="top" indent="1"/>
    </xf>
    <xf numFmtId="165" fontId="11" fillId="0" borderId="0" xfId="2" applyNumberFormat="1" applyFont="1" applyBorder="1" applyAlignment="1">
      <alignment horizontal="center" vertical="top" wrapText="1"/>
    </xf>
    <xf numFmtId="44" fontId="11" fillId="0" borderId="0" xfId="2" applyNumberFormat="1" applyFont="1" applyBorder="1" applyAlignment="1">
      <alignment vertical="top" wrapText="1"/>
    </xf>
    <xf numFmtId="166" fontId="11" fillId="0" borderId="0" xfId="2" applyNumberFormat="1" applyFont="1" applyBorder="1" applyAlignment="1">
      <alignment vertical="top" wrapText="1"/>
    </xf>
    <xf numFmtId="169" fontId="14" fillId="0" borderId="0" xfId="2" applyNumberFormat="1" applyFont="1" applyBorder="1" applyAlignment="1" applyProtection="1">
      <alignment horizontal="right" vertical="top" wrapText="1"/>
    </xf>
    <xf numFmtId="41" fontId="14" fillId="0" borderId="3" xfId="3" applyNumberFormat="1" applyFont="1" applyBorder="1" applyAlignment="1" applyProtection="1">
      <alignment vertical="top" wrapText="1"/>
    </xf>
    <xf numFmtId="41" fontId="21" fillId="0" borderId="15" xfId="3" applyNumberFormat="1" applyFont="1" applyBorder="1" applyAlignment="1">
      <alignment horizontal="right" vertical="top" wrapText="1"/>
    </xf>
    <xf numFmtId="165" fontId="4" fillId="0" borderId="0" xfId="2" applyNumberFormat="1" applyFont="1" applyAlignment="1">
      <alignment vertical="top"/>
    </xf>
    <xf numFmtId="165" fontId="4" fillId="0" borderId="0" xfId="2" applyNumberFormat="1" applyFont="1" applyAlignment="1">
      <alignment vertical="top" wrapText="1"/>
    </xf>
    <xf numFmtId="0" fontId="15" fillId="2" borderId="0" xfId="2" applyNumberFormat="1" applyFont="1" applyFill="1" applyAlignment="1" applyProtection="1">
      <alignment horizontal="left" vertical="top"/>
      <protection locked="0"/>
    </xf>
    <xf numFmtId="41" fontId="14" fillId="0" borderId="0" xfId="2" applyNumberFormat="1" applyFont="1" applyAlignment="1">
      <alignment horizontal="right"/>
    </xf>
    <xf numFmtId="44" fontId="0" fillId="6" borderId="0" xfId="1" applyFont="1" applyFill="1"/>
    <xf numFmtId="0" fontId="10" fillId="0" borderId="0" xfId="2" applyNumberFormat="1" applyFont="1" applyAlignment="1">
      <alignment horizontal="center" vertical="top"/>
    </xf>
    <xf numFmtId="44" fontId="11" fillId="5" borderId="10" xfId="1" applyFont="1" applyFill="1" applyBorder="1" applyAlignment="1">
      <alignment horizontal="center" vertical="center"/>
    </xf>
    <xf numFmtId="165" fontId="19" fillId="0" borderId="0" xfId="2" applyNumberFormat="1" applyFont="1" applyAlignment="1" applyProtection="1">
      <alignment horizontal="left" vertical="top"/>
      <protection locked="0"/>
    </xf>
    <xf numFmtId="166" fontId="19" fillId="0" borderId="0" xfId="2" applyNumberFormat="1" applyFont="1" applyAlignment="1">
      <alignment vertical="top" wrapText="1"/>
    </xf>
    <xf numFmtId="41" fontId="19" fillId="0" borderId="0" xfId="2" applyNumberFormat="1" applyFont="1" applyAlignment="1" applyProtection="1">
      <alignment vertical="top" wrapText="1"/>
      <protection locked="0"/>
    </xf>
    <xf numFmtId="165" fontId="19" fillId="0" borderId="0" xfId="2" applyNumberFormat="1" applyFont="1" applyAlignment="1" applyProtection="1">
      <alignment horizontal="center" vertical="top" wrapText="1"/>
    </xf>
    <xf numFmtId="44" fontId="19" fillId="0" borderId="0" xfId="2" applyNumberFormat="1" applyFont="1" applyFill="1" applyAlignment="1" applyProtection="1">
      <alignment vertical="top" wrapText="1"/>
    </xf>
    <xf numFmtId="0" fontId="19" fillId="0" borderId="0" xfId="0" applyFont="1"/>
    <xf numFmtId="0" fontId="13" fillId="0" borderId="0" xfId="0" applyFont="1"/>
    <xf numFmtId="166" fontId="18" fillId="0" borderId="0" xfId="2" quotePrefix="1" applyNumberFormat="1" applyFont="1" applyAlignment="1">
      <alignment vertical="top" wrapText="1"/>
    </xf>
    <xf numFmtId="44" fontId="18" fillId="0" borderId="0" xfId="2" quotePrefix="1" applyNumberFormat="1" applyFont="1" applyFill="1" applyAlignment="1" applyProtection="1">
      <alignment vertical="top" wrapText="1"/>
    </xf>
    <xf numFmtId="0" fontId="18" fillId="0" borderId="0" xfId="0" quotePrefix="1" applyFont="1"/>
    <xf numFmtId="0" fontId="18" fillId="8" borderId="0" xfId="0" quotePrefix="1" applyFont="1" applyFill="1"/>
    <xf numFmtId="165" fontId="14" fillId="0" borderId="0" xfId="2" applyNumberFormat="1" applyFont="1" applyFill="1" applyAlignment="1" applyProtection="1">
      <alignment horizontal="left" vertical="top" wrapText="1" indent="1"/>
    </xf>
    <xf numFmtId="165" fontId="13" fillId="0" borderId="0" xfId="2" quotePrefix="1" applyNumberFormat="1" applyFont="1" applyAlignment="1" applyProtection="1">
      <alignment horizontal="left" vertical="top" wrapText="1" indent="1"/>
    </xf>
    <xf numFmtId="165" fontId="13" fillId="0" borderId="0" xfId="2" applyNumberFormat="1" applyFont="1" applyAlignment="1" applyProtection="1">
      <alignment horizontal="left" vertical="top" wrapText="1" indent="1"/>
    </xf>
    <xf numFmtId="165" fontId="14" fillId="0" borderId="0" xfId="2" applyNumberFormat="1" applyFont="1" applyFill="1" applyAlignment="1" applyProtection="1">
      <alignment horizontal="left" vertical="top" indent="1"/>
      <protection locked="0"/>
    </xf>
    <xf numFmtId="41" fontId="14" fillId="0" borderId="0" xfId="2" applyNumberFormat="1" applyFont="1" applyFill="1" applyAlignment="1" applyProtection="1">
      <alignment vertical="top" wrapText="1"/>
      <protection locked="0"/>
    </xf>
    <xf numFmtId="165" fontId="14" fillId="0" borderId="0" xfId="2" applyNumberFormat="1" applyFont="1" applyFill="1" applyAlignment="1" applyProtection="1">
      <alignment horizontal="center" vertical="top" wrapText="1"/>
      <protection locked="0"/>
    </xf>
    <xf numFmtId="0" fontId="0" fillId="9" borderId="4" xfId="0" applyFill="1" applyBorder="1"/>
    <xf numFmtId="0" fontId="0" fillId="9" borderId="5" xfId="0" applyFill="1" applyBorder="1" applyAlignment="1">
      <alignment horizontal="center"/>
    </xf>
    <xf numFmtId="0" fontId="0" fillId="9" borderId="5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0" xfId="0" applyFill="1" applyAlignment="1">
      <alignment horizontal="center"/>
    </xf>
    <xf numFmtId="0" fontId="0" fillId="9" borderId="0" xfId="0" applyFill="1"/>
    <xf numFmtId="0" fontId="0" fillId="9" borderId="8" xfId="0" applyFill="1" applyBorder="1"/>
    <xf numFmtId="0" fontId="0" fillId="9" borderId="9" xfId="0" applyFill="1" applyBorder="1"/>
    <xf numFmtId="0" fontId="0" fillId="9" borderId="10" xfId="0" applyFill="1" applyBorder="1" applyAlignment="1">
      <alignment horizontal="center"/>
    </xf>
    <xf numFmtId="0" fontId="0" fillId="9" borderId="10" xfId="0" applyFill="1" applyBorder="1"/>
    <xf numFmtId="0" fontId="0" fillId="9" borderId="11" xfId="0" applyFill="1" applyBorder="1"/>
    <xf numFmtId="44" fontId="0" fillId="9" borderId="0" xfId="1" applyFont="1" applyFill="1" applyBorder="1"/>
    <xf numFmtId="165" fontId="11" fillId="10" borderId="0" xfId="2" applyNumberFormat="1" applyFont="1" applyFill="1" applyAlignment="1" applyProtection="1">
      <alignment horizontal="left" vertical="top"/>
      <protection locked="0"/>
    </xf>
    <xf numFmtId="165" fontId="11" fillId="10" borderId="0" xfId="2" applyNumberFormat="1" applyFont="1" applyFill="1" applyAlignment="1" applyProtection="1">
      <alignment horizontal="left" vertical="top" indent="1"/>
    </xf>
    <xf numFmtId="41" fontId="11" fillId="10" borderId="0" xfId="2" applyNumberFormat="1" applyFont="1" applyFill="1" applyAlignment="1" applyProtection="1">
      <alignment vertical="top" wrapText="1"/>
      <protection locked="0"/>
    </xf>
    <xf numFmtId="165" fontId="11" fillId="10" borderId="0" xfId="2" applyNumberFormat="1" applyFont="1" applyFill="1" applyAlignment="1" applyProtection="1">
      <alignment horizontal="center" vertical="top" wrapText="1"/>
    </xf>
    <xf numFmtId="166" fontId="11" fillId="10" borderId="0" xfId="2" applyNumberFormat="1" applyFont="1" applyFill="1" applyAlignment="1">
      <alignment vertical="top" wrapText="1"/>
    </xf>
    <xf numFmtId="44" fontId="11" fillId="10" borderId="0" xfId="1" applyFont="1" applyFill="1"/>
    <xf numFmtId="0" fontId="11" fillId="10" borderId="0" xfId="0" applyFont="1" applyFill="1"/>
    <xf numFmtId="0" fontId="18" fillId="11" borderId="0" xfId="4" applyFont="1" applyFill="1" applyAlignment="1">
      <alignment vertical="top" wrapText="1"/>
    </xf>
    <xf numFmtId="0" fontId="23" fillId="3" borderId="16" xfId="0" applyFont="1" applyFill="1" applyBorder="1" applyAlignment="1">
      <alignment horizontal="center" vertical="center"/>
    </xf>
    <xf numFmtId="0" fontId="23" fillId="0" borderId="18" xfId="0" applyFont="1" applyBorder="1" applyAlignment="1">
      <alignment vertical="center"/>
    </xf>
    <xf numFmtId="0" fontId="0" fillId="0" borderId="16" xfId="0" applyBorder="1"/>
    <xf numFmtId="0" fontId="0" fillId="0" borderId="19" xfId="0" applyBorder="1"/>
    <xf numFmtId="165" fontId="18" fillId="0" borderId="0" xfId="2" applyNumberFormat="1" applyFont="1" applyFill="1" applyAlignment="1" applyProtection="1">
      <alignment horizontal="left" vertical="top" wrapText="1"/>
    </xf>
    <xf numFmtId="9" fontId="14" fillId="0" borderId="0" xfId="8" applyFont="1" applyAlignment="1" applyProtection="1">
      <alignment horizontal="right" vertical="top" wrapText="1"/>
    </xf>
    <xf numFmtId="0" fontId="24" fillId="0" borderId="13" xfId="0" applyFont="1" applyBorder="1"/>
    <xf numFmtId="0" fontId="26" fillId="0" borderId="4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26" fillId="3" borderId="12" xfId="0" applyFont="1" applyFill="1" applyBorder="1"/>
    <xf numFmtId="0" fontId="0" fillId="0" borderId="23" xfId="0" applyBorder="1"/>
    <xf numFmtId="0" fontId="0" fillId="0" borderId="21" xfId="0" applyBorder="1" applyAlignment="1">
      <alignment wrapText="1"/>
    </xf>
    <xf numFmtId="0" fontId="23" fillId="0" borderId="17" xfId="0" applyFont="1" applyBorder="1" applyAlignment="1">
      <alignment horizontal="right"/>
    </xf>
    <xf numFmtId="0" fontId="0" fillId="12" borderId="0" xfId="0" applyFill="1"/>
    <xf numFmtId="44" fontId="0" fillId="12" borderId="0" xfId="1" applyFont="1" applyFill="1" applyBorder="1"/>
    <xf numFmtId="0" fontId="0" fillId="12" borderId="0" xfId="0" applyFill="1" applyAlignment="1">
      <alignment horizontal="center"/>
    </xf>
    <xf numFmtId="44" fontId="0" fillId="12" borderId="0" xfId="0" applyNumberFormat="1" applyFill="1"/>
    <xf numFmtId="0" fontId="0" fillId="12" borderId="13" xfId="0" applyFill="1" applyBorder="1"/>
    <xf numFmtId="165" fontId="12" fillId="0" borderId="0" xfId="2" applyNumberFormat="1" applyFont="1" applyAlignment="1" applyProtection="1">
      <alignment horizontal="center" vertical="top"/>
      <protection locked="0"/>
    </xf>
    <xf numFmtId="165" fontId="12" fillId="13" borderId="0" xfId="2" applyNumberFormat="1" applyFont="1" applyFill="1" applyAlignment="1" applyProtection="1">
      <alignment horizontal="left" vertical="top"/>
      <protection locked="0"/>
    </xf>
    <xf numFmtId="165" fontId="12" fillId="13" borderId="0" xfId="2" applyNumberFormat="1" applyFont="1" applyFill="1" applyAlignment="1" applyProtection="1">
      <alignment horizontal="left" vertical="top" wrapText="1"/>
      <protection locked="0"/>
    </xf>
    <xf numFmtId="0" fontId="11" fillId="13" borderId="0" xfId="0" applyFont="1" applyFill="1"/>
    <xf numFmtId="0" fontId="11" fillId="13" borderId="0" xfId="0" applyFont="1" applyFill="1" applyAlignment="1">
      <alignment vertical="top"/>
    </xf>
    <xf numFmtId="0" fontId="17" fillId="13" borderId="0" xfId="0" applyFont="1" applyFill="1" applyAlignment="1">
      <alignment wrapText="1"/>
    </xf>
    <xf numFmtId="43" fontId="30" fillId="9" borderId="3" xfId="9" applyFont="1" applyFill="1" applyBorder="1" applyAlignment="1" applyProtection="1">
      <alignment horizontal="right" vertical="top" wrapText="1"/>
    </xf>
    <xf numFmtId="0" fontId="11" fillId="9" borderId="0" xfId="0" applyFont="1" applyFill="1"/>
    <xf numFmtId="43" fontId="3" fillId="0" borderId="0" xfId="9" applyFont="1"/>
    <xf numFmtId="43" fontId="14" fillId="9" borderId="0" xfId="9" applyFont="1" applyFill="1" applyAlignment="1" applyProtection="1">
      <alignment horizontal="right" vertical="top" wrapText="1"/>
    </xf>
    <xf numFmtId="43" fontId="14" fillId="9" borderId="3" xfId="9" applyFont="1" applyFill="1" applyBorder="1" applyAlignment="1" applyProtection="1">
      <alignment horizontal="right" vertical="top" wrapText="1"/>
    </xf>
    <xf numFmtId="43" fontId="14" fillId="9" borderId="0" xfId="9" applyFont="1" applyFill="1" applyBorder="1" applyAlignment="1" applyProtection="1">
      <alignment horizontal="right" vertical="top" wrapText="1"/>
    </xf>
    <xf numFmtId="0" fontId="3" fillId="14" borderId="0" xfId="0" applyFont="1" applyFill="1"/>
    <xf numFmtId="0" fontId="3" fillId="3" borderId="0" xfId="0" applyFont="1" applyFill="1" applyAlignment="1">
      <alignment horizontal="left"/>
    </xf>
    <xf numFmtId="0" fontId="16" fillId="5" borderId="7" xfId="0" applyFont="1" applyFill="1" applyBorder="1" applyAlignment="1">
      <alignment horizontal="center"/>
    </xf>
    <xf numFmtId="0" fontId="16" fillId="5" borderId="0" xfId="0" applyFont="1" applyFill="1" applyAlignment="1">
      <alignment horizontal="center"/>
    </xf>
    <xf numFmtId="0" fontId="16" fillId="5" borderId="8" xfId="0" applyFont="1" applyFill="1" applyBorder="1" applyAlignment="1">
      <alignment horizontal="center"/>
    </xf>
    <xf numFmtId="0" fontId="26" fillId="0" borderId="20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6" xfId="0" applyFont="1" applyBorder="1" applyAlignment="1">
      <alignment horizontal="left"/>
    </xf>
    <xf numFmtId="0" fontId="26" fillId="3" borderId="20" xfId="0" applyFont="1" applyFill="1" applyBorder="1" applyAlignment="1">
      <alignment horizontal="left"/>
    </xf>
    <xf numFmtId="0" fontId="26" fillId="3" borderId="16" xfId="0" applyFont="1" applyFill="1" applyBorder="1" applyAlignment="1">
      <alignment horizontal="left"/>
    </xf>
    <xf numFmtId="0" fontId="26" fillId="3" borderId="19" xfId="0" applyFont="1" applyFill="1" applyBorder="1" applyAlignment="1">
      <alignment horizontal="left"/>
    </xf>
    <xf numFmtId="0" fontId="25" fillId="3" borderId="1" xfId="0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/>
    </xf>
    <xf numFmtId="0" fontId="25" fillId="9" borderId="24" xfId="0" applyFont="1" applyFill="1" applyBorder="1" applyAlignment="1">
      <alignment horizontal="center" vertical="center"/>
    </xf>
  </cellXfs>
  <cellStyles count="10">
    <cellStyle name="Euro" xfId="5" xr:uid="{4E297C81-4327-4251-9858-1AD3E68C14E2}"/>
    <cellStyle name="Komma" xfId="9" builtinId="3"/>
    <cellStyle name="Komma 2" xfId="2" xr:uid="{1859CDEA-E419-403B-A232-407E8053B4E7}"/>
    <cellStyle name="Komma 3" xfId="6" xr:uid="{DF39E7D7-53A1-43B4-AB73-2A9BC07709B2}"/>
    <cellStyle name="Procent" xfId="8" builtinId="5"/>
    <cellStyle name="Procent 2" xfId="3" xr:uid="{F791F18A-7F96-4E00-83E1-876CAD15D613}"/>
    <cellStyle name="Standaard" xfId="0" builtinId="0"/>
    <cellStyle name="Standaard 2" xfId="4" xr:uid="{3C888ED8-A2BA-4868-8FFF-585E39EF6EC2}"/>
    <cellStyle name="Valuta" xfId="1" builtinId="4"/>
    <cellStyle name="Valuta 2" xfId="7" xr:uid="{C3195EA8-9351-4925-8003-60B2B3007914}"/>
  </cellStyles>
  <dxfs count="8">
    <dxf>
      <fill>
        <patternFill>
          <bgColor theme="6"/>
        </patternFill>
      </fill>
    </dxf>
    <dxf>
      <fill>
        <patternFill>
          <bgColor theme="0" tint="-0.34998626667073579"/>
        </patternFill>
      </fill>
    </dxf>
    <dxf>
      <fill>
        <patternFill>
          <bgColor theme="6"/>
        </patternFill>
      </fill>
    </dxf>
    <dxf>
      <fill>
        <patternFill>
          <bgColor theme="0" tint="-0.34998626667073579"/>
        </patternFill>
      </fill>
    </dxf>
    <dxf>
      <fill>
        <patternFill>
          <bgColor theme="6"/>
        </patternFill>
      </fill>
    </dxf>
    <dxf>
      <fill>
        <patternFill>
          <bgColor theme="0" tint="-0.34998626667073579"/>
        </patternFill>
      </fill>
    </dxf>
    <dxf>
      <fill>
        <patternFill>
          <bgColor theme="6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FFCCFF"/>
      <color rgb="FFFFFFFF"/>
      <color rgb="FF009D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scar%20van%20Zetten\Desktop\Gemeente%20Hoorn\20A2118%20SSK%20Hoorn%20Venenlaankwartier%20riool_v0.6%2014052020.xlsm" TargetMode="External"/><Relationship Id="rId1" Type="http://schemas.openxmlformats.org/officeDocument/2006/relationships/externalLinkPath" Target="/Users/Oscar%20van%20Zetten/Desktop/Gemeente%20Hoorn/20A2118%20SSK%20Hoorn%20Venenlaankwartier%20riool_v0.6%201405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houdsopgave"/>
      <sheetName val="LeegBlad"/>
      <sheetName val="Projectgegevens"/>
      <sheetName val="Instellingen"/>
      <sheetName val="Presentatieoverzicht"/>
      <sheetName val="Kostenoverzicht"/>
      <sheetName val="Probabilistisch"/>
      <sheetName val="Obj.overst.risicores."/>
      <sheetName val="Rekenvel"/>
      <sheetName val="Percentages"/>
      <sheetName val="Sjabloon"/>
      <sheetName val="V01 bovenbouw"/>
      <sheetName val="V01 onderbouw"/>
      <sheetName val="V01 totaal"/>
      <sheetName val="V02 totaal"/>
      <sheetName val="V03 totaal"/>
      <sheetName val="V04 totaal"/>
      <sheetName val="V05 totaal"/>
      <sheetName val="V06 totaal"/>
      <sheetName val="V07 totaal"/>
      <sheetName val="V08 totaal"/>
      <sheetName val="V09 totaal"/>
      <sheetName val="H01 totaal"/>
      <sheetName val="H02 totaal"/>
      <sheetName val="H03 totaal"/>
      <sheetName val="H04 bovenbouw"/>
      <sheetName val="H04 onderbouw"/>
      <sheetName val="H05 toaal"/>
      <sheetName val="H06 totaal"/>
      <sheetName val="H07 bovenbouw"/>
      <sheetName val="H07 onderbouw"/>
      <sheetName val="H07 totaal"/>
    </sheetNames>
    <sheetDataSet>
      <sheetData sheetId="0"/>
      <sheetData sheetId="1"/>
      <sheetData sheetId="2"/>
      <sheetData sheetId="3">
        <row r="10">
          <cell r="B10">
            <v>2019</v>
          </cell>
        </row>
        <row r="11">
          <cell r="B11">
            <v>115</v>
          </cell>
        </row>
        <row r="12">
          <cell r="B12">
            <v>0.03</v>
          </cell>
        </row>
        <row r="13">
          <cell r="B13">
            <v>55000</v>
          </cell>
        </row>
        <row r="15">
          <cell r="B15">
            <v>0.21</v>
          </cell>
        </row>
      </sheetData>
      <sheetData sheetId="4"/>
      <sheetData sheetId="5"/>
      <sheetData sheetId="6"/>
      <sheetData sheetId="7"/>
      <sheetData sheetId="8"/>
      <sheetData sheetId="9">
        <row r="11">
          <cell r="D11">
            <v>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2E43C-C865-41D5-8BF8-0F1275C60E72}">
  <sheetPr>
    <pageSetUpPr fitToPage="1"/>
  </sheetPr>
  <dimension ref="A1:H43"/>
  <sheetViews>
    <sheetView tabSelected="1" workbookViewId="0">
      <selection activeCell="A2" sqref="A2:F2"/>
    </sheetView>
  </sheetViews>
  <sheetFormatPr defaultRowHeight="15" x14ac:dyDescent="0.25"/>
  <cols>
    <col min="1" max="1" width="2.7109375" customWidth="1"/>
    <col min="2" max="2" width="15.7109375" style="73" customWidth="1"/>
    <col min="3" max="3" width="55.7109375" customWidth="1"/>
    <col min="4" max="4" width="10.7109375" customWidth="1"/>
    <col min="5" max="5" width="15.7109375" customWidth="1"/>
    <col min="6" max="6" width="3.85546875" customWidth="1"/>
    <col min="7" max="7" width="6.140625" customWidth="1"/>
    <col min="8" max="8" width="49.140625" customWidth="1"/>
  </cols>
  <sheetData>
    <row r="1" spans="1:8" x14ac:dyDescent="0.25">
      <c r="A1" s="87"/>
      <c r="B1" s="88"/>
      <c r="C1" s="89"/>
      <c r="D1" s="89"/>
      <c r="E1" s="89"/>
      <c r="F1" s="90"/>
      <c r="H1" s="105"/>
    </row>
    <row r="2" spans="1:8" ht="33.75" x14ac:dyDescent="0.5">
      <c r="A2" s="224" t="s">
        <v>0</v>
      </c>
      <c r="B2" s="225"/>
      <c r="C2" s="225"/>
      <c r="D2" s="225"/>
      <c r="E2" s="225"/>
      <c r="F2" s="226"/>
      <c r="H2" s="106" t="s">
        <v>1</v>
      </c>
    </row>
    <row r="3" spans="1:8" ht="15.75" thickBot="1" x14ac:dyDescent="0.3">
      <c r="A3" s="95"/>
      <c r="B3" s="96"/>
      <c r="C3" s="153" t="s">
        <v>249</v>
      </c>
      <c r="D3" s="97"/>
      <c r="E3" s="97"/>
      <c r="F3" s="98"/>
      <c r="H3" s="107"/>
    </row>
    <row r="4" spans="1:8" x14ac:dyDescent="0.25">
      <c r="A4" s="74"/>
      <c r="B4" s="75"/>
      <c r="C4" s="76"/>
      <c r="D4" s="76"/>
      <c r="E4" s="76"/>
      <c r="F4" s="77"/>
      <c r="H4" s="102"/>
    </row>
    <row r="5" spans="1:8" x14ac:dyDescent="0.25">
      <c r="A5" s="78"/>
      <c r="B5" s="73" t="s">
        <v>2</v>
      </c>
      <c r="C5" t="s">
        <v>3</v>
      </c>
      <c r="E5" s="73" t="s">
        <v>4</v>
      </c>
      <c r="F5" s="79"/>
      <c r="H5" s="104"/>
    </row>
    <row r="6" spans="1:8" x14ac:dyDescent="0.25">
      <c r="A6" s="78"/>
      <c r="F6" s="79"/>
      <c r="H6" s="104"/>
    </row>
    <row r="7" spans="1:8" x14ac:dyDescent="0.25">
      <c r="A7" s="78"/>
      <c r="B7" s="73">
        <v>1</v>
      </c>
      <c r="C7" t="str">
        <f>'Engineering fase 2'!B39</f>
        <v xml:space="preserve">Vaste prijs - engineering voor fase 2, Tussen de Wachters </v>
      </c>
      <c r="E7" s="80">
        <f>'Engineering fase 2'!F39</f>
        <v>12500.000008010205</v>
      </c>
      <c r="F7" s="79"/>
      <c r="H7" s="104" t="s">
        <v>5</v>
      </c>
    </row>
    <row r="8" spans="1:8" x14ac:dyDescent="0.25">
      <c r="A8" s="78"/>
      <c r="E8" s="80"/>
      <c r="F8" s="79"/>
      <c r="H8" s="104"/>
    </row>
    <row r="9" spans="1:8" x14ac:dyDescent="0.25">
      <c r="A9" s="78"/>
      <c r="B9" s="73">
        <v>2</v>
      </c>
      <c r="C9" t="str">
        <f>'Engineering fase 3 fictief'!B41</f>
        <v xml:space="preserve">Engineering fictief voor fase 3, Tussen de Wachters </v>
      </c>
      <c r="E9" s="80">
        <f>'Engineering fase 3 fictief'!F41</f>
        <v>5.8822051264541498E-6</v>
      </c>
      <c r="F9" s="79"/>
      <c r="H9" s="104"/>
    </row>
    <row r="10" spans="1:8" x14ac:dyDescent="0.25">
      <c r="A10" s="78"/>
      <c r="B10" s="73">
        <v>3</v>
      </c>
      <c r="C10" t="str">
        <f>'Realisatie fase 2 en 3 fictief'!B304</f>
        <v>Realisatie fictief voor fase 2 en 3, Tussen de Wachters</v>
      </c>
      <c r="E10" s="80">
        <f>'Realisatie fase 2 en 3 fictief'!F304</f>
        <v>8.8435000353740027E-6</v>
      </c>
      <c r="F10" s="79"/>
      <c r="H10" s="104"/>
    </row>
    <row r="11" spans="1:8" x14ac:dyDescent="0.25">
      <c r="A11" s="78"/>
      <c r="E11" s="80"/>
      <c r="F11" s="79"/>
      <c r="H11" s="104"/>
    </row>
    <row r="12" spans="1:8" x14ac:dyDescent="0.25">
      <c r="A12" s="78"/>
      <c r="B12" s="207" t="s">
        <v>250</v>
      </c>
      <c r="C12" s="205" t="s">
        <v>251</v>
      </c>
      <c r="D12" s="205"/>
      <c r="E12" s="208">
        <f>0.3*E30</f>
        <v>3.4349400137397592E-8</v>
      </c>
      <c r="F12" s="79"/>
      <c r="H12" s="209" t="s">
        <v>253</v>
      </c>
    </row>
    <row r="13" spans="1:8" ht="15.75" thickBot="1" x14ac:dyDescent="0.3">
      <c r="A13" s="81"/>
      <c r="B13" s="82"/>
      <c r="C13" s="83"/>
      <c r="D13" s="83"/>
      <c r="E13" s="83"/>
      <c r="F13" s="79"/>
      <c r="H13" s="104"/>
    </row>
    <row r="14" spans="1:8" x14ac:dyDescent="0.25">
      <c r="A14" s="78"/>
      <c r="F14" s="79"/>
      <c r="H14" s="104"/>
    </row>
    <row r="15" spans="1:8" x14ac:dyDescent="0.25">
      <c r="A15" s="78"/>
      <c r="B15" s="85"/>
      <c r="C15" s="85" t="s">
        <v>6</v>
      </c>
      <c r="E15" s="80">
        <f>SUM(E7:E12)</f>
        <v>12500.00002277026</v>
      </c>
      <c r="F15" s="79"/>
      <c r="H15" s="104"/>
    </row>
    <row r="16" spans="1:8" ht="15.75" thickBot="1" x14ac:dyDescent="0.3">
      <c r="A16" s="78"/>
      <c r="F16" s="79"/>
      <c r="H16" s="104"/>
    </row>
    <row r="17" spans="1:8" x14ac:dyDescent="0.25">
      <c r="A17" s="74"/>
      <c r="B17" s="75"/>
      <c r="C17" s="76"/>
      <c r="D17" s="76"/>
      <c r="E17" s="76"/>
      <c r="F17" s="77"/>
      <c r="H17" s="104"/>
    </row>
    <row r="18" spans="1:8" x14ac:dyDescent="0.25">
      <c r="A18" s="78"/>
      <c r="C18" s="100" t="s">
        <v>7</v>
      </c>
      <c r="F18" s="79"/>
      <c r="H18" s="104"/>
    </row>
    <row r="19" spans="1:8" ht="18" x14ac:dyDescent="0.35">
      <c r="A19" s="78"/>
      <c r="B19" s="73" t="s">
        <v>8</v>
      </c>
      <c r="C19" t="s">
        <v>243</v>
      </c>
      <c r="D19" s="73" t="s">
        <v>9</v>
      </c>
      <c r="E19" s="151">
        <v>1E-8</v>
      </c>
      <c r="F19" s="79"/>
      <c r="H19" s="198" t="s">
        <v>10</v>
      </c>
    </row>
    <row r="20" spans="1:8" ht="18" x14ac:dyDescent="0.35">
      <c r="A20" s="78"/>
      <c r="B20" s="73" t="s">
        <v>11</v>
      </c>
      <c r="C20" t="s">
        <v>244</v>
      </c>
      <c r="D20" s="86">
        <v>-0.01</v>
      </c>
      <c r="E20" s="101">
        <f>D20*E15</f>
        <v>-125.0000002277026</v>
      </c>
      <c r="F20" s="79"/>
      <c r="H20" s="198" t="s">
        <v>10</v>
      </c>
    </row>
    <row r="21" spans="1:8" ht="18" x14ac:dyDescent="0.35">
      <c r="A21" s="78"/>
      <c r="B21" s="73" t="s">
        <v>12</v>
      </c>
      <c r="C21" t="s">
        <v>245</v>
      </c>
      <c r="D21" s="86">
        <v>-0.02</v>
      </c>
      <c r="E21" s="101">
        <f>D21*E15</f>
        <v>-250.0000004554052</v>
      </c>
      <c r="F21" s="79"/>
      <c r="H21" s="198" t="s">
        <v>10</v>
      </c>
    </row>
    <row r="22" spans="1:8" ht="15.75" thickBot="1" x14ac:dyDescent="0.3">
      <c r="A22" s="81"/>
      <c r="B22" s="82"/>
      <c r="C22" s="83"/>
      <c r="D22" s="83"/>
      <c r="E22" s="83"/>
      <c r="F22" s="84"/>
      <c r="H22" s="104"/>
    </row>
    <row r="23" spans="1:8" x14ac:dyDescent="0.25">
      <c r="A23" s="87"/>
      <c r="B23" s="88"/>
      <c r="C23" s="89"/>
      <c r="D23" s="89"/>
      <c r="E23" s="89"/>
      <c r="F23" s="90"/>
      <c r="H23" s="104"/>
    </row>
    <row r="24" spans="1:8" x14ac:dyDescent="0.25">
      <c r="A24" s="91"/>
      <c r="B24" s="207"/>
      <c r="C24" s="205" t="s">
        <v>252</v>
      </c>
      <c r="D24" s="205"/>
      <c r="E24" s="206">
        <f>SUM(E14:E22)</f>
        <v>12125.000022097152</v>
      </c>
      <c r="F24" s="94"/>
      <c r="H24" s="209" t="s">
        <v>254</v>
      </c>
    </row>
    <row r="25" spans="1:8" x14ac:dyDescent="0.25">
      <c r="A25" s="91"/>
      <c r="B25" s="92"/>
      <c r="C25" s="93"/>
      <c r="D25" s="93"/>
      <c r="E25" s="99"/>
      <c r="F25" s="94"/>
      <c r="H25" s="209" t="s">
        <v>255</v>
      </c>
    </row>
    <row r="26" spans="1:8" ht="15.75" thickBot="1" x14ac:dyDescent="0.3">
      <c r="A26" s="95"/>
      <c r="B26" s="96"/>
      <c r="C26" s="97"/>
      <c r="D26" s="97"/>
      <c r="E26" s="97"/>
      <c r="F26" s="98"/>
      <c r="H26" s="103"/>
    </row>
    <row r="28" spans="1:8" ht="15.75" thickBot="1" x14ac:dyDescent="0.3"/>
    <row r="29" spans="1:8" x14ac:dyDescent="0.25">
      <c r="A29" s="171"/>
      <c r="B29" s="172"/>
      <c r="C29" s="173"/>
      <c r="D29" s="173"/>
      <c r="E29" s="173"/>
      <c r="F29" s="174"/>
    </row>
    <row r="30" spans="1:8" x14ac:dyDescent="0.25">
      <c r="A30" s="175"/>
      <c r="B30" s="176">
        <v>5</v>
      </c>
      <c r="C30" s="177" t="str">
        <f>'Optie Intermaris'!B93</f>
        <v>Realisatie fictief, optie Intermaris</v>
      </c>
      <c r="D30" s="177"/>
      <c r="E30" s="183">
        <f>'Optie Intermaris'!F93</f>
        <v>1.1449800045799197E-7</v>
      </c>
      <c r="F30" s="178"/>
    </row>
    <row r="31" spans="1:8" x14ac:dyDescent="0.25">
      <c r="A31" s="175"/>
      <c r="B31" s="176"/>
      <c r="C31" s="177" t="s">
        <v>13</v>
      </c>
      <c r="D31" s="177"/>
      <c r="E31" s="183"/>
      <c r="F31" s="178"/>
    </row>
    <row r="32" spans="1:8" ht="15.75" thickBot="1" x14ac:dyDescent="0.3">
      <c r="A32" s="179"/>
      <c r="B32" s="180"/>
      <c r="C32" s="181"/>
      <c r="D32" s="181"/>
      <c r="E32" s="181"/>
      <c r="F32" s="182"/>
    </row>
    <row r="36" spans="2:7" ht="15.75" thickBot="1" x14ac:dyDescent="0.3"/>
    <row r="37" spans="2:7" ht="15.75" thickBot="1" x14ac:dyDescent="0.3">
      <c r="B37" s="204" t="s">
        <v>14</v>
      </c>
      <c r="C37" s="192" t="s">
        <v>15</v>
      </c>
      <c r="D37" s="193" t="s">
        <v>16</v>
      </c>
      <c r="E37" s="194"/>
      <c r="F37" s="194"/>
      <c r="G37" s="195"/>
    </row>
    <row r="38" spans="2:7" x14ac:dyDescent="0.25">
      <c r="B38" s="73" t="s">
        <v>17</v>
      </c>
      <c r="C38" t="s">
        <v>18</v>
      </c>
    </row>
    <row r="39" spans="2:7" ht="15.75" thickBot="1" x14ac:dyDescent="0.3"/>
    <row r="40" spans="2:7" ht="18.75" thickBot="1" x14ac:dyDescent="0.4">
      <c r="B40" s="227" t="s">
        <v>248</v>
      </c>
      <c r="C40" s="228"/>
      <c r="D40" s="227" t="s">
        <v>241</v>
      </c>
      <c r="E40" s="229"/>
      <c r="F40" s="228"/>
    </row>
    <row r="41" spans="2:7" ht="18.75" thickBot="1" x14ac:dyDescent="0.4">
      <c r="B41" s="199" t="s">
        <v>240</v>
      </c>
      <c r="C41" s="201" t="s">
        <v>246</v>
      </c>
      <c r="D41" s="230" t="s">
        <v>242</v>
      </c>
      <c r="E41" s="231"/>
      <c r="F41" s="232"/>
    </row>
    <row r="42" spans="2:7" ht="15.75" thickBot="1" x14ac:dyDescent="0.3">
      <c r="B42" s="200" t="s">
        <v>17</v>
      </c>
      <c r="C42" s="202" t="s">
        <v>18</v>
      </c>
    </row>
    <row r="43" spans="2:7" ht="48.75" thickBot="1" x14ac:dyDescent="0.3">
      <c r="C43" s="203" t="s">
        <v>247</v>
      </c>
    </row>
  </sheetData>
  <mergeCells count="4">
    <mergeCell ref="A2:F2"/>
    <mergeCell ref="B40:C40"/>
    <mergeCell ref="D40:F40"/>
    <mergeCell ref="D41:F41"/>
  </mergeCells>
  <pageMargins left="0.70866141732283472" right="0.70866141732283472" top="0.74803149606299213" bottom="0.74803149606299213" header="0.31496062992125984" footer="0.31496062992125984"/>
  <pageSetup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D0A-7B6C-4DF3-BC24-59BBB3C8CD5A}">
  <dimension ref="A1:H40"/>
  <sheetViews>
    <sheetView zoomScaleNormal="100" workbookViewId="0">
      <selection activeCell="E33" sqref="E33"/>
    </sheetView>
  </sheetViews>
  <sheetFormatPr defaultColWidth="9.140625" defaultRowHeight="12.75" x14ac:dyDescent="0.2"/>
  <cols>
    <col min="1" max="1" width="8.28515625" style="2" customWidth="1"/>
    <col min="2" max="2" width="46.42578125" style="2" customWidth="1"/>
    <col min="3" max="3" width="10.85546875" style="2" customWidth="1"/>
    <col min="4" max="4" width="9" style="2" customWidth="1"/>
    <col min="5" max="5" width="15.42578125" style="2" customWidth="1"/>
    <col min="6" max="6" width="15.42578125" style="59" customWidth="1"/>
    <col min="7" max="7" width="9.140625" style="2"/>
    <col min="8" max="8" width="81.28515625" style="2" customWidth="1"/>
    <col min="9" max="16384" width="9.140625" style="2"/>
  </cols>
  <sheetData>
    <row r="1" spans="1:8" x14ac:dyDescent="0.2">
      <c r="A1" s="3"/>
      <c r="H1" s="2" t="s">
        <v>19</v>
      </c>
    </row>
    <row r="2" spans="1:8" x14ac:dyDescent="0.2">
      <c r="A2" s="58" t="s">
        <v>20</v>
      </c>
      <c r="B2" s="50"/>
      <c r="C2" s="233" t="s">
        <v>21</v>
      </c>
      <c r="D2" s="233"/>
      <c r="E2" s="51"/>
      <c r="F2" s="60" t="s">
        <v>249</v>
      </c>
      <c r="H2" s="223" t="s">
        <v>22</v>
      </c>
    </row>
    <row r="3" spans="1:8" x14ac:dyDescent="0.2">
      <c r="A3" s="3"/>
      <c r="B3" s="3"/>
      <c r="C3" s="234" t="s">
        <v>21</v>
      </c>
      <c r="D3" s="234"/>
      <c r="E3" s="4"/>
      <c r="F3" s="61"/>
      <c r="H3" s="222" t="s">
        <v>263</v>
      </c>
    </row>
    <row r="4" spans="1:8" x14ac:dyDescent="0.2">
      <c r="A4" s="5"/>
      <c r="B4" s="5"/>
    </row>
    <row r="5" spans="1:8" x14ac:dyDescent="0.2">
      <c r="A5" s="6"/>
      <c r="B5" s="7"/>
      <c r="C5" s="7"/>
      <c r="D5" s="7"/>
      <c r="E5" s="7"/>
      <c r="F5" s="62"/>
    </row>
    <row r="6" spans="1:8" s="8" customFormat="1" x14ac:dyDescent="0.25">
      <c r="A6" s="9">
        <v>1</v>
      </c>
      <c r="B6" s="10" t="s">
        <v>23</v>
      </c>
      <c r="C6" s="11"/>
      <c r="D6" s="11"/>
      <c r="E6" s="11"/>
      <c r="F6" s="63"/>
    </row>
    <row r="7" spans="1:8" x14ac:dyDescent="0.2">
      <c r="A7" s="12">
        <v>1</v>
      </c>
      <c r="B7" s="13"/>
      <c r="C7" s="14" t="s">
        <v>24</v>
      </c>
      <c r="D7" s="14" t="s">
        <v>25</v>
      </c>
      <c r="E7" s="14" t="s">
        <v>26</v>
      </c>
      <c r="F7" s="64" t="s">
        <v>27</v>
      </c>
    </row>
    <row r="8" spans="1:8" x14ac:dyDescent="0.2">
      <c r="A8" s="15" t="s">
        <v>28</v>
      </c>
      <c r="B8" s="13" t="s">
        <v>29</v>
      </c>
      <c r="C8" s="16" t="s">
        <v>30</v>
      </c>
      <c r="D8" s="16"/>
      <c r="E8" s="16"/>
      <c r="F8" s="65"/>
    </row>
    <row r="9" spans="1:8" x14ac:dyDescent="0.2">
      <c r="A9" s="17"/>
      <c r="B9" s="18"/>
      <c r="C9" s="19"/>
      <c r="D9" s="19"/>
      <c r="E9" s="19"/>
      <c r="F9" s="66"/>
    </row>
    <row r="10" spans="1:8" x14ac:dyDescent="0.2">
      <c r="A10" s="20" t="s">
        <v>31</v>
      </c>
      <c r="B10" s="25" t="s">
        <v>32</v>
      </c>
      <c r="C10" s="52">
        <v>40</v>
      </c>
      <c r="D10" s="47" t="s">
        <v>33</v>
      </c>
      <c r="E10" s="53">
        <v>1E-8</v>
      </c>
      <c r="F10" s="67">
        <f t="shared" ref="F10:F18" si="0">C10*E10</f>
        <v>3.9999999999999998E-7</v>
      </c>
    </row>
    <row r="11" spans="1:8" x14ac:dyDescent="0.2">
      <c r="A11" s="20"/>
      <c r="B11" s="25" t="s">
        <v>34</v>
      </c>
      <c r="C11" s="52">
        <v>80</v>
      </c>
      <c r="D11" s="47" t="s">
        <v>33</v>
      </c>
      <c r="E11" s="53">
        <v>1E-8</v>
      </c>
      <c r="F11" s="67">
        <f t="shared" si="0"/>
        <v>7.9999999999999996E-7</v>
      </c>
      <c r="H11" s="218"/>
    </row>
    <row r="12" spans="1:8" x14ac:dyDescent="0.2">
      <c r="A12" s="20"/>
      <c r="B12" s="25" t="s">
        <v>35</v>
      </c>
      <c r="C12" s="52">
        <v>160</v>
      </c>
      <c r="D12" s="47" t="s">
        <v>33</v>
      </c>
      <c r="E12" s="53">
        <v>1E-8</v>
      </c>
      <c r="F12" s="67">
        <f t="shared" si="0"/>
        <v>1.5999999999999999E-6</v>
      </c>
    </row>
    <row r="13" spans="1:8" s="21" customFormat="1" x14ac:dyDescent="0.2">
      <c r="A13" s="22"/>
      <c r="B13" s="25" t="s">
        <v>36</v>
      </c>
      <c r="C13" s="52">
        <v>120</v>
      </c>
      <c r="D13" s="47" t="s">
        <v>33</v>
      </c>
      <c r="E13" s="53">
        <v>1E-8</v>
      </c>
      <c r="F13" s="67">
        <f t="shared" si="0"/>
        <v>1.1999999999999999E-6</v>
      </c>
    </row>
    <row r="14" spans="1:8" s="21" customFormat="1" x14ac:dyDescent="0.2">
      <c r="A14" s="22"/>
      <c r="B14" s="54" t="s">
        <v>37</v>
      </c>
      <c r="C14" s="52">
        <v>9.9999999999999995E-7</v>
      </c>
      <c r="D14" s="47" t="s">
        <v>33</v>
      </c>
      <c r="E14" s="53">
        <v>9.9999999999999995E-7</v>
      </c>
      <c r="F14" s="67">
        <f t="shared" si="0"/>
        <v>9.9999999999999998E-13</v>
      </c>
    </row>
    <row r="15" spans="1:8" s="21" customFormat="1" x14ac:dyDescent="0.2">
      <c r="A15" s="22"/>
      <c r="B15" s="54" t="s">
        <v>37</v>
      </c>
      <c r="C15" s="52">
        <v>9.9999999999999995E-7</v>
      </c>
      <c r="D15" s="47" t="s">
        <v>33</v>
      </c>
      <c r="E15" s="53">
        <v>9.9999999999999995E-7</v>
      </c>
      <c r="F15" s="67">
        <f t="shared" si="0"/>
        <v>9.9999999999999998E-13</v>
      </c>
    </row>
    <row r="16" spans="1:8" s="21" customFormat="1" x14ac:dyDescent="0.2">
      <c r="A16" s="22"/>
      <c r="B16" s="54" t="s">
        <v>37</v>
      </c>
      <c r="C16" s="52">
        <v>9.9999999999999995E-7</v>
      </c>
      <c r="D16" s="47" t="s">
        <v>33</v>
      </c>
      <c r="E16" s="53">
        <v>9.9999999999999995E-7</v>
      </c>
      <c r="F16" s="67">
        <f t="shared" si="0"/>
        <v>9.9999999999999998E-13</v>
      </c>
    </row>
    <row r="17" spans="1:8" s="21" customFormat="1" x14ac:dyDescent="0.2">
      <c r="A17" s="22"/>
      <c r="B17" s="54" t="s">
        <v>37</v>
      </c>
      <c r="C17" s="52">
        <v>9.9999999999999995E-7</v>
      </c>
      <c r="D17" s="47" t="s">
        <v>33</v>
      </c>
      <c r="E17" s="53">
        <v>9.9999999999999995E-7</v>
      </c>
      <c r="F17" s="67">
        <f t="shared" si="0"/>
        <v>9.9999999999999998E-13</v>
      </c>
    </row>
    <row r="18" spans="1:8" s="21" customFormat="1" x14ac:dyDescent="0.2">
      <c r="A18" s="22"/>
      <c r="B18" s="54" t="s">
        <v>37</v>
      </c>
      <c r="C18" s="52">
        <v>9.9999999999999995E-7</v>
      </c>
      <c r="D18" s="47" t="s">
        <v>33</v>
      </c>
      <c r="E18" s="53">
        <v>9.9999999999999995E-7</v>
      </c>
      <c r="F18" s="67">
        <f t="shared" si="0"/>
        <v>9.9999999999999998E-13</v>
      </c>
    </row>
    <row r="19" spans="1:8" s="21" customFormat="1" x14ac:dyDescent="0.2">
      <c r="A19" s="27"/>
      <c r="B19" s="48"/>
      <c r="C19" s="28"/>
      <c r="D19" s="29"/>
      <c r="E19" s="30"/>
      <c r="F19" s="68"/>
    </row>
    <row r="20" spans="1:8" s="21" customFormat="1" x14ac:dyDescent="0.2">
      <c r="A20" s="40"/>
      <c r="B20" s="31" t="s">
        <v>38</v>
      </c>
      <c r="C20" s="49"/>
      <c r="D20" s="32"/>
      <c r="E20" s="33"/>
      <c r="F20" s="69">
        <f>SUM(F10:F19)</f>
        <v>4.000005000000001E-6</v>
      </c>
    </row>
    <row r="21" spans="1:8" s="21" customFormat="1" x14ac:dyDescent="0.2">
      <c r="A21" s="22"/>
      <c r="B21" s="34" t="s">
        <v>39</v>
      </c>
      <c r="C21" s="216">
        <v>9.9999999999999995E-7</v>
      </c>
      <c r="D21" s="35" t="s">
        <v>40</v>
      </c>
      <c r="E21" s="36">
        <f>F20</f>
        <v>4.000005000000001E-6</v>
      </c>
      <c r="F21" s="68">
        <f>C21*E21/100</f>
        <v>4.000005000000001E-14</v>
      </c>
      <c r="H21" s="217" t="s">
        <v>262</v>
      </c>
    </row>
    <row r="22" spans="1:8" s="21" customFormat="1" x14ac:dyDescent="0.2">
      <c r="A22" s="40"/>
      <c r="B22" s="31" t="s">
        <v>41</v>
      </c>
      <c r="C22" s="49"/>
      <c r="D22" s="32"/>
      <c r="E22" s="33"/>
      <c r="F22" s="69">
        <f>SUM(F20:F21)</f>
        <v>4.0000050400000511E-6</v>
      </c>
    </row>
    <row r="23" spans="1:8" s="21" customFormat="1" x14ac:dyDescent="0.2">
      <c r="A23" s="40"/>
      <c r="B23" s="31"/>
      <c r="C23" s="49"/>
      <c r="D23" s="32"/>
      <c r="E23" s="33"/>
      <c r="F23" s="69"/>
    </row>
    <row r="24" spans="1:8" s="21" customFormat="1" x14ac:dyDescent="0.2">
      <c r="A24" s="22"/>
      <c r="B24" s="168" t="s">
        <v>42</v>
      </c>
      <c r="C24" s="169">
        <v>1</v>
      </c>
      <c r="D24" s="170" t="s">
        <v>43</v>
      </c>
      <c r="E24" s="53">
        <v>1E-8</v>
      </c>
      <c r="F24" s="67">
        <f>C24*E24</f>
        <v>1E-8</v>
      </c>
    </row>
    <row r="25" spans="1:8" s="21" customFormat="1" x14ac:dyDescent="0.2">
      <c r="A25" s="22"/>
      <c r="B25" s="56" t="s">
        <v>44</v>
      </c>
      <c r="C25" s="55">
        <v>1.0000000000000001E-5</v>
      </c>
      <c r="D25" s="57" t="s">
        <v>45</v>
      </c>
      <c r="E25" s="55">
        <v>1.0000000000000001E-5</v>
      </c>
      <c r="F25" s="67">
        <f>C25*E25</f>
        <v>1.0000000000000002E-10</v>
      </c>
    </row>
    <row r="26" spans="1:8" s="21" customFormat="1" x14ac:dyDescent="0.2">
      <c r="A26" s="22"/>
      <c r="B26" s="56" t="s">
        <v>44</v>
      </c>
      <c r="C26" s="55">
        <v>1.0000000000000001E-5</v>
      </c>
      <c r="D26" s="57" t="s">
        <v>45</v>
      </c>
      <c r="E26" s="55">
        <v>1.0000000000000001E-5</v>
      </c>
      <c r="F26" s="67">
        <f>C26*E26</f>
        <v>1.0000000000000002E-10</v>
      </c>
    </row>
    <row r="27" spans="1:8" s="21" customFormat="1" x14ac:dyDescent="0.2">
      <c r="A27" s="22"/>
      <c r="B27" s="22"/>
      <c r="C27" s="22"/>
      <c r="D27" s="22"/>
      <c r="E27" s="67"/>
      <c r="F27" s="67"/>
    </row>
    <row r="28" spans="1:8" s="21" customFormat="1" x14ac:dyDescent="0.2">
      <c r="A28" s="22"/>
      <c r="B28" s="211" t="s">
        <v>256</v>
      </c>
      <c r="C28" s="22">
        <v>1</v>
      </c>
      <c r="D28" s="210" t="s">
        <v>43</v>
      </c>
      <c r="E28" s="53">
        <v>9.9999999999999995E-7</v>
      </c>
      <c r="F28" s="67">
        <f>C28*E28</f>
        <v>9.9999999999999995E-7</v>
      </c>
      <c r="H28" s="213" t="s">
        <v>261</v>
      </c>
    </row>
    <row r="29" spans="1:8" s="21" customFormat="1" x14ac:dyDescent="0.2">
      <c r="A29" s="22"/>
      <c r="B29" s="211" t="s">
        <v>257</v>
      </c>
      <c r="C29" s="22">
        <v>1</v>
      </c>
      <c r="D29" s="210" t="s">
        <v>43</v>
      </c>
      <c r="E29" s="53">
        <v>9.9999999999999995E-7</v>
      </c>
      <c r="F29" s="67">
        <f t="shared" ref="F29:F31" si="1">C29*E29</f>
        <v>9.9999999999999995E-7</v>
      </c>
      <c r="H29" s="213" t="s">
        <v>261</v>
      </c>
    </row>
    <row r="30" spans="1:8" s="21" customFormat="1" ht="38.25" x14ac:dyDescent="0.2">
      <c r="A30" s="22"/>
      <c r="B30" s="212" t="s">
        <v>258</v>
      </c>
      <c r="C30" s="22">
        <v>1</v>
      </c>
      <c r="D30" s="210" t="s">
        <v>43</v>
      </c>
      <c r="E30" s="53">
        <v>9.9999999999999995E-7</v>
      </c>
      <c r="F30" s="67">
        <f t="shared" ref="F30" si="2">C30*E30</f>
        <v>9.9999999999999995E-7</v>
      </c>
      <c r="H30" s="214" t="s">
        <v>261</v>
      </c>
    </row>
    <row r="31" spans="1:8" s="21" customFormat="1" x14ac:dyDescent="0.2">
      <c r="A31" s="22"/>
      <c r="B31" s="211" t="s">
        <v>259</v>
      </c>
      <c r="C31" s="22">
        <v>1</v>
      </c>
      <c r="D31" s="210" t="s">
        <v>43</v>
      </c>
      <c r="E31" s="53">
        <v>9.9999999999999995E-7</v>
      </c>
      <c r="F31" s="67">
        <f t="shared" si="1"/>
        <v>9.9999999999999995E-7</v>
      </c>
      <c r="H31" s="213" t="s">
        <v>261</v>
      </c>
    </row>
    <row r="32" spans="1:8" s="21" customFormat="1" x14ac:dyDescent="0.2">
      <c r="A32" s="22"/>
      <c r="B32" s="22"/>
      <c r="C32" s="22"/>
      <c r="D32" s="22"/>
      <c r="E32" s="22"/>
      <c r="F32" s="67"/>
    </row>
    <row r="33" spans="1:8" s="21" customFormat="1" x14ac:dyDescent="0.2">
      <c r="A33" s="22"/>
      <c r="B33" s="39" t="s">
        <v>46</v>
      </c>
      <c r="C33" s="219">
        <v>9.9999999999999995E-7</v>
      </c>
      <c r="D33" s="37" t="s">
        <v>40</v>
      </c>
      <c r="E33" s="38">
        <f>SUM(F$22:F31)</f>
        <v>8.0102050400000505E-6</v>
      </c>
      <c r="F33" s="67">
        <f>C33*E33/100</f>
        <v>8.0102050400000509E-14</v>
      </c>
      <c r="H33" s="222" t="s">
        <v>264</v>
      </c>
    </row>
    <row r="34" spans="1:8" s="21" customFormat="1" x14ac:dyDescent="0.2">
      <c r="A34" s="22"/>
      <c r="B34" s="39" t="s">
        <v>47</v>
      </c>
      <c r="C34" s="219">
        <v>9.9999999999999995E-8</v>
      </c>
      <c r="D34" s="37" t="s">
        <v>40</v>
      </c>
      <c r="E34" s="38">
        <f>SUM(F$22:F33)</f>
        <v>8.0102051201021013E-6</v>
      </c>
      <c r="F34" s="67">
        <f>C34*E34/100</f>
        <v>8.0102051201021004E-15</v>
      </c>
      <c r="H34" s="217" t="s">
        <v>262</v>
      </c>
    </row>
    <row r="35" spans="1:8" s="21" customFormat="1" x14ac:dyDescent="0.2">
      <c r="A35" s="22"/>
      <c r="B35" s="39"/>
      <c r="C35" s="39"/>
      <c r="D35" s="37"/>
      <c r="E35" s="38"/>
      <c r="F35" s="67"/>
    </row>
    <row r="36" spans="1:8" s="21" customFormat="1" ht="15" x14ac:dyDescent="0.25">
      <c r="A36" s="22"/>
      <c r="B36" s="39" t="s">
        <v>48</v>
      </c>
      <c r="C36" s="23">
        <v>1</v>
      </c>
      <c r="D36" s="37" t="s">
        <v>43</v>
      </c>
      <c r="E36" s="72">
        <v>12500</v>
      </c>
      <c r="F36" s="67">
        <f>C36*E36</f>
        <v>12500</v>
      </c>
      <c r="H36" t="s">
        <v>5</v>
      </c>
    </row>
    <row r="37" spans="1:8" s="21" customFormat="1" x14ac:dyDescent="0.2">
      <c r="A37" s="22"/>
      <c r="B37" s="41"/>
      <c r="C37" s="28"/>
      <c r="D37" s="35"/>
      <c r="E37" s="42"/>
      <c r="F37" s="68"/>
    </row>
    <row r="38" spans="1:8" s="21" customFormat="1" x14ac:dyDescent="0.2">
      <c r="A38" s="22"/>
      <c r="B38" s="39"/>
      <c r="C38" s="23"/>
      <c r="D38" s="37"/>
      <c r="E38" s="38"/>
      <c r="F38" s="67"/>
    </row>
    <row r="39" spans="1:8" s="21" customFormat="1" x14ac:dyDescent="0.2">
      <c r="A39" s="22"/>
      <c r="B39" s="43" t="str">
        <f>($B$6&amp; " "&amp;($A$5))</f>
        <v xml:space="preserve">Vaste prijs - engineering voor fase 2, Tussen de Wachters </v>
      </c>
      <c r="C39" s="44"/>
      <c r="D39" s="45"/>
      <c r="E39" s="46"/>
      <c r="F39" s="70">
        <f>SUM(F22:F36)</f>
        <v>12500.000008010205</v>
      </c>
    </row>
    <row r="40" spans="1:8" s="21" customFormat="1" x14ac:dyDescent="0.2">
      <c r="F40" s="71"/>
    </row>
  </sheetData>
  <mergeCells count="2">
    <mergeCell ref="C2:D2"/>
    <mergeCell ref="C3:D3"/>
  </mergeCells>
  <conditionalFormatting sqref="B7">
    <cfRule type="cellIs" dxfId="7" priority="1" operator="equal">
      <formula>"Objectraming investeringskosten"</formula>
    </cfRule>
    <cfRule type="cellIs" dxfId="6" priority="2" operator="equal">
      <formula>"Objectraming instandhoudingskosten"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5EAC1-F4FC-48A8-BAAD-8CB6B7941336}">
  <dimension ref="A1:H42"/>
  <sheetViews>
    <sheetView zoomScale="102" zoomScaleNormal="102" workbookViewId="0">
      <selection activeCell="E38" sqref="E38"/>
    </sheetView>
  </sheetViews>
  <sheetFormatPr defaultColWidth="9.140625" defaultRowHeight="12.75" x14ac:dyDescent="0.2"/>
  <cols>
    <col min="1" max="1" width="12.42578125" style="2" customWidth="1"/>
    <col min="2" max="2" width="46.42578125" style="2" customWidth="1"/>
    <col min="3" max="3" width="10.85546875" style="2" customWidth="1"/>
    <col min="4" max="4" width="9" style="2" customWidth="1"/>
    <col min="5" max="5" width="15.42578125" style="2" customWidth="1"/>
    <col min="6" max="6" width="15.42578125" style="59" customWidth="1"/>
    <col min="7" max="7" width="9.140625" style="2"/>
    <col min="8" max="8" width="72.28515625" style="2" bestFit="1" customWidth="1"/>
    <col min="9" max="16384" width="9.140625" style="2"/>
  </cols>
  <sheetData>
    <row r="1" spans="1:8" x14ac:dyDescent="0.2">
      <c r="A1" s="1"/>
      <c r="H1" s="2" t="s">
        <v>19</v>
      </c>
    </row>
    <row r="2" spans="1:8" x14ac:dyDescent="0.2">
      <c r="A2" s="58" t="s">
        <v>49</v>
      </c>
      <c r="B2" s="50"/>
      <c r="C2" s="233" t="s">
        <v>21</v>
      </c>
      <c r="D2" s="233"/>
      <c r="E2" s="51"/>
      <c r="F2" s="60" t="s">
        <v>249</v>
      </c>
      <c r="H2" s="223" t="s">
        <v>22</v>
      </c>
    </row>
    <row r="3" spans="1:8" x14ac:dyDescent="0.2">
      <c r="A3" s="3"/>
      <c r="B3" s="3"/>
      <c r="C3" s="234" t="s">
        <v>21</v>
      </c>
      <c r="D3" s="234"/>
      <c r="E3" s="4"/>
      <c r="F3" s="61"/>
      <c r="H3" s="222" t="s">
        <v>263</v>
      </c>
    </row>
    <row r="4" spans="1:8" x14ac:dyDescent="0.2">
      <c r="A4" s="5"/>
      <c r="B4" s="5"/>
    </row>
    <row r="5" spans="1:8" x14ac:dyDescent="0.2">
      <c r="A5" s="6"/>
      <c r="B5" s="7"/>
      <c r="C5" s="7"/>
      <c r="D5" s="7"/>
      <c r="E5" s="7"/>
      <c r="F5" s="62"/>
    </row>
    <row r="6" spans="1:8" s="8" customFormat="1" x14ac:dyDescent="0.25">
      <c r="A6" s="9">
        <v>1</v>
      </c>
      <c r="B6" s="10" t="s">
        <v>50</v>
      </c>
      <c r="C6" s="11"/>
      <c r="D6" s="11"/>
      <c r="E6" s="11"/>
      <c r="F6" s="63"/>
    </row>
    <row r="7" spans="1:8" x14ac:dyDescent="0.2">
      <c r="A7" s="12">
        <v>1</v>
      </c>
      <c r="B7" s="13"/>
      <c r="C7" s="14" t="s">
        <v>24</v>
      </c>
      <c r="D7" s="14" t="s">
        <v>25</v>
      </c>
      <c r="E7" s="14" t="s">
        <v>26</v>
      </c>
      <c r="F7" s="64" t="s">
        <v>27</v>
      </c>
    </row>
    <row r="8" spans="1:8" x14ac:dyDescent="0.2">
      <c r="A8" s="15" t="s">
        <v>28</v>
      </c>
      <c r="B8" s="13" t="s">
        <v>29</v>
      </c>
      <c r="C8" s="16" t="s">
        <v>30</v>
      </c>
      <c r="D8" s="16"/>
      <c r="E8" s="16"/>
      <c r="F8" s="65"/>
    </row>
    <row r="9" spans="1:8" x14ac:dyDescent="0.2">
      <c r="A9" s="17"/>
      <c r="B9" s="18"/>
      <c r="C9" s="19"/>
      <c r="D9" s="19"/>
      <c r="E9" s="19"/>
      <c r="F9" s="66"/>
    </row>
    <row r="10" spans="1:8" x14ac:dyDescent="0.2">
      <c r="A10" s="17"/>
      <c r="B10" s="18"/>
      <c r="C10" s="19" t="s">
        <v>51</v>
      </c>
      <c r="D10" s="19"/>
      <c r="E10" s="19"/>
      <c r="F10" s="66"/>
    </row>
    <row r="11" spans="1:8" x14ac:dyDescent="0.2">
      <c r="A11" s="17"/>
      <c r="B11" s="18"/>
      <c r="C11" s="19"/>
      <c r="D11" s="19"/>
      <c r="E11" s="19"/>
      <c r="F11" s="66"/>
    </row>
    <row r="12" spans="1:8" s="21" customFormat="1" x14ac:dyDescent="0.2">
      <c r="A12" s="152" t="s">
        <v>52</v>
      </c>
      <c r="B12" s="25" t="s">
        <v>32</v>
      </c>
      <c r="C12" s="108">
        <v>160</v>
      </c>
      <c r="D12" s="47" t="s">
        <v>33</v>
      </c>
      <c r="E12" s="53">
        <v>1.0000000000000001E-9</v>
      </c>
      <c r="F12" s="67">
        <f t="shared" ref="F12:F21" si="0">C12*E12</f>
        <v>1.6E-7</v>
      </c>
    </row>
    <row r="13" spans="1:8" s="21" customFormat="1" x14ac:dyDescent="0.2">
      <c r="A13" s="152" t="s">
        <v>53</v>
      </c>
      <c r="B13" s="25" t="s">
        <v>54</v>
      </c>
      <c r="C13" s="108">
        <v>240</v>
      </c>
      <c r="D13" s="47" t="s">
        <v>33</v>
      </c>
      <c r="E13" s="53">
        <v>1.0000000000000001E-9</v>
      </c>
      <c r="F13" s="67">
        <f t="shared" si="0"/>
        <v>2.4000000000000003E-7</v>
      </c>
    </row>
    <row r="14" spans="1:8" s="21" customFormat="1" x14ac:dyDescent="0.2">
      <c r="A14" s="152" t="s">
        <v>55</v>
      </c>
      <c r="B14" s="25" t="s">
        <v>35</v>
      </c>
      <c r="C14" s="108">
        <v>320</v>
      </c>
      <c r="D14" s="47" t="s">
        <v>33</v>
      </c>
      <c r="E14" s="53">
        <v>1.0000000000000001E-9</v>
      </c>
      <c r="F14" s="67">
        <f t="shared" si="0"/>
        <v>3.2000000000000001E-7</v>
      </c>
    </row>
    <row r="15" spans="1:8" s="21" customFormat="1" x14ac:dyDescent="0.2">
      <c r="A15" s="22"/>
      <c r="B15" s="25" t="s">
        <v>36</v>
      </c>
      <c r="C15" s="108">
        <v>160</v>
      </c>
      <c r="D15" s="47" t="s">
        <v>33</v>
      </c>
      <c r="E15" s="53">
        <v>1.0000000000000001E-9</v>
      </c>
      <c r="F15" s="67">
        <f t="shared" si="0"/>
        <v>1.6E-7</v>
      </c>
    </row>
    <row r="16" spans="1:8" s="21" customFormat="1" x14ac:dyDescent="0.2">
      <c r="A16" s="22"/>
      <c r="B16" s="25" t="s">
        <v>56</v>
      </c>
      <c r="C16" s="108">
        <v>1</v>
      </c>
      <c r="D16" s="47" t="s">
        <v>57</v>
      </c>
      <c r="E16" s="53">
        <v>1.0000000000000001E-9</v>
      </c>
      <c r="F16" s="67">
        <f t="shared" si="0"/>
        <v>1.0000000000000001E-9</v>
      </c>
      <c r="H16" s="21" t="s">
        <v>58</v>
      </c>
    </row>
    <row r="17" spans="1:8" s="21" customFormat="1" x14ac:dyDescent="0.2">
      <c r="A17" s="22"/>
      <c r="B17" s="54" t="s">
        <v>37</v>
      </c>
      <c r="C17" s="52">
        <v>9.9999999999999995E-7</v>
      </c>
      <c r="D17" s="47" t="s">
        <v>33</v>
      </c>
      <c r="E17" s="53">
        <v>9.9999999999999995E-7</v>
      </c>
      <c r="F17" s="67">
        <f t="shared" si="0"/>
        <v>9.9999999999999998E-13</v>
      </c>
    </row>
    <row r="18" spans="1:8" s="21" customFormat="1" x14ac:dyDescent="0.2">
      <c r="A18" s="22"/>
      <c r="B18" s="54" t="s">
        <v>37</v>
      </c>
      <c r="C18" s="52">
        <v>9.9999999999999995E-7</v>
      </c>
      <c r="D18" s="47" t="s">
        <v>33</v>
      </c>
      <c r="E18" s="53">
        <v>9.9999999999999995E-7</v>
      </c>
      <c r="F18" s="67">
        <f t="shared" si="0"/>
        <v>9.9999999999999998E-13</v>
      </c>
    </row>
    <row r="19" spans="1:8" s="21" customFormat="1" x14ac:dyDescent="0.2">
      <c r="A19" s="22"/>
      <c r="B19" s="54" t="s">
        <v>37</v>
      </c>
      <c r="C19" s="52">
        <v>9.9999999999999995E-7</v>
      </c>
      <c r="D19" s="47" t="s">
        <v>33</v>
      </c>
      <c r="E19" s="53">
        <v>9.9999999999999995E-7</v>
      </c>
      <c r="F19" s="67">
        <f t="shared" si="0"/>
        <v>9.9999999999999998E-13</v>
      </c>
    </row>
    <row r="20" spans="1:8" s="21" customFormat="1" x14ac:dyDescent="0.2">
      <c r="A20" s="22"/>
      <c r="B20" s="54" t="s">
        <v>37</v>
      </c>
      <c r="C20" s="52">
        <v>9.9999999999999995E-7</v>
      </c>
      <c r="D20" s="47" t="s">
        <v>33</v>
      </c>
      <c r="E20" s="53">
        <v>9.9999999999999995E-7</v>
      </c>
      <c r="F20" s="67">
        <f t="shared" si="0"/>
        <v>9.9999999999999998E-13</v>
      </c>
    </row>
    <row r="21" spans="1:8" s="21" customFormat="1" x14ac:dyDescent="0.2">
      <c r="A21" s="22"/>
      <c r="B21" s="54" t="s">
        <v>37</v>
      </c>
      <c r="C21" s="52">
        <v>9.9999999999999995E-7</v>
      </c>
      <c r="D21" s="47" t="s">
        <v>33</v>
      </c>
      <c r="E21" s="53">
        <v>9.9999999999999995E-7</v>
      </c>
      <c r="F21" s="67">
        <f t="shared" si="0"/>
        <v>9.9999999999999998E-13</v>
      </c>
    </row>
    <row r="22" spans="1:8" s="21" customFormat="1" x14ac:dyDescent="0.2">
      <c r="A22" s="27"/>
      <c r="B22" s="48"/>
      <c r="C22" s="28"/>
      <c r="D22" s="29"/>
      <c r="E22" s="30"/>
      <c r="F22" s="68"/>
    </row>
    <row r="23" spans="1:8" s="21" customFormat="1" x14ac:dyDescent="0.2">
      <c r="A23" s="40"/>
      <c r="B23" s="31" t="s">
        <v>38</v>
      </c>
      <c r="C23" s="49"/>
      <c r="D23" s="32"/>
      <c r="E23" s="33"/>
      <c r="F23" s="69">
        <f>SUM(F12:F22)</f>
        <v>8.8100500000000015E-7</v>
      </c>
    </row>
    <row r="24" spans="1:8" s="21" customFormat="1" x14ac:dyDescent="0.2">
      <c r="A24" s="22"/>
      <c r="B24" s="34" t="s">
        <v>39</v>
      </c>
      <c r="C24" s="220">
        <v>9.9999999999999995E-7</v>
      </c>
      <c r="D24" s="35" t="s">
        <v>40</v>
      </c>
      <c r="E24" s="36">
        <f>F23</f>
        <v>8.8100500000000015E-7</v>
      </c>
      <c r="F24" s="68">
        <f>C24/100*E24</f>
        <v>8.8100500000000012E-15</v>
      </c>
      <c r="H24" s="217" t="s">
        <v>262</v>
      </c>
    </row>
    <row r="25" spans="1:8" s="21" customFormat="1" x14ac:dyDescent="0.2">
      <c r="A25" s="40"/>
      <c r="B25" s="31" t="s">
        <v>41</v>
      </c>
      <c r="C25" s="49"/>
      <c r="D25" s="32"/>
      <c r="E25" s="33"/>
      <c r="F25" s="69">
        <f>SUM(F23:F24)</f>
        <v>8.8100500881005019E-7</v>
      </c>
    </row>
    <row r="26" spans="1:8" s="21" customFormat="1" x14ac:dyDescent="0.2">
      <c r="A26" s="40"/>
      <c r="B26" s="31"/>
      <c r="C26" s="49"/>
      <c r="D26" s="32"/>
      <c r="E26" s="33"/>
      <c r="F26" s="69"/>
    </row>
    <row r="27" spans="1:8" s="21" customFormat="1" x14ac:dyDescent="0.2">
      <c r="A27" s="22"/>
      <c r="B27" s="168" t="s">
        <v>42</v>
      </c>
      <c r="C27" s="169">
        <v>1</v>
      </c>
      <c r="D27" s="170" t="s">
        <v>43</v>
      </c>
      <c r="E27" s="53">
        <v>1.0000000000000001E-9</v>
      </c>
      <c r="F27" s="67">
        <f>C27*E27</f>
        <v>1.0000000000000001E-9</v>
      </c>
    </row>
    <row r="28" spans="1:8" s="21" customFormat="1" x14ac:dyDescent="0.2">
      <c r="A28" s="22"/>
      <c r="B28" s="56" t="s">
        <v>44</v>
      </c>
      <c r="C28" s="55">
        <v>1.0000000000000001E-5</v>
      </c>
      <c r="D28" s="57" t="s">
        <v>45</v>
      </c>
      <c r="E28" s="55">
        <v>1.0000000000000001E-5</v>
      </c>
      <c r="F28" s="67">
        <f>C28*E28</f>
        <v>1.0000000000000002E-10</v>
      </c>
    </row>
    <row r="29" spans="1:8" s="21" customFormat="1" x14ac:dyDescent="0.2">
      <c r="A29" s="22"/>
      <c r="B29" s="56" t="s">
        <v>44</v>
      </c>
      <c r="C29" s="55">
        <v>1.0000000000000001E-5</v>
      </c>
      <c r="D29" s="57" t="s">
        <v>45</v>
      </c>
      <c r="E29" s="55">
        <v>1.0000000000000001E-5</v>
      </c>
      <c r="F29" s="67">
        <f>C29*E29</f>
        <v>1.0000000000000002E-10</v>
      </c>
    </row>
    <row r="30" spans="1:8" s="21" customFormat="1" x14ac:dyDescent="0.2">
      <c r="A30" s="22"/>
      <c r="B30" s="22"/>
      <c r="C30" s="22"/>
      <c r="D30" s="22"/>
      <c r="E30" s="67"/>
      <c r="F30" s="67"/>
    </row>
    <row r="31" spans="1:8" s="21" customFormat="1" x14ac:dyDescent="0.2">
      <c r="A31" s="22"/>
      <c r="B31" s="211" t="s">
        <v>256</v>
      </c>
      <c r="C31" s="22">
        <v>1</v>
      </c>
      <c r="D31" s="210" t="s">
        <v>43</v>
      </c>
      <c r="E31" s="53">
        <v>9.9999999999999995E-7</v>
      </c>
      <c r="F31" s="67">
        <f>C31*E31</f>
        <v>9.9999999999999995E-7</v>
      </c>
      <c r="H31" s="213" t="s">
        <v>261</v>
      </c>
    </row>
    <row r="32" spans="1:8" s="21" customFormat="1" x14ac:dyDescent="0.2">
      <c r="A32" s="22"/>
      <c r="B32" s="211" t="s">
        <v>257</v>
      </c>
      <c r="C32" s="22">
        <v>1</v>
      </c>
      <c r="D32" s="210" t="s">
        <v>43</v>
      </c>
      <c r="E32" s="53">
        <v>9.9999999999999995E-7</v>
      </c>
      <c r="F32" s="67">
        <f t="shared" ref="F32:F34" si="1">C32*E32</f>
        <v>9.9999999999999995E-7</v>
      </c>
      <c r="H32" s="213" t="s">
        <v>261</v>
      </c>
    </row>
    <row r="33" spans="1:8" s="21" customFormat="1" ht="38.25" x14ac:dyDescent="0.2">
      <c r="A33" s="22"/>
      <c r="B33" s="212" t="s">
        <v>258</v>
      </c>
      <c r="C33" s="22">
        <v>1</v>
      </c>
      <c r="D33" s="210" t="s">
        <v>43</v>
      </c>
      <c r="E33" s="53">
        <v>9.9999999999999995E-7</v>
      </c>
      <c r="F33" s="67">
        <f t="shared" si="1"/>
        <v>9.9999999999999995E-7</v>
      </c>
      <c r="H33" s="214" t="s">
        <v>261</v>
      </c>
    </row>
    <row r="34" spans="1:8" s="21" customFormat="1" x14ac:dyDescent="0.2">
      <c r="A34" s="22"/>
      <c r="B34" s="211" t="s">
        <v>259</v>
      </c>
      <c r="C34" s="22">
        <v>1</v>
      </c>
      <c r="D34" s="210" t="s">
        <v>43</v>
      </c>
      <c r="E34" s="53">
        <v>9.9999999999999995E-7</v>
      </c>
      <c r="F34" s="67">
        <f t="shared" si="1"/>
        <v>9.9999999999999995E-7</v>
      </c>
      <c r="H34" s="213" t="s">
        <v>261</v>
      </c>
    </row>
    <row r="35" spans="1:8" s="21" customFormat="1" ht="25.5" x14ac:dyDescent="0.2">
      <c r="A35" s="22"/>
      <c r="B35" s="215" t="s">
        <v>260</v>
      </c>
      <c r="C35" s="22">
        <v>1</v>
      </c>
      <c r="D35" s="210" t="s">
        <v>43</v>
      </c>
      <c r="E35" s="53">
        <v>9.9999999999999995E-7</v>
      </c>
      <c r="F35" s="67">
        <f t="shared" ref="F35" si="2">C35*E35</f>
        <v>9.9999999999999995E-7</v>
      </c>
      <c r="H35" s="213" t="s">
        <v>261</v>
      </c>
    </row>
    <row r="36" spans="1:8" s="21" customFormat="1" x14ac:dyDescent="0.2">
      <c r="A36" s="40"/>
      <c r="B36" s="31"/>
      <c r="C36" s="49"/>
      <c r="D36" s="32"/>
      <c r="E36" s="33"/>
      <c r="F36" s="69"/>
    </row>
    <row r="37" spans="1:8" s="21" customFormat="1" x14ac:dyDescent="0.2">
      <c r="A37" s="22"/>
      <c r="B37" s="39" t="s">
        <v>46</v>
      </c>
      <c r="C37" s="221">
        <v>9.9999999999999995E-7</v>
      </c>
      <c r="D37" s="37" t="s">
        <v>40</v>
      </c>
      <c r="E37" s="38">
        <f>SUM(F$25:F35)</f>
        <v>5.8822050088100495E-6</v>
      </c>
      <c r="F37" s="67">
        <f>C37/100*E37</f>
        <v>5.8822050088100496E-14</v>
      </c>
      <c r="H37" s="222" t="s">
        <v>265</v>
      </c>
    </row>
    <row r="38" spans="1:8" s="21" customFormat="1" x14ac:dyDescent="0.2">
      <c r="A38" s="22"/>
      <c r="B38" s="39" t="s">
        <v>47</v>
      </c>
      <c r="C38" s="221">
        <v>9.9999999999999995E-7</v>
      </c>
      <c r="D38" s="37" t="s">
        <v>40</v>
      </c>
      <c r="E38" s="38">
        <f>SUM(F$25:F37)</f>
        <v>5.8822050676320992E-6</v>
      </c>
      <c r="F38" s="67">
        <f>C38/100*E38</f>
        <v>5.8822050676320991E-14</v>
      </c>
      <c r="H38" s="217" t="s">
        <v>262</v>
      </c>
    </row>
    <row r="39" spans="1:8" s="21" customFormat="1" x14ac:dyDescent="0.2">
      <c r="A39" s="22"/>
      <c r="B39" s="41"/>
      <c r="C39" s="28"/>
      <c r="D39" s="35"/>
      <c r="E39" s="42"/>
      <c r="F39" s="68"/>
    </row>
    <row r="40" spans="1:8" s="21" customFormat="1" x14ac:dyDescent="0.2">
      <c r="A40" s="22"/>
      <c r="B40" s="39"/>
      <c r="C40" s="23"/>
      <c r="D40" s="37"/>
      <c r="E40" s="38"/>
      <c r="F40" s="67"/>
    </row>
    <row r="41" spans="1:8" s="21" customFormat="1" x14ac:dyDescent="0.2">
      <c r="A41" s="22"/>
      <c r="B41" s="43" t="str">
        <f>($B$6&amp; " "&amp;($A$5))</f>
        <v xml:space="preserve">Engineering fictief voor fase 3, Tussen de Wachters </v>
      </c>
      <c r="C41" s="44"/>
      <c r="D41" s="45"/>
      <c r="E41" s="46"/>
      <c r="F41" s="70">
        <f>SUM(F25:F38)</f>
        <v>5.8822051264541498E-6</v>
      </c>
    </row>
    <row r="42" spans="1:8" s="21" customFormat="1" x14ac:dyDescent="0.2">
      <c r="F42" s="71"/>
    </row>
  </sheetData>
  <mergeCells count="2">
    <mergeCell ref="C2:D2"/>
    <mergeCell ref="C3:D3"/>
  </mergeCells>
  <phoneticPr fontId="29" type="noConversion"/>
  <conditionalFormatting sqref="B7">
    <cfRule type="cellIs" dxfId="5" priority="1" operator="equal">
      <formula>"Objectraming investeringskosten"</formula>
    </cfRule>
    <cfRule type="cellIs" dxfId="4" priority="2" operator="equal">
      <formula>"Objectraming instandhoudingskosten"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51CF4-1B27-4553-B2CD-CDD760EB3F68}">
  <dimension ref="A1:N306"/>
  <sheetViews>
    <sheetView zoomScale="80" zoomScaleNormal="80" workbookViewId="0">
      <selection activeCell="K17" sqref="K17"/>
    </sheetView>
  </sheetViews>
  <sheetFormatPr defaultColWidth="9.140625" defaultRowHeight="12.75" x14ac:dyDescent="0.2"/>
  <cols>
    <col min="1" max="1" width="8.28515625" style="2" customWidth="1"/>
    <col min="2" max="2" width="53.28515625" style="2" customWidth="1"/>
    <col min="3" max="3" width="10.85546875" style="2" customWidth="1"/>
    <col min="4" max="4" width="9" style="2" customWidth="1"/>
    <col min="5" max="6" width="15.42578125" style="2" customWidth="1"/>
    <col min="7" max="7" width="9.140625" style="2"/>
    <col min="8" max="8" width="44.5703125" style="2" bestFit="1" customWidth="1"/>
    <col min="9" max="16384" width="9.140625" style="2"/>
  </cols>
  <sheetData>
    <row r="1" spans="1:14" x14ac:dyDescent="0.2">
      <c r="A1" s="1"/>
    </row>
    <row r="2" spans="1:14" x14ac:dyDescent="0.2">
      <c r="A2" s="58" t="s">
        <v>59</v>
      </c>
      <c r="B2" s="50"/>
      <c r="C2" s="233" t="s">
        <v>21</v>
      </c>
      <c r="D2" s="233"/>
      <c r="E2" s="51"/>
      <c r="F2" s="51" t="s">
        <v>249</v>
      </c>
    </row>
    <row r="3" spans="1:14" x14ac:dyDescent="0.2">
      <c r="A3" s="3"/>
      <c r="B3" s="3"/>
      <c r="C3" s="235" t="s">
        <v>21</v>
      </c>
      <c r="D3" s="235"/>
      <c r="E3" s="4"/>
      <c r="F3" s="109"/>
      <c r="H3" s="222" t="s">
        <v>263</v>
      </c>
    </row>
    <row r="4" spans="1:14" x14ac:dyDescent="0.2">
      <c r="A4" s="5"/>
      <c r="B4" s="5"/>
    </row>
    <row r="5" spans="1:14" x14ac:dyDescent="0.2">
      <c r="A5" s="6" t="s">
        <v>60</v>
      </c>
      <c r="B5" s="7"/>
      <c r="C5" s="7"/>
      <c r="D5" s="7"/>
      <c r="E5" s="7"/>
      <c r="F5" s="110"/>
    </row>
    <row r="6" spans="1:14" s="8" customFormat="1" x14ac:dyDescent="0.2">
      <c r="A6" s="9">
        <v>1</v>
      </c>
      <c r="B6" s="10" t="s">
        <v>61</v>
      </c>
      <c r="C6" s="11"/>
      <c r="D6" s="11"/>
      <c r="E6" s="11"/>
      <c r="F6" s="111"/>
      <c r="H6" s="2"/>
      <c r="I6" s="2"/>
      <c r="J6" s="2"/>
      <c r="K6" s="2"/>
      <c r="L6" s="2"/>
      <c r="M6" s="2"/>
      <c r="N6" s="2"/>
    </row>
    <row r="7" spans="1:14" x14ac:dyDescent="0.2">
      <c r="A7" s="12">
        <v>1</v>
      </c>
      <c r="B7" s="13"/>
      <c r="C7" s="14" t="s">
        <v>24</v>
      </c>
      <c r="D7" s="14" t="s">
        <v>25</v>
      </c>
      <c r="E7" s="14" t="s">
        <v>26</v>
      </c>
      <c r="F7" s="112" t="s">
        <v>27</v>
      </c>
    </row>
    <row r="8" spans="1:14" x14ac:dyDescent="0.2">
      <c r="A8" s="15" t="s">
        <v>28</v>
      </c>
      <c r="B8" s="13" t="s">
        <v>29</v>
      </c>
      <c r="C8" s="16" t="s">
        <v>30</v>
      </c>
      <c r="D8" s="16"/>
      <c r="E8" s="16"/>
      <c r="F8" s="113"/>
    </row>
    <row r="9" spans="1:14" x14ac:dyDescent="0.2">
      <c r="A9" s="17"/>
      <c r="B9" s="18"/>
      <c r="C9" s="19"/>
      <c r="D9" s="19"/>
      <c r="E9" s="19"/>
      <c r="F9" s="114"/>
    </row>
    <row r="10" spans="1:14" x14ac:dyDescent="0.2">
      <c r="A10" s="20"/>
      <c r="B10" s="115"/>
      <c r="C10" s="116"/>
      <c r="D10" s="117"/>
      <c r="E10" s="118"/>
      <c r="F10" s="118"/>
    </row>
    <row r="11" spans="1:14" s="21" customFormat="1" x14ac:dyDescent="0.2">
      <c r="A11" s="22"/>
      <c r="B11" s="119" t="s">
        <v>62</v>
      </c>
      <c r="C11" s="23"/>
      <c r="D11" s="120"/>
      <c r="E11" s="24"/>
      <c r="F11" s="121"/>
    </row>
    <row r="12" spans="1:14" s="21" customFormat="1" x14ac:dyDescent="0.2">
      <c r="A12" s="22"/>
      <c r="B12" s="119"/>
      <c r="C12" s="23"/>
      <c r="D12" s="120"/>
      <c r="E12" s="24"/>
      <c r="F12" s="121"/>
    </row>
    <row r="13" spans="1:14" s="21" customFormat="1" x14ac:dyDescent="0.2">
      <c r="A13" s="22"/>
      <c r="B13" s="25" t="s">
        <v>63</v>
      </c>
      <c r="C13" s="23">
        <v>3000</v>
      </c>
      <c r="D13" s="120" t="s">
        <v>64</v>
      </c>
      <c r="E13" s="53">
        <v>1E-10</v>
      </c>
      <c r="F13" s="121">
        <f>C13*E13</f>
        <v>2.9999999999999999E-7</v>
      </c>
    </row>
    <row r="14" spans="1:14" s="21" customFormat="1" ht="63.75" x14ac:dyDescent="0.2">
      <c r="A14" s="22"/>
      <c r="B14" s="122" t="s">
        <v>65</v>
      </c>
      <c r="C14" s="23"/>
      <c r="D14" s="120"/>
      <c r="E14" s="121"/>
      <c r="F14" s="121"/>
    </row>
    <row r="15" spans="1:14" s="21" customFormat="1" x14ac:dyDescent="0.2">
      <c r="A15" s="22"/>
      <c r="B15" s="25"/>
      <c r="C15" s="23"/>
      <c r="D15" s="120"/>
      <c r="E15" s="24"/>
      <c r="F15" s="121"/>
    </row>
    <row r="16" spans="1:14" s="21" customFormat="1" x14ac:dyDescent="0.2">
      <c r="A16" s="22"/>
      <c r="B16" s="25" t="s">
        <v>66</v>
      </c>
      <c r="C16" s="23">
        <v>500</v>
      </c>
      <c r="D16" s="120" t="s">
        <v>64</v>
      </c>
      <c r="E16" s="53">
        <v>1E-10</v>
      </c>
      <c r="F16" s="121">
        <f>C16*E16</f>
        <v>5.0000000000000004E-8</v>
      </c>
    </row>
    <row r="17" spans="1:6" s="21" customFormat="1" ht="76.5" x14ac:dyDescent="0.2">
      <c r="A17" s="22"/>
      <c r="B17" s="122" t="s">
        <v>67</v>
      </c>
      <c r="C17" s="23"/>
      <c r="D17" s="120"/>
      <c r="E17" s="120"/>
      <c r="F17" s="121"/>
    </row>
    <row r="18" spans="1:6" s="21" customFormat="1" x14ac:dyDescent="0.2">
      <c r="A18" s="22"/>
      <c r="B18" s="25" t="s">
        <v>68</v>
      </c>
      <c r="C18" s="23">
        <v>75</v>
      </c>
      <c r="D18" s="120" t="s">
        <v>64</v>
      </c>
      <c r="E18" s="53">
        <v>1E-10</v>
      </c>
      <c r="F18" s="121">
        <f>C18*E18</f>
        <v>7.500000000000001E-9</v>
      </c>
    </row>
    <row r="19" spans="1:6" s="21" customFormat="1" ht="63.75" x14ac:dyDescent="0.2">
      <c r="A19" s="22"/>
      <c r="B19" s="122" t="s">
        <v>69</v>
      </c>
      <c r="C19" s="23"/>
      <c r="D19" s="120"/>
      <c r="E19" s="120"/>
      <c r="F19" s="121"/>
    </row>
    <row r="20" spans="1:6" s="21" customFormat="1" x14ac:dyDescent="0.2">
      <c r="A20" s="22"/>
      <c r="B20" s="122"/>
      <c r="C20" s="23"/>
      <c r="D20" s="120"/>
      <c r="E20" s="24"/>
      <c r="F20" s="121"/>
    </row>
    <row r="21" spans="1:6" s="21" customFormat="1" x14ac:dyDescent="0.2">
      <c r="A21" s="22"/>
      <c r="B21" s="25" t="s">
        <v>70</v>
      </c>
      <c r="C21" s="23">
        <v>2500</v>
      </c>
      <c r="D21" s="120" t="s">
        <v>64</v>
      </c>
      <c r="E21" s="53">
        <v>1E-10</v>
      </c>
      <c r="F21" s="121">
        <f>C21*E21</f>
        <v>2.4999999999999999E-7</v>
      </c>
    </row>
    <row r="22" spans="1:6" s="21" customFormat="1" ht="63.75" x14ac:dyDescent="0.2">
      <c r="A22" s="22"/>
      <c r="B22" s="122" t="s">
        <v>71</v>
      </c>
      <c r="C22" s="23"/>
      <c r="D22" s="120"/>
      <c r="E22" s="121"/>
      <c r="F22" s="121"/>
    </row>
    <row r="23" spans="1:6" s="21" customFormat="1" x14ac:dyDescent="0.2">
      <c r="A23" s="22"/>
      <c r="B23" s="122"/>
      <c r="C23" s="23"/>
      <c r="D23" s="120"/>
      <c r="E23" s="24"/>
      <c r="F23" s="121"/>
    </row>
    <row r="24" spans="1:6" s="21" customFormat="1" x14ac:dyDescent="0.2">
      <c r="A24" s="22"/>
      <c r="B24" s="25" t="s">
        <v>72</v>
      </c>
      <c r="C24" s="23">
        <v>600</v>
      </c>
      <c r="D24" s="120" t="s">
        <v>73</v>
      </c>
      <c r="E24" s="53">
        <v>1E-10</v>
      </c>
      <c r="F24" s="121">
        <f>C24*E24</f>
        <v>6.0000000000000008E-8</v>
      </c>
    </row>
    <row r="25" spans="1:6" s="21" customFormat="1" ht="51" x14ac:dyDescent="0.2">
      <c r="A25" s="22"/>
      <c r="B25" s="122" t="s">
        <v>74</v>
      </c>
      <c r="C25" s="23"/>
      <c r="D25" s="120"/>
      <c r="E25" s="121"/>
      <c r="F25" s="121"/>
    </row>
    <row r="26" spans="1:6" s="21" customFormat="1" x14ac:dyDescent="0.2">
      <c r="A26" s="22"/>
      <c r="B26" s="122"/>
      <c r="C26" s="23"/>
      <c r="D26" s="120"/>
      <c r="E26" s="24"/>
      <c r="F26" s="121"/>
    </row>
    <row r="27" spans="1:6" s="21" customFormat="1" x14ac:dyDescent="0.2">
      <c r="A27" s="22"/>
      <c r="B27" s="25" t="s">
        <v>75</v>
      </c>
      <c r="C27" s="23">
        <v>1500</v>
      </c>
      <c r="D27" s="120" t="s">
        <v>73</v>
      </c>
      <c r="E27" s="53">
        <v>1E-10</v>
      </c>
      <c r="F27" s="121">
        <f>C27*E27</f>
        <v>1.4999999999999999E-7</v>
      </c>
    </row>
    <row r="28" spans="1:6" s="21" customFormat="1" ht="51" x14ac:dyDescent="0.2">
      <c r="A28" s="22"/>
      <c r="B28" s="122" t="s">
        <v>76</v>
      </c>
      <c r="C28" s="23"/>
      <c r="D28" s="120"/>
      <c r="E28" s="121"/>
      <c r="F28" s="121"/>
    </row>
    <row r="29" spans="1:6" s="21" customFormat="1" x14ac:dyDescent="0.2">
      <c r="A29" s="22"/>
      <c r="B29" s="122"/>
      <c r="C29" s="23"/>
      <c r="D29" s="120"/>
      <c r="E29" s="121"/>
      <c r="F29" s="121"/>
    </row>
    <row r="30" spans="1:6" s="21" customFormat="1" x14ac:dyDescent="0.2">
      <c r="A30" s="22"/>
      <c r="B30" s="122"/>
      <c r="C30" s="23"/>
      <c r="D30" s="120"/>
      <c r="E30" s="24"/>
      <c r="F30" s="121"/>
    </row>
    <row r="31" spans="1:6" s="21" customFormat="1" x14ac:dyDescent="0.2">
      <c r="A31" s="22"/>
      <c r="B31" s="119" t="s">
        <v>77</v>
      </c>
      <c r="C31" s="23"/>
      <c r="D31" s="120"/>
      <c r="E31" s="24"/>
      <c r="F31" s="121"/>
    </row>
    <row r="32" spans="1:6" s="21" customFormat="1" x14ac:dyDescent="0.2">
      <c r="A32" s="22"/>
      <c r="B32" s="119"/>
      <c r="C32" s="23"/>
      <c r="D32" s="120"/>
      <c r="E32" s="24"/>
      <c r="F32" s="121"/>
    </row>
    <row r="33" spans="1:6" s="21" customFormat="1" x14ac:dyDescent="0.2">
      <c r="A33" s="22"/>
      <c r="B33" s="25" t="s">
        <v>78</v>
      </c>
      <c r="C33" s="23">
        <v>3800</v>
      </c>
      <c r="D33" s="120" t="s">
        <v>64</v>
      </c>
      <c r="E33" s="53">
        <v>1E-10</v>
      </c>
      <c r="F33" s="121">
        <f>C33*E33</f>
        <v>3.8000000000000001E-7</v>
      </c>
    </row>
    <row r="34" spans="1:6" s="21" customFormat="1" x14ac:dyDescent="0.2">
      <c r="A34" s="22"/>
      <c r="B34" s="122" t="s">
        <v>79</v>
      </c>
      <c r="C34" s="23"/>
      <c r="D34" s="120"/>
      <c r="E34" s="121"/>
      <c r="F34" s="121"/>
    </row>
    <row r="35" spans="1:6" s="21" customFormat="1" ht="25.5" x14ac:dyDescent="0.2">
      <c r="A35" s="22"/>
      <c r="B35" s="124" t="s">
        <v>80</v>
      </c>
      <c r="C35" s="23"/>
      <c r="D35" s="120"/>
      <c r="E35" s="121"/>
      <c r="F35" s="121"/>
    </row>
    <row r="36" spans="1:6" s="21" customFormat="1" x14ac:dyDescent="0.2">
      <c r="A36" s="22"/>
      <c r="B36" s="124"/>
      <c r="C36" s="23"/>
      <c r="D36" s="120"/>
      <c r="E36" s="121"/>
      <c r="F36" s="121"/>
    </row>
    <row r="37" spans="1:6" s="21" customFormat="1" x14ac:dyDescent="0.2">
      <c r="A37" s="22"/>
      <c r="B37" s="25" t="s">
        <v>81</v>
      </c>
      <c r="C37" s="23">
        <v>500</v>
      </c>
      <c r="D37" s="120" t="s">
        <v>82</v>
      </c>
      <c r="E37" s="53">
        <v>1E-10</v>
      </c>
      <c r="F37" s="121">
        <f>C37*E37</f>
        <v>5.0000000000000004E-8</v>
      </c>
    </row>
    <row r="38" spans="1:6" s="21" customFormat="1" x14ac:dyDescent="0.2">
      <c r="A38" s="22"/>
      <c r="B38" s="122" t="s">
        <v>79</v>
      </c>
      <c r="C38" s="23"/>
      <c r="D38" s="120"/>
      <c r="E38" s="121"/>
      <c r="F38" s="121"/>
    </row>
    <row r="39" spans="1:6" s="21" customFormat="1" ht="25.5" x14ac:dyDescent="0.2">
      <c r="A39" s="22"/>
      <c r="B39" s="124" t="s">
        <v>83</v>
      </c>
      <c r="C39" s="23"/>
      <c r="D39" s="120"/>
      <c r="E39" s="121"/>
      <c r="F39" s="121"/>
    </row>
    <row r="40" spans="1:6" s="21" customFormat="1" x14ac:dyDescent="0.2">
      <c r="A40" s="22"/>
      <c r="B40" s="124"/>
      <c r="C40" s="23"/>
      <c r="D40" s="120"/>
      <c r="E40" s="121"/>
      <c r="F40" s="121"/>
    </row>
    <row r="41" spans="1:6" s="21" customFormat="1" x14ac:dyDescent="0.2">
      <c r="A41" s="22"/>
      <c r="B41" s="25" t="s">
        <v>84</v>
      </c>
      <c r="C41" s="23">
        <v>500</v>
      </c>
      <c r="D41" s="120" t="s">
        <v>82</v>
      </c>
      <c r="E41" s="53">
        <v>1E-10</v>
      </c>
      <c r="F41" s="121">
        <f>C41*E41</f>
        <v>5.0000000000000004E-8</v>
      </c>
    </row>
    <row r="42" spans="1:6" s="21" customFormat="1" x14ac:dyDescent="0.2">
      <c r="A42" s="22"/>
      <c r="B42" s="122" t="s">
        <v>79</v>
      </c>
      <c r="C42" s="23"/>
      <c r="D42" s="120"/>
      <c r="E42" s="121"/>
      <c r="F42" s="121"/>
    </row>
    <row r="43" spans="1:6" s="21" customFormat="1" ht="25.5" x14ac:dyDescent="0.2">
      <c r="A43" s="22"/>
      <c r="B43" s="124" t="s">
        <v>85</v>
      </c>
      <c r="C43" s="23"/>
      <c r="D43" s="120"/>
      <c r="E43" s="121"/>
      <c r="F43" s="121"/>
    </row>
    <row r="44" spans="1:6" s="21" customFormat="1" x14ac:dyDescent="0.2">
      <c r="A44" s="22"/>
      <c r="B44" s="124"/>
      <c r="C44" s="23"/>
      <c r="D44" s="120"/>
      <c r="E44" s="121"/>
      <c r="F44" s="121"/>
    </row>
    <row r="45" spans="1:6" s="21" customFormat="1" x14ac:dyDescent="0.2">
      <c r="A45" s="22"/>
      <c r="B45" s="25"/>
      <c r="C45" s="23"/>
      <c r="D45" s="120"/>
      <c r="E45" s="24"/>
      <c r="F45" s="121"/>
    </row>
    <row r="46" spans="1:6" s="21" customFormat="1" x14ac:dyDescent="0.2">
      <c r="A46" s="22"/>
      <c r="B46" s="119" t="s">
        <v>86</v>
      </c>
      <c r="C46" s="23"/>
      <c r="D46" s="120"/>
      <c r="E46" s="24"/>
      <c r="F46" s="121"/>
    </row>
    <row r="47" spans="1:6" s="21" customFormat="1" x14ac:dyDescent="0.2">
      <c r="A47" s="22"/>
      <c r="B47" s="119"/>
      <c r="C47" s="23"/>
      <c r="D47" s="120"/>
      <c r="E47" s="24"/>
      <c r="F47" s="121"/>
    </row>
    <row r="48" spans="1:6" s="21" customFormat="1" ht="25.5" x14ac:dyDescent="0.2">
      <c r="A48" s="22"/>
      <c r="B48" s="126" t="s">
        <v>87</v>
      </c>
      <c r="C48" s="23">
        <v>4600</v>
      </c>
      <c r="D48" s="120" t="s">
        <v>82</v>
      </c>
      <c r="E48" s="53">
        <v>1E-10</v>
      </c>
      <c r="F48" s="121">
        <f>C48*E48</f>
        <v>4.6000000000000004E-7</v>
      </c>
    </row>
    <row r="49" spans="1:6" s="21" customFormat="1" x14ac:dyDescent="0.2">
      <c r="A49" s="22"/>
      <c r="B49" s="122" t="s">
        <v>79</v>
      </c>
      <c r="C49" s="23"/>
      <c r="D49" s="120"/>
      <c r="E49" s="121"/>
      <c r="F49" s="121"/>
    </row>
    <row r="50" spans="1:6" s="21" customFormat="1" ht="76.5" x14ac:dyDescent="0.2">
      <c r="A50" s="22"/>
      <c r="B50" s="123" t="s">
        <v>88</v>
      </c>
      <c r="C50" s="23"/>
      <c r="D50" s="120"/>
      <c r="E50" s="121"/>
      <c r="F50" s="121"/>
    </row>
    <row r="51" spans="1:6" s="21" customFormat="1" ht="25.5" x14ac:dyDescent="0.2">
      <c r="A51" s="22"/>
      <c r="B51" s="126" t="s">
        <v>89</v>
      </c>
      <c r="C51" s="23">
        <v>6700</v>
      </c>
      <c r="D51" s="120" t="s">
        <v>82</v>
      </c>
      <c r="E51" s="53">
        <v>1E-10</v>
      </c>
      <c r="F51" s="121">
        <f>C51*E51</f>
        <v>6.7000000000000004E-7</v>
      </c>
    </row>
    <row r="52" spans="1:6" s="21" customFormat="1" x14ac:dyDescent="0.2">
      <c r="A52" s="22"/>
      <c r="B52" s="122" t="s">
        <v>79</v>
      </c>
      <c r="C52" s="23"/>
      <c r="D52" s="120"/>
      <c r="E52" s="121"/>
      <c r="F52" s="121"/>
    </row>
    <row r="53" spans="1:6" s="21" customFormat="1" ht="51" x14ac:dyDescent="0.2">
      <c r="A53" s="22"/>
      <c r="B53" s="123" t="s">
        <v>90</v>
      </c>
      <c r="C53" s="23"/>
      <c r="D53" s="120"/>
      <c r="E53" s="121"/>
      <c r="F53" s="121"/>
    </row>
    <row r="54" spans="1:6" s="21" customFormat="1" x14ac:dyDescent="0.2">
      <c r="A54" s="22"/>
      <c r="B54" s="123"/>
      <c r="C54" s="23"/>
      <c r="D54" s="120"/>
      <c r="E54" s="121"/>
      <c r="F54" s="121"/>
    </row>
    <row r="55" spans="1:6" s="21" customFormat="1" x14ac:dyDescent="0.2">
      <c r="A55" s="22"/>
      <c r="B55" s="25" t="s">
        <v>91</v>
      </c>
      <c r="C55" s="23">
        <v>1000</v>
      </c>
      <c r="D55" s="120" t="s">
        <v>82</v>
      </c>
      <c r="E55" s="53">
        <v>1E-10</v>
      </c>
      <c r="F55" s="121">
        <f>C55*E55</f>
        <v>1.0000000000000001E-7</v>
      </c>
    </row>
    <row r="56" spans="1:6" s="21" customFormat="1" x14ac:dyDescent="0.2">
      <c r="A56" s="22"/>
      <c r="B56" s="122" t="s">
        <v>79</v>
      </c>
      <c r="C56" s="23"/>
      <c r="D56" s="120"/>
      <c r="E56" s="121"/>
      <c r="F56" s="121"/>
    </row>
    <row r="57" spans="1:6" s="21" customFormat="1" ht="51" x14ac:dyDescent="0.2">
      <c r="A57" s="22"/>
      <c r="B57" s="123" t="s">
        <v>92</v>
      </c>
      <c r="C57" s="23"/>
      <c r="D57" s="120"/>
      <c r="E57" s="121"/>
      <c r="F57" s="121"/>
    </row>
    <row r="58" spans="1:6" s="21" customFormat="1" x14ac:dyDescent="0.2">
      <c r="A58" s="22"/>
      <c r="B58" s="123"/>
      <c r="C58" s="23"/>
      <c r="D58" s="120"/>
      <c r="E58" s="121"/>
      <c r="F58" s="121"/>
    </row>
    <row r="59" spans="1:6" s="21" customFormat="1" x14ac:dyDescent="0.2">
      <c r="A59" s="22"/>
      <c r="B59" s="25" t="s">
        <v>93</v>
      </c>
      <c r="C59" s="23">
        <v>4100</v>
      </c>
      <c r="D59" s="120" t="s">
        <v>82</v>
      </c>
      <c r="E59" s="53">
        <v>1E-10</v>
      </c>
      <c r="F59" s="121">
        <f>C59*E59</f>
        <v>4.0999999999999999E-7</v>
      </c>
    </row>
    <row r="60" spans="1:6" s="21" customFormat="1" x14ac:dyDescent="0.2">
      <c r="A60" s="22"/>
      <c r="B60" s="122" t="s">
        <v>79</v>
      </c>
      <c r="C60" s="23"/>
      <c r="D60" s="120"/>
      <c r="E60" s="121"/>
      <c r="F60" s="121"/>
    </row>
    <row r="61" spans="1:6" s="21" customFormat="1" ht="63.75" x14ac:dyDescent="0.2">
      <c r="A61" s="22"/>
      <c r="B61" s="123" t="s">
        <v>94</v>
      </c>
      <c r="C61" s="23"/>
      <c r="D61" s="120"/>
      <c r="E61" s="121"/>
      <c r="F61" s="121"/>
    </row>
    <row r="62" spans="1:6" s="21" customFormat="1" x14ac:dyDescent="0.2">
      <c r="A62" s="22"/>
      <c r="B62" s="123"/>
      <c r="C62" s="23"/>
      <c r="D62" s="120"/>
      <c r="E62" s="121"/>
      <c r="F62" s="121"/>
    </row>
    <row r="63" spans="1:6" s="21" customFormat="1" x14ac:dyDescent="0.2">
      <c r="A63" s="22"/>
      <c r="B63" s="25" t="s">
        <v>95</v>
      </c>
      <c r="C63" s="23">
        <v>6700</v>
      </c>
      <c r="D63" s="120" t="s">
        <v>82</v>
      </c>
      <c r="E63" s="53">
        <v>1E-10</v>
      </c>
      <c r="F63" s="121">
        <f>C63*E63</f>
        <v>6.7000000000000004E-7</v>
      </c>
    </row>
    <row r="64" spans="1:6" s="21" customFormat="1" x14ac:dyDescent="0.2">
      <c r="A64" s="22"/>
      <c r="B64" s="122" t="s">
        <v>79</v>
      </c>
      <c r="C64" s="23"/>
      <c r="D64" s="120"/>
      <c r="E64" s="121"/>
      <c r="F64" s="121"/>
    </row>
    <row r="65" spans="1:6" s="21" customFormat="1" ht="63.75" x14ac:dyDescent="0.2">
      <c r="A65" s="22"/>
      <c r="B65" s="123" t="s">
        <v>96</v>
      </c>
      <c r="C65" s="23"/>
      <c r="D65" s="120"/>
      <c r="E65" s="125"/>
      <c r="F65" s="121"/>
    </row>
    <row r="66" spans="1:6" s="21" customFormat="1" x14ac:dyDescent="0.2">
      <c r="A66" s="22"/>
      <c r="C66" s="23"/>
      <c r="D66" s="120"/>
      <c r="E66" s="125"/>
      <c r="F66" s="121"/>
    </row>
    <row r="67" spans="1:6" s="21" customFormat="1" x14ac:dyDescent="0.2">
      <c r="A67" s="22"/>
      <c r="B67" s="160" t="s">
        <v>97</v>
      </c>
      <c r="C67" s="23"/>
      <c r="D67" s="120"/>
      <c r="E67" s="125"/>
      <c r="F67" s="121"/>
    </row>
    <row r="68" spans="1:6" s="21" customFormat="1" x14ac:dyDescent="0.2">
      <c r="A68" s="22"/>
      <c r="C68" s="23"/>
      <c r="D68" s="120"/>
      <c r="E68" s="125"/>
      <c r="F68" s="121"/>
    </row>
    <row r="69" spans="1:6" s="21" customFormat="1" x14ac:dyDescent="0.2">
      <c r="A69" s="22"/>
      <c r="B69" s="25" t="s">
        <v>98</v>
      </c>
      <c r="C69" s="23">
        <v>1</v>
      </c>
      <c r="D69" s="120" t="s">
        <v>57</v>
      </c>
      <c r="E69" s="53">
        <v>1E-10</v>
      </c>
      <c r="F69" s="121">
        <f>C69*E69</f>
        <v>1E-10</v>
      </c>
    </row>
    <row r="70" spans="1:6" s="21" customFormat="1" x14ac:dyDescent="0.2">
      <c r="A70" s="22"/>
      <c r="C70" s="23"/>
      <c r="D70" s="120"/>
      <c r="E70" s="125"/>
      <c r="F70" s="121"/>
    </row>
    <row r="71" spans="1:6" s="21" customFormat="1" x14ac:dyDescent="0.2">
      <c r="A71" s="22"/>
      <c r="B71" s="25" t="s">
        <v>99</v>
      </c>
      <c r="C71" s="23">
        <v>1200</v>
      </c>
      <c r="D71" s="120" t="s">
        <v>73</v>
      </c>
      <c r="E71" s="53">
        <v>1E-10</v>
      </c>
      <c r="F71" s="121">
        <f>C71*E71</f>
        <v>1.2000000000000002E-7</v>
      </c>
    </row>
    <row r="72" spans="1:6" s="21" customFormat="1" x14ac:dyDescent="0.2">
      <c r="A72" s="22"/>
      <c r="B72" s="122" t="s">
        <v>79</v>
      </c>
      <c r="C72" s="23"/>
      <c r="D72" s="120"/>
      <c r="E72" s="121"/>
      <c r="F72" s="121"/>
    </row>
    <row r="73" spans="1:6" s="21" customFormat="1" ht="56.45" customHeight="1" x14ac:dyDescent="0.2">
      <c r="A73" s="22"/>
      <c r="B73" s="123" t="s">
        <v>100</v>
      </c>
      <c r="C73" s="23"/>
      <c r="D73" s="120"/>
      <c r="E73" s="125"/>
      <c r="F73" s="121"/>
    </row>
    <row r="74" spans="1:6" s="159" customFormat="1" ht="38.25" x14ac:dyDescent="0.2">
      <c r="A74" s="154"/>
      <c r="B74" s="161" t="s">
        <v>101</v>
      </c>
      <c r="C74" s="156"/>
      <c r="D74" s="157"/>
      <c r="E74" s="158"/>
      <c r="F74" s="155"/>
    </row>
    <row r="75" spans="1:6" s="159" customFormat="1" ht="41.45" customHeight="1" x14ac:dyDescent="0.2">
      <c r="A75" s="154"/>
      <c r="B75" s="162" t="s">
        <v>102</v>
      </c>
      <c r="C75" s="156"/>
      <c r="D75" s="157"/>
      <c r="E75" s="158"/>
      <c r="F75" s="155"/>
    </row>
    <row r="76" spans="1:6" s="159" customFormat="1" x14ac:dyDescent="0.2">
      <c r="A76" s="154"/>
      <c r="B76" s="163" t="s">
        <v>103</v>
      </c>
      <c r="C76" s="156"/>
      <c r="D76" s="157"/>
      <c r="E76" s="158"/>
      <c r="F76" s="155"/>
    </row>
    <row r="77" spans="1:6" s="159" customFormat="1" x14ac:dyDescent="0.2">
      <c r="A77" s="154"/>
      <c r="B77" s="164" t="s">
        <v>104</v>
      </c>
      <c r="C77" s="156"/>
      <c r="D77" s="157"/>
      <c r="E77" s="158"/>
      <c r="F77" s="155"/>
    </row>
    <row r="78" spans="1:6" s="21" customFormat="1" x14ac:dyDescent="0.2">
      <c r="A78" s="22"/>
      <c r="B78" s="163" t="s">
        <v>105</v>
      </c>
      <c r="C78" s="23"/>
      <c r="D78" s="120"/>
      <c r="E78" s="125"/>
      <c r="F78" s="121"/>
    </row>
    <row r="79" spans="1:6" s="21" customFormat="1" x14ac:dyDescent="0.2">
      <c r="A79" s="22"/>
      <c r="C79" s="23"/>
      <c r="D79" s="120"/>
      <c r="E79" s="125"/>
      <c r="F79" s="121"/>
    </row>
    <row r="80" spans="1:6" s="21" customFormat="1" x14ac:dyDescent="0.2">
      <c r="A80" s="22"/>
      <c r="C80" s="23"/>
      <c r="D80" s="120"/>
      <c r="E80" s="125"/>
      <c r="F80" s="121"/>
    </row>
    <row r="81" spans="1:6" s="21" customFormat="1" x14ac:dyDescent="0.2">
      <c r="A81" s="22"/>
      <c r="B81" s="119" t="s">
        <v>106</v>
      </c>
      <c r="C81" s="23"/>
      <c r="D81" s="120"/>
      <c r="E81" s="24"/>
      <c r="F81" s="121"/>
    </row>
    <row r="82" spans="1:6" s="21" customFormat="1" x14ac:dyDescent="0.2">
      <c r="A82" s="22"/>
      <c r="B82" s="119"/>
      <c r="C82" s="23"/>
      <c r="D82" s="120"/>
      <c r="E82" s="24"/>
      <c r="F82" s="121"/>
    </row>
    <row r="83" spans="1:6" s="21" customFormat="1" x14ac:dyDescent="0.2">
      <c r="A83" s="22"/>
      <c r="B83" s="25" t="s">
        <v>107</v>
      </c>
      <c r="C83" s="23">
        <v>70</v>
      </c>
      <c r="D83" s="120" t="s">
        <v>108</v>
      </c>
      <c r="E83" s="53">
        <v>1E-10</v>
      </c>
      <c r="F83" s="121">
        <f>C83*E83</f>
        <v>7.0000000000000006E-9</v>
      </c>
    </row>
    <row r="84" spans="1:6" s="21" customFormat="1" x14ac:dyDescent="0.2">
      <c r="A84" s="22"/>
      <c r="B84" s="122" t="s">
        <v>79</v>
      </c>
      <c r="C84" s="23"/>
      <c r="D84" s="120"/>
      <c r="E84" s="120"/>
      <c r="F84" s="121"/>
    </row>
    <row r="85" spans="1:6" s="21" customFormat="1" ht="51" x14ac:dyDescent="0.2">
      <c r="A85" s="22"/>
      <c r="B85" s="123" t="s">
        <v>109</v>
      </c>
      <c r="C85" s="23"/>
      <c r="D85" s="120"/>
      <c r="E85" s="120"/>
      <c r="F85" s="121"/>
    </row>
    <row r="86" spans="1:6" s="21" customFormat="1" x14ac:dyDescent="0.2">
      <c r="A86" s="22"/>
      <c r="B86" s="123"/>
      <c r="C86" s="23"/>
      <c r="D86" s="120"/>
      <c r="E86" s="120"/>
      <c r="F86" s="121"/>
    </row>
    <row r="87" spans="1:6" s="21" customFormat="1" ht="25.5" x14ac:dyDescent="0.2">
      <c r="A87" s="22"/>
      <c r="B87" s="126" t="s">
        <v>110</v>
      </c>
      <c r="C87" s="23">
        <v>250</v>
      </c>
      <c r="D87" s="120" t="s">
        <v>73</v>
      </c>
      <c r="E87" s="53">
        <v>1E-10</v>
      </c>
      <c r="F87" s="121">
        <f>C87*E87</f>
        <v>2.5000000000000002E-8</v>
      </c>
    </row>
    <row r="88" spans="1:6" s="21" customFormat="1" x14ac:dyDescent="0.2">
      <c r="A88" s="22"/>
      <c r="B88" s="122" t="s">
        <v>79</v>
      </c>
      <c r="C88" s="23"/>
      <c r="D88" s="120"/>
      <c r="E88" s="120"/>
      <c r="F88" s="121"/>
    </row>
    <row r="89" spans="1:6" s="21" customFormat="1" ht="63.75" x14ac:dyDescent="0.2">
      <c r="A89" s="22"/>
      <c r="B89" s="123" t="s">
        <v>111</v>
      </c>
      <c r="C89" s="23"/>
      <c r="D89" s="120"/>
      <c r="E89" s="120"/>
      <c r="F89" s="121"/>
    </row>
    <row r="90" spans="1:6" s="21" customFormat="1" x14ac:dyDescent="0.2">
      <c r="A90" s="22"/>
      <c r="B90" s="123"/>
      <c r="C90" s="23"/>
      <c r="D90" s="120"/>
      <c r="E90" s="120"/>
      <c r="F90" s="121"/>
    </row>
    <row r="91" spans="1:6" s="21" customFormat="1" x14ac:dyDescent="0.2">
      <c r="A91" s="22"/>
      <c r="B91" s="126" t="s">
        <v>112</v>
      </c>
      <c r="C91" s="23">
        <v>300</v>
      </c>
      <c r="D91" s="120" t="s">
        <v>73</v>
      </c>
      <c r="E91" s="53">
        <v>1E-10</v>
      </c>
      <c r="F91" s="121">
        <f>C91*E91</f>
        <v>3.0000000000000004E-8</v>
      </c>
    </row>
    <row r="92" spans="1:6" s="21" customFormat="1" x14ac:dyDescent="0.2">
      <c r="A92" s="22"/>
      <c r="B92" s="122" t="s">
        <v>79</v>
      </c>
      <c r="C92" s="23"/>
      <c r="D92" s="120"/>
      <c r="E92" s="120"/>
      <c r="F92" s="121"/>
    </row>
    <row r="93" spans="1:6" s="21" customFormat="1" ht="51" x14ac:dyDescent="0.2">
      <c r="A93" s="22"/>
      <c r="B93" s="123" t="s">
        <v>113</v>
      </c>
      <c r="C93" s="23"/>
      <c r="D93" s="120"/>
      <c r="E93" s="120"/>
      <c r="F93" s="121"/>
    </row>
    <row r="94" spans="1:6" s="21" customFormat="1" x14ac:dyDescent="0.2">
      <c r="A94" s="22"/>
      <c r="B94" s="123"/>
      <c r="C94" s="23"/>
      <c r="D94" s="120"/>
      <c r="E94" s="120"/>
      <c r="F94" s="121"/>
    </row>
    <row r="95" spans="1:6" s="21" customFormat="1" ht="25.5" x14ac:dyDescent="0.2">
      <c r="A95" s="22"/>
      <c r="B95" s="126" t="s">
        <v>114</v>
      </c>
      <c r="C95" s="23">
        <v>2700</v>
      </c>
      <c r="D95" s="120" t="s">
        <v>73</v>
      </c>
      <c r="E95" s="53">
        <v>1E-10</v>
      </c>
      <c r="F95" s="121">
        <f>C95*E95</f>
        <v>2.7000000000000001E-7</v>
      </c>
    </row>
    <row r="96" spans="1:6" s="21" customFormat="1" x14ac:dyDescent="0.2">
      <c r="A96" s="22"/>
      <c r="B96" s="122" t="s">
        <v>79</v>
      </c>
      <c r="C96" s="23"/>
      <c r="D96" s="120"/>
      <c r="E96" s="120"/>
      <c r="F96" s="121"/>
    </row>
    <row r="97" spans="1:6" s="21" customFormat="1" x14ac:dyDescent="0.2">
      <c r="A97" s="22"/>
      <c r="B97" s="123" t="s">
        <v>115</v>
      </c>
      <c r="C97" s="23"/>
      <c r="D97" s="120"/>
      <c r="E97" s="120"/>
      <c r="F97" s="121"/>
    </row>
    <row r="98" spans="1:6" s="21" customFormat="1" ht="51" x14ac:dyDescent="0.2">
      <c r="A98" s="22"/>
      <c r="B98" s="123" t="s">
        <v>116</v>
      </c>
      <c r="C98" s="23"/>
      <c r="D98" s="120"/>
      <c r="E98" s="120"/>
      <c r="F98" s="121"/>
    </row>
    <row r="99" spans="1:6" s="21" customFormat="1" x14ac:dyDescent="0.2">
      <c r="A99" s="22"/>
      <c r="B99" s="123"/>
      <c r="C99" s="23"/>
      <c r="D99" s="120"/>
      <c r="E99" s="120"/>
      <c r="F99" s="121"/>
    </row>
    <row r="100" spans="1:6" s="21" customFormat="1" x14ac:dyDescent="0.2">
      <c r="A100" s="22"/>
      <c r="B100" s="126" t="s">
        <v>117</v>
      </c>
      <c r="C100" s="23">
        <v>250</v>
      </c>
      <c r="D100" s="120" t="s">
        <v>73</v>
      </c>
      <c r="E100" s="53">
        <v>1E-10</v>
      </c>
      <c r="F100" s="121">
        <f>C100*E100</f>
        <v>2.5000000000000002E-8</v>
      </c>
    </row>
    <row r="101" spans="1:6" s="21" customFormat="1" x14ac:dyDescent="0.2">
      <c r="A101" s="22"/>
      <c r="B101" s="122" t="s">
        <v>79</v>
      </c>
      <c r="C101" s="23"/>
      <c r="D101" s="120"/>
      <c r="E101" s="120"/>
      <c r="F101" s="121"/>
    </row>
    <row r="102" spans="1:6" s="21" customFormat="1" x14ac:dyDescent="0.2">
      <c r="A102" s="22"/>
      <c r="B102" s="123" t="s">
        <v>115</v>
      </c>
      <c r="C102" s="23"/>
      <c r="D102" s="120"/>
      <c r="E102" s="120"/>
      <c r="F102" s="121"/>
    </row>
    <row r="103" spans="1:6" s="21" customFormat="1" ht="51" x14ac:dyDescent="0.2">
      <c r="A103" s="22"/>
      <c r="B103" s="123" t="s">
        <v>118</v>
      </c>
      <c r="C103" s="23"/>
      <c r="D103" s="120"/>
      <c r="E103" s="120"/>
      <c r="F103" s="121"/>
    </row>
    <row r="104" spans="1:6" s="21" customFormat="1" x14ac:dyDescent="0.2">
      <c r="A104" s="22"/>
      <c r="B104" s="123"/>
      <c r="C104" s="23"/>
      <c r="D104" s="120"/>
      <c r="E104" s="120"/>
      <c r="F104" s="121"/>
    </row>
    <row r="105" spans="1:6" s="21" customFormat="1" x14ac:dyDescent="0.2">
      <c r="A105" s="22"/>
      <c r="B105" s="126" t="s">
        <v>119</v>
      </c>
      <c r="C105" s="23">
        <v>800</v>
      </c>
      <c r="D105" s="120" t="s">
        <v>73</v>
      </c>
      <c r="E105" s="53">
        <v>1E-10</v>
      </c>
      <c r="F105" s="121">
        <f>C105*E105</f>
        <v>8.0000000000000002E-8</v>
      </c>
    </row>
    <row r="106" spans="1:6" s="21" customFormat="1" x14ac:dyDescent="0.2">
      <c r="A106" s="22"/>
      <c r="B106" s="122" t="s">
        <v>79</v>
      </c>
      <c r="C106" s="23"/>
      <c r="D106" s="120"/>
      <c r="E106" s="120"/>
      <c r="F106" s="121"/>
    </row>
    <row r="107" spans="1:6" s="21" customFormat="1" x14ac:dyDescent="0.2">
      <c r="A107" s="22"/>
      <c r="B107" s="123" t="s">
        <v>115</v>
      </c>
      <c r="C107" s="23"/>
      <c r="D107" s="120"/>
      <c r="E107" s="120"/>
      <c r="F107" s="121"/>
    </row>
    <row r="108" spans="1:6" s="21" customFormat="1" ht="51" x14ac:dyDescent="0.2">
      <c r="A108" s="22"/>
      <c r="B108" s="123" t="s">
        <v>120</v>
      </c>
      <c r="C108" s="23"/>
      <c r="D108" s="120"/>
      <c r="E108" s="120"/>
      <c r="F108" s="121"/>
    </row>
    <row r="109" spans="1:6" s="21" customFormat="1" x14ac:dyDescent="0.2">
      <c r="A109" s="22"/>
      <c r="B109" s="123"/>
      <c r="C109" s="23"/>
      <c r="D109" s="120"/>
      <c r="E109" s="24"/>
      <c r="F109" s="121"/>
    </row>
    <row r="110" spans="1:6" s="21" customFormat="1" x14ac:dyDescent="0.2">
      <c r="A110" s="22"/>
      <c r="B110" s="126" t="s">
        <v>121</v>
      </c>
      <c r="C110" s="23">
        <v>100</v>
      </c>
      <c r="D110" s="120" t="s">
        <v>73</v>
      </c>
      <c r="E110" s="53">
        <v>1E-10</v>
      </c>
      <c r="F110" s="121">
        <f>C110*E110</f>
        <v>1E-8</v>
      </c>
    </row>
    <row r="111" spans="1:6" s="21" customFormat="1" x14ac:dyDescent="0.2">
      <c r="A111" s="22"/>
      <c r="B111" s="122" t="s">
        <v>79</v>
      </c>
      <c r="C111" s="23"/>
      <c r="D111" s="120"/>
      <c r="E111" s="120"/>
      <c r="F111" s="121"/>
    </row>
    <row r="112" spans="1:6" s="21" customFormat="1" x14ac:dyDescent="0.2">
      <c r="A112" s="22"/>
      <c r="B112" s="123" t="s">
        <v>115</v>
      </c>
      <c r="C112" s="23"/>
      <c r="D112" s="120"/>
      <c r="E112" s="120"/>
      <c r="F112" s="121"/>
    </row>
    <row r="113" spans="1:6" s="21" customFormat="1" ht="51" x14ac:dyDescent="0.2">
      <c r="A113" s="22"/>
      <c r="B113" s="123" t="s">
        <v>122</v>
      </c>
      <c r="C113" s="23"/>
      <c r="D113" s="120"/>
      <c r="E113" s="120"/>
      <c r="F113" s="121"/>
    </row>
    <row r="114" spans="1:6" s="21" customFormat="1" x14ac:dyDescent="0.2">
      <c r="A114" s="22"/>
      <c r="B114" s="123"/>
      <c r="C114" s="23"/>
      <c r="D114" s="120"/>
      <c r="E114" s="24"/>
      <c r="F114" s="121"/>
    </row>
    <row r="115" spans="1:6" s="21" customFormat="1" x14ac:dyDescent="0.2">
      <c r="A115" s="22"/>
      <c r="B115" s="25" t="s">
        <v>123</v>
      </c>
      <c r="C115" s="23">
        <v>1000</v>
      </c>
      <c r="D115" s="120" t="s">
        <v>73</v>
      </c>
      <c r="E115" s="53">
        <v>1E-10</v>
      </c>
      <c r="F115" s="121">
        <f>C115*E115</f>
        <v>1.0000000000000001E-7</v>
      </c>
    </row>
    <row r="116" spans="1:6" s="21" customFormat="1" x14ac:dyDescent="0.2">
      <c r="A116" s="22"/>
      <c r="B116" s="25" t="s">
        <v>124</v>
      </c>
      <c r="C116" s="23">
        <v>100</v>
      </c>
      <c r="D116" s="120" t="s">
        <v>73</v>
      </c>
      <c r="E116" s="53">
        <v>1E-10</v>
      </c>
      <c r="F116" s="121">
        <f>C116*E116</f>
        <v>1E-8</v>
      </c>
    </row>
    <row r="117" spans="1:6" s="21" customFormat="1" x14ac:dyDescent="0.2">
      <c r="A117" s="22"/>
      <c r="B117" s="123"/>
      <c r="C117" s="23"/>
      <c r="D117" s="120"/>
      <c r="E117" s="24"/>
      <c r="F117" s="121"/>
    </row>
    <row r="118" spans="1:6" s="21" customFormat="1" x14ac:dyDescent="0.2">
      <c r="A118" s="22"/>
      <c r="B118" s="123"/>
      <c r="C118" s="23"/>
      <c r="D118" s="120"/>
      <c r="E118" s="24"/>
      <c r="F118" s="121"/>
    </row>
    <row r="119" spans="1:6" s="21" customFormat="1" x14ac:dyDescent="0.2">
      <c r="A119" s="22"/>
      <c r="B119" s="119" t="s">
        <v>125</v>
      </c>
      <c r="C119" s="23"/>
      <c r="D119" s="120"/>
      <c r="E119" s="24"/>
      <c r="F119" s="121"/>
    </row>
    <row r="120" spans="1:6" s="21" customFormat="1" x14ac:dyDescent="0.2">
      <c r="A120" s="22"/>
      <c r="B120" s="123"/>
      <c r="C120" s="23"/>
      <c r="D120" s="120"/>
      <c r="E120" s="24"/>
      <c r="F120" s="121"/>
    </row>
    <row r="121" spans="1:6" s="21" customFormat="1" x14ac:dyDescent="0.2">
      <c r="A121" s="22"/>
      <c r="B121" s="126" t="s">
        <v>126</v>
      </c>
      <c r="C121" s="23">
        <v>75</v>
      </c>
      <c r="D121" s="120" t="s">
        <v>127</v>
      </c>
      <c r="E121" s="53">
        <v>1E-10</v>
      </c>
      <c r="F121" s="121">
        <f>C121*E121</f>
        <v>7.500000000000001E-9</v>
      </c>
    </row>
    <row r="122" spans="1:6" s="21" customFormat="1" x14ac:dyDescent="0.2">
      <c r="A122" s="22"/>
      <c r="B122" s="122" t="s">
        <v>79</v>
      </c>
      <c r="C122" s="23"/>
      <c r="D122" s="120"/>
      <c r="E122" s="120"/>
      <c r="F122" s="121"/>
    </row>
    <row r="123" spans="1:6" s="21" customFormat="1" ht="63.75" x14ac:dyDescent="0.2">
      <c r="A123" s="22"/>
      <c r="B123" s="123" t="s">
        <v>128</v>
      </c>
      <c r="C123" s="23"/>
      <c r="D123" s="120"/>
      <c r="E123" s="120"/>
      <c r="F123" s="121"/>
    </row>
    <row r="124" spans="1:6" s="21" customFormat="1" x14ac:dyDescent="0.2">
      <c r="A124" s="22"/>
      <c r="B124" s="123"/>
      <c r="C124" s="23"/>
      <c r="D124" s="120"/>
      <c r="E124" s="24"/>
      <c r="F124" s="121"/>
    </row>
    <row r="125" spans="1:6" s="21" customFormat="1" x14ac:dyDescent="0.2">
      <c r="A125" s="22"/>
      <c r="B125" s="126" t="s">
        <v>129</v>
      </c>
      <c r="C125" s="23">
        <v>2</v>
      </c>
      <c r="D125" s="120" t="s">
        <v>127</v>
      </c>
      <c r="E125" s="53">
        <v>1E-10</v>
      </c>
      <c r="F125" s="121">
        <f>C125*E125</f>
        <v>2.0000000000000001E-10</v>
      </c>
    </row>
    <row r="126" spans="1:6" s="21" customFormat="1" x14ac:dyDescent="0.2">
      <c r="A126" s="22"/>
      <c r="B126" s="122" t="s">
        <v>79</v>
      </c>
      <c r="C126" s="23"/>
      <c r="D126" s="120"/>
      <c r="E126" s="120"/>
      <c r="F126" s="121"/>
    </row>
    <row r="127" spans="1:6" s="21" customFormat="1" ht="63.75" x14ac:dyDescent="0.2">
      <c r="A127" s="22"/>
      <c r="B127" s="123" t="s">
        <v>130</v>
      </c>
      <c r="C127" s="23"/>
      <c r="D127" s="120"/>
      <c r="E127" s="120"/>
      <c r="F127" s="121"/>
    </row>
    <row r="128" spans="1:6" s="21" customFormat="1" x14ac:dyDescent="0.2">
      <c r="A128" s="22"/>
      <c r="B128" s="123"/>
      <c r="C128" s="23"/>
      <c r="D128" s="120"/>
      <c r="E128" s="24"/>
      <c r="F128" s="121"/>
    </row>
    <row r="129" spans="1:6" s="21" customFormat="1" ht="25.5" x14ac:dyDescent="0.2">
      <c r="A129" s="22"/>
      <c r="B129" s="126" t="s">
        <v>131</v>
      </c>
      <c r="C129" s="23">
        <v>3</v>
      </c>
      <c r="D129" s="120" t="s">
        <v>127</v>
      </c>
      <c r="E129" s="53">
        <v>1E-10</v>
      </c>
      <c r="F129" s="121">
        <f>C129*E129</f>
        <v>3E-10</v>
      </c>
    </row>
    <row r="130" spans="1:6" s="21" customFormat="1" x14ac:dyDescent="0.2">
      <c r="A130" s="22"/>
      <c r="B130" s="122" t="s">
        <v>79</v>
      </c>
      <c r="C130" s="23"/>
      <c r="D130" s="120"/>
      <c r="E130" s="120"/>
      <c r="F130" s="121"/>
    </row>
    <row r="131" spans="1:6" s="21" customFormat="1" ht="76.5" x14ac:dyDescent="0.2">
      <c r="A131" s="22"/>
      <c r="B131" s="123" t="s">
        <v>132</v>
      </c>
      <c r="C131" s="23"/>
      <c r="D131" s="120"/>
      <c r="E131" s="120"/>
      <c r="F131" s="121"/>
    </row>
    <row r="132" spans="1:6" s="21" customFormat="1" x14ac:dyDescent="0.2">
      <c r="A132" s="22"/>
      <c r="B132" s="123"/>
      <c r="C132" s="23"/>
      <c r="D132" s="120"/>
      <c r="E132" s="24"/>
      <c r="F132" s="121"/>
    </row>
    <row r="133" spans="1:6" s="21" customFormat="1" x14ac:dyDescent="0.2">
      <c r="A133" s="22"/>
      <c r="B133" s="25" t="s">
        <v>133</v>
      </c>
      <c r="C133" s="23">
        <v>1200</v>
      </c>
      <c r="D133" s="120" t="s">
        <v>73</v>
      </c>
      <c r="E133" s="53">
        <v>1E-10</v>
      </c>
      <c r="F133" s="121">
        <f>C133*E133</f>
        <v>1.2000000000000002E-7</v>
      </c>
    </row>
    <row r="134" spans="1:6" s="21" customFormat="1" x14ac:dyDescent="0.2">
      <c r="A134" s="22"/>
      <c r="B134" s="122" t="s">
        <v>79</v>
      </c>
      <c r="C134" s="23"/>
      <c r="D134" s="120"/>
      <c r="E134" s="120"/>
      <c r="F134" s="121"/>
    </row>
    <row r="135" spans="1:6" s="21" customFormat="1" ht="51" x14ac:dyDescent="0.2">
      <c r="A135" s="22"/>
      <c r="B135" s="123" t="s">
        <v>134</v>
      </c>
      <c r="C135" s="23"/>
      <c r="D135" s="120"/>
      <c r="E135" s="120"/>
      <c r="F135" s="121"/>
    </row>
    <row r="136" spans="1:6" s="21" customFormat="1" x14ac:dyDescent="0.2">
      <c r="A136" s="22"/>
      <c r="B136" s="123"/>
      <c r="C136" s="23"/>
      <c r="D136" s="120"/>
      <c r="E136" s="120"/>
      <c r="F136" s="121"/>
    </row>
    <row r="137" spans="1:6" s="21" customFormat="1" x14ac:dyDescent="0.2">
      <c r="A137" s="22"/>
      <c r="B137" s="25" t="s">
        <v>135</v>
      </c>
      <c r="C137" s="23">
        <v>3</v>
      </c>
      <c r="D137" s="120" t="s">
        <v>73</v>
      </c>
      <c r="E137" s="53">
        <v>1E-10</v>
      </c>
      <c r="F137" s="121">
        <f>C137*E137</f>
        <v>3E-10</v>
      </c>
    </row>
    <row r="138" spans="1:6" s="21" customFormat="1" x14ac:dyDescent="0.2">
      <c r="A138" s="22"/>
      <c r="B138" s="122" t="s">
        <v>79</v>
      </c>
      <c r="C138" s="23"/>
      <c r="D138" s="120"/>
      <c r="E138" s="120"/>
      <c r="F138" s="121"/>
    </row>
    <row r="139" spans="1:6" s="21" customFormat="1" ht="51" x14ac:dyDescent="0.2">
      <c r="A139" s="22"/>
      <c r="B139" s="123" t="s">
        <v>136</v>
      </c>
      <c r="C139" s="23"/>
      <c r="D139" s="120"/>
      <c r="E139" s="120"/>
      <c r="F139" s="121"/>
    </row>
    <row r="140" spans="1:6" s="21" customFormat="1" x14ac:dyDescent="0.2">
      <c r="A140" s="22"/>
      <c r="B140" s="123"/>
      <c r="C140" s="23"/>
      <c r="D140" s="120"/>
      <c r="E140" s="120"/>
      <c r="F140" s="121"/>
    </row>
    <row r="141" spans="1:6" s="21" customFormat="1" x14ac:dyDescent="0.2">
      <c r="A141" s="22"/>
      <c r="B141" s="25" t="s">
        <v>137</v>
      </c>
      <c r="C141" s="23">
        <v>500</v>
      </c>
      <c r="D141" s="120" t="s">
        <v>73</v>
      </c>
      <c r="E141" s="53">
        <v>1E-10</v>
      </c>
      <c r="F141" s="121">
        <f>C141*E141</f>
        <v>5.0000000000000004E-8</v>
      </c>
    </row>
    <row r="142" spans="1:6" s="21" customFormat="1" x14ac:dyDescent="0.2">
      <c r="A142" s="22"/>
      <c r="B142" s="122" t="s">
        <v>79</v>
      </c>
      <c r="C142" s="23"/>
      <c r="D142" s="120"/>
      <c r="E142" s="120"/>
      <c r="F142" s="121"/>
    </row>
    <row r="143" spans="1:6" s="21" customFormat="1" ht="51" x14ac:dyDescent="0.2">
      <c r="A143" s="22"/>
      <c r="B143" s="123" t="s">
        <v>138</v>
      </c>
      <c r="C143" s="23"/>
      <c r="D143" s="120"/>
      <c r="E143" s="120"/>
      <c r="F143" s="121"/>
    </row>
    <row r="144" spans="1:6" s="21" customFormat="1" x14ac:dyDescent="0.2">
      <c r="A144" s="22"/>
      <c r="B144" s="123"/>
      <c r="C144" s="23"/>
      <c r="D144" s="120"/>
      <c r="E144" s="120"/>
      <c r="F144" s="121"/>
    </row>
    <row r="145" spans="1:6" s="21" customFormat="1" x14ac:dyDescent="0.2">
      <c r="A145" s="22"/>
      <c r="B145" s="126" t="s">
        <v>139</v>
      </c>
      <c r="C145" s="23">
        <v>625</v>
      </c>
      <c r="D145" s="120" t="s">
        <v>73</v>
      </c>
      <c r="E145" s="53">
        <v>1E-10</v>
      </c>
      <c r="F145" s="121">
        <f>C145*E145</f>
        <v>6.2499999999999997E-8</v>
      </c>
    </row>
    <row r="146" spans="1:6" s="21" customFormat="1" x14ac:dyDescent="0.2">
      <c r="A146" s="22"/>
      <c r="B146" s="122" t="s">
        <v>79</v>
      </c>
      <c r="C146" s="23"/>
      <c r="D146" s="120"/>
      <c r="E146" s="120"/>
      <c r="F146" s="121"/>
    </row>
    <row r="147" spans="1:6" s="21" customFormat="1" ht="63.75" x14ac:dyDescent="0.2">
      <c r="A147" s="22"/>
      <c r="B147" s="123" t="s">
        <v>140</v>
      </c>
      <c r="C147" s="23"/>
      <c r="D147" s="120"/>
      <c r="E147" s="120"/>
      <c r="F147" s="121"/>
    </row>
    <row r="148" spans="1:6" s="21" customFormat="1" x14ac:dyDescent="0.2">
      <c r="A148" s="22"/>
      <c r="B148" s="123"/>
      <c r="C148" s="23"/>
      <c r="D148" s="120"/>
      <c r="E148" s="120"/>
      <c r="F148" s="121"/>
    </row>
    <row r="149" spans="1:6" s="21" customFormat="1" x14ac:dyDescent="0.2">
      <c r="A149" s="22"/>
      <c r="B149" s="25" t="s">
        <v>141</v>
      </c>
      <c r="C149" s="23">
        <v>20</v>
      </c>
      <c r="D149" s="120" t="s">
        <v>73</v>
      </c>
      <c r="E149" s="53">
        <v>1E-10</v>
      </c>
      <c r="F149" s="121">
        <f>C149*E149</f>
        <v>2.0000000000000001E-9</v>
      </c>
    </row>
    <row r="150" spans="1:6" s="21" customFormat="1" x14ac:dyDescent="0.2">
      <c r="A150" s="22"/>
      <c r="B150" s="122" t="s">
        <v>79</v>
      </c>
      <c r="C150" s="23"/>
      <c r="D150" s="120"/>
      <c r="E150" s="120"/>
      <c r="F150" s="121"/>
    </row>
    <row r="151" spans="1:6" s="21" customFormat="1" ht="51" x14ac:dyDescent="0.2">
      <c r="A151" s="22"/>
      <c r="B151" s="123" t="s">
        <v>142</v>
      </c>
      <c r="C151" s="23"/>
      <c r="D151" s="120"/>
      <c r="E151" s="120"/>
      <c r="F151" s="121"/>
    </row>
    <row r="152" spans="1:6" s="21" customFormat="1" x14ac:dyDescent="0.2">
      <c r="A152" s="22"/>
      <c r="B152" s="123"/>
      <c r="C152" s="23"/>
      <c r="D152" s="120"/>
      <c r="E152" s="120"/>
      <c r="F152" s="121"/>
    </row>
    <row r="153" spans="1:6" s="21" customFormat="1" x14ac:dyDescent="0.2">
      <c r="A153" s="22"/>
      <c r="B153" s="25" t="s">
        <v>143</v>
      </c>
      <c r="C153" s="23">
        <v>80</v>
      </c>
      <c r="D153" s="120" t="s">
        <v>73</v>
      </c>
      <c r="E153" s="53">
        <v>1E-10</v>
      </c>
      <c r="F153" s="121">
        <f>C153*E153</f>
        <v>8.0000000000000005E-9</v>
      </c>
    </row>
    <row r="154" spans="1:6" s="21" customFormat="1" x14ac:dyDescent="0.2">
      <c r="A154" s="22"/>
      <c r="B154" s="122" t="s">
        <v>79</v>
      </c>
      <c r="C154" s="23"/>
      <c r="D154" s="120"/>
      <c r="E154" s="120"/>
      <c r="F154" s="121"/>
    </row>
    <row r="155" spans="1:6" s="21" customFormat="1" x14ac:dyDescent="0.2">
      <c r="A155" s="22"/>
      <c r="B155" s="123" t="s">
        <v>144</v>
      </c>
      <c r="C155" s="23"/>
      <c r="D155" s="120"/>
      <c r="E155" s="120"/>
      <c r="F155" s="121"/>
    </row>
    <row r="156" spans="1:6" s="21" customFormat="1" x14ac:dyDescent="0.2">
      <c r="A156" s="22"/>
      <c r="B156" s="123" t="s">
        <v>145</v>
      </c>
      <c r="C156" s="23"/>
      <c r="D156" s="120"/>
      <c r="E156" s="120"/>
      <c r="F156" s="121"/>
    </row>
    <row r="157" spans="1:6" s="21" customFormat="1" x14ac:dyDescent="0.2">
      <c r="A157" s="22"/>
      <c r="B157" s="123" t="s">
        <v>146</v>
      </c>
      <c r="C157" s="23"/>
      <c r="D157" s="120"/>
      <c r="E157" s="120"/>
      <c r="F157" s="121"/>
    </row>
    <row r="158" spans="1:6" s="21" customFormat="1" x14ac:dyDescent="0.2">
      <c r="A158" s="22"/>
      <c r="B158" s="123" t="s">
        <v>147</v>
      </c>
      <c r="C158" s="23"/>
      <c r="D158" s="120"/>
      <c r="E158" s="120"/>
      <c r="F158" s="121"/>
    </row>
    <row r="159" spans="1:6" s="21" customFormat="1" ht="25.5" x14ac:dyDescent="0.2">
      <c r="A159" s="22"/>
      <c r="B159" s="123" t="s">
        <v>148</v>
      </c>
      <c r="C159" s="23"/>
      <c r="D159" s="120"/>
      <c r="E159" s="120"/>
      <c r="F159" s="121"/>
    </row>
    <row r="160" spans="1:6" s="21" customFormat="1" x14ac:dyDescent="0.2">
      <c r="A160" s="22"/>
      <c r="B160" s="123"/>
      <c r="C160" s="23"/>
      <c r="D160" s="120"/>
      <c r="E160" s="120"/>
      <c r="F160" s="121"/>
    </row>
    <row r="161" spans="1:6" s="21" customFormat="1" ht="25.5" x14ac:dyDescent="0.2">
      <c r="A161" s="22"/>
      <c r="B161" s="126" t="s">
        <v>149</v>
      </c>
      <c r="C161" s="23">
        <v>430</v>
      </c>
      <c r="D161" s="120" t="s">
        <v>73</v>
      </c>
      <c r="E161" s="53">
        <v>1E-10</v>
      </c>
      <c r="F161" s="121">
        <f>C161*E161</f>
        <v>4.3000000000000001E-8</v>
      </c>
    </row>
    <row r="162" spans="1:6" s="21" customFormat="1" x14ac:dyDescent="0.2">
      <c r="A162" s="22"/>
      <c r="B162" s="122" t="s">
        <v>79</v>
      </c>
      <c r="C162" s="23"/>
      <c r="D162" s="120"/>
      <c r="E162" s="120"/>
      <c r="F162" s="121"/>
    </row>
    <row r="163" spans="1:6" s="21" customFormat="1" x14ac:dyDescent="0.2">
      <c r="A163" s="22"/>
      <c r="B163" s="123" t="s">
        <v>144</v>
      </c>
      <c r="C163" s="23"/>
      <c r="D163" s="120"/>
      <c r="E163" s="120"/>
      <c r="F163" s="121"/>
    </row>
    <row r="164" spans="1:6" s="21" customFormat="1" x14ac:dyDescent="0.2">
      <c r="A164" s="22"/>
      <c r="B164" s="123" t="s">
        <v>145</v>
      </c>
      <c r="C164" s="23"/>
      <c r="D164" s="120"/>
      <c r="E164" s="120"/>
      <c r="F164" s="121"/>
    </row>
    <row r="165" spans="1:6" s="21" customFormat="1" x14ac:dyDescent="0.2">
      <c r="A165" s="22"/>
      <c r="B165" s="123" t="s">
        <v>146</v>
      </c>
      <c r="C165" s="23"/>
      <c r="D165" s="120"/>
      <c r="E165" s="120"/>
      <c r="F165" s="121"/>
    </row>
    <row r="166" spans="1:6" s="21" customFormat="1" x14ac:dyDescent="0.2">
      <c r="A166" s="22"/>
      <c r="B166" s="123" t="s">
        <v>150</v>
      </c>
      <c r="C166" s="23"/>
      <c r="D166" s="120"/>
      <c r="E166" s="120"/>
      <c r="F166" s="121"/>
    </row>
    <row r="167" spans="1:6" s="21" customFormat="1" ht="25.5" x14ac:dyDescent="0.2">
      <c r="A167" s="22"/>
      <c r="B167" s="123" t="s">
        <v>151</v>
      </c>
      <c r="C167" s="23"/>
      <c r="D167" s="120"/>
      <c r="E167" s="120"/>
      <c r="F167" s="121"/>
    </row>
    <row r="168" spans="1:6" s="21" customFormat="1" x14ac:dyDescent="0.2">
      <c r="A168" s="22"/>
      <c r="B168" s="123"/>
      <c r="C168" s="23"/>
      <c r="D168" s="120"/>
      <c r="E168" s="120"/>
      <c r="F168" s="121"/>
    </row>
    <row r="169" spans="1:6" s="21" customFormat="1" ht="25.5" x14ac:dyDescent="0.2">
      <c r="A169" s="22"/>
      <c r="B169" s="165" t="s">
        <v>152</v>
      </c>
      <c r="C169" s="23">
        <v>500</v>
      </c>
      <c r="D169" s="120" t="s">
        <v>73</v>
      </c>
      <c r="E169" s="53">
        <v>1E-10</v>
      </c>
      <c r="F169" s="121">
        <f>C169*E169</f>
        <v>5.0000000000000004E-8</v>
      </c>
    </row>
    <row r="170" spans="1:6" s="21" customFormat="1" x14ac:dyDescent="0.2">
      <c r="A170" s="22"/>
      <c r="B170" s="122" t="s">
        <v>79</v>
      </c>
      <c r="C170" s="23"/>
      <c r="D170" s="120"/>
      <c r="E170" s="120"/>
      <c r="F170" s="121"/>
    </row>
    <row r="171" spans="1:6" s="21" customFormat="1" ht="63.75" x14ac:dyDescent="0.2">
      <c r="A171" s="22"/>
      <c r="B171" s="123" t="s">
        <v>153</v>
      </c>
      <c r="C171" s="23"/>
      <c r="D171" s="120"/>
      <c r="E171" s="120"/>
      <c r="F171" s="121"/>
    </row>
    <row r="172" spans="1:6" s="21" customFormat="1" x14ac:dyDescent="0.2">
      <c r="A172" s="22"/>
      <c r="B172" s="123"/>
      <c r="C172" s="23"/>
      <c r="D172" s="120"/>
      <c r="E172" s="120"/>
      <c r="F172" s="121"/>
    </row>
    <row r="173" spans="1:6" s="21" customFormat="1" x14ac:dyDescent="0.2">
      <c r="A173" s="22"/>
      <c r="B173" s="25" t="s">
        <v>154</v>
      </c>
      <c r="C173" s="23">
        <v>10</v>
      </c>
      <c r="D173" s="120" t="s">
        <v>108</v>
      </c>
      <c r="E173" s="53">
        <v>1E-10</v>
      </c>
      <c r="F173" s="121">
        <f>C173*E173</f>
        <v>1.0000000000000001E-9</v>
      </c>
    </row>
    <row r="174" spans="1:6" s="21" customFormat="1" x14ac:dyDescent="0.2">
      <c r="A174" s="22"/>
      <c r="B174" s="122" t="s">
        <v>79</v>
      </c>
      <c r="C174" s="23"/>
      <c r="D174" s="120"/>
      <c r="E174" s="120"/>
      <c r="F174" s="121"/>
    </row>
    <row r="175" spans="1:6" s="21" customFormat="1" ht="38.25" x14ac:dyDescent="0.2">
      <c r="A175" s="22"/>
      <c r="B175" s="123" t="s">
        <v>155</v>
      </c>
      <c r="C175" s="23"/>
      <c r="D175" s="120"/>
      <c r="E175" s="120"/>
      <c r="F175" s="121"/>
    </row>
    <row r="176" spans="1:6" s="21" customFormat="1" x14ac:dyDescent="0.2">
      <c r="A176" s="22"/>
      <c r="B176" s="123"/>
      <c r="C176" s="23"/>
      <c r="D176" s="120"/>
      <c r="E176" s="120"/>
      <c r="F176" s="121"/>
    </row>
    <row r="177" spans="1:6" s="21" customFormat="1" x14ac:dyDescent="0.2">
      <c r="A177" s="22"/>
      <c r="B177" s="127" t="s">
        <v>156</v>
      </c>
      <c r="C177" s="23">
        <v>80</v>
      </c>
      <c r="D177" s="120" t="s">
        <v>108</v>
      </c>
      <c r="E177" s="53">
        <v>1E-10</v>
      </c>
      <c r="F177" s="121">
        <f>C177*E177</f>
        <v>8.0000000000000005E-9</v>
      </c>
    </row>
    <row r="178" spans="1:6" s="21" customFormat="1" x14ac:dyDescent="0.2">
      <c r="A178" s="22"/>
      <c r="B178" s="122" t="s">
        <v>79</v>
      </c>
      <c r="C178" s="23"/>
      <c r="D178" s="120"/>
      <c r="E178" s="120"/>
      <c r="F178" s="121"/>
    </row>
    <row r="179" spans="1:6" s="21" customFormat="1" ht="51" x14ac:dyDescent="0.2">
      <c r="A179" s="22"/>
      <c r="B179" s="123" t="s">
        <v>157</v>
      </c>
      <c r="C179" s="23"/>
      <c r="D179" s="120"/>
      <c r="E179" s="120"/>
      <c r="F179" s="121"/>
    </row>
    <row r="180" spans="1:6" s="21" customFormat="1" x14ac:dyDescent="0.2">
      <c r="A180" s="22"/>
      <c r="B180" s="123"/>
      <c r="C180" s="23"/>
      <c r="D180" s="120"/>
      <c r="E180" s="120"/>
      <c r="F180" s="121"/>
    </row>
    <row r="181" spans="1:6" s="21" customFormat="1" x14ac:dyDescent="0.2">
      <c r="A181" s="22"/>
      <c r="B181" s="123"/>
      <c r="C181" s="23"/>
      <c r="D181" s="120"/>
      <c r="E181" s="120"/>
      <c r="F181" s="121"/>
    </row>
    <row r="182" spans="1:6" s="21" customFormat="1" x14ac:dyDescent="0.2">
      <c r="A182" s="22"/>
      <c r="B182" s="166" t="s">
        <v>158</v>
      </c>
      <c r="C182" s="23"/>
      <c r="D182" s="120"/>
      <c r="E182" s="120"/>
      <c r="F182" s="121"/>
    </row>
    <row r="183" spans="1:6" s="21" customFormat="1" x14ac:dyDescent="0.2">
      <c r="A183" s="22"/>
      <c r="B183" s="123"/>
      <c r="C183" s="23"/>
      <c r="D183" s="120"/>
      <c r="E183" s="120"/>
      <c r="F183" s="121"/>
    </row>
    <row r="184" spans="1:6" s="21" customFormat="1" x14ac:dyDescent="0.2">
      <c r="A184" s="22"/>
      <c r="B184" s="166" t="s">
        <v>159</v>
      </c>
      <c r="C184" s="23"/>
      <c r="D184" s="120"/>
      <c r="E184" s="120"/>
      <c r="F184" s="121"/>
    </row>
    <row r="185" spans="1:6" s="21" customFormat="1" x14ac:dyDescent="0.2">
      <c r="A185" s="22"/>
      <c r="B185" s="123"/>
      <c r="C185" s="23"/>
      <c r="D185" s="120"/>
      <c r="E185" s="120"/>
      <c r="F185" s="121"/>
    </row>
    <row r="186" spans="1:6" s="21" customFormat="1" x14ac:dyDescent="0.2">
      <c r="A186" s="22"/>
      <c r="B186" s="25" t="s">
        <v>160</v>
      </c>
      <c r="C186" s="23">
        <v>8400</v>
      </c>
      <c r="D186" s="120" t="s">
        <v>64</v>
      </c>
      <c r="E186" s="53">
        <v>1E-10</v>
      </c>
      <c r="F186" s="121">
        <f>C186*E186</f>
        <v>8.4E-7</v>
      </c>
    </row>
    <row r="187" spans="1:6" s="21" customFormat="1" x14ac:dyDescent="0.2">
      <c r="A187" s="22"/>
      <c r="B187" s="122" t="s">
        <v>79</v>
      </c>
      <c r="C187" s="23"/>
      <c r="D187" s="120"/>
      <c r="E187" s="121"/>
      <c r="F187" s="121"/>
    </row>
    <row r="188" spans="1:6" s="21" customFormat="1" ht="25.5" x14ac:dyDescent="0.2">
      <c r="A188" s="22"/>
      <c r="B188" s="124" t="s">
        <v>161</v>
      </c>
      <c r="C188" s="23"/>
      <c r="D188" s="120"/>
      <c r="E188" s="121"/>
      <c r="F188" s="121"/>
    </row>
    <row r="190" spans="1:6" s="21" customFormat="1" x14ac:dyDescent="0.2">
      <c r="A190" s="22"/>
      <c r="B190" s="25" t="s">
        <v>162</v>
      </c>
      <c r="C190" s="23">
        <v>4000</v>
      </c>
      <c r="D190" s="120" t="s">
        <v>64</v>
      </c>
      <c r="E190" s="53">
        <v>1E-10</v>
      </c>
      <c r="F190" s="121">
        <f>C190*E190</f>
        <v>4.0000000000000003E-7</v>
      </c>
    </row>
    <row r="191" spans="1:6" s="21" customFormat="1" x14ac:dyDescent="0.2">
      <c r="A191" s="22"/>
      <c r="B191" s="122" t="s">
        <v>79</v>
      </c>
      <c r="C191" s="23"/>
      <c r="D191" s="120"/>
      <c r="E191" s="121"/>
      <c r="F191" s="121"/>
    </row>
    <row r="192" spans="1:6" s="21" customFormat="1" ht="25.5" x14ac:dyDescent="0.2">
      <c r="A192" s="22"/>
      <c r="B192" s="124" t="s">
        <v>163</v>
      </c>
      <c r="C192" s="23"/>
      <c r="D192" s="120"/>
      <c r="E192" s="121"/>
      <c r="F192" s="121"/>
    </row>
    <row r="193" spans="1:6" s="21" customFormat="1" x14ac:dyDescent="0.2">
      <c r="A193" s="22"/>
      <c r="B193" s="124"/>
      <c r="C193" s="23"/>
      <c r="D193" s="120"/>
      <c r="E193" s="121"/>
      <c r="F193" s="121"/>
    </row>
    <row r="194" spans="1:6" s="21" customFormat="1" x14ac:dyDescent="0.2">
      <c r="A194" s="22"/>
      <c r="B194" s="25" t="s">
        <v>164</v>
      </c>
      <c r="C194" s="23">
        <v>8400</v>
      </c>
      <c r="D194" s="120" t="s">
        <v>64</v>
      </c>
      <c r="E194" s="53">
        <v>1E-10</v>
      </c>
      <c r="F194" s="121">
        <f>C194*E194</f>
        <v>8.4E-7</v>
      </c>
    </row>
    <row r="195" spans="1:6" s="21" customFormat="1" x14ac:dyDescent="0.2">
      <c r="A195" s="22"/>
      <c r="B195" s="122" t="s">
        <v>79</v>
      </c>
      <c r="C195" s="23"/>
      <c r="D195" s="120"/>
      <c r="E195" s="121"/>
      <c r="F195" s="121"/>
    </row>
    <row r="196" spans="1:6" s="21" customFormat="1" ht="38.25" x14ac:dyDescent="0.2">
      <c r="A196" s="22"/>
      <c r="B196" s="124" t="s">
        <v>165</v>
      </c>
      <c r="C196" s="23"/>
      <c r="D196" s="120"/>
      <c r="E196" s="121"/>
      <c r="F196" s="121"/>
    </row>
    <row r="197" spans="1:6" s="21" customFormat="1" x14ac:dyDescent="0.2">
      <c r="A197" s="22"/>
      <c r="B197" s="123"/>
      <c r="C197" s="23"/>
      <c r="D197" s="120"/>
      <c r="E197" s="120"/>
      <c r="F197" s="121"/>
    </row>
    <row r="198" spans="1:6" s="21" customFormat="1" x14ac:dyDescent="0.2">
      <c r="A198" s="22"/>
      <c r="B198" s="127"/>
      <c r="C198" s="23"/>
      <c r="D198" s="120"/>
      <c r="E198" s="120"/>
      <c r="F198" s="121"/>
    </row>
    <row r="199" spans="1:6" s="21" customFormat="1" x14ac:dyDescent="0.2">
      <c r="A199" s="22"/>
      <c r="B199" s="167" t="s">
        <v>166</v>
      </c>
      <c r="C199" s="23"/>
      <c r="D199" s="120"/>
      <c r="E199" s="120"/>
      <c r="F199" s="121"/>
    </row>
    <row r="200" spans="1:6" s="21" customFormat="1" x14ac:dyDescent="0.2">
      <c r="A200" s="22"/>
      <c r="B200" s="123"/>
      <c r="C200" s="23"/>
      <c r="D200" s="120"/>
      <c r="E200" s="120"/>
      <c r="F200" s="121"/>
    </row>
    <row r="201" spans="1:6" s="21" customFormat="1" x14ac:dyDescent="0.2">
      <c r="A201" s="22"/>
      <c r="B201" s="25" t="s">
        <v>167</v>
      </c>
      <c r="C201" s="23">
        <v>1500</v>
      </c>
      <c r="D201" s="120" t="s">
        <v>73</v>
      </c>
      <c r="E201" s="53">
        <v>1E-10</v>
      </c>
      <c r="F201" s="121">
        <f>C201*E201</f>
        <v>1.4999999999999999E-7</v>
      </c>
    </row>
    <row r="202" spans="1:6" s="21" customFormat="1" x14ac:dyDescent="0.2">
      <c r="A202" s="22"/>
      <c r="B202" s="122" t="s">
        <v>79</v>
      </c>
      <c r="C202" s="23"/>
      <c r="D202" s="120"/>
      <c r="E202" s="121"/>
      <c r="F202" s="121"/>
    </row>
    <row r="203" spans="1:6" s="21" customFormat="1" ht="25.5" x14ac:dyDescent="0.2">
      <c r="A203" s="22"/>
      <c r="B203" s="123" t="s">
        <v>168</v>
      </c>
      <c r="C203" s="23"/>
      <c r="D203" s="120"/>
      <c r="E203" s="121"/>
      <c r="F203" s="121"/>
    </row>
    <row r="204" spans="1:6" s="21" customFormat="1" x14ac:dyDescent="0.2">
      <c r="A204" s="22"/>
      <c r="B204" s="123"/>
      <c r="C204" s="23"/>
      <c r="D204" s="120"/>
      <c r="E204" s="120"/>
      <c r="F204" s="121"/>
    </row>
    <row r="205" spans="1:6" s="21" customFormat="1" x14ac:dyDescent="0.2">
      <c r="A205" s="22"/>
      <c r="B205" s="25" t="s">
        <v>169</v>
      </c>
      <c r="C205" s="23">
        <v>50</v>
      </c>
      <c r="D205" s="120" t="s">
        <v>73</v>
      </c>
      <c r="E205" s="53">
        <v>1E-10</v>
      </c>
      <c r="F205" s="121">
        <f>C205*E205</f>
        <v>5.0000000000000001E-9</v>
      </c>
    </row>
    <row r="206" spans="1:6" s="21" customFormat="1" x14ac:dyDescent="0.2">
      <c r="A206" s="22"/>
      <c r="B206" s="122" t="s">
        <v>79</v>
      </c>
      <c r="C206" s="23"/>
      <c r="D206" s="120"/>
      <c r="E206" s="121"/>
      <c r="F206" s="121"/>
    </row>
    <row r="207" spans="1:6" s="21" customFormat="1" ht="25.5" x14ac:dyDescent="0.2">
      <c r="A207" s="22"/>
      <c r="B207" s="123" t="s">
        <v>170</v>
      </c>
      <c r="C207" s="23"/>
      <c r="D207" s="120"/>
      <c r="E207" s="121"/>
      <c r="F207" s="121"/>
    </row>
    <row r="208" spans="1:6" s="21" customFormat="1" x14ac:dyDescent="0.2">
      <c r="A208" s="22"/>
      <c r="B208" s="123"/>
      <c r="C208" s="23"/>
      <c r="D208" s="120"/>
      <c r="E208" s="120"/>
      <c r="F208" s="121"/>
    </row>
    <row r="209" spans="1:6" s="21" customFormat="1" x14ac:dyDescent="0.2">
      <c r="A209" s="22"/>
      <c r="B209" s="25" t="s">
        <v>171</v>
      </c>
      <c r="C209" s="23">
        <v>50</v>
      </c>
      <c r="D209" s="120" t="s">
        <v>127</v>
      </c>
      <c r="E209" s="53">
        <v>1E-10</v>
      </c>
      <c r="F209" s="121">
        <f>C209*E209</f>
        <v>5.0000000000000001E-9</v>
      </c>
    </row>
    <row r="210" spans="1:6" s="21" customFormat="1" x14ac:dyDescent="0.2">
      <c r="A210" s="22"/>
      <c r="B210" s="122" t="s">
        <v>79</v>
      </c>
      <c r="C210" s="23"/>
      <c r="D210" s="120"/>
      <c r="E210" s="121"/>
      <c r="F210" s="121"/>
    </row>
    <row r="211" spans="1:6" s="21" customFormat="1" ht="25.5" x14ac:dyDescent="0.2">
      <c r="A211" s="22"/>
      <c r="B211" s="123" t="s">
        <v>172</v>
      </c>
      <c r="C211" s="23"/>
      <c r="D211" s="120"/>
      <c r="E211" s="121"/>
      <c r="F211" s="121"/>
    </row>
    <row r="212" spans="1:6" s="21" customFormat="1" x14ac:dyDescent="0.2">
      <c r="A212" s="22"/>
      <c r="B212" s="123"/>
      <c r="C212" s="23"/>
      <c r="D212" s="120"/>
      <c r="E212" s="120"/>
      <c r="F212" s="121"/>
    </row>
    <row r="213" spans="1:6" s="21" customFormat="1" x14ac:dyDescent="0.2">
      <c r="A213" s="22"/>
      <c r="B213" s="25" t="s">
        <v>173</v>
      </c>
      <c r="C213" s="23">
        <v>700</v>
      </c>
      <c r="D213" s="120" t="s">
        <v>73</v>
      </c>
      <c r="E213" s="53">
        <v>1E-10</v>
      </c>
      <c r="F213" s="121">
        <f>C213*E213</f>
        <v>7.0000000000000005E-8</v>
      </c>
    </row>
    <row r="214" spans="1:6" s="21" customFormat="1" x14ac:dyDescent="0.2">
      <c r="A214" s="22"/>
      <c r="B214" s="122" t="s">
        <v>79</v>
      </c>
      <c r="C214" s="23"/>
      <c r="D214" s="120"/>
      <c r="E214" s="121"/>
      <c r="F214" s="121"/>
    </row>
    <row r="215" spans="1:6" s="21" customFormat="1" ht="25.5" x14ac:dyDescent="0.2">
      <c r="A215" s="22"/>
      <c r="B215" s="123" t="s">
        <v>174</v>
      </c>
      <c r="C215" s="23"/>
      <c r="D215" s="120"/>
      <c r="E215" s="121"/>
      <c r="F215" s="121"/>
    </row>
    <row r="216" spans="1:6" s="21" customFormat="1" x14ac:dyDescent="0.2">
      <c r="A216" s="22"/>
      <c r="B216" s="123"/>
      <c r="C216" s="23"/>
      <c r="D216" s="120"/>
      <c r="E216" s="120"/>
      <c r="F216" s="121"/>
    </row>
    <row r="217" spans="1:6" s="21" customFormat="1" x14ac:dyDescent="0.2">
      <c r="A217" s="22"/>
      <c r="B217" s="25" t="s">
        <v>175</v>
      </c>
      <c r="C217" s="23">
        <v>40</v>
      </c>
      <c r="D217" s="120" t="s">
        <v>73</v>
      </c>
      <c r="E217" s="53">
        <v>1E-10</v>
      </c>
      <c r="F217" s="121">
        <f>C217*E217</f>
        <v>4.0000000000000002E-9</v>
      </c>
    </row>
    <row r="218" spans="1:6" s="21" customFormat="1" x14ac:dyDescent="0.2">
      <c r="A218" s="22"/>
      <c r="B218" s="122" t="s">
        <v>79</v>
      </c>
      <c r="C218" s="23"/>
      <c r="D218" s="120"/>
      <c r="E218" s="121"/>
      <c r="F218" s="121"/>
    </row>
    <row r="219" spans="1:6" s="21" customFormat="1" ht="25.5" x14ac:dyDescent="0.2">
      <c r="A219" s="22"/>
      <c r="B219" s="123" t="s">
        <v>176</v>
      </c>
      <c r="C219" s="23"/>
      <c r="D219" s="120"/>
      <c r="E219" s="121"/>
      <c r="F219" s="121"/>
    </row>
    <row r="220" spans="1:6" s="21" customFormat="1" x14ac:dyDescent="0.2">
      <c r="A220" s="22"/>
      <c r="B220" s="123"/>
      <c r="C220" s="23"/>
      <c r="D220" s="120"/>
      <c r="E220" s="120"/>
      <c r="F220" s="121"/>
    </row>
    <row r="221" spans="1:6" s="21" customFormat="1" x14ac:dyDescent="0.2">
      <c r="A221" s="22"/>
      <c r="B221" s="25" t="s">
        <v>177</v>
      </c>
      <c r="C221" s="23">
        <v>40</v>
      </c>
      <c r="D221" s="120" t="s">
        <v>127</v>
      </c>
      <c r="E221" s="53">
        <v>1E-10</v>
      </c>
      <c r="F221" s="121">
        <f>C221*E221</f>
        <v>4.0000000000000002E-9</v>
      </c>
    </row>
    <row r="222" spans="1:6" s="21" customFormat="1" x14ac:dyDescent="0.2">
      <c r="A222" s="22"/>
      <c r="B222" s="122" t="s">
        <v>79</v>
      </c>
      <c r="C222" s="23"/>
      <c r="D222" s="120"/>
      <c r="E222" s="121"/>
      <c r="F222" s="121"/>
    </row>
    <row r="223" spans="1:6" s="21" customFormat="1" ht="25.5" x14ac:dyDescent="0.2">
      <c r="A223" s="22"/>
      <c r="B223" s="123" t="s">
        <v>172</v>
      </c>
      <c r="C223" s="23"/>
      <c r="D223" s="120"/>
      <c r="E223" s="121"/>
      <c r="F223" s="121"/>
    </row>
    <row r="224" spans="1:6" s="21" customFormat="1" x14ac:dyDescent="0.2">
      <c r="A224" s="22"/>
      <c r="B224" s="123"/>
      <c r="C224" s="23"/>
      <c r="D224" s="120"/>
      <c r="E224" s="120"/>
      <c r="F224" s="121"/>
    </row>
    <row r="225" spans="1:6" s="21" customFormat="1" x14ac:dyDescent="0.2">
      <c r="A225" s="22"/>
      <c r="B225" s="25" t="s">
        <v>178</v>
      </c>
      <c r="C225" s="23">
        <v>50</v>
      </c>
      <c r="D225" s="120" t="s">
        <v>127</v>
      </c>
      <c r="E225" s="53">
        <v>1E-10</v>
      </c>
      <c r="F225" s="121">
        <f>C225*E225</f>
        <v>5.0000000000000001E-9</v>
      </c>
    </row>
    <row r="226" spans="1:6" s="21" customFormat="1" x14ac:dyDescent="0.2">
      <c r="A226" s="22"/>
      <c r="B226" s="122" t="s">
        <v>79</v>
      </c>
      <c r="C226" s="23"/>
      <c r="D226" s="120"/>
      <c r="E226" s="121"/>
      <c r="F226" s="121"/>
    </row>
    <row r="227" spans="1:6" s="21" customFormat="1" ht="38.25" x14ac:dyDescent="0.2">
      <c r="A227" s="22"/>
      <c r="B227" s="123" t="s">
        <v>179</v>
      </c>
      <c r="C227" s="23"/>
      <c r="D227" s="120"/>
      <c r="E227" s="121"/>
      <c r="F227" s="121"/>
    </row>
    <row r="228" spans="1:6" s="21" customFormat="1" x14ac:dyDescent="0.2">
      <c r="A228" s="22"/>
      <c r="B228" s="123"/>
      <c r="C228" s="23"/>
      <c r="D228" s="120"/>
      <c r="E228" s="120"/>
      <c r="F228" s="121"/>
    </row>
    <row r="229" spans="1:6" s="21" customFormat="1" x14ac:dyDescent="0.2">
      <c r="A229" s="22"/>
      <c r="B229" s="25" t="s">
        <v>180</v>
      </c>
      <c r="C229" s="23">
        <v>2400</v>
      </c>
      <c r="D229" s="120" t="s">
        <v>64</v>
      </c>
      <c r="E229" s="53">
        <v>1E-10</v>
      </c>
      <c r="F229" s="121">
        <f>C229*E229</f>
        <v>2.4000000000000003E-7</v>
      </c>
    </row>
    <row r="230" spans="1:6" s="21" customFormat="1" x14ac:dyDescent="0.2">
      <c r="A230" s="22"/>
      <c r="B230" s="122" t="s">
        <v>79</v>
      </c>
      <c r="C230" s="23"/>
      <c r="D230" s="120"/>
      <c r="E230" s="121"/>
      <c r="F230" s="121"/>
    </row>
    <row r="231" spans="1:6" s="21" customFormat="1" ht="51" x14ac:dyDescent="0.2">
      <c r="A231" s="22"/>
      <c r="B231" s="123" t="s">
        <v>181</v>
      </c>
      <c r="C231" s="23"/>
      <c r="D231" s="120"/>
      <c r="E231" s="121"/>
      <c r="F231" s="121"/>
    </row>
    <row r="232" spans="1:6" s="21" customFormat="1" x14ac:dyDescent="0.2">
      <c r="A232" s="22"/>
      <c r="B232" s="123"/>
      <c r="C232" s="23"/>
      <c r="D232" s="120"/>
      <c r="E232" s="120"/>
      <c r="F232" s="121"/>
    </row>
    <row r="233" spans="1:6" s="21" customFormat="1" x14ac:dyDescent="0.2">
      <c r="A233" s="22"/>
      <c r="B233" s="25" t="s">
        <v>182</v>
      </c>
      <c r="C233" s="23">
        <v>250</v>
      </c>
      <c r="D233" s="120" t="s">
        <v>64</v>
      </c>
      <c r="E233" s="53">
        <v>1E-10</v>
      </c>
      <c r="F233" s="121">
        <f>C233*E233</f>
        <v>2.5000000000000002E-8</v>
      </c>
    </row>
    <row r="234" spans="1:6" s="21" customFormat="1" x14ac:dyDescent="0.2">
      <c r="A234" s="22"/>
      <c r="B234" s="122" t="s">
        <v>79</v>
      </c>
      <c r="C234" s="23"/>
      <c r="D234" s="120"/>
      <c r="E234" s="121"/>
      <c r="F234" s="121"/>
    </row>
    <row r="235" spans="1:6" s="21" customFormat="1" ht="51" x14ac:dyDescent="0.2">
      <c r="A235" s="22"/>
      <c r="B235" s="123" t="s">
        <v>183</v>
      </c>
      <c r="C235" s="23"/>
      <c r="D235" s="120"/>
      <c r="E235" s="121"/>
      <c r="F235" s="121"/>
    </row>
    <row r="236" spans="1:6" s="21" customFormat="1" x14ac:dyDescent="0.2">
      <c r="A236" s="22"/>
      <c r="B236" s="123"/>
      <c r="C236" s="23"/>
      <c r="D236" s="120"/>
      <c r="E236" s="120"/>
      <c r="F236" s="121"/>
    </row>
    <row r="237" spans="1:6" s="21" customFormat="1" x14ac:dyDescent="0.2">
      <c r="A237" s="22"/>
      <c r="B237" s="25" t="s">
        <v>184</v>
      </c>
      <c r="C237" s="23">
        <v>2000</v>
      </c>
      <c r="D237" s="120" t="s">
        <v>64</v>
      </c>
      <c r="E237" s="53">
        <v>1E-10</v>
      </c>
      <c r="F237" s="121">
        <f>C237*E237</f>
        <v>2.0000000000000002E-7</v>
      </c>
    </row>
    <row r="238" spans="1:6" s="21" customFormat="1" x14ac:dyDescent="0.2">
      <c r="A238" s="22"/>
      <c r="B238" s="122" t="s">
        <v>79</v>
      </c>
      <c r="C238" s="23"/>
      <c r="D238" s="120"/>
      <c r="E238" s="121"/>
      <c r="F238" s="121"/>
    </row>
    <row r="239" spans="1:6" s="21" customFormat="1" ht="38.25" x14ac:dyDescent="0.2">
      <c r="A239" s="22"/>
      <c r="B239" s="123" t="s">
        <v>185</v>
      </c>
      <c r="C239" s="23"/>
      <c r="D239" s="120"/>
      <c r="E239" s="121"/>
      <c r="F239" s="121"/>
    </row>
    <row r="240" spans="1:6" s="21" customFormat="1" x14ac:dyDescent="0.2">
      <c r="A240" s="22"/>
      <c r="B240" s="123"/>
      <c r="C240" s="23"/>
      <c r="D240" s="120"/>
      <c r="E240" s="120"/>
      <c r="F240" s="121"/>
    </row>
    <row r="241" spans="1:6" s="21" customFormat="1" x14ac:dyDescent="0.2">
      <c r="A241" s="22"/>
      <c r="B241" s="25" t="s">
        <v>186</v>
      </c>
      <c r="C241" s="23">
        <v>2500</v>
      </c>
      <c r="D241" s="120" t="s">
        <v>64</v>
      </c>
      <c r="E241" s="53">
        <v>1E-10</v>
      </c>
      <c r="F241" s="121">
        <f>C241*E241</f>
        <v>2.4999999999999999E-7</v>
      </c>
    </row>
    <row r="242" spans="1:6" s="21" customFormat="1" x14ac:dyDescent="0.2">
      <c r="A242" s="22"/>
      <c r="B242" s="122" t="s">
        <v>79</v>
      </c>
      <c r="C242" s="23"/>
      <c r="D242" s="120"/>
      <c r="E242" s="121"/>
      <c r="F242" s="121"/>
    </row>
    <row r="243" spans="1:6" s="21" customFormat="1" ht="38.25" x14ac:dyDescent="0.2">
      <c r="A243" s="22"/>
      <c r="B243" s="123" t="s">
        <v>185</v>
      </c>
      <c r="C243" s="23"/>
      <c r="D243" s="120"/>
      <c r="E243" s="121"/>
      <c r="F243" s="121"/>
    </row>
    <row r="244" spans="1:6" s="21" customFormat="1" x14ac:dyDescent="0.2">
      <c r="A244" s="22"/>
      <c r="B244" s="123"/>
      <c r="C244" s="23"/>
      <c r="D244" s="120"/>
      <c r="E244" s="120"/>
      <c r="F244" s="121"/>
    </row>
    <row r="245" spans="1:6" s="21" customFormat="1" x14ac:dyDescent="0.2">
      <c r="A245" s="22"/>
      <c r="B245" s="25" t="s">
        <v>187</v>
      </c>
      <c r="C245" s="23">
        <v>2000</v>
      </c>
      <c r="D245" s="120" t="s">
        <v>64</v>
      </c>
      <c r="E245" s="53">
        <v>1E-10</v>
      </c>
      <c r="F245" s="121">
        <f>C245*E245</f>
        <v>2.0000000000000002E-7</v>
      </c>
    </row>
    <row r="246" spans="1:6" s="21" customFormat="1" x14ac:dyDescent="0.2">
      <c r="A246" s="22"/>
      <c r="B246" s="122" t="s">
        <v>79</v>
      </c>
      <c r="C246" s="23"/>
      <c r="D246" s="120"/>
      <c r="E246" s="121"/>
      <c r="F246" s="121"/>
    </row>
    <row r="247" spans="1:6" s="21" customFormat="1" ht="38.25" x14ac:dyDescent="0.2">
      <c r="A247" s="22"/>
      <c r="B247" s="123" t="s">
        <v>185</v>
      </c>
      <c r="C247" s="23"/>
      <c r="D247" s="120"/>
      <c r="E247" s="121"/>
      <c r="F247" s="121"/>
    </row>
    <row r="248" spans="1:6" s="21" customFormat="1" x14ac:dyDescent="0.2">
      <c r="A248" s="22"/>
      <c r="B248" s="123"/>
      <c r="C248" s="23"/>
      <c r="D248" s="120"/>
      <c r="E248" s="121"/>
      <c r="F248" s="121"/>
    </row>
    <row r="249" spans="1:6" s="21" customFormat="1" x14ac:dyDescent="0.2">
      <c r="A249" s="22"/>
      <c r="B249" s="25" t="s">
        <v>188</v>
      </c>
      <c r="C249" s="23">
        <v>700</v>
      </c>
      <c r="D249" s="120" t="s">
        <v>73</v>
      </c>
      <c r="E249" s="53">
        <v>1E-10</v>
      </c>
      <c r="F249" s="121">
        <f>C249*E249</f>
        <v>7.0000000000000005E-8</v>
      </c>
    </row>
    <row r="250" spans="1:6" s="21" customFormat="1" x14ac:dyDescent="0.2">
      <c r="A250" s="22"/>
      <c r="B250" s="122" t="s">
        <v>79</v>
      </c>
      <c r="C250" s="23"/>
      <c r="D250" s="120"/>
      <c r="E250" s="121"/>
      <c r="F250" s="121"/>
    </row>
    <row r="251" spans="1:6" s="21" customFormat="1" ht="38.25" x14ac:dyDescent="0.2">
      <c r="A251" s="22"/>
      <c r="B251" s="123" t="s">
        <v>189</v>
      </c>
      <c r="C251" s="23"/>
      <c r="D251" s="120"/>
      <c r="E251" s="121"/>
      <c r="F251" s="121"/>
    </row>
    <row r="252" spans="1:6" s="21" customFormat="1" x14ac:dyDescent="0.2">
      <c r="A252" s="22"/>
      <c r="B252" s="123"/>
      <c r="C252" s="23"/>
      <c r="D252" s="120"/>
      <c r="E252" s="121"/>
      <c r="F252" s="121"/>
    </row>
    <row r="253" spans="1:6" s="21" customFormat="1" x14ac:dyDescent="0.2">
      <c r="A253" s="22"/>
      <c r="B253" s="25" t="s">
        <v>190</v>
      </c>
      <c r="C253" s="23">
        <v>350</v>
      </c>
      <c r="D253" s="120" t="s">
        <v>73</v>
      </c>
      <c r="E253" s="53">
        <v>1E-10</v>
      </c>
      <c r="F253" s="121">
        <f>C253*E253</f>
        <v>3.5000000000000002E-8</v>
      </c>
    </row>
    <row r="254" spans="1:6" s="21" customFormat="1" x14ac:dyDescent="0.2">
      <c r="A254" s="22"/>
      <c r="B254" s="122" t="s">
        <v>79</v>
      </c>
      <c r="C254" s="23"/>
      <c r="D254" s="120"/>
      <c r="E254" s="121"/>
      <c r="F254" s="121"/>
    </row>
    <row r="255" spans="1:6" s="21" customFormat="1" ht="38.25" x14ac:dyDescent="0.2">
      <c r="A255" s="22"/>
      <c r="B255" s="123" t="s">
        <v>191</v>
      </c>
      <c r="C255" s="23"/>
      <c r="D255" s="120"/>
      <c r="E255" s="121"/>
      <c r="F255" s="121"/>
    </row>
    <row r="256" spans="1:6" s="21" customFormat="1" x14ac:dyDescent="0.2">
      <c r="A256" s="22"/>
      <c r="B256" s="123"/>
      <c r="C256" s="23"/>
      <c r="D256" s="120"/>
      <c r="E256" s="121"/>
      <c r="F256" s="121"/>
    </row>
    <row r="257" spans="1:6" s="21" customFormat="1" ht="25.5" x14ac:dyDescent="0.2">
      <c r="A257" s="22"/>
      <c r="B257" s="165" t="s">
        <v>192</v>
      </c>
      <c r="C257" s="23">
        <v>2000</v>
      </c>
      <c r="D257" s="120" t="s">
        <v>64</v>
      </c>
      <c r="E257" s="53">
        <v>1E-10</v>
      </c>
      <c r="F257" s="121">
        <f>C257*E257</f>
        <v>2.0000000000000002E-7</v>
      </c>
    </row>
    <row r="258" spans="1:6" s="21" customFormat="1" x14ac:dyDescent="0.2">
      <c r="A258" s="22"/>
      <c r="B258" s="122" t="s">
        <v>79</v>
      </c>
      <c r="C258" s="23"/>
      <c r="D258" s="120"/>
      <c r="E258" s="121"/>
      <c r="F258" s="121"/>
    </row>
    <row r="259" spans="1:6" s="21" customFormat="1" ht="38.25" x14ac:dyDescent="0.2">
      <c r="A259" s="22"/>
      <c r="B259" s="123" t="s">
        <v>191</v>
      </c>
      <c r="C259" s="23"/>
      <c r="D259" s="120"/>
      <c r="E259" s="121"/>
      <c r="F259" s="121"/>
    </row>
    <row r="260" spans="1:6" s="21" customFormat="1" x14ac:dyDescent="0.2">
      <c r="A260" s="22"/>
      <c r="B260" s="123"/>
      <c r="C260" s="23"/>
      <c r="D260" s="120"/>
      <c r="E260" s="120"/>
      <c r="F260" s="121"/>
    </row>
    <row r="261" spans="1:6" s="21" customFormat="1" x14ac:dyDescent="0.2">
      <c r="A261" s="22"/>
      <c r="B261" s="123"/>
      <c r="C261" s="23"/>
      <c r="D261" s="120"/>
      <c r="E261" s="120"/>
      <c r="F261" s="121"/>
    </row>
    <row r="262" spans="1:6" s="21" customFormat="1" x14ac:dyDescent="0.2">
      <c r="A262" s="22"/>
      <c r="B262" s="119" t="s">
        <v>193</v>
      </c>
      <c r="C262" s="23"/>
      <c r="D262" s="120"/>
      <c r="E262" s="120"/>
      <c r="F262" s="121"/>
    </row>
    <row r="263" spans="1:6" s="21" customFormat="1" x14ac:dyDescent="0.2">
      <c r="A263" s="22"/>
      <c r="C263" s="23"/>
      <c r="D263" s="120"/>
      <c r="E263" s="120"/>
      <c r="F263" s="121"/>
    </row>
    <row r="264" spans="1:6" s="21" customFormat="1" x14ac:dyDescent="0.2">
      <c r="A264" s="22"/>
      <c r="B264" s="119" t="s">
        <v>194</v>
      </c>
      <c r="C264" s="23"/>
      <c r="D264" s="120"/>
      <c r="E264" s="120"/>
      <c r="F264" s="121"/>
    </row>
    <row r="265" spans="1:6" s="21" customFormat="1" x14ac:dyDescent="0.2">
      <c r="A265" s="22"/>
      <c r="B265" s="25" t="s">
        <v>195</v>
      </c>
      <c r="C265" s="23">
        <v>80</v>
      </c>
      <c r="D265" s="120" t="s">
        <v>196</v>
      </c>
      <c r="E265" s="53">
        <v>1E-10</v>
      </c>
      <c r="F265" s="121">
        <f>C265*E265</f>
        <v>8.0000000000000005E-9</v>
      </c>
    </row>
    <row r="266" spans="1:6" s="21" customFormat="1" x14ac:dyDescent="0.2">
      <c r="A266" s="22"/>
      <c r="B266" s="25" t="s">
        <v>197</v>
      </c>
      <c r="C266" s="23">
        <v>80</v>
      </c>
      <c r="D266" s="120" t="s">
        <v>196</v>
      </c>
      <c r="E266" s="53">
        <v>1E-10</v>
      </c>
      <c r="F266" s="121">
        <f>C266*E266</f>
        <v>8.0000000000000005E-9</v>
      </c>
    </row>
    <row r="267" spans="1:6" s="21" customFormat="1" x14ac:dyDescent="0.2">
      <c r="A267" s="22"/>
      <c r="B267" s="25"/>
      <c r="C267" s="23"/>
      <c r="D267" s="120"/>
      <c r="E267" s="120"/>
      <c r="F267" s="121"/>
    </row>
    <row r="268" spans="1:6" s="21" customFormat="1" x14ac:dyDescent="0.2">
      <c r="A268" s="22"/>
      <c r="B268" s="119" t="s">
        <v>194</v>
      </c>
      <c r="C268" s="23"/>
      <c r="D268" s="120"/>
      <c r="E268" s="120"/>
      <c r="F268" s="121"/>
    </row>
    <row r="269" spans="1:6" s="21" customFormat="1" x14ac:dyDescent="0.2">
      <c r="A269" s="22"/>
      <c r="B269" s="119" t="s">
        <v>198</v>
      </c>
      <c r="C269" s="23"/>
      <c r="D269" s="120"/>
      <c r="E269" s="120"/>
      <c r="F269" s="121"/>
    </row>
    <row r="270" spans="1:6" s="21" customFormat="1" x14ac:dyDescent="0.2">
      <c r="A270" s="22"/>
      <c r="B270" s="25" t="s">
        <v>199</v>
      </c>
      <c r="C270" s="23">
        <v>80</v>
      </c>
      <c r="D270" s="120" t="s">
        <v>196</v>
      </c>
      <c r="E270" s="53">
        <v>1E-10</v>
      </c>
      <c r="F270" s="121">
        <f>C270*E270</f>
        <v>8.0000000000000005E-9</v>
      </c>
    </row>
    <row r="271" spans="1:6" s="21" customFormat="1" x14ac:dyDescent="0.2">
      <c r="A271" s="22"/>
      <c r="B271" s="25" t="s">
        <v>200</v>
      </c>
      <c r="C271" s="23">
        <v>80</v>
      </c>
      <c r="D271" s="120" t="s">
        <v>196</v>
      </c>
      <c r="E271" s="53">
        <v>1E-10</v>
      </c>
      <c r="F271" s="121">
        <f>C271*E271</f>
        <v>8.0000000000000005E-9</v>
      </c>
    </row>
    <row r="272" spans="1:6" s="21" customFormat="1" x14ac:dyDescent="0.2">
      <c r="A272" s="22"/>
      <c r="B272" s="25" t="s">
        <v>201</v>
      </c>
      <c r="C272" s="23">
        <v>160</v>
      </c>
      <c r="D272" s="120" t="s">
        <v>196</v>
      </c>
      <c r="E272" s="53">
        <v>1E-10</v>
      </c>
      <c r="F272" s="121">
        <f>C272*E272</f>
        <v>1.6000000000000001E-8</v>
      </c>
    </row>
    <row r="273" spans="1:6" s="21" customFormat="1" x14ac:dyDescent="0.2">
      <c r="A273" s="22"/>
      <c r="B273" s="25" t="s">
        <v>202</v>
      </c>
      <c r="C273" s="23">
        <v>80</v>
      </c>
      <c r="D273" s="120" t="s">
        <v>196</v>
      </c>
      <c r="E273" s="53">
        <v>1E-10</v>
      </c>
      <c r="F273" s="121">
        <f>C273*E273</f>
        <v>8.0000000000000005E-9</v>
      </c>
    </row>
    <row r="274" spans="1:6" s="21" customFormat="1" x14ac:dyDescent="0.2">
      <c r="A274" s="22"/>
      <c r="B274" s="25" t="s">
        <v>203</v>
      </c>
      <c r="C274" s="23">
        <v>120</v>
      </c>
      <c r="D274" s="120" t="s">
        <v>196</v>
      </c>
      <c r="E274" s="53">
        <v>1E-10</v>
      </c>
      <c r="F274" s="121">
        <f>C274*E274</f>
        <v>1.2E-8</v>
      </c>
    </row>
    <row r="275" spans="1:6" s="21" customFormat="1" x14ac:dyDescent="0.2">
      <c r="A275" s="22"/>
      <c r="B275" s="123"/>
      <c r="C275" s="23"/>
      <c r="D275" s="120"/>
      <c r="E275" s="120"/>
      <c r="F275" s="121"/>
    </row>
    <row r="276" spans="1:6" s="21" customFormat="1" x14ac:dyDescent="0.2">
      <c r="A276" s="22"/>
      <c r="B276" s="123"/>
      <c r="C276" s="23"/>
      <c r="D276" s="120"/>
      <c r="E276" s="120"/>
      <c r="F276" s="121"/>
    </row>
    <row r="277" spans="1:6" s="21" customFormat="1" x14ac:dyDescent="0.2">
      <c r="A277" s="22"/>
      <c r="B277" s="119" t="s">
        <v>204</v>
      </c>
      <c r="C277" s="23"/>
      <c r="D277" s="120"/>
      <c r="E277" s="24"/>
      <c r="F277" s="121"/>
    </row>
    <row r="278" spans="1:6" s="21" customFormat="1" x14ac:dyDescent="0.2">
      <c r="A278" s="22"/>
      <c r="B278" s="25"/>
      <c r="C278" s="23"/>
      <c r="D278" s="120"/>
      <c r="E278" s="120"/>
      <c r="F278" s="121"/>
    </row>
    <row r="279" spans="1:6" s="21" customFormat="1" ht="25.5" x14ac:dyDescent="0.2">
      <c r="A279" s="22"/>
      <c r="B279" s="126" t="s">
        <v>205</v>
      </c>
      <c r="C279" s="26">
        <v>1</v>
      </c>
      <c r="D279" s="120" t="s">
        <v>43</v>
      </c>
      <c r="E279" s="53">
        <v>1E-10</v>
      </c>
      <c r="F279" s="121">
        <f>C279*E279</f>
        <v>1E-10</v>
      </c>
    </row>
    <row r="280" spans="1:6" s="21" customFormat="1" x14ac:dyDescent="0.2">
      <c r="A280" s="22"/>
      <c r="B280" s="25"/>
      <c r="C280" s="26"/>
      <c r="D280" s="120"/>
      <c r="E280" s="120"/>
      <c r="F280" s="120"/>
    </row>
    <row r="281" spans="1:6" s="21" customFormat="1" x14ac:dyDescent="0.2">
      <c r="A281" s="22"/>
      <c r="B281" s="25" t="s">
        <v>206</v>
      </c>
      <c r="C281" s="23">
        <v>2800</v>
      </c>
      <c r="D281" s="120" t="s">
        <v>73</v>
      </c>
      <c r="E281" s="53">
        <v>1E-10</v>
      </c>
      <c r="F281" s="121">
        <f>C281*E281</f>
        <v>2.8000000000000002E-7</v>
      </c>
    </row>
    <row r="282" spans="1:6" s="21" customFormat="1" x14ac:dyDescent="0.2">
      <c r="A282" s="22"/>
      <c r="B282" s="25" t="s">
        <v>207</v>
      </c>
      <c r="C282" s="23">
        <v>2800</v>
      </c>
      <c r="D282" s="120" t="s">
        <v>73</v>
      </c>
      <c r="E282" s="53">
        <v>1E-10</v>
      </c>
      <c r="F282" s="121">
        <f>C282*E282</f>
        <v>2.8000000000000002E-7</v>
      </c>
    </row>
    <row r="283" spans="1:6" s="21" customFormat="1" x14ac:dyDescent="0.2">
      <c r="A283" s="22"/>
      <c r="B283" s="25"/>
      <c r="C283" s="23"/>
      <c r="D283" s="120"/>
      <c r="E283" s="120"/>
      <c r="F283" s="121"/>
    </row>
    <row r="284" spans="1:6" s="21" customFormat="1" x14ac:dyDescent="0.2">
      <c r="A284" s="22"/>
      <c r="B284" s="25" t="s">
        <v>208</v>
      </c>
      <c r="C284" s="23">
        <v>300</v>
      </c>
      <c r="D284" s="120" t="s">
        <v>64</v>
      </c>
      <c r="E284" s="53">
        <v>1E-10</v>
      </c>
      <c r="F284" s="121">
        <f>C284*E284</f>
        <v>3.0000000000000004E-8</v>
      </c>
    </row>
    <row r="285" spans="1:6" s="21" customFormat="1" x14ac:dyDescent="0.2">
      <c r="A285" s="22"/>
      <c r="B285" s="25"/>
      <c r="C285" s="23"/>
      <c r="D285" s="120"/>
      <c r="E285" s="120"/>
      <c r="F285" s="121"/>
    </row>
    <row r="286" spans="1:6" s="21" customFormat="1" x14ac:dyDescent="0.2">
      <c r="A286" s="22"/>
      <c r="B286" s="25" t="s">
        <v>209</v>
      </c>
      <c r="C286" s="23">
        <v>50</v>
      </c>
      <c r="D286" s="120" t="s">
        <v>127</v>
      </c>
      <c r="E286" s="53">
        <v>1E-10</v>
      </c>
      <c r="F286" s="121">
        <f>C286*E286</f>
        <v>5.0000000000000001E-9</v>
      </c>
    </row>
    <row r="287" spans="1:6" s="21" customFormat="1" x14ac:dyDescent="0.2">
      <c r="A287" s="22"/>
      <c r="B287" s="25"/>
      <c r="C287" s="23"/>
      <c r="D287" s="120"/>
      <c r="E287" s="121"/>
      <c r="F287" s="121"/>
    </row>
    <row r="288" spans="1:6" s="21" customFormat="1" x14ac:dyDescent="0.2">
      <c r="A288" s="27"/>
      <c r="B288" s="128"/>
      <c r="C288" s="28"/>
      <c r="D288" s="29"/>
      <c r="E288" s="30"/>
      <c r="F288" s="129"/>
    </row>
    <row r="289" spans="1:8" s="21" customFormat="1" x14ac:dyDescent="0.2">
      <c r="A289" s="130"/>
      <c r="B289" s="31" t="s">
        <v>38</v>
      </c>
      <c r="C289" s="131"/>
      <c r="D289" s="32"/>
      <c r="E289" s="33"/>
      <c r="F289" s="132">
        <f>SUM(F9:F288)</f>
        <v>8.8435000000000027E-6</v>
      </c>
    </row>
    <row r="290" spans="1:8" s="21" customFormat="1" x14ac:dyDescent="0.2">
      <c r="A290" s="130"/>
      <c r="B290" s="31"/>
      <c r="C290" s="131"/>
      <c r="D290" s="32"/>
      <c r="E290" s="33"/>
      <c r="F290" s="132"/>
    </row>
    <row r="291" spans="1:8" s="21" customFormat="1" x14ac:dyDescent="0.2">
      <c r="A291" s="130"/>
      <c r="B291" s="133" t="s">
        <v>210</v>
      </c>
      <c r="C291" s="131"/>
      <c r="D291" s="32"/>
      <c r="E291" s="33"/>
      <c r="F291" s="132"/>
    </row>
    <row r="292" spans="1:8" s="21" customFormat="1" x14ac:dyDescent="0.2">
      <c r="A292" s="22"/>
      <c r="B292" s="34"/>
      <c r="C292" s="134"/>
      <c r="D292" s="35"/>
      <c r="E292" s="36"/>
      <c r="F292" s="129"/>
    </row>
    <row r="293" spans="1:8" s="21" customFormat="1" x14ac:dyDescent="0.2">
      <c r="A293" s="130"/>
      <c r="B293" s="31" t="s">
        <v>41</v>
      </c>
      <c r="C293" s="131"/>
      <c r="D293" s="32"/>
      <c r="E293" s="33"/>
      <c r="F293" s="132">
        <f>SUM(F289:F292)</f>
        <v>8.8435000000000027E-6</v>
      </c>
    </row>
    <row r="294" spans="1:8" s="21" customFormat="1" x14ac:dyDescent="0.2">
      <c r="A294" s="22"/>
      <c r="B294" s="135"/>
      <c r="C294" s="23"/>
      <c r="D294" s="136"/>
      <c r="E294" s="137"/>
      <c r="F294" s="121"/>
    </row>
    <row r="295" spans="1:8" s="21" customFormat="1" x14ac:dyDescent="0.2">
      <c r="A295" s="22"/>
      <c r="B295" s="138" t="s">
        <v>211</v>
      </c>
      <c r="C295" s="219">
        <v>9.9999999999999995E-8</v>
      </c>
      <c r="D295" s="37" t="s">
        <v>40</v>
      </c>
      <c r="E295" s="38">
        <f>F293</f>
        <v>8.8435000000000027E-6</v>
      </c>
      <c r="F295" s="121">
        <f>C295/100*E295</f>
        <v>8.843500000000001E-15</v>
      </c>
      <c r="H295" s="217" t="s">
        <v>262</v>
      </c>
    </row>
    <row r="296" spans="1:8" s="21" customFormat="1" x14ac:dyDescent="0.2">
      <c r="A296" s="22"/>
      <c r="B296" s="138"/>
      <c r="C296" s="139"/>
      <c r="D296" s="37"/>
      <c r="E296" s="38"/>
      <c r="F296" s="121"/>
    </row>
    <row r="297" spans="1:8" s="21" customFormat="1" x14ac:dyDescent="0.2">
      <c r="A297" s="22"/>
      <c r="B297" s="39" t="s">
        <v>212</v>
      </c>
      <c r="C297" s="219">
        <v>9.9999999999999995E-8</v>
      </c>
      <c r="D297" s="37" t="s">
        <v>40</v>
      </c>
      <c r="E297" s="38">
        <f>F293</f>
        <v>8.8435000000000027E-6</v>
      </c>
      <c r="F297" s="121">
        <f>C297/100*E297</f>
        <v>8.843500000000001E-15</v>
      </c>
      <c r="H297" s="217" t="s">
        <v>262</v>
      </c>
    </row>
    <row r="298" spans="1:8" s="21" customFormat="1" x14ac:dyDescent="0.2">
      <c r="A298" s="22"/>
      <c r="B298" s="39" t="s">
        <v>46</v>
      </c>
      <c r="C298" s="219">
        <v>9.9999999999999995E-8</v>
      </c>
      <c r="D298" s="37" t="s">
        <v>40</v>
      </c>
      <c r="E298" s="38">
        <f>F293+F297</f>
        <v>8.8435000088435027E-6</v>
      </c>
      <c r="F298" s="121">
        <f>C298/100*E298</f>
        <v>8.843500008843501E-15</v>
      </c>
      <c r="H298" s="217" t="s">
        <v>262</v>
      </c>
    </row>
    <row r="299" spans="1:8" s="21" customFormat="1" x14ac:dyDescent="0.2">
      <c r="A299" s="22"/>
      <c r="B299" s="39" t="s">
        <v>47</v>
      </c>
      <c r="C299" s="219">
        <v>9.9999999999999995E-8</v>
      </c>
      <c r="D299" s="37" t="s">
        <v>40</v>
      </c>
      <c r="E299" s="38">
        <f>F293+F298+F297</f>
        <v>8.8435000176870027E-6</v>
      </c>
      <c r="F299" s="121">
        <f>C299/100*E299</f>
        <v>8.8435000176870009E-15</v>
      </c>
      <c r="H299" s="217" t="s">
        <v>262</v>
      </c>
    </row>
    <row r="300" spans="1:8" s="21" customFormat="1" x14ac:dyDescent="0.2">
      <c r="A300" s="22"/>
      <c r="B300" s="140"/>
      <c r="C300" s="144"/>
      <c r="D300" s="141"/>
      <c r="E300" s="142"/>
      <c r="F300" s="143"/>
    </row>
    <row r="301" spans="1:8" s="21" customFormat="1" x14ac:dyDescent="0.2">
      <c r="A301" s="22"/>
      <c r="B301" s="133" t="s">
        <v>213</v>
      </c>
      <c r="C301" s="144"/>
      <c r="D301" s="141"/>
      <c r="E301" s="142"/>
      <c r="F301" s="143"/>
    </row>
    <row r="302" spans="1:8" s="21" customFormat="1" x14ac:dyDescent="0.2">
      <c r="A302" s="22"/>
      <c r="B302" s="41"/>
      <c r="C302" s="145"/>
      <c r="D302" s="35"/>
      <c r="E302" s="42"/>
      <c r="F302" s="129"/>
    </row>
    <row r="303" spans="1:8" s="21" customFormat="1" x14ac:dyDescent="0.2">
      <c r="A303" s="40"/>
      <c r="B303" s="31"/>
      <c r="C303" s="146"/>
      <c r="D303" s="147"/>
      <c r="E303" s="148"/>
      <c r="F303" s="132"/>
    </row>
    <row r="304" spans="1:8" s="21" customFormat="1" x14ac:dyDescent="0.2">
      <c r="A304" s="149"/>
      <c r="B304" s="43" t="str">
        <f>B6</f>
        <v>Realisatie fictief voor fase 2 en 3, Tussen de Wachters</v>
      </c>
      <c r="C304" s="44"/>
      <c r="D304" s="45"/>
      <c r="E304" s="46"/>
      <c r="F304" s="46">
        <f>SUM(F293:F299)</f>
        <v>8.8435000353740027E-6</v>
      </c>
    </row>
    <row r="305" spans="1:6" x14ac:dyDescent="0.2">
      <c r="A305" s="20"/>
      <c r="B305" s="115"/>
      <c r="C305" s="150"/>
      <c r="D305" s="117"/>
      <c r="E305" s="118"/>
      <c r="F305" s="118"/>
    </row>
    <row r="306" spans="1:6" s="21" customFormat="1" x14ac:dyDescent="0.2"/>
  </sheetData>
  <mergeCells count="2">
    <mergeCell ref="C2:D2"/>
    <mergeCell ref="C3:D3"/>
  </mergeCells>
  <conditionalFormatting sqref="B7">
    <cfRule type="cellIs" dxfId="3" priority="1" operator="equal">
      <formula>"Objectraming investeringskosten"</formula>
    </cfRule>
    <cfRule type="cellIs" dxfId="2" priority="2" operator="equal">
      <formula>"Objectraming instandhoudingskosten"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D7A6F-5B83-4F85-8C87-DDCE793C58F5}">
  <dimension ref="A1:N95"/>
  <sheetViews>
    <sheetView zoomScale="80" zoomScaleNormal="80" workbookViewId="0"/>
  </sheetViews>
  <sheetFormatPr defaultColWidth="9.140625" defaultRowHeight="12.75" x14ac:dyDescent="0.2"/>
  <cols>
    <col min="1" max="1" width="8.28515625" style="2" customWidth="1"/>
    <col min="2" max="2" width="53.28515625" style="2" customWidth="1"/>
    <col min="3" max="3" width="10.85546875" style="2" customWidth="1"/>
    <col min="4" max="4" width="9" style="2" customWidth="1"/>
    <col min="5" max="6" width="15.42578125" style="2" customWidth="1"/>
    <col min="7" max="7" width="9.140625" style="2"/>
    <col min="8" max="8" width="18.7109375" style="2" customWidth="1"/>
    <col min="9" max="9" width="44.5703125" style="2" bestFit="1" customWidth="1"/>
    <col min="10" max="16384" width="9.140625" style="2"/>
  </cols>
  <sheetData>
    <row r="1" spans="1:14" x14ac:dyDescent="0.2">
      <c r="A1" s="1"/>
    </row>
    <row r="2" spans="1:14" x14ac:dyDescent="0.2">
      <c r="A2" s="58" t="s">
        <v>214</v>
      </c>
      <c r="B2" s="50"/>
      <c r="C2" s="233" t="s">
        <v>21</v>
      </c>
      <c r="D2" s="233"/>
      <c r="E2" s="51"/>
      <c r="F2" s="51" t="s">
        <v>249</v>
      </c>
    </row>
    <row r="3" spans="1:14" x14ac:dyDescent="0.2">
      <c r="A3" s="3"/>
      <c r="B3" s="3"/>
      <c r="C3" s="235" t="s">
        <v>21</v>
      </c>
      <c r="D3" s="235"/>
      <c r="E3" s="4"/>
      <c r="F3" s="109"/>
      <c r="H3" s="222" t="s">
        <v>263</v>
      </c>
    </row>
    <row r="4" spans="1:14" x14ac:dyDescent="0.2">
      <c r="A4" s="5"/>
      <c r="B4" s="5"/>
    </row>
    <row r="5" spans="1:14" x14ac:dyDescent="0.2">
      <c r="A5" s="6" t="s">
        <v>60</v>
      </c>
      <c r="B5" s="7"/>
      <c r="C5" s="7"/>
      <c r="D5" s="7"/>
      <c r="E5" s="7"/>
      <c r="F5" s="110"/>
    </row>
    <row r="6" spans="1:14" s="8" customFormat="1" x14ac:dyDescent="0.2">
      <c r="A6" s="9">
        <v>1</v>
      </c>
      <c r="B6" s="10" t="s">
        <v>215</v>
      </c>
      <c r="C6" s="11"/>
      <c r="D6" s="11"/>
      <c r="E6" s="11"/>
      <c r="F6" s="111"/>
      <c r="H6" s="2"/>
      <c r="I6" s="2"/>
      <c r="J6" s="2"/>
      <c r="K6" s="2"/>
      <c r="L6" s="2"/>
      <c r="M6" s="2"/>
      <c r="N6" s="2"/>
    </row>
    <row r="7" spans="1:14" x14ac:dyDescent="0.2">
      <c r="A7" s="12">
        <v>1</v>
      </c>
      <c r="B7" s="13"/>
      <c r="C7" s="14" t="s">
        <v>24</v>
      </c>
      <c r="D7" s="14" t="s">
        <v>25</v>
      </c>
      <c r="E7" s="14" t="s">
        <v>26</v>
      </c>
      <c r="F7" s="112" t="s">
        <v>27</v>
      </c>
    </row>
    <row r="8" spans="1:14" x14ac:dyDescent="0.2">
      <c r="A8" s="15" t="s">
        <v>28</v>
      </c>
      <c r="B8" s="13" t="s">
        <v>29</v>
      </c>
      <c r="C8" s="16" t="s">
        <v>30</v>
      </c>
      <c r="D8" s="16"/>
      <c r="E8" s="16"/>
      <c r="F8" s="113"/>
    </row>
    <row r="9" spans="1:14" x14ac:dyDescent="0.2">
      <c r="A9" s="17"/>
      <c r="B9" s="18"/>
      <c r="C9" s="19"/>
      <c r="D9" s="19"/>
      <c r="E9" s="19"/>
      <c r="F9" s="114"/>
    </row>
    <row r="10" spans="1:14" s="21" customFormat="1" x14ac:dyDescent="0.2">
      <c r="A10" s="22"/>
      <c r="B10" s="119" t="s">
        <v>62</v>
      </c>
      <c r="C10" s="23"/>
      <c r="D10" s="120"/>
      <c r="E10" s="24"/>
      <c r="F10" s="121"/>
    </row>
    <row r="11" spans="1:14" s="21" customFormat="1" x14ac:dyDescent="0.2">
      <c r="A11" s="22"/>
      <c r="B11" s="119"/>
      <c r="C11" s="23"/>
      <c r="D11" s="120"/>
      <c r="E11" s="24"/>
      <c r="F11" s="121"/>
    </row>
    <row r="12" spans="1:14" s="21" customFormat="1" x14ac:dyDescent="0.2">
      <c r="A12" s="22"/>
      <c r="B12" s="25" t="s">
        <v>216</v>
      </c>
      <c r="C12" s="23">
        <f>948+706</f>
        <v>1654</v>
      </c>
      <c r="D12" s="120" t="s">
        <v>64</v>
      </c>
      <c r="E12" s="53">
        <v>9.9999999999999994E-12</v>
      </c>
      <c r="F12" s="121">
        <f>C12*E12</f>
        <v>1.6539999999999998E-8</v>
      </c>
    </row>
    <row r="13" spans="1:14" s="21" customFormat="1" ht="63.75" x14ac:dyDescent="0.2">
      <c r="A13" s="22"/>
      <c r="B13" s="122" t="s">
        <v>217</v>
      </c>
      <c r="C13" s="23"/>
      <c r="D13" s="120"/>
      <c r="E13" s="121"/>
      <c r="F13" s="121"/>
    </row>
    <row r="14" spans="1:14" s="21" customFormat="1" x14ac:dyDescent="0.2">
      <c r="A14" s="22"/>
      <c r="B14" s="122"/>
      <c r="C14" s="23"/>
      <c r="D14" s="120"/>
      <c r="E14" s="24"/>
      <c r="F14" s="121"/>
    </row>
    <row r="15" spans="1:14" s="21" customFormat="1" x14ac:dyDescent="0.2">
      <c r="A15" s="22"/>
      <c r="B15" s="25" t="s">
        <v>75</v>
      </c>
      <c r="C15" s="23">
        <f>1580+1177</f>
        <v>2757</v>
      </c>
      <c r="D15" s="120" t="s">
        <v>73</v>
      </c>
      <c r="E15" s="53">
        <v>9.9999999999999994E-12</v>
      </c>
      <c r="F15" s="121">
        <f>C15*E15</f>
        <v>2.7569999999999998E-8</v>
      </c>
    </row>
    <row r="16" spans="1:14" s="21" customFormat="1" ht="63.75" x14ac:dyDescent="0.2">
      <c r="A16" s="22"/>
      <c r="B16" s="122" t="s">
        <v>218</v>
      </c>
      <c r="C16" s="23"/>
      <c r="D16" s="120"/>
      <c r="E16" s="121"/>
      <c r="F16" s="121"/>
    </row>
    <row r="17" spans="1:6" s="21" customFormat="1" x14ac:dyDescent="0.2">
      <c r="A17" s="22"/>
      <c r="B17" s="122"/>
      <c r="C17" s="23"/>
      <c r="D17" s="120"/>
      <c r="E17" s="121"/>
      <c r="F17" s="121"/>
    </row>
    <row r="18" spans="1:6" s="21" customFormat="1" x14ac:dyDescent="0.2">
      <c r="A18" s="22"/>
      <c r="B18" s="122"/>
      <c r="C18" s="23"/>
      <c r="D18" s="120"/>
      <c r="E18" s="121"/>
      <c r="F18" s="121"/>
    </row>
    <row r="19" spans="1:6" s="21" customFormat="1" x14ac:dyDescent="0.2">
      <c r="A19" s="22"/>
      <c r="B19" s="25" t="s">
        <v>154</v>
      </c>
      <c r="C19" s="23">
        <v>52</v>
      </c>
      <c r="D19" s="120" t="s">
        <v>108</v>
      </c>
      <c r="E19" s="53">
        <v>9.9999999999999994E-12</v>
      </c>
      <c r="F19" s="121">
        <f>C19*E19</f>
        <v>5.1999999999999996E-10</v>
      </c>
    </row>
    <row r="20" spans="1:6" s="21" customFormat="1" x14ac:dyDescent="0.2">
      <c r="A20" s="22"/>
      <c r="B20" s="122" t="s">
        <v>79</v>
      </c>
      <c r="C20" s="23"/>
      <c r="D20" s="120"/>
      <c r="E20" s="120"/>
      <c r="F20" s="121"/>
    </row>
    <row r="21" spans="1:6" s="21" customFormat="1" ht="38.25" x14ac:dyDescent="0.2">
      <c r="A21" s="22"/>
      <c r="B21" s="123" t="s">
        <v>155</v>
      </c>
      <c r="C21" s="23"/>
      <c r="D21" s="120"/>
      <c r="E21" s="120"/>
      <c r="F21" s="121"/>
    </row>
    <row r="22" spans="1:6" s="21" customFormat="1" x14ac:dyDescent="0.2">
      <c r="A22" s="22"/>
      <c r="B22" s="123"/>
      <c r="C22" s="23"/>
      <c r="D22" s="120"/>
      <c r="E22" s="120"/>
      <c r="F22" s="121"/>
    </row>
    <row r="23" spans="1:6" s="21" customFormat="1" x14ac:dyDescent="0.2">
      <c r="A23" s="22"/>
      <c r="B23" s="127" t="s">
        <v>156</v>
      </c>
      <c r="C23" s="23">
        <v>4</v>
      </c>
      <c r="D23" s="120" t="s">
        <v>108</v>
      </c>
      <c r="E23" s="53">
        <v>9.9999999999999994E-12</v>
      </c>
      <c r="F23" s="121">
        <f>C23*E23</f>
        <v>3.9999999999999998E-11</v>
      </c>
    </row>
    <row r="24" spans="1:6" s="21" customFormat="1" x14ac:dyDescent="0.2">
      <c r="A24" s="22"/>
      <c r="B24" s="122" t="s">
        <v>79</v>
      </c>
      <c r="C24" s="23"/>
      <c r="D24" s="120"/>
      <c r="E24" s="120"/>
      <c r="F24" s="121"/>
    </row>
    <row r="25" spans="1:6" s="21" customFormat="1" ht="76.5" x14ac:dyDescent="0.2">
      <c r="A25" s="22"/>
      <c r="B25" s="123" t="s">
        <v>219</v>
      </c>
      <c r="C25" s="23"/>
      <c r="D25" s="120"/>
      <c r="E25" s="120"/>
      <c r="F25" s="121"/>
    </row>
    <row r="26" spans="1:6" s="21" customFormat="1" x14ac:dyDescent="0.2">
      <c r="A26" s="22"/>
      <c r="B26" s="123"/>
      <c r="C26" s="23"/>
      <c r="D26" s="120"/>
      <c r="E26" s="120"/>
      <c r="F26" s="121"/>
    </row>
    <row r="27" spans="1:6" s="21" customFormat="1" x14ac:dyDescent="0.2">
      <c r="A27" s="22"/>
      <c r="B27" s="124"/>
      <c r="C27" s="23"/>
      <c r="D27" s="120"/>
      <c r="E27" s="121"/>
      <c r="F27" s="121"/>
    </row>
    <row r="28" spans="1:6" s="21" customFormat="1" x14ac:dyDescent="0.2">
      <c r="A28" s="22"/>
      <c r="B28" s="25" t="s">
        <v>164</v>
      </c>
      <c r="C28" s="23">
        <f>C12</f>
        <v>1654</v>
      </c>
      <c r="D28" s="120" t="s">
        <v>64</v>
      </c>
      <c r="E28" s="53">
        <v>9.9999999999999994E-12</v>
      </c>
      <c r="F28" s="121">
        <f>C28*E28</f>
        <v>1.6539999999999998E-8</v>
      </c>
    </row>
    <row r="29" spans="1:6" s="21" customFormat="1" x14ac:dyDescent="0.2">
      <c r="A29" s="22"/>
      <c r="B29" s="122" t="s">
        <v>79</v>
      </c>
      <c r="C29" s="23"/>
      <c r="D29" s="120"/>
      <c r="E29" s="121"/>
      <c r="F29" s="121"/>
    </row>
    <row r="30" spans="1:6" s="21" customFormat="1" ht="38.25" x14ac:dyDescent="0.2">
      <c r="A30" s="22"/>
      <c r="B30" s="124" t="s">
        <v>165</v>
      </c>
      <c r="C30" s="23"/>
      <c r="D30" s="120"/>
      <c r="E30" s="121"/>
      <c r="F30" s="121"/>
    </row>
    <row r="31" spans="1:6" s="21" customFormat="1" x14ac:dyDescent="0.2">
      <c r="A31" s="22"/>
      <c r="B31" s="123"/>
      <c r="C31" s="23"/>
      <c r="D31" s="120"/>
      <c r="E31" s="120"/>
      <c r="F31" s="121"/>
    </row>
    <row r="32" spans="1:6" s="21" customFormat="1" x14ac:dyDescent="0.2">
      <c r="A32" s="22"/>
      <c r="B32" s="123"/>
      <c r="C32" s="23"/>
      <c r="D32" s="120"/>
      <c r="E32" s="120"/>
      <c r="F32" s="121"/>
    </row>
    <row r="33" spans="1:6" s="21" customFormat="1" x14ac:dyDescent="0.2">
      <c r="A33" s="22"/>
      <c r="B33" s="25" t="s">
        <v>167</v>
      </c>
      <c r="C33" s="23">
        <f>C15</f>
        <v>2757</v>
      </c>
      <c r="D33" s="120" t="s">
        <v>73</v>
      </c>
      <c r="E33" s="53">
        <v>9.9999999999999994E-12</v>
      </c>
      <c r="F33" s="121">
        <f>C33*E33</f>
        <v>2.7569999999999998E-8</v>
      </c>
    </row>
    <row r="34" spans="1:6" s="21" customFormat="1" x14ac:dyDescent="0.2">
      <c r="A34" s="22"/>
      <c r="B34" s="122" t="s">
        <v>79</v>
      </c>
      <c r="C34" s="23"/>
      <c r="D34" s="120"/>
      <c r="E34" s="121"/>
      <c r="F34" s="121"/>
    </row>
    <row r="35" spans="1:6" s="21" customFormat="1" ht="25.5" x14ac:dyDescent="0.2">
      <c r="A35" s="22"/>
      <c r="B35" s="123" t="s">
        <v>220</v>
      </c>
      <c r="C35" s="23"/>
      <c r="D35" s="120"/>
      <c r="E35" s="121"/>
      <c r="F35" s="121"/>
    </row>
    <row r="36" spans="1:6" s="21" customFormat="1" x14ac:dyDescent="0.2">
      <c r="A36" s="22"/>
      <c r="B36" s="123"/>
      <c r="C36" s="23"/>
      <c r="D36" s="120"/>
      <c r="E36" s="121"/>
      <c r="F36" s="121"/>
    </row>
    <row r="37" spans="1:6" s="21" customFormat="1" x14ac:dyDescent="0.2">
      <c r="A37" s="22"/>
      <c r="B37" s="25" t="s">
        <v>221</v>
      </c>
      <c r="C37" s="23">
        <f>C33*0.1</f>
        <v>275.7</v>
      </c>
      <c r="D37" s="120" t="s">
        <v>73</v>
      </c>
      <c r="E37" s="53">
        <v>9.9999999999999994E-12</v>
      </c>
      <c r="F37" s="121">
        <f>C37*E37</f>
        <v>2.7569999999999999E-9</v>
      </c>
    </row>
    <row r="38" spans="1:6" s="21" customFormat="1" x14ac:dyDescent="0.2">
      <c r="A38" s="22"/>
      <c r="B38" s="122" t="s">
        <v>79</v>
      </c>
      <c r="C38" s="23"/>
      <c r="D38" s="120"/>
      <c r="E38" s="121"/>
      <c r="F38" s="121"/>
    </row>
    <row r="39" spans="1:6" s="21" customFormat="1" ht="25.5" x14ac:dyDescent="0.2">
      <c r="A39" s="22"/>
      <c r="B39" s="123" t="s">
        <v>222</v>
      </c>
      <c r="C39" s="23"/>
      <c r="D39" s="120"/>
      <c r="E39" s="121"/>
      <c r="F39" s="121"/>
    </row>
    <row r="40" spans="1:6" s="21" customFormat="1" x14ac:dyDescent="0.2">
      <c r="A40" s="22"/>
      <c r="B40" s="123"/>
      <c r="C40" s="23"/>
      <c r="D40" s="120"/>
      <c r="E40" s="121"/>
      <c r="F40" s="121"/>
    </row>
    <row r="41" spans="1:6" s="21" customFormat="1" x14ac:dyDescent="0.2">
      <c r="A41" s="22"/>
      <c r="B41" s="123"/>
      <c r="C41" s="23"/>
      <c r="D41" s="120"/>
      <c r="E41" s="120"/>
      <c r="F41" s="121"/>
    </row>
    <row r="42" spans="1:6" s="21" customFormat="1" x14ac:dyDescent="0.2">
      <c r="A42" s="22"/>
      <c r="B42" s="25" t="s">
        <v>180</v>
      </c>
      <c r="C42" s="23">
        <f>C12</f>
        <v>1654</v>
      </c>
      <c r="D42" s="120" t="s">
        <v>64</v>
      </c>
      <c r="E42" s="53">
        <v>9.9999999999999994E-12</v>
      </c>
      <c r="F42" s="121">
        <f>C42*E42</f>
        <v>1.6539999999999998E-8</v>
      </c>
    </row>
    <row r="43" spans="1:6" s="21" customFormat="1" x14ac:dyDescent="0.2">
      <c r="A43" s="22"/>
      <c r="B43" s="122" t="s">
        <v>79</v>
      </c>
      <c r="C43" s="23"/>
      <c r="D43" s="120"/>
      <c r="E43" s="121"/>
      <c r="F43" s="121"/>
    </row>
    <row r="44" spans="1:6" s="21" customFormat="1" ht="51" x14ac:dyDescent="0.2">
      <c r="A44" s="22"/>
      <c r="B44" s="123" t="s">
        <v>223</v>
      </c>
      <c r="C44" s="23"/>
      <c r="D44" s="120"/>
      <c r="E44" s="121"/>
      <c r="F44" s="121"/>
    </row>
    <row r="45" spans="1:6" s="21" customFormat="1" x14ac:dyDescent="0.2">
      <c r="A45" s="22"/>
      <c r="B45" s="123"/>
      <c r="C45" s="23"/>
      <c r="D45" s="120"/>
      <c r="E45" s="120"/>
      <c r="F45" s="121"/>
    </row>
    <row r="46" spans="1:6" s="21" customFormat="1" x14ac:dyDescent="0.2">
      <c r="A46" s="22"/>
      <c r="B46" s="25" t="s">
        <v>224</v>
      </c>
      <c r="C46" s="23">
        <f>C42*0.15</f>
        <v>248.1</v>
      </c>
      <c r="D46" s="120" t="s">
        <v>64</v>
      </c>
      <c r="E46" s="53">
        <v>9.9999999999999994E-12</v>
      </c>
      <c r="F46" s="121">
        <f>C46*E46</f>
        <v>2.4809999999999996E-9</v>
      </c>
    </row>
    <row r="47" spans="1:6" s="21" customFormat="1" x14ac:dyDescent="0.2">
      <c r="A47" s="22"/>
      <c r="B47" s="122" t="s">
        <v>79</v>
      </c>
      <c r="C47" s="23"/>
      <c r="D47" s="120"/>
      <c r="E47" s="121"/>
      <c r="F47" s="121"/>
    </row>
    <row r="48" spans="1:6" s="21" customFormat="1" ht="51" x14ac:dyDescent="0.2">
      <c r="A48" s="22"/>
      <c r="B48" s="123" t="s">
        <v>225</v>
      </c>
      <c r="C48" s="23"/>
      <c r="D48" s="120"/>
      <c r="E48" s="121"/>
      <c r="F48" s="121"/>
    </row>
    <row r="49" spans="1:8" s="21" customFormat="1" x14ac:dyDescent="0.2">
      <c r="A49" s="22"/>
      <c r="B49" s="123"/>
      <c r="C49" s="23"/>
      <c r="D49" s="120"/>
      <c r="E49" s="120"/>
      <c r="F49" s="121"/>
    </row>
    <row r="50" spans="1:8" s="21" customFormat="1" x14ac:dyDescent="0.2">
      <c r="A50" s="22"/>
      <c r="B50" s="123"/>
      <c r="C50" s="23"/>
      <c r="D50" s="120"/>
      <c r="E50" s="120"/>
      <c r="F50" s="121"/>
    </row>
    <row r="51" spans="1:8" s="21" customFormat="1" x14ac:dyDescent="0.2">
      <c r="A51" s="22"/>
      <c r="B51" s="119" t="s">
        <v>204</v>
      </c>
      <c r="C51" s="23"/>
      <c r="D51" s="120"/>
      <c r="E51" s="24"/>
      <c r="F51" s="121"/>
    </row>
    <row r="52" spans="1:8" s="21" customFormat="1" x14ac:dyDescent="0.2">
      <c r="A52" s="22"/>
      <c r="B52" s="25"/>
      <c r="C52" s="23"/>
      <c r="D52" s="120"/>
      <c r="E52" s="120"/>
      <c r="F52" s="121"/>
    </row>
    <row r="53" spans="1:8" s="21" customFormat="1" x14ac:dyDescent="0.2">
      <c r="A53" s="22"/>
      <c r="B53" s="126" t="s">
        <v>226</v>
      </c>
      <c r="C53" s="26">
        <v>2</v>
      </c>
      <c r="D53" s="120" t="s">
        <v>227</v>
      </c>
      <c r="E53" s="53">
        <v>9.9999999999999994E-12</v>
      </c>
      <c r="F53" s="121">
        <f>C53*E53</f>
        <v>1.9999999999999999E-11</v>
      </c>
    </row>
    <row r="54" spans="1:8" s="21" customFormat="1" x14ac:dyDescent="0.2">
      <c r="A54" s="22"/>
      <c r="B54" s="25"/>
      <c r="C54" s="23"/>
      <c r="D54" s="120"/>
      <c r="E54" s="121"/>
      <c r="F54" s="121"/>
    </row>
    <row r="55" spans="1:8" s="21" customFormat="1" x14ac:dyDescent="0.2">
      <c r="A55" s="22"/>
      <c r="B55" s="25"/>
      <c r="C55" s="23"/>
      <c r="D55" s="120"/>
      <c r="E55" s="121"/>
      <c r="F55" s="121"/>
    </row>
    <row r="56" spans="1:8" s="21" customFormat="1" x14ac:dyDescent="0.2">
      <c r="A56" s="184"/>
      <c r="B56" s="185"/>
      <c r="C56" s="186"/>
      <c r="D56" s="187"/>
      <c r="E56" s="188"/>
      <c r="F56" s="188"/>
      <c r="G56" s="190"/>
      <c r="H56" s="189">
        <f>SUM(F9:F53)</f>
        <v>1.1057799999999999E-7</v>
      </c>
    </row>
    <row r="57" spans="1:8" s="21" customFormat="1" x14ac:dyDescent="0.2">
      <c r="A57" s="22"/>
      <c r="B57" s="25"/>
      <c r="C57" s="23"/>
      <c r="D57" s="120"/>
      <c r="E57" s="121"/>
      <c r="F57" s="121"/>
    </row>
    <row r="58" spans="1:8" s="21" customFormat="1" x14ac:dyDescent="0.2">
      <c r="A58" s="22"/>
      <c r="B58" s="25"/>
      <c r="C58" s="23"/>
      <c r="D58" s="120"/>
      <c r="E58" s="121"/>
      <c r="F58" s="121"/>
    </row>
    <row r="59" spans="1:8" s="21" customFormat="1" x14ac:dyDescent="0.2">
      <c r="A59" s="22"/>
      <c r="B59" s="25"/>
      <c r="C59" s="23"/>
      <c r="D59" s="120"/>
      <c r="E59" s="121"/>
      <c r="F59" s="121"/>
    </row>
    <row r="60" spans="1:8" s="21" customFormat="1" x14ac:dyDescent="0.2">
      <c r="A60" s="22"/>
      <c r="B60" s="25"/>
      <c r="C60" s="23"/>
      <c r="D60" s="120"/>
      <c r="E60" s="121"/>
      <c r="F60" s="121"/>
    </row>
    <row r="61" spans="1:8" s="21" customFormat="1" x14ac:dyDescent="0.2">
      <c r="A61" s="22"/>
      <c r="B61" s="126" t="s">
        <v>228</v>
      </c>
      <c r="C61" s="26">
        <f>204+188</f>
        <v>392</v>
      </c>
      <c r="D61" s="120" t="s">
        <v>127</v>
      </c>
      <c r="E61" s="53">
        <v>9.9999999999999994E-12</v>
      </c>
      <c r="F61" s="121">
        <f>C61*E61</f>
        <v>3.9199999999999997E-9</v>
      </c>
    </row>
    <row r="62" spans="1:8" s="21" customFormat="1" x14ac:dyDescent="0.2">
      <c r="A62" s="22"/>
      <c r="B62" s="196" t="s">
        <v>229</v>
      </c>
      <c r="C62" s="26"/>
      <c r="D62" s="120"/>
      <c r="E62" s="121"/>
      <c r="F62" s="121"/>
    </row>
    <row r="63" spans="1:8" s="21" customFormat="1" x14ac:dyDescent="0.2">
      <c r="A63" s="22"/>
      <c r="B63" s="126"/>
      <c r="C63" s="26"/>
      <c r="D63" s="120"/>
      <c r="E63" s="121"/>
      <c r="F63" s="121"/>
    </row>
    <row r="64" spans="1:8" s="21" customFormat="1" x14ac:dyDescent="0.2">
      <c r="A64" s="22"/>
      <c r="B64" s="191" t="s">
        <v>230</v>
      </c>
      <c r="C64" s="23"/>
      <c r="D64" s="120"/>
      <c r="E64" s="121"/>
      <c r="F64" s="121"/>
    </row>
    <row r="65" spans="1:6" s="21" customFormat="1" x14ac:dyDescent="0.2">
      <c r="A65" s="22"/>
      <c r="B65" s="191" t="s">
        <v>231</v>
      </c>
      <c r="C65" s="23"/>
      <c r="D65" s="120"/>
      <c r="E65" s="121"/>
      <c r="F65" s="121"/>
    </row>
    <row r="66" spans="1:6" s="21" customFormat="1" ht="25.5" x14ac:dyDescent="0.2">
      <c r="A66" s="22"/>
      <c r="B66" s="191" t="s">
        <v>232</v>
      </c>
      <c r="C66" s="23"/>
      <c r="D66" s="120"/>
      <c r="E66" s="121"/>
      <c r="F66" s="121"/>
    </row>
    <row r="67" spans="1:6" s="21" customFormat="1" ht="25.5" x14ac:dyDescent="0.2">
      <c r="A67" s="22"/>
      <c r="B67" s="191" t="s">
        <v>233</v>
      </c>
      <c r="C67" s="23"/>
      <c r="D67" s="120"/>
      <c r="E67" s="121"/>
      <c r="F67" s="121"/>
    </row>
    <row r="68" spans="1:6" s="21" customFormat="1" x14ac:dyDescent="0.2">
      <c r="A68" s="22"/>
      <c r="B68" s="191" t="s">
        <v>234</v>
      </c>
      <c r="C68" s="23"/>
      <c r="D68" s="120"/>
      <c r="E68" s="121"/>
      <c r="F68" s="121"/>
    </row>
    <row r="69" spans="1:6" s="21" customFormat="1" ht="25.5" x14ac:dyDescent="0.2">
      <c r="A69" s="22"/>
      <c r="B69" s="191" t="s">
        <v>235</v>
      </c>
      <c r="C69" s="23"/>
      <c r="D69" s="120"/>
      <c r="E69" s="121"/>
      <c r="F69" s="121"/>
    </row>
    <row r="70" spans="1:6" s="21" customFormat="1" ht="25.5" x14ac:dyDescent="0.2">
      <c r="A70" s="22"/>
      <c r="B70" s="191" t="s">
        <v>236</v>
      </c>
      <c r="C70" s="23"/>
      <c r="D70" s="120"/>
      <c r="E70" s="121"/>
      <c r="F70" s="121"/>
    </row>
    <row r="71" spans="1:6" s="21" customFormat="1" x14ac:dyDescent="0.2">
      <c r="A71" s="22"/>
      <c r="B71" s="191" t="s">
        <v>237</v>
      </c>
      <c r="C71" s="23"/>
      <c r="D71" s="120"/>
      <c r="E71" s="121"/>
      <c r="F71" s="121"/>
    </row>
    <row r="72" spans="1:6" s="21" customFormat="1" ht="25.5" x14ac:dyDescent="0.2">
      <c r="A72" s="22"/>
      <c r="B72" s="191" t="s">
        <v>238</v>
      </c>
      <c r="C72" s="23"/>
      <c r="D72" s="120"/>
      <c r="E72" s="121"/>
      <c r="F72" s="121"/>
    </row>
    <row r="73" spans="1:6" s="21" customFormat="1" x14ac:dyDescent="0.2">
      <c r="A73" s="22"/>
      <c r="B73" s="191"/>
      <c r="C73" s="23"/>
      <c r="D73" s="120"/>
      <c r="E73" s="121"/>
      <c r="F73" s="121"/>
    </row>
    <row r="74" spans="1:6" s="21" customFormat="1" ht="25.5" x14ac:dyDescent="0.2">
      <c r="A74" s="22"/>
      <c r="B74" s="191" t="s">
        <v>239</v>
      </c>
      <c r="C74" s="23"/>
      <c r="D74" s="120"/>
      <c r="E74" s="121"/>
      <c r="F74" s="121"/>
    </row>
    <row r="75" spans="1:6" s="21" customFormat="1" x14ac:dyDescent="0.2">
      <c r="A75" s="22"/>
      <c r="B75" s="25"/>
      <c r="C75" s="23"/>
      <c r="D75" s="120"/>
      <c r="E75" s="121"/>
      <c r="F75" s="121"/>
    </row>
    <row r="76" spans="1:6" s="21" customFormat="1" x14ac:dyDescent="0.2">
      <c r="A76" s="22"/>
      <c r="B76" s="25"/>
      <c r="C76" s="23"/>
      <c r="D76" s="120"/>
      <c r="E76" s="121"/>
      <c r="F76" s="121"/>
    </row>
    <row r="77" spans="1:6" s="21" customFormat="1" x14ac:dyDescent="0.2">
      <c r="A77" s="27"/>
      <c r="B77" s="128"/>
      <c r="C77" s="28"/>
      <c r="D77" s="29"/>
      <c r="E77" s="30"/>
      <c r="F77" s="129"/>
    </row>
    <row r="78" spans="1:6" s="21" customFormat="1" x14ac:dyDescent="0.2">
      <c r="A78" s="130"/>
      <c r="B78" s="31" t="s">
        <v>38</v>
      </c>
      <c r="C78" s="131"/>
      <c r="D78" s="32"/>
      <c r="E78" s="33"/>
      <c r="F78" s="132">
        <f>SUM(F9:F75)</f>
        <v>1.1449799999999998E-7</v>
      </c>
    </row>
    <row r="79" spans="1:6" s="21" customFormat="1" x14ac:dyDescent="0.2">
      <c r="A79" s="130"/>
      <c r="B79" s="31"/>
      <c r="C79" s="131"/>
      <c r="D79" s="32"/>
      <c r="E79" s="33"/>
      <c r="F79" s="132"/>
    </row>
    <row r="80" spans="1:6" s="21" customFormat="1" x14ac:dyDescent="0.2">
      <c r="A80" s="130"/>
      <c r="B80" s="133" t="s">
        <v>210</v>
      </c>
      <c r="C80" s="131"/>
      <c r="D80" s="32"/>
      <c r="E80" s="33"/>
      <c r="F80" s="132"/>
    </row>
    <row r="81" spans="1:9" s="21" customFormat="1" x14ac:dyDescent="0.2">
      <c r="A81" s="22"/>
      <c r="B81" s="34"/>
      <c r="C81" s="134"/>
      <c r="D81" s="35"/>
      <c r="E81" s="36"/>
      <c r="F81" s="129"/>
    </row>
    <row r="82" spans="1:9" s="21" customFormat="1" x14ac:dyDescent="0.2">
      <c r="A82" s="130"/>
      <c r="B82" s="31" t="s">
        <v>41</v>
      </c>
      <c r="C82" s="131"/>
      <c r="D82" s="32"/>
      <c r="E82" s="33"/>
      <c r="F82" s="132">
        <f>SUM(F78:F81)</f>
        <v>1.1449799999999998E-7</v>
      </c>
    </row>
    <row r="83" spans="1:9" s="21" customFormat="1" x14ac:dyDescent="0.2">
      <c r="A83" s="22"/>
      <c r="B83" s="135"/>
      <c r="C83" s="23"/>
      <c r="D83" s="136"/>
      <c r="E83" s="137"/>
      <c r="F83" s="121"/>
    </row>
    <row r="84" spans="1:9" s="21" customFormat="1" x14ac:dyDescent="0.2">
      <c r="A84" s="22"/>
      <c r="B84" s="138" t="s">
        <v>211</v>
      </c>
      <c r="C84" s="219">
        <v>9.9999999999999995E-8</v>
      </c>
      <c r="D84" s="37" t="s">
        <v>40</v>
      </c>
      <c r="E84" s="38">
        <f>F82</f>
        <v>1.1449799999999998E-7</v>
      </c>
      <c r="F84" s="121">
        <f>C84/100*E84</f>
        <v>1.1449799999999998E-16</v>
      </c>
      <c r="I84" s="217" t="s">
        <v>262</v>
      </c>
    </row>
    <row r="85" spans="1:9" s="21" customFormat="1" x14ac:dyDescent="0.2">
      <c r="A85" s="22"/>
      <c r="B85" s="138"/>
      <c r="C85" s="197"/>
      <c r="D85" s="37"/>
      <c r="E85" s="38"/>
      <c r="F85" s="121"/>
    </row>
    <row r="86" spans="1:9" s="21" customFormat="1" x14ac:dyDescent="0.2">
      <c r="A86" s="22"/>
      <c r="B86" s="39" t="s">
        <v>212</v>
      </c>
      <c r="C86" s="219">
        <v>9.9999999999999995E-8</v>
      </c>
      <c r="D86" s="37" t="s">
        <v>40</v>
      </c>
      <c r="E86" s="38">
        <f>F82</f>
        <v>1.1449799999999998E-7</v>
      </c>
      <c r="F86" s="121">
        <f>C86/100*E86</f>
        <v>1.1449799999999998E-16</v>
      </c>
      <c r="I86" s="217" t="s">
        <v>262</v>
      </c>
    </row>
    <row r="87" spans="1:9" s="21" customFormat="1" x14ac:dyDescent="0.2">
      <c r="A87" s="22"/>
      <c r="B87" s="39" t="s">
        <v>46</v>
      </c>
      <c r="C87" s="219">
        <v>9.9999999999999995E-8</v>
      </c>
      <c r="D87" s="37" t="s">
        <v>40</v>
      </c>
      <c r="E87" s="38">
        <f>F82+F86</f>
        <v>1.1449800011449798E-7</v>
      </c>
      <c r="F87" s="121">
        <f>C87/100*E87</f>
        <v>1.1449800011449796E-16</v>
      </c>
      <c r="I87" s="217" t="s">
        <v>262</v>
      </c>
    </row>
    <row r="88" spans="1:9" s="21" customFormat="1" x14ac:dyDescent="0.2">
      <c r="A88" s="22"/>
      <c r="B88" s="39" t="s">
        <v>47</v>
      </c>
      <c r="C88" s="219">
        <v>9.9999999999999995E-8</v>
      </c>
      <c r="D88" s="37" t="s">
        <v>40</v>
      </c>
      <c r="E88" s="38">
        <f>F82+F87+F86</f>
        <v>1.1449800022899598E-7</v>
      </c>
      <c r="F88" s="121">
        <f>C88/100*E88</f>
        <v>1.1449800022899597E-16</v>
      </c>
      <c r="I88" s="217" t="s">
        <v>262</v>
      </c>
    </row>
    <row r="89" spans="1:9" s="21" customFormat="1" x14ac:dyDescent="0.2">
      <c r="A89" s="22"/>
      <c r="B89" s="140"/>
      <c r="C89" s="144"/>
      <c r="D89" s="141"/>
      <c r="E89" s="142"/>
      <c r="F89" s="143"/>
    </row>
    <row r="90" spans="1:9" s="21" customFormat="1" x14ac:dyDescent="0.2">
      <c r="A90" s="22"/>
      <c r="B90" s="133" t="s">
        <v>213</v>
      </c>
      <c r="C90" s="144"/>
      <c r="D90" s="141"/>
      <c r="E90" s="142"/>
      <c r="F90" s="143"/>
    </row>
    <row r="91" spans="1:9" s="21" customFormat="1" x14ac:dyDescent="0.2">
      <c r="A91" s="22"/>
      <c r="B91" s="41"/>
      <c r="C91" s="145"/>
      <c r="D91" s="35"/>
      <c r="E91" s="42"/>
      <c r="F91" s="129"/>
    </row>
    <row r="92" spans="1:9" s="21" customFormat="1" x14ac:dyDescent="0.2">
      <c r="A92" s="40"/>
      <c r="B92" s="31"/>
      <c r="C92" s="146"/>
      <c r="D92" s="147"/>
      <c r="E92" s="148"/>
      <c r="F92" s="132"/>
    </row>
    <row r="93" spans="1:9" s="21" customFormat="1" x14ac:dyDescent="0.2">
      <c r="A93" s="149"/>
      <c r="B93" s="43" t="str">
        <f>B6</f>
        <v>Realisatie fictief, optie Intermaris</v>
      </c>
      <c r="C93" s="44"/>
      <c r="D93" s="45"/>
      <c r="E93" s="46"/>
      <c r="F93" s="46">
        <f>SUM(F82:F88)</f>
        <v>1.1449800045799197E-7</v>
      </c>
    </row>
    <row r="94" spans="1:9" x14ac:dyDescent="0.2">
      <c r="A94" s="20"/>
      <c r="B94" s="115"/>
      <c r="C94" s="150"/>
      <c r="D94" s="117"/>
      <c r="E94" s="118"/>
      <c r="F94" s="118"/>
    </row>
    <row r="95" spans="1:9" s="21" customFormat="1" x14ac:dyDescent="0.2"/>
  </sheetData>
  <mergeCells count="2">
    <mergeCell ref="C2:D2"/>
    <mergeCell ref="C3:D3"/>
  </mergeCells>
  <conditionalFormatting sqref="B7">
    <cfRule type="cellIs" dxfId="1" priority="1" operator="equal">
      <formula>"Objectraming investeringskosten"</formula>
    </cfRule>
    <cfRule type="cellIs" dxfId="0" priority="2" operator="equal">
      <formula>"Objectraming instandhoudingskosten"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5C640C17A9847897D29AC1DCA7521" ma:contentTypeVersion="12" ma:contentTypeDescription="Een nieuw document maken." ma:contentTypeScope="" ma:versionID="46be070720e1a91926b5c63b2dfd0f83">
  <xsd:schema xmlns:xsd="http://www.w3.org/2001/XMLSchema" xmlns:xs="http://www.w3.org/2001/XMLSchema" xmlns:p="http://schemas.microsoft.com/office/2006/metadata/properties" xmlns:ns2="664d4f85-9bd6-446b-af8a-3d4933574adc" xmlns:ns3="90a79304-c10c-4e26-aa2a-29c0e1ff1812" targetNamespace="http://schemas.microsoft.com/office/2006/metadata/properties" ma:root="true" ma:fieldsID="3efc69e8996f05aabb89416501af3d83" ns2:_="" ns3:_="">
    <xsd:import namespace="664d4f85-9bd6-446b-af8a-3d4933574adc"/>
    <xsd:import namespace="90a79304-c10c-4e26-aa2a-29c0e1ff18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4d4f85-9bd6-446b-af8a-3d4933574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79304-c10c-4e26-aa2a-29c0e1ff181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3d931c0-e2d8-433a-9b3b-1448ae7a24f0}" ma:internalName="TaxCatchAll" ma:showField="CatchAllData" ma:web="90a79304-c10c-4e26-aa2a-29c0e1ff18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4d4f85-9bd6-446b-af8a-3d4933574adc">
      <Terms xmlns="http://schemas.microsoft.com/office/infopath/2007/PartnerControls"/>
    </lcf76f155ced4ddcb4097134ff3c332f>
    <TaxCatchAll xmlns="90a79304-c10c-4e26-aa2a-29c0e1ff181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D4BF48-12AB-40C6-9328-4457C5C954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4d4f85-9bd6-446b-af8a-3d4933574adc"/>
    <ds:schemaRef ds:uri="90a79304-c10c-4e26-aa2a-29c0e1ff18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56BDAF-C0F6-4278-AD88-E458CBA77584}">
  <ds:schemaRefs>
    <ds:schemaRef ds:uri="http://schemas.microsoft.com/office/2006/metadata/properties"/>
    <ds:schemaRef ds:uri="http://schemas.microsoft.com/office/infopath/2007/PartnerControls"/>
    <ds:schemaRef ds:uri="664d4f85-9bd6-446b-af8a-3d4933574adc"/>
    <ds:schemaRef ds:uri="90a79304-c10c-4e26-aa2a-29c0e1ff1812"/>
  </ds:schemaRefs>
</ds:datastoreItem>
</file>

<file path=customXml/itemProps3.xml><?xml version="1.0" encoding="utf-8"?>
<ds:datastoreItem xmlns:ds="http://schemas.openxmlformats.org/officeDocument/2006/customXml" ds:itemID="{C9F9BEC8-69D7-4FC7-ACFE-93649FD9A7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Inschrijving</vt:lpstr>
      <vt:lpstr>Engineering fase 2</vt:lpstr>
      <vt:lpstr>Engineering fase 3 fictief</vt:lpstr>
      <vt:lpstr>Realisatie fase 2 en 3 fictief</vt:lpstr>
      <vt:lpstr>Optie Intermaris</vt:lpstr>
      <vt:lpstr>Inschrijving!Afdrukbereik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Oscar van Zetten</dc:creator>
  <cp:keywords/>
  <dc:description/>
  <cp:lastModifiedBy>Bonenkamp, Loraine</cp:lastModifiedBy>
  <cp:revision/>
  <dcterms:created xsi:type="dcterms:W3CDTF">2023-01-26T07:37:34Z</dcterms:created>
  <dcterms:modified xsi:type="dcterms:W3CDTF">2023-10-26T10:01:46Z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0x0101007735C640C17A9847897D29AC1DCA7521</vt:lpwstr>
  </property>
  <property fmtid="{D5CDD505-2E9C-101B-9397-08002B2CF9AE}" pid="3" name="MediaServiceImageTags">
    <vt:lpwstr/>
  </property>
</Properties>
</file>