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172.19.94.11\CompendaData\CRMAlphaAdviesBureauDB\Archief\00038500\"/>
    </mc:Choice>
  </mc:AlternateContent>
  <xr:revisionPtr revIDLastSave="0" documentId="13_ncr:1_{7F44616D-5C9D-4CBC-AECF-5B6B36708E46}" xr6:coauthVersionLast="47" xr6:coauthVersionMax="47" xr10:uidLastSave="{00000000-0000-0000-0000-000000000000}"/>
  <bookViews>
    <workbookView xWindow="-28920" yWindow="-120" windowWidth="29040" windowHeight="15720" tabRatio="949" firstSheet="1" activeTab="1" xr2:uid="{00000000-000D-0000-FFFF-FFFF00000000}"/>
  </bookViews>
  <sheets>
    <sheet name="Basisgegevens" sheetId="3" r:id="rId1"/>
    <sheet name="Tarieven onderhoud" sheetId="124" r:id="rId2"/>
    <sheet name="Tarieven BVC VTA" sheetId="123" r:id="rId3"/>
    <sheet name="Tarief Inventarisatie" sheetId="125" r:id="rId4"/>
    <sheet name="Tarieven Regie" sheetId="126" r:id="rId5"/>
    <sheet name="verzamelblad" sheetId="1" state="hidden" r:id="rId6"/>
    <sheet name="Totaalblad" sheetId="13" r:id="rId7"/>
    <sheet name="1" sheetId="4" r:id="rId8"/>
    <sheet name="2" sheetId="80" r:id="rId9"/>
    <sheet name="3" sheetId="81" r:id="rId10"/>
    <sheet name="4" sheetId="82" r:id="rId11"/>
    <sheet name="5" sheetId="83" r:id="rId12"/>
    <sheet name="6" sheetId="84" r:id="rId13"/>
    <sheet name="7" sheetId="85" r:id="rId14"/>
    <sheet name="8" sheetId="86" r:id="rId15"/>
    <sheet name="9" sheetId="87" r:id="rId16"/>
    <sheet name="10" sheetId="88" r:id="rId17"/>
    <sheet name="11" sheetId="89" r:id="rId18"/>
    <sheet name="12" sheetId="90" r:id="rId19"/>
    <sheet name="13" sheetId="91" r:id="rId20"/>
    <sheet name="14" sheetId="92" r:id="rId21"/>
    <sheet name="15" sheetId="93" r:id="rId22"/>
    <sheet name="16" sheetId="94" r:id="rId23"/>
    <sheet name="17" sheetId="95" r:id="rId24"/>
    <sheet name="18" sheetId="96" r:id="rId25"/>
    <sheet name="19" sheetId="97" r:id="rId26"/>
    <sheet name="20" sheetId="98" r:id="rId27"/>
    <sheet name="21" sheetId="99" r:id="rId28"/>
    <sheet name="22" sheetId="100" r:id="rId29"/>
    <sheet name="23" sheetId="101" r:id="rId30"/>
    <sheet name="24" sheetId="102" r:id="rId31"/>
    <sheet name="25" sheetId="103" r:id="rId32"/>
    <sheet name="26" sheetId="104" r:id="rId33"/>
    <sheet name="27" sheetId="105" r:id="rId34"/>
    <sheet name="28" sheetId="106" r:id="rId35"/>
    <sheet name="29" sheetId="107" state="hidden" r:id="rId36"/>
    <sheet name="30" sheetId="108" state="hidden" r:id="rId37"/>
    <sheet name="31" sheetId="109" state="hidden" r:id="rId38"/>
    <sheet name="32" sheetId="110" state="hidden" r:id="rId39"/>
    <sheet name="33" sheetId="111" state="hidden" r:id="rId40"/>
    <sheet name="34" sheetId="115" state="hidden" r:id="rId41"/>
    <sheet name="35" sheetId="116" state="hidden" r:id="rId42"/>
    <sheet name="39" sheetId="117" state="hidden" r:id="rId43"/>
    <sheet name="40" sheetId="118" state="hidden" r:id="rId44"/>
    <sheet name="41" sheetId="119" state="hidden" r:id="rId45"/>
    <sheet name="42" sheetId="120" state="hidden" r:id="rId46"/>
    <sheet name="43" sheetId="121" state="hidden" r:id="rId47"/>
    <sheet name="Wijzigingenblad" sheetId="76" r:id="rId48"/>
    <sheet name="Supplement" sheetId="75" state="hidden" r:id="rId49"/>
  </sheets>
  <definedNames>
    <definedName name="bestekcontract" localSheetId="4">#REF!</definedName>
    <definedName name="bestekcontract">verzamelblad!$A$2</definedName>
    <definedName name="besteknr" localSheetId="4">#REF!</definedName>
    <definedName name="besteknr">verzamelblad!$A$3</definedName>
    <definedName name="directtoezicht" localSheetId="4">#REF!</definedName>
    <definedName name="directtoezicht">#REF!</definedName>
    <definedName name="offertetarief" localSheetId="4">#REF!</definedName>
    <definedName name="offertetarief">#REF!</definedName>
    <definedName name="opdrachtgever" localSheetId="4">#REF!</definedName>
    <definedName name="opdrachtgever">Basisgegevens!$B$7</definedName>
    <definedName name="opdrachtnemer" localSheetId="4">#REF!</definedName>
    <definedName name="opdrachtnemer">Basisgegevens!$B$21</definedName>
    <definedName name="opdrachtnemerplaats">Basisgegevens!$B$22</definedName>
    <definedName name="plaatsopdrnmr">Basisgegevens!$B$22</definedName>
    <definedName name="Print_Area" localSheetId="7">'1'!$A$1:$K$62</definedName>
    <definedName name="Print_Area" localSheetId="16">'10'!$A$1:$K$62</definedName>
    <definedName name="Print_Area" localSheetId="17">'11'!$A$1:$K$61</definedName>
    <definedName name="Print_Area" localSheetId="18">'12'!$A$1:$K$60</definedName>
    <definedName name="Print_Area" localSheetId="19">'13'!$A$1:$K$58</definedName>
    <definedName name="Print_Area" localSheetId="20">'14'!$A$1:$K$61</definedName>
    <definedName name="Print_Area" localSheetId="21">'15'!$A$1:$K$61</definedName>
    <definedName name="Print_Area" localSheetId="22">'16'!$A$1:$K$62</definedName>
    <definedName name="Print_Area" localSheetId="23">'17'!$A$1:$K$62</definedName>
    <definedName name="Print_Area" localSheetId="24">'18'!$A$1:$K$60</definedName>
    <definedName name="Print_Area" localSheetId="25">'19'!$A$1:$K$60</definedName>
    <definedName name="Print_Area" localSheetId="8">'2'!$A$1:$K$62</definedName>
    <definedName name="Print_Area" localSheetId="26">'20'!$A$1:$K$60</definedName>
    <definedName name="Print_Area" localSheetId="27">'21'!$A$1:$K$61</definedName>
    <definedName name="Print_Area" localSheetId="28">'22'!$A$1:$K$61</definedName>
    <definedName name="Print_Area" localSheetId="29">'23'!$A$1:$K$58</definedName>
    <definedName name="Print_Area" localSheetId="30">'24'!$A$1:$K$61</definedName>
    <definedName name="Print_Area" localSheetId="31">'25'!$A$1:$K$62</definedName>
    <definedName name="Print_Area" localSheetId="32">'26'!$A$1:$K$62</definedName>
    <definedName name="Print_Area" localSheetId="33">'27'!$A$1:$K$62</definedName>
    <definedName name="Print_Area" localSheetId="34">'28'!$A$1:$K$61</definedName>
    <definedName name="Print_Area" localSheetId="35">'29'!$A$1:$K$60</definedName>
    <definedName name="Print_Area" localSheetId="9">'3'!$A$1:$K$61</definedName>
    <definedName name="Print_Area" localSheetId="36">'30'!$A$1:$K$61</definedName>
    <definedName name="Print_Area" localSheetId="37">'31'!$A$1:$K$62</definedName>
    <definedName name="Print_Area" localSheetId="38">'32'!$A$1:$K$62</definedName>
    <definedName name="Print_Area" localSheetId="39">'33'!$A$1:$K$62</definedName>
    <definedName name="Print_Area" localSheetId="40">'34'!$A$1:$K$52</definedName>
    <definedName name="Print_Area" localSheetId="41">'35'!$A$1:$K$52</definedName>
    <definedName name="Print_Area" localSheetId="42">'39'!$A$1:$K$59</definedName>
    <definedName name="Print_Area" localSheetId="10">'4'!$A$1:$K$62</definedName>
    <definedName name="Print_Area" localSheetId="43">'40'!$A$1:$K$59</definedName>
    <definedName name="Print_Area" localSheetId="44">'41'!$A$1:$K$59</definedName>
    <definedName name="Print_Area" localSheetId="45">'42'!$A$1:$K$59</definedName>
    <definedName name="Print_Area" localSheetId="46">'43'!$A$1:$K$60</definedName>
    <definedName name="Print_Area" localSheetId="11">'5'!$A$1:$K$57</definedName>
    <definedName name="Print_Area" localSheetId="12">'6'!$A$1:$K$62</definedName>
    <definedName name="Print_Area" localSheetId="13">'7'!$A$1:$K$62</definedName>
    <definedName name="Print_Area" localSheetId="14">'8'!$A$1:$K$61</definedName>
    <definedName name="Print_Area" localSheetId="15">'9'!$A$1:$K$62</definedName>
    <definedName name="Print_Area" localSheetId="0">Basisgegevens!$A$1:$B$32</definedName>
    <definedName name="Print_Area" localSheetId="48">Supplement!$A$1:$D$45</definedName>
    <definedName name="Print_Area" localSheetId="5">verzamelblad!$A$1:$E$45</definedName>
    <definedName name="regietarief" localSheetId="4">#REF!</definedName>
    <definedName name="regietarief">#REF!</definedName>
    <definedName name="spectarief" localSheetId="4">#REF!</definedName>
    <definedName name="spectari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3" l="1"/>
  <c r="D6" i="125"/>
  <c r="D9" i="125" s="1"/>
  <c r="I36" i="81"/>
  <c r="I37" i="81"/>
  <c r="I36" i="82"/>
  <c r="I37" i="82"/>
  <c r="I36" i="83"/>
  <c r="I37" i="83"/>
  <c r="I36" i="84"/>
  <c r="I37" i="84"/>
  <c r="I36" i="85"/>
  <c r="I37" i="85"/>
  <c r="I36" i="86"/>
  <c r="I37" i="86"/>
  <c r="I36" i="87"/>
  <c r="I37" i="87"/>
  <c r="I36" i="88"/>
  <c r="I37" i="88"/>
  <c r="I36" i="89"/>
  <c r="I37" i="89"/>
  <c r="I36" i="90"/>
  <c r="I37" i="90"/>
  <c r="I36" i="91"/>
  <c r="I37" i="91"/>
  <c r="I36" i="92"/>
  <c r="I37" i="92"/>
  <c r="I36" i="93"/>
  <c r="I37" i="93"/>
  <c r="I36" i="94"/>
  <c r="I37" i="94"/>
  <c r="I36" i="95"/>
  <c r="I37" i="95"/>
  <c r="I36" i="96"/>
  <c r="I37" i="96"/>
  <c r="I36" i="97"/>
  <c r="I37" i="97"/>
  <c r="I36" i="98"/>
  <c r="I37" i="98"/>
  <c r="I36" i="99"/>
  <c r="I37" i="99"/>
  <c r="I36" i="100"/>
  <c r="I37" i="100"/>
  <c r="I36" i="101"/>
  <c r="I37" i="101"/>
  <c r="I36" i="102"/>
  <c r="I37" i="102"/>
  <c r="I36" i="103"/>
  <c r="I37" i="103"/>
  <c r="I36" i="104"/>
  <c r="I37" i="104"/>
  <c r="I36" i="105"/>
  <c r="I37" i="105"/>
  <c r="I36" i="106"/>
  <c r="I37" i="106"/>
  <c r="I36" i="80"/>
  <c r="I37" i="80"/>
  <c r="I36" i="4"/>
  <c r="I37" i="4"/>
  <c r="F8" i="1"/>
  <c r="F44" i="13"/>
  <c r="D5" i="125"/>
  <c r="D7" i="125"/>
  <c r="D4" i="125"/>
  <c r="E8" i="126"/>
  <c r="E7" i="126"/>
  <c r="E6" i="126"/>
  <c r="F43" i="13" l="1"/>
  <c r="E9" i="126"/>
  <c r="F5" i="1"/>
  <c r="F7" i="1"/>
  <c r="G40" i="105"/>
  <c r="G39" i="103"/>
  <c r="G40" i="99"/>
  <c r="G40" i="97"/>
  <c r="G40" i="92"/>
  <c r="G40" i="83"/>
  <c r="G40" i="4"/>
  <c r="H37" i="80"/>
  <c r="H38" i="80"/>
  <c r="I38" i="80" s="1"/>
  <c r="H39" i="80"/>
  <c r="I39" i="80" s="1"/>
  <c r="H40" i="80"/>
  <c r="I40" i="80" s="1"/>
  <c r="H37" i="81"/>
  <c r="H38" i="81"/>
  <c r="I38" i="81" s="1"/>
  <c r="H39" i="81"/>
  <c r="I39" i="81" s="1"/>
  <c r="H40" i="81"/>
  <c r="I40" i="81" s="1"/>
  <c r="H37" i="82"/>
  <c r="H38" i="82"/>
  <c r="I38" i="82" s="1"/>
  <c r="H39" i="82"/>
  <c r="I39" i="82" s="1"/>
  <c r="H40" i="82"/>
  <c r="I40" i="82" s="1"/>
  <c r="H37" i="83"/>
  <c r="H38" i="83"/>
  <c r="I38" i="83" s="1"/>
  <c r="H39" i="83"/>
  <c r="I39" i="83" s="1"/>
  <c r="H40" i="83"/>
  <c r="I40" i="83" s="1"/>
  <c r="H37" i="84"/>
  <c r="H38" i="84"/>
  <c r="I38" i="84" s="1"/>
  <c r="H39" i="84"/>
  <c r="I39" i="84" s="1"/>
  <c r="H40" i="84"/>
  <c r="I40" i="84" s="1"/>
  <c r="H37" i="85"/>
  <c r="H38" i="85"/>
  <c r="I38" i="85" s="1"/>
  <c r="H39" i="85"/>
  <c r="I39" i="85" s="1"/>
  <c r="H40" i="85"/>
  <c r="I40" i="85" s="1"/>
  <c r="H37" i="86"/>
  <c r="H38" i="86"/>
  <c r="I38" i="86" s="1"/>
  <c r="H39" i="86"/>
  <c r="I39" i="86" s="1"/>
  <c r="H40" i="86"/>
  <c r="I40" i="86" s="1"/>
  <c r="H37" i="87"/>
  <c r="H38" i="87"/>
  <c r="I38" i="87" s="1"/>
  <c r="H39" i="87"/>
  <c r="I39" i="87" s="1"/>
  <c r="H40" i="87"/>
  <c r="I40" i="87" s="1"/>
  <c r="H37" i="88"/>
  <c r="H38" i="88"/>
  <c r="I38" i="88" s="1"/>
  <c r="H39" i="88"/>
  <c r="I39" i="88" s="1"/>
  <c r="H40" i="88"/>
  <c r="I40" i="88" s="1"/>
  <c r="H37" i="89"/>
  <c r="H38" i="89"/>
  <c r="I38" i="89" s="1"/>
  <c r="H39" i="89"/>
  <c r="I39" i="89" s="1"/>
  <c r="H40" i="89"/>
  <c r="I40" i="89" s="1"/>
  <c r="H37" i="90"/>
  <c r="H38" i="90"/>
  <c r="I38" i="90" s="1"/>
  <c r="H39" i="90"/>
  <c r="I39" i="90" s="1"/>
  <c r="H40" i="90"/>
  <c r="I40" i="90" s="1"/>
  <c r="H37" i="91"/>
  <c r="H38" i="91"/>
  <c r="I38" i="91" s="1"/>
  <c r="H39" i="91"/>
  <c r="I39" i="91" s="1"/>
  <c r="H40" i="91"/>
  <c r="I40" i="91" s="1"/>
  <c r="H37" i="92"/>
  <c r="H38" i="92"/>
  <c r="I38" i="92" s="1"/>
  <c r="H39" i="92"/>
  <c r="I39" i="92" s="1"/>
  <c r="H40" i="92"/>
  <c r="I40" i="92" s="1"/>
  <c r="H37" i="93"/>
  <c r="H38" i="93"/>
  <c r="I38" i="93" s="1"/>
  <c r="H39" i="93"/>
  <c r="I39" i="93" s="1"/>
  <c r="H40" i="93"/>
  <c r="I40" i="93" s="1"/>
  <c r="H37" i="94"/>
  <c r="H38" i="94"/>
  <c r="I38" i="94" s="1"/>
  <c r="H39" i="94"/>
  <c r="I39" i="94" s="1"/>
  <c r="H40" i="94"/>
  <c r="I40" i="94" s="1"/>
  <c r="H37" i="95"/>
  <c r="H38" i="95"/>
  <c r="I38" i="95" s="1"/>
  <c r="H39" i="95"/>
  <c r="I39" i="95" s="1"/>
  <c r="H40" i="95"/>
  <c r="I40" i="95" s="1"/>
  <c r="H37" i="96"/>
  <c r="H38" i="96"/>
  <c r="I38" i="96" s="1"/>
  <c r="H39" i="96"/>
  <c r="I39" i="96" s="1"/>
  <c r="H40" i="96"/>
  <c r="I40" i="96" s="1"/>
  <c r="H37" i="97"/>
  <c r="H38" i="97"/>
  <c r="I38" i="97" s="1"/>
  <c r="H39" i="97"/>
  <c r="I39" i="97" s="1"/>
  <c r="H40" i="97"/>
  <c r="I40" i="97" s="1"/>
  <c r="H37" i="98"/>
  <c r="H38" i="98"/>
  <c r="I38" i="98" s="1"/>
  <c r="H39" i="98"/>
  <c r="I39" i="98" s="1"/>
  <c r="H40" i="98"/>
  <c r="I40" i="98" s="1"/>
  <c r="H37" i="99"/>
  <c r="H38" i="99"/>
  <c r="I38" i="99" s="1"/>
  <c r="H39" i="99"/>
  <c r="I39" i="99" s="1"/>
  <c r="H40" i="99"/>
  <c r="I40" i="99" s="1"/>
  <c r="H37" i="100"/>
  <c r="H38" i="100"/>
  <c r="I38" i="100" s="1"/>
  <c r="H39" i="100"/>
  <c r="I39" i="100" s="1"/>
  <c r="H40" i="100"/>
  <c r="I40" i="100" s="1"/>
  <c r="H37" i="101"/>
  <c r="H38" i="101"/>
  <c r="I38" i="101" s="1"/>
  <c r="H39" i="101"/>
  <c r="I39" i="101" s="1"/>
  <c r="H40" i="101"/>
  <c r="I40" i="101" s="1"/>
  <c r="H37" i="102"/>
  <c r="H38" i="102"/>
  <c r="I38" i="102" s="1"/>
  <c r="H39" i="102"/>
  <c r="I39" i="102" s="1"/>
  <c r="H40" i="102"/>
  <c r="I40" i="102" s="1"/>
  <c r="H37" i="103"/>
  <c r="H38" i="103"/>
  <c r="I38" i="103" s="1"/>
  <c r="H39" i="103"/>
  <c r="I39" i="103" s="1"/>
  <c r="H40" i="103"/>
  <c r="I40" i="103" s="1"/>
  <c r="H37" i="104"/>
  <c r="H38" i="104"/>
  <c r="I38" i="104" s="1"/>
  <c r="H39" i="104"/>
  <c r="I39" i="104" s="1"/>
  <c r="H40" i="104"/>
  <c r="I40" i="104" s="1"/>
  <c r="H37" i="105"/>
  <c r="H38" i="105"/>
  <c r="I38" i="105" s="1"/>
  <c r="H39" i="105"/>
  <c r="I39" i="105" s="1"/>
  <c r="H40" i="105"/>
  <c r="I40" i="105" s="1"/>
  <c r="H37" i="106"/>
  <c r="H38" i="106"/>
  <c r="I38" i="106" s="1"/>
  <c r="H39" i="106"/>
  <c r="I39" i="106" s="1"/>
  <c r="H40" i="106"/>
  <c r="I40" i="106" s="1"/>
  <c r="H37" i="107"/>
  <c r="H38" i="107"/>
  <c r="H39" i="107"/>
  <c r="H40" i="107"/>
  <c r="H37" i="108"/>
  <c r="H38" i="108"/>
  <c r="H39" i="108"/>
  <c r="H40" i="108"/>
  <c r="H37" i="109"/>
  <c r="H38" i="109"/>
  <c r="H39" i="109"/>
  <c r="H40" i="109"/>
  <c r="H37" i="110"/>
  <c r="H38" i="110"/>
  <c r="H39" i="110"/>
  <c r="H40" i="110"/>
  <c r="H37" i="111"/>
  <c r="H38" i="111"/>
  <c r="H39" i="111"/>
  <c r="H40" i="111"/>
  <c r="H37" i="4"/>
  <c r="H38" i="4"/>
  <c r="I38" i="4" s="1"/>
  <c r="H39" i="4"/>
  <c r="I39" i="4" s="1"/>
  <c r="H40" i="4"/>
  <c r="I40" i="4" s="1"/>
  <c r="F40" i="80"/>
  <c r="F40" i="81"/>
  <c r="F40" i="82"/>
  <c r="F40" i="83"/>
  <c r="F40" i="84"/>
  <c r="F40" i="85"/>
  <c r="F40" i="86"/>
  <c r="F40" i="87"/>
  <c r="F40" i="88"/>
  <c r="F40" i="89"/>
  <c r="F40" i="90"/>
  <c r="F40" i="91"/>
  <c r="F40" i="92"/>
  <c r="F40" i="93"/>
  <c r="F40" i="94"/>
  <c r="F40" i="95"/>
  <c r="F40" i="96"/>
  <c r="F40" i="97"/>
  <c r="F40" i="98"/>
  <c r="F40" i="99"/>
  <c r="F40" i="100"/>
  <c r="F40" i="101"/>
  <c r="F40" i="102"/>
  <c r="F40" i="103"/>
  <c r="F40" i="104"/>
  <c r="F40" i="105"/>
  <c r="F40" i="106"/>
  <c r="F40" i="107"/>
  <c r="F40" i="108"/>
  <c r="F40" i="109"/>
  <c r="F40" i="110"/>
  <c r="F40" i="111"/>
  <c r="F40" i="4"/>
  <c r="F39" i="80"/>
  <c r="F39" i="81"/>
  <c r="F39" i="82"/>
  <c r="F39" i="83"/>
  <c r="F39" i="84"/>
  <c r="F39" i="85"/>
  <c r="F39" i="86"/>
  <c r="F39" i="87"/>
  <c r="F39" i="88"/>
  <c r="F39" i="89"/>
  <c r="F39" i="90"/>
  <c r="F39" i="91"/>
  <c r="F39" i="92"/>
  <c r="F39" i="93"/>
  <c r="F39" i="94"/>
  <c r="F39" i="95"/>
  <c r="F39" i="96"/>
  <c r="F39" i="97"/>
  <c r="F39" i="98"/>
  <c r="F39" i="99"/>
  <c r="F39" i="100"/>
  <c r="F39" i="101"/>
  <c r="F39" i="102"/>
  <c r="F39" i="103"/>
  <c r="F39" i="104"/>
  <c r="F39" i="105"/>
  <c r="F39" i="106"/>
  <c r="F39" i="107"/>
  <c r="F39" i="108"/>
  <c r="F39" i="109"/>
  <c r="F39" i="110"/>
  <c r="F39" i="111"/>
  <c r="F39" i="4"/>
  <c r="F38" i="80"/>
  <c r="F38" i="81"/>
  <c r="F38" i="82"/>
  <c r="F38" i="83"/>
  <c r="F38" i="84"/>
  <c r="F38" i="85"/>
  <c r="F38" i="86"/>
  <c r="F38" i="87"/>
  <c r="F38" i="88"/>
  <c r="F38" i="89"/>
  <c r="F38" i="90"/>
  <c r="F38" i="91"/>
  <c r="F38" i="92"/>
  <c r="F38" i="93"/>
  <c r="F38" i="94"/>
  <c r="F38" i="95"/>
  <c r="F38" i="96"/>
  <c r="F38" i="97"/>
  <c r="F38" i="98"/>
  <c r="F38" i="99"/>
  <c r="F38" i="100"/>
  <c r="F38" i="101"/>
  <c r="F38" i="102"/>
  <c r="F38" i="103"/>
  <c r="F38" i="104"/>
  <c r="F38" i="105"/>
  <c r="F38" i="106"/>
  <c r="F38" i="107"/>
  <c r="F38" i="108"/>
  <c r="F38" i="109"/>
  <c r="F38" i="110"/>
  <c r="F38" i="111"/>
  <c r="F38" i="4"/>
  <c r="F37" i="80"/>
  <c r="F37" i="81"/>
  <c r="F37" i="82"/>
  <c r="F37" i="83"/>
  <c r="F37" i="84"/>
  <c r="F37" i="85"/>
  <c r="F37" i="86"/>
  <c r="F37" i="87"/>
  <c r="F37" i="88"/>
  <c r="F37" i="89"/>
  <c r="F37" i="90"/>
  <c r="F37" i="91"/>
  <c r="F37" i="92"/>
  <c r="F37" i="93"/>
  <c r="F37" i="94"/>
  <c r="F37" i="95"/>
  <c r="F37" i="96"/>
  <c r="F37" i="97"/>
  <c r="F37" i="98"/>
  <c r="F37" i="99"/>
  <c r="F37" i="100"/>
  <c r="F37" i="101"/>
  <c r="F37" i="102"/>
  <c r="F37" i="103"/>
  <c r="F37" i="104"/>
  <c r="F37" i="105"/>
  <c r="F37" i="106"/>
  <c r="F37" i="107"/>
  <c r="F37" i="108"/>
  <c r="F37" i="109"/>
  <c r="F37" i="110"/>
  <c r="F37" i="111"/>
  <c r="F37" i="4"/>
  <c r="B40" i="80"/>
  <c r="B40" i="81"/>
  <c r="B40" i="82"/>
  <c r="B40" i="83"/>
  <c r="B40" i="84"/>
  <c r="B40" i="85"/>
  <c r="B40" i="86"/>
  <c r="B40" i="87"/>
  <c r="B40" i="88"/>
  <c r="B40" i="89"/>
  <c r="B40" i="90"/>
  <c r="B40" i="91"/>
  <c r="B40" i="92"/>
  <c r="B40" i="93"/>
  <c r="B40" i="94"/>
  <c r="B40" i="95"/>
  <c r="B40" i="96"/>
  <c r="B40" i="97"/>
  <c r="B40" i="98"/>
  <c r="B40" i="99"/>
  <c r="B40" i="100"/>
  <c r="B40" i="101"/>
  <c r="B40" i="102"/>
  <c r="B40" i="103"/>
  <c r="B40" i="104"/>
  <c r="B40" i="105"/>
  <c r="B40" i="106"/>
  <c r="B40" i="107"/>
  <c r="B40" i="108"/>
  <c r="B40" i="109"/>
  <c r="B40" i="110"/>
  <c r="B40" i="111"/>
  <c r="B40" i="4"/>
  <c r="B39" i="80"/>
  <c r="B39" i="81"/>
  <c r="B39" i="82"/>
  <c r="B39" i="83"/>
  <c r="B39" i="84"/>
  <c r="B39" i="85"/>
  <c r="B39" i="86"/>
  <c r="B39" i="87"/>
  <c r="B39" i="88"/>
  <c r="B39" i="89"/>
  <c r="B39" i="90"/>
  <c r="B39" i="91"/>
  <c r="B39" i="92"/>
  <c r="B39" i="93"/>
  <c r="B39" i="94"/>
  <c r="B39" i="95"/>
  <c r="B39" i="96"/>
  <c r="B39" i="97"/>
  <c r="B39" i="98"/>
  <c r="B39" i="99"/>
  <c r="B39" i="100"/>
  <c r="B39" i="101"/>
  <c r="B39" i="102"/>
  <c r="B39" i="103"/>
  <c r="B39" i="104"/>
  <c r="B39" i="105"/>
  <c r="B39" i="106"/>
  <c r="B39" i="107"/>
  <c r="B39" i="108"/>
  <c r="B39" i="109"/>
  <c r="B39" i="110"/>
  <c r="B39" i="111"/>
  <c r="B39" i="4"/>
  <c r="B38" i="80"/>
  <c r="B38" i="81"/>
  <c r="B38" i="82"/>
  <c r="B38" i="83"/>
  <c r="B38" i="84"/>
  <c r="B38" i="85"/>
  <c r="B38" i="86"/>
  <c r="B38" i="87"/>
  <c r="B38" i="88"/>
  <c r="B38" i="89"/>
  <c r="B38" i="90"/>
  <c r="B38" i="91"/>
  <c r="B38" i="92"/>
  <c r="B38" i="93"/>
  <c r="B38" i="94"/>
  <c r="B38" i="95"/>
  <c r="B38" i="96"/>
  <c r="B38" i="97"/>
  <c r="B38" i="98"/>
  <c r="B38" i="99"/>
  <c r="B38" i="100"/>
  <c r="B38" i="101"/>
  <c r="B38" i="102"/>
  <c r="B38" i="103"/>
  <c r="B38" i="104"/>
  <c r="B38" i="105"/>
  <c r="B38" i="106"/>
  <c r="B38" i="107"/>
  <c r="B38" i="108"/>
  <c r="B38" i="109"/>
  <c r="B38" i="110"/>
  <c r="B38" i="111"/>
  <c r="B38" i="4"/>
  <c r="B37" i="80"/>
  <c r="B37" i="81"/>
  <c r="B37" i="82"/>
  <c r="B37" i="83"/>
  <c r="B37" i="84"/>
  <c r="B37" i="85"/>
  <c r="B37" i="86"/>
  <c r="B37" i="87"/>
  <c r="B37" i="88"/>
  <c r="B37" i="89"/>
  <c r="B37" i="90"/>
  <c r="B37" i="91"/>
  <c r="B37" i="92"/>
  <c r="B37" i="93"/>
  <c r="B37" i="94"/>
  <c r="B37" i="95"/>
  <c r="B37" i="96"/>
  <c r="B37" i="97"/>
  <c r="B37" i="98"/>
  <c r="B37" i="99"/>
  <c r="B37" i="100"/>
  <c r="B37" i="101"/>
  <c r="B37" i="102"/>
  <c r="B37" i="103"/>
  <c r="B37" i="104"/>
  <c r="B37" i="105"/>
  <c r="B37" i="106"/>
  <c r="B37" i="107"/>
  <c r="B37" i="108"/>
  <c r="B37" i="109"/>
  <c r="B37" i="110"/>
  <c r="B37" i="111"/>
  <c r="B37" i="4"/>
  <c r="G40" i="80"/>
  <c r="G40" i="81"/>
  <c r="G40" i="82"/>
  <c r="G40" i="84"/>
  <c r="G40" i="85"/>
  <c r="G40" i="86"/>
  <c r="G40" i="87"/>
  <c r="G40" i="88"/>
  <c r="G40" i="89"/>
  <c r="G40" i="90"/>
  <c r="G40" i="91"/>
  <c r="G40" i="93"/>
  <c r="G40" i="94"/>
  <c r="G40" i="95"/>
  <c r="G40" i="96"/>
  <c r="AK24" i="1"/>
  <c r="G40" i="98" s="1"/>
  <c r="AK26" i="1"/>
  <c r="G40" i="100" s="1"/>
  <c r="G40" i="101"/>
  <c r="G40" i="102"/>
  <c r="AK29" i="1"/>
  <c r="G40" i="103" s="1"/>
  <c r="G40" i="104"/>
  <c r="G40" i="106"/>
  <c r="AK33" i="1"/>
  <c r="G40" i="107" s="1"/>
  <c r="AK34" i="1"/>
  <c r="G40" i="108" s="1"/>
  <c r="AK35" i="1"/>
  <c r="G40" i="109" s="1"/>
  <c r="AK36" i="1"/>
  <c r="G40" i="110" s="1"/>
  <c r="AK37" i="1"/>
  <c r="G40" i="111" s="1"/>
  <c r="AL2" i="1"/>
  <c r="AH8" i="1"/>
  <c r="G37" i="82" s="1"/>
  <c r="AI8" i="1"/>
  <c r="G38" i="82" s="1"/>
  <c r="AJ6" i="1"/>
  <c r="G39" i="80" s="1"/>
  <c r="AJ7" i="1"/>
  <c r="G39" i="81" s="1"/>
  <c r="AJ8" i="1"/>
  <c r="G39" i="82" s="1"/>
  <c r="AJ9" i="1"/>
  <c r="G39" i="83" s="1"/>
  <c r="AJ10" i="1"/>
  <c r="G39" i="84" s="1"/>
  <c r="AJ11" i="1"/>
  <c r="G39" i="85" s="1"/>
  <c r="AJ12" i="1"/>
  <c r="G39" i="86" s="1"/>
  <c r="AJ13" i="1"/>
  <c r="G39" i="87" s="1"/>
  <c r="AJ14" i="1"/>
  <c r="G39" i="88" s="1"/>
  <c r="AJ15" i="1"/>
  <c r="G39" i="89" s="1"/>
  <c r="AJ16" i="1"/>
  <c r="G39" i="90" s="1"/>
  <c r="AJ17" i="1"/>
  <c r="G39" i="91" s="1"/>
  <c r="AJ18" i="1"/>
  <c r="G39" i="92" s="1"/>
  <c r="AJ19" i="1"/>
  <c r="G39" i="93" s="1"/>
  <c r="AJ20" i="1"/>
  <c r="G39" i="94" s="1"/>
  <c r="AJ21" i="1"/>
  <c r="G39" i="95" s="1"/>
  <c r="AJ22" i="1"/>
  <c r="G39" i="96" s="1"/>
  <c r="AJ23" i="1"/>
  <c r="G39" i="97" s="1"/>
  <c r="AJ24" i="1"/>
  <c r="G39" i="98" s="1"/>
  <c r="AJ25" i="1"/>
  <c r="G39" i="99" s="1"/>
  <c r="AJ26" i="1"/>
  <c r="G39" i="100" s="1"/>
  <c r="AJ27" i="1"/>
  <c r="G39" i="101" s="1"/>
  <c r="AJ28" i="1"/>
  <c r="G39" i="102" s="1"/>
  <c r="AJ29" i="1"/>
  <c r="AJ30" i="1"/>
  <c r="G39" i="104" s="1"/>
  <c r="AJ31" i="1"/>
  <c r="G39" i="105" s="1"/>
  <c r="AJ32" i="1"/>
  <c r="G39" i="106" s="1"/>
  <c r="AJ33" i="1"/>
  <c r="G39" i="107" s="1"/>
  <c r="AJ34" i="1"/>
  <c r="G39" i="108" s="1"/>
  <c r="AJ35" i="1"/>
  <c r="G39" i="109" s="1"/>
  <c r="AJ36" i="1"/>
  <c r="G39" i="110" s="1"/>
  <c r="AJ37" i="1"/>
  <c r="G39" i="111" s="1"/>
  <c r="AJ5" i="1"/>
  <c r="G39" i="4" s="1"/>
  <c r="B32" i="124"/>
  <c r="A32" i="124"/>
  <c r="AJ2" i="1" l="1"/>
  <c r="C32" i="124" s="1"/>
  <c r="B33" i="124"/>
  <c r="B31" i="124"/>
  <c r="B30" i="124"/>
  <c r="A33" i="124"/>
  <c r="A31" i="124"/>
  <c r="A30" i="124"/>
  <c r="AH12" i="1"/>
  <c r="G37" i="86" s="1"/>
  <c r="AI12" i="1"/>
  <c r="G38" i="86" s="1"/>
  <c r="AH13" i="1"/>
  <c r="G37" i="87" s="1"/>
  <c r="AI13" i="1"/>
  <c r="G38" i="87" s="1"/>
  <c r="V2" i="1"/>
  <c r="C18" i="124" s="1"/>
  <c r="W2" i="1"/>
  <c r="C19" i="124" s="1"/>
  <c r="AG36" i="1"/>
  <c r="AH36" i="1"/>
  <c r="G37" i="110" s="1"/>
  <c r="AI36" i="1"/>
  <c r="G38" i="110" s="1"/>
  <c r="AG37" i="1"/>
  <c r="AH37" i="1"/>
  <c r="G37" i="111" s="1"/>
  <c r="AI37" i="1"/>
  <c r="G38" i="111" s="1"/>
  <c r="AG6" i="1"/>
  <c r="AH6" i="1"/>
  <c r="G37" i="80" s="1"/>
  <c r="AI6" i="1"/>
  <c r="G38" i="80" s="1"/>
  <c r="AG7" i="1"/>
  <c r="AH7" i="1"/>
  <c r="G37" i="81" s="1"/>
  <c r="AI7" i="1"/>
  <c r="G38" i="81" s="1"/>
  <c r="AG8" i="1"/>
  <c r="AG9" i="1"/>
  <c r="AH9" i="1"/>
  <c r="G37" i="83" s="1"/>
  <c r="AI9" i="1"/>
  <c r="G38" i="83" s="1"/>
  <c r="AG10" i="1"/>
  <c r="AH10" i="1"/>
  <c r="G37" i="84" s="1"/>
  <c r="AI10" i="1"/>
  <c r="G38" i="84" s="1"/>
  <c r="AG11" i="1"/>
  <c r="AH11" i="1"/>
  <c r="G37" i="85" s="1"/>
  <c r="AI11" i="1"/>
  <c r="G38" i="85" s="1"/>
  <c r="AG12" i="1"/>
  <c r="AG13" i="1"/>
  <c r="AG14" i="1"/>
  <c r="AH14" i="1"/>
  <c r="G37" i="88" s="1"/>
  <c r="AI14" i="1"/>
  <c r="G38" i="88" s="1"/>
  <c r="AG15" i="1"/>
  <c r="AH15" i="1"/>
  <c r="G37" i="89" s="1"/>
  <c r="AI15" i="1"/>
  <c r="G38" i="89" s="1"/>
  <c r="AG16" i="1"/>
  <c r="AH16" i="1"/>
  <c r="G37" i="90" s="1"/>
  <c r="AI16" i="1"/>
  <c r="G38" i="90" s="1"/>
  <c r="AG17" i="1"/>
  <c r="AH17" i="1"/>
  <c r="G37" i="91" s="1"/>
  <c r="AI17" i="1"/>
  <c r="G38" i="91" s="1"/>
  <c r="AG18" i="1"/>
  <c r="AH18" i="1"/>
  <c r="G37" i="92" s="1"/>
  <c r="AI18" i="1"/>
  <c r="G38" i="92" s="1"/>
  <c r="AG19" i="1"/>
  <c r="AH19" i="1"/>
  <c r="G37" i="93" s="1"/>
  <c r="AI19" i="1"/>
  <c r="G38" i="93" s="1"/>
  <c r="AG20" i="1"/>
  <c r="AH20" i="1"/>
  <c r="G37" i="94" s="1"/>
  <c r="AI20" i="1"/>
  <c r="G38" i="94" s="1"/>
  <c r="AG21" i="1"/>
  <c r="AH21" i="1"/>
  <c r="G37" i="95" s="1"/>
  <c r="AI21" i="1"/>
  <c r="G38" i="95" s="1"/>
  <c r="AG22" i="1"/>
  <c r="AH22" i="1"/>
  <c r="G37" i="96" s="1"/>
  <c r="AI22" i="1"/>
  <c r="G38" i="96" s="1"/>
  <c r="AG23" i="1"/>
  <c r="AH23" i="1"/>
  <c r="G37" i="97" s="1"/>
  <c r="AI23" i="1"/>
  <c r="G38" i="97" s="1"/>
  <c r="AG24" i="1"/>
  <c r="AH24" i="1"/>
  <c r="G37" i="98" s="1"/>
  <c r="AI24" i="1"/>
  <c r="G38" i="98" s="1"/>
  <c r="AG25" i="1"/>
  <c r="AH25" i="1"/>
  <c r="G37" i="99" s="1"/>
  <c r="AI25" i="1"/>
  <c r="G38" i="99" s="1"/>
  <c r="AG26" i="1"/>
  <c r="G36" i="100" s="1"/>
  <c r="AH26" i="1"/>
  <c r="G37" i="100" s="1"/>
  <c r="AI26" i="1"/>
  <c r="G38" i="100" s="1"/>
  <c r="AG27" i="1"/>
  <c r="AH27" i="1"/>
  <c r="G37" i="101" s="1"/>
  <c r="AI27" i="1"/>
  <c r="G38" i="101" s="1"/>
  <c r="AG28" i="1"/>
  <c r="AH28" i="1"/>
  <c r="G37" i="102" s="1"/>
  <c r="AI28" i="1"/>
  <c r="G38" i="102" s="1"/>
  <c r="AG29" i="1"/>
  <c r="AH29" i="1"/>
  <c r="G37" i="103" s="1"/>
  <c r="AI29" i="1"/>
  <c r="G38" i="103" s="1"/>
  <c r="AG30" i="1"/>
  <c r="AH30" i="1"/>
  <c r="G37" i="104" s="1"/>
  <c r="AI30" i="1"/>
  <c r="G38" i="104" s="1"/>
  <c r="AG31" i="1"/>
  <c r="AH31" i="1"/>
  <c r="G37" i="105" s="1"/>
  <c r="AI31" i="1"/>
  <c r="G38" i="105" s="1"/>
  <c r="AG32" i="1"/>
  <c r="AH32" i="1"/>
  <c r="G37" i="106" s="1"/>
  <c r="AI32" i="1"/>
  <c r="G38" i="106" s="1"/>
  <c r="AG33" i="1"/>
  <c r="AH33" i="1"/>
  <c r="G37" i="107" s="1"/>
  <c r="AI33" i="1"/>
  <c r="G38" i="107" s="1"/>
  <c r="AG34" i="1"/>
  <c r="AH34" i="1"/>
  <c r="G37" i="108" s="1"/>
  <c r="AI34" i="1"/>
  <c r="G38" i="108" s="1"/>
  <c r="AG35" i="1"/>
  <c r="AH35" i="1"/>
  <c r="G37" i="109" s="1"/>
  <c r="AI35" i="1"/>
  <c r="G38" i="109" s="1"/>
  <c r="AI5" i="1"/>
  <c r="G38" i="4" s="1"/>
  <c r="AH5" i="1"/>
  <c r="G37" i="4" s="1"/>
  <c r="AG5" i="1"/>
  <c r="AK2" i="1"/>
  <c r="C33" i="124" s="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6" i="1"/>
  <c r="L7" i="1"/>
  <c r="L5" i="1"/>
  <c r="E11" i="4"/>
  <c r="F6"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B16" i="124"/>
  <c r="A1" i="125"/>
  <c r="G26" i="111"/>
  <c r="G25" i="111"/>
  <c r="G26" i="110"/>
  <c r="G25" i="110"/>
  <c r="G26" i="109"/>
  <c r="G25" i="109"/>
  <c r="G26" i="108"/>
  <c r="G25" i="108"/>
  <c r="G26" i="107"/>
  <c r="G25" i="107"/>
  <c r="G26" i="106"/>
  <c r="G25" i="106"/>
  <c r="G26" i="105"/>
  <c r="G25" i="105"/>
  <c r="G26" i="104"/>
  <c r="G25" i="104"/>
  <c r="G26" i="103"/>
  <c r="G25" i="103"/>
  <c r="G26" i="102"/>
  <c r="G25" i="102"/>
  <c r="G26" i="101"/>
  <c r="G25" i="101"/>
  <c r="G26" i="100"/>
  <c r="G25" i="100"/>
  <c r="G26" i="99"/>
  <c r="G25" i="99"/>
  <c r="G26" i="98"/>
  <c r="G25" i="98"/>
  <c r="G26" i="97"/>
  <c r="G25" i="97"/>
  <c r="G26" i="96"/>
  <c r="G25" i="96"/>
  <c r="G26" i="95"/>
  <c r="G25" i="95"/>
  <c r="G26" i="94"/>
  <c r="G25" i="94"/>
  <c r="G26" i="93"/>
  <c r="G25" i="93"/>
  <c r="G26" i="92"/>
  <c r="G25" i="92"/>
  <c r="G26" i="91"/>
  <c r="G25" i="91"/>
  <c r="G26" i="90"/>
  <c r="G25" i="90"/>
  <c r="G26" i="89"/>
  <c r="G25" i="89"/>
  <c r="G26" i="88"/>
  <c r="G25" i="88"/>
  <c r="G26" i="87"/>
  <c r="G25" i="87"/>
  <c r="G26" i="86"/>
  <c r="G25" i="86"/>
  <c r="G26" i="85"/>
  <c r="G25" i="85"/>
  <c r="G26" i="84"/>
  <c r="G25" i="84"/>
  <c r="G26" i="83"/>
  <c r="G25" i="83"/>
  <c r="G26" i="82"/>
  <c r="G25" i="82"/>
  <c r="G26" i="81"/>
  <c r="G25" i="81"/>
  <c r="G26" i="80"/>
  <c r="G25" i="80"/>
  <c r="G26" i="4"/>
  <c r="G25" i="4"/>
  <c r="G22" i="4"/>
  <c r="H25" i="80"/>
  <c r="H26" i="80"/>
  <c r="H25" i="81"/>
  <c r="H26" i="81"/>
  <c r="H25" i="82"/>
  <c r="H26" i="82"/>
  <c r="H25" i="83"/>
  <c r="H26" i="83"/>
  <c r="H25" i="84"/>
  <c r="H26" i="84"/>
  <c r="H25" i="85"/>
  <c r="H26" i="85"/>
  <c r="H25" i="86"/>
  <c r="H26" i="86"/>
  <c r="H25" i="87"/>
  <c r="H26" i="87"/>
  <c r="H25" i="88"/>
  <c r="H26" i="88"/>
  <c r="H25" i="89"/>
  <c r="H26" i="89"/>
  <c r="H25" i="90"/>
  <c r="H26" i="90"/>
  <c r="H25" i="91"/>
  <c r="H26" i="91"/>
  <c r="H25" i="92"/>
  <c r="H26" i="92"/>
  <c r="H25" i="93"/>
  <c r="H26" i="93"/>
  <c r="H25" i="94"/>
  <c r="H26" i="94"/>
  <c r="H25" i="95"/>
  <c r="H26" i="95"/>
  <c r="H25" i="96"/>
  <c r="H26" i="96"/>
  <c r="H25" i="97"/>
  <c r="H26" i="97"/>
  <c r="H25" i="98"/>
  <c r="H26" i="98"/>
  <c r="H25" i="99"/>
  <c r="H26" i="99"/>
  <c r="H25" i="100"/>
  <c r="H26" i="100"/>
  <c r="H25" i="101"/>
  <c r="H26" i="101"/>
  <c r="H25" i="102"/>
  <c r="H26" i="102"/>
  <c r="H25" i="103"/>
  <c r="H26" i="103"/>
  <c r="H25" i="104"/>
  <c r="H26" i="104"/>
  <c r="H25" i="105"/>
  <c r="H26" i="105"/>
  <c r="H25" i="106"/>
  <c r="H26" i="106"/>
  <c r="H25" i="107"/>
  <c r="H26" i="107"/>
  <c r="H25" i="108"/>
  <c r="H26" i="108"/>
  <c r="H25" i="109"/>
  <c r="H26" i="109"/>
  <c r="H25" i="110"/>
  <c r="H26" i="110"/>
  <c r="H25" i="111"/>
  <c r="H26" i="111"/>
  <c r="H25" i="4"/>
  <c r="H26" i="4"/>
  <c r="B19" i="124"/>
  <c r="B18" i="124"/>
  <c r="A19" i="124"/>
  <c r="A18" i="124"/>
  <c r="F26" i="80"/>
  <c r="F26" i="81"/>
  <c r="F26" i="82"/>
  <c r="F26" i="83"/>
  <c r="F26" i="84"/>
  <c r="F26" i="85"/>
  <c r="F26" i="86"/>
  <c r="F26" i="87"/>
  <c r="F26" i="88"/>
  <c r="F26" i="89"/>
  <c r="F26" i="90"/>
  <c r="F26" i="91"/>
  <c r="F26" i="92"/>
  <c r="F26" i="93"/>
  <c r="F26" i="94"/>
  <c r="F26" i="95"/>
  <c r="F26" i="96"/>
  <c r="F26" i="97"/>
  <c r="F26" i="98"/>
  <c r="F26" i="99"/>
  <c r="F26" i="100"/>
  <c r="F26" i="101"/>
  <c r="F26" i="102"/>
  <c r="F26" i="103"/>
  <c r="F26" i="104"/>
  <c r="F26" i="105"/>
  <c r="F26" i="106"/>
  <c r="F26" i="107"/>
  <c r="F26" i="108"/>
  <c r="F26" i="109"/>
  <c r="F26" i="110"/>
  <c r="F26" i="111"/>
  <c r="F26" i="4"/>
  <c r="F25" i="80"/>
  <c r="F25" i="81"/>
  <c r="F25" i="82"/>
  <c r="F25" i="83"/>
  <c r="F25" i="84"/>
  <c r="F25" i="85"/>
  <c r="F25" i="86"/>
  <c r="F25" i="87"/>
  <c r="F25" i="88"/>
  <c r="F25" i="89"/>
  <c r="F25" i="90"/>
  <c r="F25" i="91"/>
  <c r="F25" i="92"/>
  <c r="F25" i="93"/>
  <c r="F25" i="94"/>
  <c r="F25" i="95"/>
  <c r="F25" i="96"/>
  <c r="F25" i="97"/>
  <c r="F25" i="98"/>
  <c r="F25" i="99"/>
  <c r="F25" i="100"/>
  <c r="F25" i="101"/>
  <c r="F25" i="102"/>
  <c r="F25" i="103"/>
  <c r="F25" i="104"/>
  <c r="F25" i="105"/>
  <c r="F25" i="106"/>
  <c r="F25" i="107"/>
  <c r="F25" i="108"/>
  <c r="F25" i="109"/>
  <c r="F25" i="110"/>
  <c r="F25" i="111"/>
  <c r="F25" i="4"/>
  <c r="B26" i="80"/>
  <c r="B26" i="81"/>
  <c r="B26" i="82"/>
  <c r="B26" i="83"/>
  <c r="B26" i="84"/>
  <c r="B26" i="85"/>
  <c r="B26" i="86"/>
  <c r="B26" i="87"/>
  <c r="B26" i="88"/>
  <c r="B26" i="89"/>
  <c r="B26" i="90"/>
  <c r="B26" i="91"/>
  <c r="B26" i="92"/>
  <c r="B26" i="93"/>
  <c r="B26" i="94"/>
  <c r="B26" i="95"/>
  <c r="B26" i="96"/>
  <c r="B26" i="97"/>
  <c r="B26" i="98"/>
  <c r="B26" i="99"/>
  <c r="B26" i="100"/>
  <c r="B26" i="101"/>
  <c r="B26" i="102"/>
  <c r="B26" i="103"/>
  <c r="B26" i="104"/>
  <c r="B26" i="105"/>
  <c r="B26" i="106"/>
  <c r="B26" i="107"/>
  <c r="B26" i="108"/>
  <c r="B26" i="109"/>
  <c r="B26" i="110"/>
  <c r="B26" i="111"/>
  <c r="B26" i="4"/>
  <c r="B25" i="80"/>
  <c r="B25" i="81"/>
  <c r="B25" i="82"/>
  <c r="B25" i="83"/>
  <c r="B25" i="84"/>
  <c r="B25" i="85"/>
  <c r="B25" i="86"/>
  <c r="B25" i="87"/>
  <c r="B25" i="88"/>
  <c r="B25" i="89"/>
  <c r="B25" i="90"/>
  <c r="B25" i="91"/>
  <c r="B25" i="92"/>
  <c r="B25" i="93"/>
  <c r="B25" i="94"/>
  <c r="B25" i="95"/>
  <c r="B25" i="96"/>
  <c r="B25" i="97"/>
  <c r="B25" i="98"/>
  <c r="B25" i="99"/>
  <c r="B25" i="100"/>
  <c r="B25" i="101"/>
  <c r="B25" i="102"/>
  <c r="B25" i="103"/>
  <c r="B25" i="104"/>
  <c r="B25" i="105"/>
  <c r="B25" i="106"/>
  <c r="B25" i="107"/>
  <c r="B25" i="108"/>
  <c r="B25" i="109"/>
  <c r="B25" i="110"/>
  <c r="B25" i="111"/>
  <c r="B25" i="4"/>
  <c r="U2" i="1"/>
  <c r="A28" i="124"/>
  <c r="C17" i="124"/>
  <c r="H2" i="1"/>
  <c r="C5" i="124" s="1"/>
  <c r="I2" i="1"/>
  <c r="C6" i="124" s="1"/>
  <c r="J2" i="1"/>
  <c r="C7" i="124" s="1"/>
  <c r="K2" i="1"/>
  <c r="C8" i="124" s="1"/>
  <c r="N2" i="1"/>
  <c r="C10" i="124" s="1"/>
  <c r="O2" i="1"/>
  <c r="C11" i="124" s="1"/>
  <c r="P2" i="1"/>
  <c r="C12" i="124" s="1"/>
  <c r="Q2" i="1"/>
  <c r="C13" i="124" s="1"/>
  <c r="R2" i="1"/>
  <c r="C14" i="124" s="1"/>
  <c r="S2" i="1"/>
  <c r="C15" i="124" s="1"/>
  <c r="T2" i="1"/>
  <c r="C16" i="124" s="1"/>
  <c r="X2" i="1"/>
  <c r="C20" i="124" s="1"/>
  <c r="Y2" i="1"/>
  <c r="C21" i="124" s="1"/>
  <c r="Z2" i="1"/>
  <c r="C22" i="124" s="1"/>
  <c r="AA2" i="1"/>
  <c r="C23" i="124" s="1"/>
  <c r="AB2" i="1"/>
  <c r="C24" i="124" s="1"/>
  <c r="AC2" i="1"/>
  <c r="C25" i="124" s="1"/>
  <c r="AD2" i="1"/>
  <c r="C26" i="124" s="1"/>
  <c r="AE2" i="1"/>
  <c r="C27" i="124" s="1"/>
  <c r="AF2" i="1"/>
  <c r="C28" i="124" s="1"/>
  <c r="AM2" i="1"/>
  <c r="C34" i="124" s="1"/>
  <c r="A2" i="123"/>
  <c r="A17" i="124"/>
  <c r="E94" i="4"/>
  <c r="E95" i="4"/>
  <c r="E96" i="4"/>
  <c r="E97" i="4"/>
  <c r="E98" i="4"/>
  <c r="E99" i="4"/>
  <c r="E100" i="4"/>
  <c r="E101" i="4"/>
  <c r="E102" i="4"/>
  <c r="E103" i="4"/>
  <c r="E104" i="4"/>
  <c r="E105" i="4"/>
  <c r="E106" i="4"/>
  <c r="E107" i="4"/>
  <c r="E108" i="4"/>
  <c r="E9" i="111"/>
  <c r="E94" i="111"/>
  <c r="E95" i="111"/>
  <c r="E96" i="111"/>
  <c r="E97" i="111"/>
  <c r="E98" i="111"/>
  <c r="E99" i="111"/>
  <c r="E100" i="111"/>
  <c r="E101" i="111"/>
  <c r="E102" i="111"/>
  <c r="E103" i="111"/>
  <c r="E104" i="111"/>
  <c r="E105" i="111"/>
  <c r="E106" i="111"/>
  <c r="E107" i="111"/>
  <c r="E108" i="111"/>
  <c r="E9" i="110"/>
  <c r="E94" i="110"/>
  <c r="E95" i="110"/>
  <c r="E96" i="110"/>
  <c r="E97" i="110"/>
  <c r="E98" i="110"/>
  <c r="E99" i="110"/>
  <c r="E100" i="110"/>
  <c r="E101" i="110"/>
  <c r="E102" i="110"/>
  <c r="E103" i="110"/>
  <c r="E104" i="110"/>
  <c r="E105" i="110"/>
  <c r="E106" i="110"/>
  <c r="E107" i="110"/>
  <c r="E108" i="110"/>
  <c r="E9" i="109"/>
  <c r="E94" i="109"/>
  <c r="E95" i="109"/>
  <c r="E96" i="109"/>
  <c r="E97" i="109"/>
  <c r="E98" i="109"/>
  <c r="E99" i="109"/>
  <c r="E100" i="109"/>
  <c r="E101" i="109"/>
  <c r="E102" i="109"/>
  <c r="E103" i="109"/>
  <c r="E104" i="109"/>
  <c r="E105" i="109"/>
  <c r="E106" i="109"/>
  <c r="E107" i="109"/>
  <c r="E108" i="109"/>
  <c r="E9" i="108"/>
  <c r="E93" i="108"/>
  <c r="E94" i="108"/>
  <c r="E95" i="108"/>
  <c r="E96" i="108"/>
  <c r="E97" i="108"/>
  <c r="E98" i="108"/>
  <c r="E99" i="108"/>
  <c r="E100" i="108"/>
  <c r="E101" i="108"/>
  <c r="E102" i="108"/>
  <c r="E103" i="108"/>
  <c r="E104" i="108"/>
  <c r="E105" i="108"/>
  <c r="E106" i="108"/>
  <c r="E107" i="108"/>
  <c r="E9" i="107"/>
  <c r="E92" i="107"/>
  <c r="E93" i="107"/>
  <c r="E94" i="107"/>
  <c r="E95" i="107"/>
  <c r="E96" i="107"/>
  <c r="E97" i="107"/>
  <c r="E98" i="107"/>
  <c r="E99" i="107"/>
  <c r="E100" i="107"/>
  <c r="E101" i="107"/>
  <c r="E102" i="107"/>
  <c r="E103" i="107"/>
  <c r="E104" i="107"/>
  <c r="E105" i="107"/>
  <c r="E106" i="107"/>
  <c r="E9" i="106"/>
  <c r="E93" i="106"/>
  <c r="E94" i="106"/>
  <c r="E95" i="106"/>
  <c r="E96" i="106"/>
  <c r="E97" i="106"/>
  <c r="E98" i="106"/>
  <c r="E99" i="106"/>
  <c r="E100" i="106"/>
  <c r="E101" i="106"/>
  <c r="E102" i="106"/>
  <c r="E103" i="106"/>
  <c r="E104" i="106"/>
  <c r="E105" i="106"/>
  <c r="E106" i="106"/>
  <c r="E107" i="106"/>
  <c r="E9" i="105"/>
  <c r="E94" i="105"/>
  <c r="E95" i="105"/>
  <c r="E96" i="105"/>
  <c r="E97" i="105"/>
  <c r="E98" i="105"/>
  <c r="E99" i="105"/>
  <c r="E100" i="105"/>
  <c r="E101" i="105"/>
  <c r="E102" i="105"/>
  <c r="E103" i="105"/>
  <c r="E104" i="105"/>
  <c r="E105" i="105"/>
  <c r="E106" i="105"/>
  <c r="E107" i="105"/>
  <c r="E108" i="105"/>
  <c r="E9" i="104"/>
  <c r="E94" i="104"/>
  <c r="E95" i="104"/>
  <c r="E96" i="104"/>
  <c r="E97" i="104"/>
  <c r="E98" i="104"/>
  <c r="E99" i="104"/>
  <c r="E100" i="104"/>
  <c r="E101" i="104"/>
  <c r="E102" i="104"/>
  <c r="E103" i="104"/>
  <c r="E104" i="104"/>
  <c r="E105" i="104"/>
  <c r="E106" i="104"/>
  <c r="E107" i="104"/>
  <c r="E108" i="104"/>
  <c r="E9" i="103"/>
  <c r="E94" i="103"/>
  <c r="E95" i="103"/>
  <c r="E96" i="103"/>
  <c r="E97" i="103"/>
  <c r="E98" i="103"/>
  <c r="E99" i="103"/>
  <c r="E100" i="103"/>
  <c r="E101" i="103"/>
  <c r="E102" i="103"/>
  <c r="E103" i="103"/>
  <c r="E104" i="103"/>
  <c r="E105" i="103"/>
  <c r="E106" i="103"/>
  <c r="E107" i="103"/>
  <c r="E108" i="103"/>
  <c r="E9" i="102"/>
  <c r="E93" i="102"/>
  <c r="E94" i="102"/>
  <c r="E95" i="102"/>
  <c r="E96" i="102"/>
  <c r="E97" i="102"/>
  <c r="E98" i="102"/>
  <c r="E99" i="102"/>
  <c r="E100" i="102"/>
  <c r="E101" i="102"/>
  <c r="E102" i="102"/>
  <c r="E103" i="102"/>
  <c r="E104" i="102"/>
  <c r="E105" i="102"/>
  <c r="E106" i="102"/>
  <c r="E107" i="102"/>
  <c r="E9" i="101"/>
  <c r="E90" i="101"/>
  <c r="E91" i="101"/>
  <c r="E92" i="101"/>
  <c r="E93" i="101"/>
  <c r="E94" i="101"/>
  <c r="E95" i="101"/>
  <c r="E96" i="101"/>
  <c r="E97" i="101"/>
  <c r="E98" i="101"/>
  <c r="E99" i="101"/>
  <c r="E100" i="101"/>
  <c r="E101" i="101"/>
  <c r="E102" i="101"/>
  <c r="E103" i="101"/>
  <c r="E104" i="101"/>
  <c r="E9" i="100"/>
  <c r="E93" i="100"/>
  <c r="E94" i="100"/>
  <c r="E95" i="100"/>
  <c r="E96" i="100"/>
  <c r="E97" i="100"/>
  <c r="E98" i="100"/>
  <c r="E99" i="100"/>
  <c r="E100" i="100"/>
  <c r="E101" i="100"/>
  <c r="E102" i="100"/>
  <c r="E103" i="100"/>
  <c r="E104" i="100"/>
  <c r="E105" i="100"/>
  <c r="E106" i="100"/>
  <c r="E107" i="100"/>
  <c r="E9" i="99"/>
  <c r="E93" i="99"/>
  <c r="E94" i="99"/>
  <c r="E95" i="99"/>
  <c r="E96" i="99"/>
  <c r="E97" i="99"/>
  <c r="E98" i="99"/>
  <c r="E99" i="99"/>
  <c r="E100" i="99"/>
  <c r="E101" i="99"/>
  <c r="E102" i="99"/>
  <c r="E103" i="99"/>
  <c r="E104" i="99"/>
  <c r="E105" i="99"/>
  <c r="E106" i="99"/>
  <c r="E107" i="99"/>
  <c r="E9" i="98"/>
  <c r="E92" i="98"/>
  <c r="E93" i="98"/>
  <c r="E94" i="98"/>
  <c r="E95" i="98"/>
  <c r="E96" i="98"/>
  <c r="E97" i="98"/>
  <c r="E98" i="98"/>
  <c r="E99" i="98"/>
  <c r="E100" i="98"/>
  <c r="E101" i="98"/>
  <c r="E102" i="98"/>
  <c r="E103" i="98"/>
  <c r="E104" i="98"/>
  <c r="E105" i="98"/>
  <c r="E106" i="98"/>
  <c r="E9" i="97"/>
  <c r="E92" i="97"/>
  <c r="E93" i="97"/>
  <c r="E94" i="97"/>
  <c r="E95" i="97"/>
  <c r="E96" i="97"/>
  <c r="E97" i="97"/>
  <c r="E98" i="97"/>
  <c r="E99" i="97"/>
  <c r="E100" i="97"/>
  <c r="E101" i="97"/>
  <c r="E102" i="97"/>
  <c r="E103" i="97"/>
  <c r="E104" i="97"/>
  <c r="E105" i="97"/>
  <c r="E106" i="97"/>
  <c r="E9" i="96"/>
  <c r="E92" i="96"/>
  <c r="E93" i="96"/>
  <c r="E94" i="96"/>
  <c r="E95" i="96"/>
  <c r="E96" i="96"/>
  <c r="E97" i="96"/>
  <c r="E98" i="96"/>
  <c r="E99" i="96"/>
  <c r="E100" i="96"/>
  <c r="E101" i="96"/>
  <c r="E102" i="96"/>
  <c r="E103" i="96"/>
  <c r="E104" i="96"/>
  <c r="E105" i="96"/>
  <c r="E106" i="96"/>
  <c r="E9" i="95"/>
  <c r="E94" i="95"/>
  <c r="E95" i="95"/>
  <c r="E96" i="95"/>
  <c r="E97" i="95"/>
  <c r="E98" i="95"/>
  <c r="E99" i="95"/>
  <c r="E100" i="95"/>
  <c r="E101" i="95"/>
  <c r="E102" i="95"/>
  <c r="E103" i="95"/>
  <c r="E104" i="95"/>
  <c r="E105" i="95"/>
  <c r="E106" i="95"/>
  <c r="E107" i="95"/>
  <c r="E108" i="95"/>
  <c r="E9" i="94"/>
  <c r="E94" i="94"/>
  <c r="E95" i="94"/>
  <c r="E96" i="94"/>
  <c r="E97" i="94"/>
  <c r="E98" i="94"/>
  <c r="E99" i="94"/>
  <c r="E100" i="94"/>
  <c r="E101" i="94"/>
  <c r="E102" i="94"/>
  <c r="E103" i="94"/>
  <c r="E104" i="94"/>
  <c r="E105" i="94"/>
  <c r="E106" i="94"/>
  <c r="E107" i="94"/>
  <c r="E108" i="94"/>
  <c r="E9" i="93"/>
  <c r="E93" i="93"/>
  <c r="E94" i="93"/>
  <c r="E95" i="93"/>
  <c r="E96" i="93"/>
  <c r="E97" i="93"/>
  <c r="E98" i="93"/>
  <c r="E99" i="93"/>
  <c r="E100" i="93"/>
  <c r="E101" i="93"/>
  <c r="E102" i="93"/>
  <c r="E103" i="93"/>
  <c r="E104" i="93"/>
  <c r="E105" i="93"/>
  <c r="E106" i="93"/>
  <c r="E107" i="93"/>
  <c r="E9" i="92"/>
  <c r="E93" i="92"/>
  <c r="E94" i="92"/>
  <c r="E95" i="92"/>
  <c r="E96" i="92"/>
  <c r="E97" i="92"/>
  <c r="E98" i="92"/>
  <c r="E99" i="92"/>
  <c r="E100" i="92"/>
  <c r="E101" i="92"/>
  <c r="E102" i="92"/>
  <c r="E103" i="92"/>
  <c r="E104" i="92"/>
  <c r="E105" i="92"/>
  <c r="E106" i="92"/>
  <c r="E107" i="92"/>
  <c r="E9" i="91"/>
  <c r="E90" i="91"/>
  <c r="E91" i="91"/>
  <c r="E92" i="91"/>
  <c r="E93" i="91"/>
  <c r="E94" i="91"/>
  <c r="E95" i="91"/>
  <c r="E96" i="91"/>
  <c r="E97" i="91"/>
  <c r="E98" i="91"/>
  <c r="E99" i="91"/>
  <c r="E100" i="91"/>
  <c r="E101" i="91"/>
  <c r="E102" i="91"/>
  <c r="E103" i="91"/>
  <c r="E104" i="91"/>
  <c r="E9" i="90"/>
  <c r="E92" i="90"/>
  <c r="E93" i="90"/>
  <c r="E94" i="90"/>
  <c r="E95" i="90"/>
  <c r="E96" i="90"/>
  <c r="E97" i="90"/>
  <c r="E98" i="90"/>
  <c r="E99" i="90"/>
  <c r="E100" i="90"/>
  <c r="E101" i="90"/>
  <c r="E102" i="90"/>
  <c r="E103" i="90"/>
  <c r="E104" i="90"/>
  <c r="E105" i="90"/>
  <c r="E106" i="90"/>
  <c r="E9" i="89"/>
  <c r="E93" i="89"/>
  <c r="E94" i="89"/>
  <c r="E95" i="89"/>
  <c r="E96" i="89"/>
  <c r="E97" i="89"/>
  <c r="E98" i="89"/>
  <c r="E99" i="89"/>
  <c r="E100" i="89"/>
  <c r="E101" i="89"/>
  <c r="E102" i="89"/>
  <c r="E103" i="89"/>
  <c r="E104" i="89"/>
  <c r="E105" i="89"/>
  <c r="E106" i="89"/>
  <c r="E107" i="89"/>
  <c r="E9" i="88"/>
  <c r="E94" i="88"/>
  <c r="E95" i="88"/>
  <c r="E96" i="88"/>
  <c r="E97" i="88"/>
  <c r="E98" i="88"/>
  <c r="E99" i="88"/>
  <c r="E100" i="88"/>
  <c r="E101" i="88"/>
  <c r="E102" i="88"/>
  <c r="E103" i="88"/>
  <c r="E104" i="88"/>
  <c r="E105" i="88"/>
  <c r="E106" i="88"/>
  <c r="E107" i="88"/>
  <c r="E108" i="88"/>
  <c r="E9" i="87"/>
  <c r="E94" i="87"/>
  <c r="E95" i="87"/>
  <c r="E96" i="87"/>
  <c r="E97" i="87"/>
  <c r="E98" i="87"/>
  <c r="E99" i="87"/>
  <c r="E100" i="87"/>
  <c r="E101" i="87"/>
  <c r="E102" i="87"/>
  <c r="E103" i="87"/>
  <c r="E104" i="87"/>
  <c r="E105" i="87"/>
  <c r="E106" i="87"/>
  <c r="E107" i="87"/>
  <c r="E108" i="87"/>
  <c r="E9" i="86"/>
  <c r="E93" i="86"/>
  <c r="E94" i="86"/>
  <c r="E95" i="86"/>
  <c r="E96" i="86"/>
  <c r="E97" i="86"/>
  <c r="E98" i="86"/>
  <c r="E99" i="86"/>
  <c r="E100" i="86"/>
  <c r="E101" i="86"/>
  <c r="E102" i="86"/>
  <c r="E103" i="86"/>
  <c r="E104" i="86"/>
  <c r="E105" i="86"/>
  <c r="E106" i="86"/>
  <c r="E107" i="86"/>
  <c r="E9" i="85"/>
  <c r="E94" i="85"/>
  <c r="E95" i="85"/>
  <c r="E96" i="85"/>
  <c r="E97" i="85"/>
  <c r="E98" i="85"/>
  <c r="E99" i="85"/>
  <c r="E100" i="85"/>
  <c r="E101" i="85"/>
  <c r="E102" i="85"/>
  <c r="E103" i="85"/>
  <c r="E104" i="85"/>
  <c r="E105" i="85"/>
  <c r="E106" i="85"/>
  <c r="E107" i="85"/>
  <c r="E108" i="85"/>
  <c r="E9" i="84"/>
  <c r="E94" i="84"/>
  <c r="E95" i="84"/>
  <c r="E96" i="84"/>
  <c r="E97" i="84"/>
  <c r="E98" i="84"/>
  <c r="E99" i="84"/>
  <c r="E100" i="84"/>
  <c r="E101" i="84"/>
  <c r="E102" i="84"/>
  <c r="E103" i="84"/>
  <c r="E104" i="84"/>
  <c r="E105" i="84"/>
  <c r="E106" i="84"/>
  <c r="E107" i="84"/>
  <c r="E108" i="84"/>
  <c r="E9" i="83"/>
  <c r="E89" i="83"/>
  <c r="E90" i="83"/>
  <c r="E91" i="83"/>
  <c r="E92" i="83"/>
  <c r="E93" i="83"/>
  <c r="E94" i="83"/>
  <c r="E95" i="83"/>
  <c r="E96" i="83"/>
  <c r="E97" i="83"/>
  <c r="E98" i="83"/>
  <c r="E99" i="83"/>
  <c r="E100" i="83"/>
  <c r="E101" i="83"/>
  <c r="E102" i="83"/>
  <c r="E103" i="83"/>
  <c r="E9" i="82"/>
  <c r="E94" i="82"/>
  <c r="E95" i="82"/>
  <c r="E96" i="82"/>
  <c r="E97" i="82"/>
  <c r="E98" i="82"/>
  <c r="E99" i="82"/>
  <c r="E100" i="82"/>
  <c r="E101" i="82"/>
  <c r="E102" i="82"/>
  <c r="E103" i="82"/>
  <c r="E104" i="82"/>
  <c r="E105" i="82"/>
  <c r="E106" i="82"/>
  <c r="E107" i="82"/>
  <c r="E108" i="82"/>
  <c r="E9" i="81"/>
  <c r="E93" i="81"/>
  <c r="E94" i="81"/>
  <c r="E95" i="81"/>
  <c r="E96" i="81"/>
  <c r="E97" i="81"/>
  <c r="E98" i="81"/>
  <c r="E99" i="81"/>
  <c r="E100" i="81"/>
  <c r="E101" i="81"/>
  <c r="E102" i="81"/>
  <c r="E103" i="81"/>
  <c r="E104" i="81"/>
  <c r="E105" i="81"/>
  <c r="E106" i="81"/>
  <c r="E107" i="81"/>
  <c r="E9" i="80"/>
  <c r="E94" i="80"/>
  <c r="E95" i="80"/>
  <c r="E96" i="80"/>
  <c r="E97" i="80"/>
  <c r="E98" i="80"/>
  <c r="E99" i="80"/>
  <c r="E100" i="80"/>
  <c r="E101" i="80"/>
  <c r="E102" i="80"/>
  <c r="E103" i="80"/>
  <c r="E104" i="80"/>
  <c r="E105" i="80"/>
  <c r="E106" i="80"/>
  <c r="E107" i="80"/>
  <c r="E108" i="80"/>
  <c r="A34" i="124"/>
  <c r="A29" i="124"/>
  <c r="A27" i="124"/>
  <c r="A26" i="124"/>
  <c r="A25" i="124"/>
  <c r="A24" i="124"/>
  <c r="A23" i="124"/>
  <c r="A22" i="124"/>
  <c r="A21" i="124"/>
  <c r="A20" i="124"/>
  <c r="A16" i="124"/>
  <c r="A15" i="124"/>
  <c r="A14" i="124"/>
  <c r="A13" i="124"/>
  <c r="A12" i="124"/>
  <c r="A11" i="124"/>
  <c r="A10" i="124"/>
  <c r="A9" i="124"/>
  <c r="A8" i="124"/>
  <c r="A7" i="124"/>
  <c r="A6" i="124"/>
  <c r="A5" i="124"/>
  <c r="A4" i="124"/>
  <c r="B4" i="124"/>
  <c r="B5" i="124"/>
  <c r="B6" i="124"/>
  <c r="B7" i="124"/>
  <c r="B8" i="124"/>
  <c r="B9" i="124"/>
  <c r="B10" i="124"/>
  <c r="B11" i="124"/>
  <c r="B12" i="124"/>
  <c r="B13" i="124"/>
  <c r="B14" i="124"/>
  <c r="B15" i="124"/>
  <c r="B17" i="124"/>
  <c r="B20" i="124"/>
  <c r="B21" i="124"/>
  <c r="B22" i="124"/>
  <c r="B23" i="124"/>
  <c r="B24" i="124"/>
  <c r="B25" i="124"/>
  <c r="B26" i="124"/>
  <c r="B27" i="124"/>
  <c r="B28" i="124"/>
  <c r="B29" i="124"/>
  <c r="B34" i="124"/>
  <c r="I26" i="4" l="1"/>
  <c r="I26" i="111"/>
  <c r="I26" i="109"/>
  <c r="I26" i="107"/>
  <c r="I26" i="105"/>
  <c r="I26" i="103"/>
  <c r="I26" i="97"/>
  <c r="I26" i="93"/>
  <c r="I26" i="91"/>
  <c r="I26" i="89"/>
  <c r="I26" i="87"/>
  <c r="I26" i="85"/>
  <c r="I26" i="83"/>
  <c r="AI2" i="1"/>
  <c r="C31" i="124" s="1"/>
  <c r="AH2" i="1"/>
  <c r="C30" i="124" s="1"/>
  <c r="AG2" i="1"/>
  <c r="C29" i="124" s="1"/>
  <c r="I26" i="110"/>
  <c r="I26" i="108"/>
  <c r="I26" i="106"/>
  <c r="I26" i="104"/>
  <c r="I26" i="102"/>
  <c r="I26" i="100"/>
  <c r="L2" i="1"/>
  <c r="C9" i="124" s="1"/>
  <c r="I25" i="111"/>
  <c r="I25" i="109"/>
  <c r="I25" i="107"/>
  <c r="I25" i="105"/>
  <c r="I25" i="103"/>
  <c r="I25" i="101"/>
  <c r="I25" i="99"/>
  <c r="I25" i="97"/>
  <c r="I25" i="95"/>
  <c r="I25" i="93"/>
  <c r="I25" i="91"/>
  <c r="I25" i="89"/>
  <c r="I25" i="87"/>
  <c r="I25" i="85"/>
  <c r="I25" i="83"/>
  <c r="I25" i="81"/>
  <c r="I25" i="4"/>
  <c r="F2" i="1"/>
  <c r="C4" i="124" s="1"/>
  <c r="I25" i="100"/>
  <c r="I25" i="98"/>
  <c r="I25" i="94"/>
  <c r="I25" i="92"/>
  <c r="I25" i="90"/>
  <c r="I25" i="88"/>
  <c r="I25" i="82"/>
  <c r="I25" i="110"/>
  <c r="I25" i="108"/>
  <c r="I25" i="106"/>
  <c r="I25" i="104"/>
  <c r="I25" i="102"/>
  <c r="I26" i="96"/>
  <c r="I26" i="94"/>
  <c r="I26" i="92"/>
  <c r="I26" i="90"/>
  <c r="I26" i="88"/>
  <c r="I26" i="86"/>
  <c r="I26" i="84"/>
  <c r="I26" i="82"/>
  <c r="I26" i="95"/>
  <c r="I26" i="99"/>
  <c r="I26" i="98"/>
  <c r="I26" i="80"/>
  <c r="I26" i="101"/>
  <c r="I25" i="96"/>
  <c r="I25" i="86"/>
  <c r="I25" i="84"/>
  <c r="I26" i="81"/>
  <c r="I25" i="80"/>
  <c r="E108" i="100"/>
  <c r="E109" i="105"/>
  <c r="E108" i="108"/>
  <c r="E109" i="94"/>
  <c r="E109" i="88"/>
  <c r="E108" i="93"/>
  <c r="E109" i="82"/>
  <c r="E109" i="84"/>
  <c r="E109" i="85"/>
  <c r="E109" i="4"/>
  <c r="E107" i="96"/>
  <c r="E107" i="97"/>
  <c r="E109" i="104"/>
  <c r="E109" i="110"/>
  <c r="E109" i="80"/>
  <c r="E108" i="81"/>
  <c r="E108" i="86"/>
  <c r="E108" i="89"/>
  <c r="E105" i="101"/>
  <c r="E108" i="102"/>
  <c r="E107" i="90"/>
  <c r="E108" i="92"/>
  <c r="E107" i="98"/>
  <c r="E109" i="87"/>
  <c r="E108" i="106"/>
  <c r="E109" i="109"/>
  <c r="E104" i="83"/>
  <c r="E108" i="99"/>
  <c r="E109" i="95"/>
  <c r="E105" i="91"/>
  <c r="E109" i="103"/>
  <c r="E109" i="111"/>
  <c r="E107" i="107"/>
  <c r="B41" i="80"/>
  <c r="B41" i="81"/>
  <c r="B41" i="82"/>
  <c r="B41" i="83"/>
  <c r="B41" i="84"/>
  <c r="B41" i="85"/>
  <c r="B41" i="86"/>
  <c r="B41" i="87"/>
  <c r="B41" i="88"/>
  <c r="B41" i="89"/>
  <c r="B41" i="90"/>
  <c r="B41" i="91"/>
  <c r="B41" i="92"/>
  <c r="B41" i="93"/>
  <c r="B41" i="94"/>
  <c r="B41" i="95"/>
  <c r="B41" i="96"/>
  <c r="B41" i="97"/>
  <c r="B41" i="98"/>
  <c r="B41" i="99"/>
  <c r="B41" i="100"/>
  <c r="B41" i="101"/>
  <c r="B41" i="102"/>
  <c r="B41" i="103"/>
  <c r="B41" i="104"/>
  <c r="B41" i="105"/>
  <c r="B41" i="106"/>
  <c r="B41" i="107"/>
  <c r="B41" i="108"/>
  <c r="B41" i="109"/>
  <c r="B41" i="110"/>
  <c r="B41" i="111"/>
  <c r="B41" i="4"/>
  <c r="B36" i="80"/>
  <c r="B36" i="81"/>
  <c r="B36" i="82"/>
  <c r="B36" i="83"/>
  <c r="B36" i="84"/>
  <c r="B36" i="85"/>
  <c r="B36" i="86"/>
  <c r="B36" i="87"/>
  <c r="B36" i="88"/>
  <c r="B36" i="89"/>
  <c r="B36" i="90"/>
  <c r="B36" i="91"/>
  <c r="B36" i="92"/>
  <c r="B36" i="93"/>
  <c r="B36" i="94"/>
  <c r="B36" i="95"/>
  <c r="B36" i="96"/>
  <c r="B36" i="97"/>
  <c r="B36" i="98"/>
  <c r="B36" i="99"/>
  <c r="B36" i="100"/>
  <c r="B36" i="101"/>
  <c r="B36" i="102"/>
  <c r="B36" i="103"/>
  <c r="B36" i="104"/>
  <c r="B36" i="105"/>
  <c r="B36" i="106"/>
  <c r="B36" i="107"/>
  <c r="B36" i="108"/>
  <c r="B36" i="109"/>
  <c r="B36" i="110"/>
  <c r="B36" i="111"/>
  <c r="B36" i="4"/>
  <c r="B35" i="80"/>
  <c r="B35" i="81"/>
  <c r="B35" i="82"/>
  <c r="B35" i="83"/>
  <c r="B35" i="84"/>
  <c r="B35" i="85"/>
  <c r="B35" i="86"/>
  <c r="B35" i="87"/>
  <c r="B35" i="88"/>
  <c r="B35" i="89"/>
  <c r="B35" i="90"/>
  <c r="B35" i="91"/>
  <c r="B35" i="92"/>
  <c r="B35" i="93"/>
  <c r="B35" i="94"/>
  <c r="B35" i="95"/>
  <c r="B35" i="96"/>
  <c r="B35" i="97"/>
  <c r="B35" i="98"/>
  <c r="B35" i="99"/>
  <c r="B35" i="100"/>
  <c r="B35" i="101"/>
  <c r="B35" i="102"/>
  <c r="B35" i="103"/>
  <c r="B35" i="104"/>
  <c r="B35" i="105"/>
  <c r="B35" i="106"/>
  <c r="B35" i="107"/>
  <c r="B35" i="108"/>
  <c r="B35" i="109"/>
  <c r="B35" i="110"/>
  <c r="B35" i="111"/>
  <c r="B35" i="4"/>
  <c r="B34" i="80"/>
  <c r="B34" i="81"/>
  <c r="B34" i="82"/>
  <c r="B34" i="83"/>
  <c r="B34" i="84"/>
  <c r="B34" i="85"/>
  <c r="B34" i="86"/>
  <c r="B34" i="87"/>
  <c r="B34" i="88"/>
  <c r="B34" i="89"/>
  <c r="B34" i="90"/>
  <c r="B34" i="91"/>
  <c r="B34" i="92"/>
  <c r="B34" i="93"/>
  <c r="B34" i="94"/>
  <c r="B34" i="95"/>
  <c r="B34" i="96"/>
  <c r="B34" i="97"/>
  <c r="B34" i="98"/>
  <c r="B34" i="99"/>
  <c r="B34" i="100"/>
  <c r="B34" i="101"/>
  <c r="B34" i="102"/>
  <c r="B34" i="103"/>
  <c r="B34" i="104"/>
  <c r="B34" i="105"/>
  <c r="B34" i="106"/>
  <c r="B34" i="107"/>
  <c r="B34" i="108"/>
  <c r="B34" i="109"/>
  <c r="B34" i="110"/>
  <c r="B34" i="111"/>
  <c r="B34" i="4"/>
  <c r="B33" i="80"/>
  <c r="B33" i="81"/>
  <c r="B33" i="82"/>
  <c r="B33" i="83"/>
  <c r="B33" i="84"/>
  <c r="B33" i="85"/>
  <c r="B33" i="86"/>
  <c r="B33" i="87"/>
  <c r="B33" i="88"/>
  <c r="B33" i="89"/>
  <c r="B33" i="90"/>
  <c r="B33" i="91"/>
  <c r="B33" i="92"/>
  <c r="B33" i="93"/>
  <c r="B33" i="94"/>
  <c r="B33" i="95"/>
  <c r="B33" i="96"/>
  <c r="B33" i="97"/>
  <c r="B33" i="98"/>
  <c r="B33" i="99"/>
  <c r="B33" i="100"/>
  <c r="B33" i="101"/>
  <c r="B33" i="102"/>
  <c r="B33" i="103"/>
  <c r="B33" i="104"/>
  <c r="B33" i="105"/>
  <c r="B33" i="106"/>
  <c r="B33" i="107"/>
  <c r="B33" i="108"/>
  <c r="B33" i="109"/>
  <c r="B33" i="110"/>
  <c r="B33" i="111"/>
  <c r="B33" i="4"/>
  <c r="B32" i="80"/>
  <c r="B32" i="81"/>
  <c r="B32" i="82"/>
  <c r="B32" i="83"/>
  <c r="B32" i="84"/>
  <c r="B32" i="85"/>
  <c r="B32" i="86"/>
  <c r="B32" i="87"/>
  <c r="B32" i="88"/>
  <c r="B32" i="89"/>
  <c r="B32" i="90"/>
  <c r="B32" i="91"/>
  <c r="B32" i="92"/>
  <c r="B32" i="93"/>
  <c r="B32" i="94"/>
  <c r="B32" i="95"/>
  <c r="B32" i="96"/>
  <c r="B32" i="97"/>
  <c r="B32" i="98"/>
  <c r="B32" i="99"/>
  <c r="B32" i="100"/>
  <c r="B32" i="101"/>
  <c r="B32" i="102"/>
  <c r="B32" i="103"/>
  <c r="B32" i="104"/>
  <c r="B32" i="105"/>
  <c r="B32" i="106"/>
  <c r="B32" i="107"/>
  <c r="B32" i="108"/>
  <c r="B32" i="109"/>
  <c r="B32" i="110"/>
  <c r="B32" i="111"/>
  <c r="B32" i="4"/>
  <c r="B31" i="80"/>
  <c r="B31" i="81"/>
  <c r="B31" i="82"/>
  <c r="B31" i="83"/>
  <c r="B31" i="84"/>
  <c r="B31" i="85"/>
  <c r="B31" i="86"/>
  <c r="B31" i="87"/>
  <c r="B31" i="88"/>
  <c r="B31" i="89"/>
  <c r="B31" i="90"/>
  <c r="B31" i="91"/>
  <c r="B31" i="92"/>
  <c r="B31" i="93"/>
  <c r="B31" i="94"/>
  <c r="B31" i="95"/>
  <c r="B31" i="96"/>
  <c r="B31" i="97"/>
  <c r="B31" i="98"/>
  <c r="B31" i="99"/>
  <c r="B31" i="100"/>
  <c r="B31" i="101"/>
  <c r="B31" i="102"/>
  <c r="B31" i="103"/>
  <c r="B31" i="104"/>
  <c r="B31" i="105"/>
  <c r="B31" i="106"/>
  <c r="B31" i="107"/>
  <c r="B31" i="108"/>
  <c r="B31" i="109"/>
  <c r="B31" i="110"/>
  <c r="B31" i="111"/>
  <c r="B31" i="4"/>
  <c r="B30" i="80"/>
  <c r="B30" i="81"/>
  <c r="B30" i="82"/>
  <c r="B30" i="83"/>
  <c r="B30" i="84"/>
  <c r="B30" i="85"/>
  <c r="B30" i="86"/>
  <c r="B30" i="87"/>
  <c r="B30" i="88"/>
  <c r="B30" i="89"/>
  <c r="B30" i="90"/>
  <c r="B30" i="91"/>
  <c r="B30" i="92"/>
  <c r="B30" i="93"/>
  <c r="B30" i="94"/>
  <c r="B30" i="95"/>
  <c r="B30" i="96"/>
  <c r="B30" i="97"/>
  <c r="B30" i="98"/>
  <c r="B30" i="99"/>
  <c r="B30" i="100"/>
  <c r="B30" i="101"/>
  <c r="B30" i="102"/>
  <c r="B30" i="103"/>
  <c r="B30" i="104"/>
  <c r="B30" i="105"/>
  <c r="B30" i="106"/>
  <c r="B30" i="107"/>
  <c r="B30" i="108"/>
  <c r="B30" i="109"/>
  <c r="B30" i="110"/>
  <c r="B30" i="111"/>
  <c r="B30" i="4"/>
  <c r="B29" i="80"/>
  <c r="B29" i="81"/>
  <c r="B29" i="82"/>
  <c r="B29" i="83"/>
  <c r="B29" i="84"/>
  <c r="B29" i="85"/>
  <c r="B29" i="86"/>
  <c r="B29" i="87"/>
  <c r="B29" i="88"/>
  <c r="B29" i="89"/>
  <c r="B29" i="90"/>
  <c r="B29" i="91"/>
  <c r="B29" i="92"/>
  <c r="B29" i="93"/>
  <c r="B29" i="94"/>
  <c r="B29" i="95"/>
  <c r="B29" i="96"/>
  <c r="B29" i="97"/>
  <c r="B29" i="98"/>
  <c r="B29" i="99"/>
  <c r="B29" i="100"/>
  <c r="B29" i="101"/>
  <c r="B29" i="102"/>
  <c r="B29" i="103"/>
  <c r="B29" i="104"/>
  <c r="B29" i="105"/>
  <c r="B29" i="106"/>
  <c r="B29" i="107"/>
  <c r="B29" i="108"/>
  <c r="B29" i="109"/>
  <c r="B29" i="110"/>
  <c r="B29" i="111"/>
  <c r="B29" i="4"/>
  <c r="B28" i="80"/>
  <c r="B28" i="81"/>
  <c r="B28" i="82"/>
  <c r="B28" i="83"/>
  <c r="B28" i="84"/>
  <c r="B28" i="85"/>
  <c r="B28" i="86"/>
  <c r="B28" i="87"/>
  <c r="B28" i="88"/>
  <c r="B28" i="89"/>
  <c r="B28" i="90"/>
  <c r="B28" i="91"/>
  <c r="B28" i="92"/>
  <c r="B28" i="93"/>
  <c r="B28" i="94"/>
  <c r="B28" i="95"/>
  <c r="B28" i="96"/>
  <c r="B28" i="97"/>
  <c r="B28" i="98"/>
  <c r="B28" i="99"/>
  <c r="B28" i="100"/>
  <c r="B28" i="101"/>
  <c r="B28" i="102"/>
  <c r="B28" i="103"/>
  <c r="B28" i="104"/>
  <c r="B28" i="105"/>
  <c r="B28" i="106"/>
  <c r="B28" i="107"/>
  <c r="B28" i="108"/>
  <c r="B28" i="109"/>
  <c r="B28" i="110"/>
  <c r="B28" i="111"/>
  <c r="B28" i="4"/>
  <c r="B27" i="80"/>
  <c r="B27" i="81"/>
  <c r="B27" i="82"/>
  <c r="B27" i="83"/>
  <c r="B27" i="84"/>
  <c r="B27" i="85"/>
  <c r="B27" i="86"/>
  <c r="B27" i="87"/>
  <c r="B27" i="88"/>
  <c r="B27" i="89"/>
  <c r="B27" i="90"/>
  <c r="B27" i="91"/>
  <c r="B27" i="92"/>
  <c r="B27" i="93"/>
  <c r="B27" i="94"/>
  <c r="B27" i="95"/>
  <c r="B27" i="96"/>
  <c r="B27" i="97"/>
  <c r="B27" i="98"/>
  <c r="B27" i="99"/>
  <c r="B27" i="100"/>
  <c r="B27" i="101"/>
  <c r="B27" i="102"/>
  <c r="B27" i="103"/>
  <c r="B27" i="104"/>
  <c r="B27" i="105"/>
  <c r="B27" i="106"/>
  <c r="B27" i="107"/>
  <c r="B27" i="108"/>
  <c r="B27" i="109"/>
  <c r="B27" i="110"/>
  <c r="B27" i="111"/>
  <c r="B27" i="4"/>
  <c r="B24" i="80"/>
  <c r="B24" i="81"/>
  <c r="B24" i="82"/>
  <c r="B24" i="83"/>
  <c r="B24" i="84"/>
  <c r="B24" i="85"/>
  <c r="B24" i="86"/>
  <c r="B24" i="87"/>
  <c r="B24" i="88"/>
  <c r="B24" i="89"/>
  <c r="B24" i="90"/>
  <c r="B24" i="91"/>
  <c r="B24" i="92"/>
  <c r="B24" i="93"/>
  <c r="B24" i="94"/>
  <c r="B24" i="95"/>
  <c r="B24" i="96"/>
  <c r="B24" i="97"/>
  <c r="B24" i="98"/>
  <c r="B24" i="99"/>
  <c r="B24" i="100"/>
  <c r="B24" i="101"/>
  <c r="B24" i="102"/>
  <c r="B24" i="103"/>
  <c r="B24" i="104"/>
  <c r="B24" i="105"/>
  <c r="B24" i="106"/>
  <c r="B24" i="107"/>
  <c r="B24" i="108"/>
  <c r="B24" i="109"/>
  <c r="B24" i="110"/>
  <c r="B24" i="111"/>
  <c r="B24" i="4"/>
  <c r="B23" i="80"/>
  <c r="B23" i="81"/>
  <c r="B23" i="82"/>
  <c r="B23" i="83"/>
  <c r="B23" i="84"/>
  <c r="B23" i="85"/>
  <c r="B23" i="86"/>
  <c r="B23" i="87"/>
  <c r="B23" i="88"/>
  <c r="B23" i="89"/>
  <c r="B23" i="90"/>
  <c r="B23" i="91"/>
  <c r="B23" i="92"/>
  <c r="B23" i="93"/>
  <c r="B23" i="94"/>
  <c r="B23" i="95"/>
  <c r="B23" i="96"/>
  <c r="B23" i="97"/>
  <c r="B23" i="98"/>
  <c r="B23" i="99"/>
  <c r="B23" i="100"/>
  <c r="B23" i="101"/>
  <c r="B23" i="102"/>
  <c r="B23" i="103"/>
  <c r="B23" i="104"/>
  <c r="B23" i="105"/>
  <c r="B23" i="106"/>
  <c r="B23" i="107"/>
  <c r="B23" i="108"/>
  <c r="B23" i="109"/>
  <c r="B23" i="110"/>
  <c r="B23" i="111"/>
  <c r="B23" i="4"/>
  <c r="B22" i="80"/>
  <c r="B22" i="81"/>
  <c r="B22" i="82"/>
  <c r="B22" i="83"/>
  <c r="B22" i="84"/>
  <c r="B22" i="85"/>
  <c r="B22" i="86"/>
  <c r="B22" i="87"/>
  <c r="B22" i="88"/>
  <c r="B22" i="89"/>
  <c r="B22" i="90"/>
  <c r="B22" i="91"/>
  <c r="B22" i="92"/>
  <c r="B22" i="93"/>
  <c r="B22" i="94"/>
  <c r="B22" i="95"/>
  <c r="B22" i="96"/>
  <c r="B22" i="97"/>
  <c r="B22" i="98"/>
  <c r="B22" i="99"/>
  <c r="B22" i="100"/>
  <c r="B22" i="101"/>
  <c r="B22" i="102"/>
  <c r="B22" i="103"/>
  <c r="B22" i="104"/>
  <c r="B22" i="105"/>
  <c r="B22" i="106"/>
  <c r="B22" i="107"/>
  <c r="B22" i="108"/>
  <c r="B22" i="109"/>
  <c r="B22" i="110"/>
  <c r="B22" i="111"/>
  <c r="B22" i="4"/>
  <c r="B21" i="80"/>
  <c r="B21" i="81"/>
  <c r="B21" i="82"/>
  <c r="B21" i="83"/>
  <c r="B21" i="84"/>
  <c r="B21" i="85"/>
  <c r="B21" i="86"/>
  <c r="B21" i="87"/>
  <c r="B21" i="88"/>
  <c r="B21" i="89"/>
  <c r="B21" i="90"/>
  <c r="B21" i="91"/>
  <c r="B21" i="92"/>
  <c r="B21" i="93"/>
  <c r="B21" i="94"/>
  <c r="B21" i="95"/>
  <c r="B21" i="96"/>
  <c r="B21" i="97"/>
  <c r="B21" i="98"/>
  <c r="B21" i="99"/>
  <c r="B21" i="100"/>
  <c r="B21" i="101"/>
  <c r="B21" i="102"/>
  <c r="B21" i="103"/>
  <c r="B21" i="104"/>
  <c r="B21" i="105"/>
  <c r="B21" i="106"/>
  <c r="B21" i="107"/>
  <c r="B21" i="108"/>
  <c r="B21" i="109"/>
  <c r="B21" i="110"/>
  <c r="B21" i="111"/>
  <c r="B21" i="4"/>
  <c r="B20" i="80"/>
  <c r="B20" i="81"/>
  <c r="B20" i="82"/>
  <c r="B20" i="83"/>
  <c r="B20" i="84"/>
  <c r="B20" i="85"/>
  <c r="B20" i="86"/>
  <c r="B20" i="87"/>
  <c r="B20" i="88"/>
  <c r="B20" i="89"/>
  <c r="B20" i="90"/>
  <c r="B20" i="91"/>
  <c r="B20" i="92"/>
  <c r="B20" i="93"/>
  <c r="B20" i="94"/>
  <c r="B20" i="95"/>
  <c r="B20" i="96"/>
  <c r="B20" i="97"/>
  <c r="B20" i="98"/>
  <c r="B20" i="99"/>
  <c r="B20" i="100"/>
  <c r="B20" i="101"/>
  <c r="B20" i="102"/>
  <c r="B20" i="103"/>
  <c r="B20" i="104"/>
  <c r="B20" i="105"/>
  <c r="B20" i="106"/>
  <c r="B20" i="107"/>
  <c r="B20" i="108"/>
  <c r="B20" i="109"/>
  <c r="B20" i="110"/>
  <c r="B20" i="111"/>
  <c r="B20" i="4"/>
  <c r="B19" i="80"/>
  <c r="B19" i="81"/>
  <c r="B19" i="82"/>
  <c r="B19" i="83"/>
  <c r="B19" i="84"/>
  <c r="B19" i="85"/>
  <c r="B19" i="86"/>
  <c r="B19" i="87"/>
  <c r="B19" i="88"/>
  <c r="B19" i="89"/>
  <c r="B19" i="90"/>
  <c r="B19" i="91"/>
  <c r="B19" i="92"/>
  <c r="B19" i="93"/>
  <c r="B19" i="94"/>
  <c r="B19" i="95"/>
  <c r="B19" i="96"/>
  <c r="B19" i="97"/>
  <c r="B19" i="98"/>
  <c r="B19" i="99"/>
  <c r="B19" i="100"/>
  <c r="B19" i="101"/>
  <c r="B19" i="102"/>
  <c r="B19" i="103"/>
  <c r="B19" i="104"/>
  <c r="B19" i="105"/>
  <c r="B19" i="106"/>
  <c r="B19" i="107"/>
  <c r="B19" i="108"/>
  <c r="B19" i="109"/>
  <c r="B19" i="110"/>
  <c r="B19" i="111"/>
  <c r="B19" i="4"/>
  <c r="B18" i="80"/>
  <c r="B18" i="81"/>
  <c r="B18" i="82"/>
  <c r="B18" i="83"/>
  <c r="B18" i="84"/>
  <c r="B18" i="85"/>
  <c r="B18" i="86"/>
  <c r="B18" i="87"/>
  <c r="B18" i="88"/>
  <c r="B18" i="89"/>
  <c r="B18" i="90"/>
  <c r="B18" i="91"/>
  <c r="B18" i="92"/>
  <c r="B18" i="93"/>
  <c r="B18" i="94"/>
  <c r="B18" i="95"/>
  <c r="B18" i="96"/>
  <c r="B18" i="97"/>
  <c r="B18" i="98"/>
  <c r="B18" i="99"/>
  <c r="B18" i="100"/>
  <c r="B18" i="101"/>
  <c r="B18" i="102"/>
  <c r="B18" i="103"/>
  <c r="B18" i="104"/>
  <c r="B18" i="105"/>
  <c r="B18" i="106"/>
  <c r="B18" i="107"/>
  <c r="B18" i="108"/>
  <c r="B18" i="109"/>
  <c r="B18" i="110"/>
  <c r="B18" i="111"/>
  <c r="B18" i="4"/>
  <c r="B17" i="80"/>
  <c r="B17" i="81"/>
  <c r="B17" i="82"/>
  <c r="B17" i="83"/>
  <c r="B17" i="84"/>
  <c r="B17" i="85"/>
  <c r="B17" i="86"/>
  <c r="B17" i="87"/>
  <c r="B17" i="88"/>
  <c r="B17" i="89"/>
  <c r="B17" i="90"/>
  <c r="B17" i="91"/>
  <c r="B17" i="92"/>
  <c r="B17" i="93"/>
  <c r="B17" i="94"/>
  <c r="B17" i="95"/>
  <c r="B17" i="96"/>
  <c r="B17" i="97"/>
  <c r="B17" i="98"/>
  <c r="B17" i="99"/>
  <c r="B17" i="100"/>
  <c r="B17" i="101"/>
  <c r="B17" i="102"/>
  <c r="B17" i="103"/>
  <c r="B17" i="104"/>
  <c r="B17" i="105"/>
  <c r="B17" i="106"/>
  <c r="B17" i="107"/>
  <c r="B17" i="108"/>
  <c r="B17" i="109"/>
  <c r="B17" i="110"/>
  <c r="B17" i="111"/>
  <c r="B17" i="4"/>
  <c r="B16" i="80"/>
  <c r="B16" i="81"/>
  <c r="B16" i="82"/>
  <c r="B16" i="83"/>
  <c r="B16" i="84"/>
  <c r="B16" i="85"/>
  <c r="B16" i="86"/>
  <c r="B16" i="87"/>
  <c r="B16" i="88"/>
  <c r="B16" i="89"/>
  <c r="B16" i="90"/>
  <c r="B16" i="91"/>
  <c r="B16" i="92"/>
  <c r="B16" i="93"/>
  <c r="B16" i="94"/>
  <c r="B16" i="95"/>
  <c r="B16" i="96"/>
  <c r="B16" i="97"/>
  <c r="B16" i="98"/>
  <c r="B16" i="99"/>
  <c r="B16" i="100"/>
  <c r="B16" i="101"/>
  <c r="B16" i="102"/>
  <c r="B16" i="103"/>
  <c r="B16" i="104"/>
  <c r="B16" i="105"/>
  <c r="B16" i="106"/>
  <c r="B16" i="107"/>
  <c r="B16" i="108"/>
  <c r="B16" i="109"/>
  <c r="B16" i="110"/>
  <c r="B16" i="111"/>
  <c r="B16" i="4"/>
  <c r="B15" i="80"/>
  <c r="B15" i="81"/>
  <c r="B15" i="82"/>
  <c r="B15" i="83"/>
  <c r="B15" i="84"/>
  <c r="B15" i="85"/>
  <c r="B15" i="86"/>
  <c r="B15" i="87"/>
  <c r="B15" i="88"/>
  <c r="B15" i="89"/>
  <c r="B15" i="90"/>
  <c r="B15" i="91"/>
  <c r="B15" i="92"/>
  <c r="B15" i="93"/>
  <c r="B15" i="94"/>
  <c r="B15" i="95"/>
  <c r="B15" i="96"/>
  <c r="B15" i="97"/>
  <c r="B15" i="98"/>
  <c r="B15" i="99"/>
  <c r="B15" i="100"/>
  <c r="B15" i="101"/>
  <c r="B15" i="102"/>
  <c r="B15" i="103"/>
  <c r="B15" i="104"/>
  <c r="B15" i="105"/>
  <c r="B15" i="106"/>
  <c r="B15" i="107"/>
  <c r="B15" i="108"/>
  <c r="B15" i="109"/>
  <c r="B15" i="110"/>
  <c r="B15" i="111"/>
  <c r="B15" i="4"/>
  <c r="B14" i="80"/>
  <c r="B14" i="81"/>
  <c r="B14" i="82"/>
  <c r="B14" i="83"/>
  <c r="B14" i="84"/>
  <c r="B14" i="85"/>
  <c r="B14" i="86"/>
  <c r="B14" i="87"/>
  <c r="B14" i="88"/>
  <c r="B14" i="89"/>
  <c r="B14" i="90"/>
  <c r="B14" i="91"/>
  <c r="B14" i="92"/>
  <c r="B14" i="93"/>
  <c r="B14" i="94"/>
  <c r="B14" i="95"/>
  <c r="B14" i="96"/>
  <c r="B14" i="97"/>
  <c r="B14" i="98"/>
  <c r="B14" i="99"/>
  <c r="B14" i="100"/>
  <c r="B14" i="101"/>
  <c r="B14" i="102"/>
  <c r="B14" i="103"/>
  <c r="B14" i="104"/>
  <c r="B14" i="105"/>
  <c r="B14" i="106"/>
  <c r="B14" i="107"/>
  <c r="B14" i="108"/>
  <c r="B14" i="109"/>
  <c r="B14" i="110"/>
  <c r="B14" i="111"/>
  <c r="B14" i="4"/>
  <c r="B13" i="80"/>
  <c r="B13" i="81"/>
  <c r="B13" i="82"/>
  <c r="B13" i="83"/>
  <c r="B13" i="84"/>
  <c r="B13" i="85"/>
  <c r="B13" i="86"/>
  <c r="B13" i="87"/>
  <c r="B13" i="88"/>
  <c r="B13" i="89"/>
  <c r="B13" i="90"/>
  <c r="B13" i="91"/>
  <c r="B13" i="92"/>
  <c r="B13" i="93"/>
  <c r="B13" i="94"/>
  <c r="B13" i="95"/>
  <c r="B13" i="96"/>
  <c r="B13" i="97"/>
  <c r="B13" i="98"/>
  <c r="B13" i="99"/>
  <c r="B13" i="100"/>
  <c r="B13" i="101"/>
  <c r="B13" i="102"/>
  <c r="B13" i="103"/>
  <c r="B13" i="104"/>
  <c r="B13" i="105"/>
  <c r="B13" i="106"/>
  <c r="B13" i="107"/>
  <c r="B13" i="108"/>
  <c r="B13" i="109"/>
  <c r="B13" i="110"/>
  <c r="B13" i="111"/>
  <c r="B13" i="4"/>
  <c r="B12" i="80"/>
  <c r="B12" i="81"/>
  <c r="B12" i="82"/>
  <c r="B12" i="83"/>
  <c r="B12" i="84"/>
  <c r="B12" i="85"/>
  <c r="B12" i="86"/>
  <c r="B12" i="87"/>
  <c r="B12" i="88"/>
  <c r="B12" i="89"/>
  <c r="B12" i="90"/>
  <c r="B12" i="91"/>
  <c r="B12" i="92"/>
  <c r="B12" i="93"/>
  <c r="B12" i="94"/>
  <c r="B12" i="95"/>
  <c r="B12" i="96"/>
  <c r="B12" i="97"/>
  <c r="B12" i="98"/>
  <c r="B12" i="99"/>
  <c r="B12" i="100"/>
  <c r="B12" i="101"/>
  <c r="B12" i="102"/>
  <c r="B12" i="103"/>
  <c r="B12" i="104"/>
  <c r="B12" i="105"/>
  <c r="B12" i="106"/>
  <c r="B12" i="107"/>
  <c r="B12" i="108"/>
  <c r="B12" i="109"/>
  <c r="B12" i="110"/>
  <c r="B12" i="111"/>
  <c r="B12" i="4"/>
  <c r="B11" i="80"/>
  <c r="B11" i="81"/>
  <c r="B11" i="82"/>
  <c r="B11" i="83"/>
  <c r="B11" i="84"/>
  <c r="B11" i="85"/>
  <c r="B11" i="86"/>
  <c r="B11" i="87"/>
  <c r="B11" i="88"/>
  <c r="B11" i="89"/>
  <c r="B11" i="90"/>
  <c r="B11" i="91"/>
  <c r="B11" i="92"/>
  <c r="B11" i="93"/>
  <c r="B11" i="94"/>
  <c r="B11" i="95"/>
  <c r="B11" i="96"/>
  <c r="B11" i="97"/>
  <c r="B11" i="98"/>
  <c r="B11" i="99"/>
  <c r="B11" i="100"/>
  <c r="B11" i="101"/>
  <c r="B11" i="102"/>
  <c r="B11" i="103"/>
  <c r="B11" i="104"/>
  <c r="B11" i="105"/>
  <c r="B11" i="106"/>
  <c r="B11" i="107"/>
  <c r="B11" i="108"/>
  <c r="B11" i="109"/>
  <c r="B11" i="110"/>
  <c r="B11" i="111"/>
  <c r="B11" i="4"/>
  <c r="H14" i="80"/>
  <c r="H15" i="80"/>
  <c r="H16" i="80"/>
  <c r="H17" i="80"/>
  <c r="H18" i="80"/>
  <c r="H19" i="80"/>
  <c r="H20" i="80"/>
  <c r="H21" i="80"/>
  <c r="H22" i="80"/>
  <c r="H23" i="80"/>
  <c r="H24" i="80"/>
  <c r="H27" i="80"/>
  <c r="H28" i="80"/>
  <c r="H29" i="80"/>
  <c r="H30" i="80"/>
  <c r="H31" i="80"/>
  <c r="H32" i="80"/>
  <c r="H33" i="80"/>
  <c r="H34" i="80"/>
  <c r="H35" i="80"/>
  <c r="H36" i="80"/>
  <c r="H41" i="80"/>
  <c r="H14" i="81"/>
  <c r="H15" i="81"/>
  <c r="H16" i="81"/>
  <c r="H17" i="81"/>
  <c r="H18" i="81"/>
  <c r="H19" i="81"/>
  <c r="H20" i="81"/>
  <c r="H21" i="81"/>
  <c r="H22" i="81"/>
  <c r="H23" i="81"/>
  <c r="H24" i="81"/>
  <c r="H27" i="81"/>
  <c r="H28" i="81"/>
  <c r="H29" i="81"/>
  <c r="H30" i="81"/>
  <c r="H31" i="81"/>
  <c r="H32" i="81"/>
  <c r="H33" i="81"/>
  <c r="H34" i="81"/>
  <c r="H35" i="81"/>
  <c r="H36" i="81"/>
  <c r="H41" i="81"/>
  <c r="H14" i="82"/>
  <c r="H15" i="82"/>
  <c r="H16" i="82"/>
  <c r="H17" i="82"/>
  <c r="H18" i="82"/>
  <c r="H19" i="82"/>
  <c r="H20" i="82"/>
  <c r="H21" i="82"/>
  <c r="H22" i="82"/>
  <c r="H23" i="82"/>
  <c r="H24" i="82"/>
  <c r="H27" i="82"/>
  <c r="H28" i="82"/>
  <c r="H29" i="82"/>
  <c r="H30" i="82"/>
  <c r="H31" i="82"/>
  <c r="H32" i="82"/>
  <c r="H33" i="82"/>
  <c r="H34" i="82"/>
  <c r="H35" i="82"/>
  <c r="H36" i="82"/>
  <c r="H41" i="82"/>
  <c r="H14" i="83"/>
  <c r="H15" i="83"/>
  <c r="H16" i="83"/>
  <c r="H17" i="83"/>
  <c r="H18" i="83"/>
  <c r="H19" i="83"/>
  <c r="H20" i="83"/>
  <c r="H21" i="83"/>
  <c r="H22" i="83"/>
  <c r="H23" i="83"/>
  <c r="H24" i="83"/>
  <c r="H27" i="83"/>
  <c r="H28" i="83"/>
  <c r="H29" i="83"/>
  <c r="H30" i="83"/>
  <c r="H31" i="83"/>
  <c r="H32" i="83"/>
  <c r="H33" i="83"/>
  <c r="H34" i="83"/>
  <c r="H35" i="83"/>
  <c r="H36" i="83"/>
  <c r="H41" i="83"/>
  <c r="H14" i="84"/>
  <c r="H15" i="84"/>
  <c r="H16" i="84"/>
  <c r="H17" i="84"/>
  <c r="H18" i="84"/>
  <c r="H19" i="84"/>
  <c r="H20" i="84"/>
  <c r="H21" i="84"/>
  <c r="H22" i="84"/>
  <c r="H23" i="84"/>
  <c r="H24" i="84"/>
  <c r="H27" i="84"/>
  <c r="H28" i="84"/>
  <c r="H29" i="84"/>
  <c r="H30" i="84"/>
  <c r="H31" i="84"/>
  <c r="H32" i="84"/>
  <c r="H33" i="84"/>
  <c r="H34" i="84"/>
  <c r="H35" i="84"/>
  <c r="H36" i="84"/>
  <c r="H41" i="84"/>
  <c r="H14" i="85"/>
  <c r="H15" i="85"/>
  <c r="H16" i="85"/>
  <c r="H17" i="85"/>
  <c r="H18" i="85"/>
  <c r="H19" i="85"/>
  <c r="H20" i="85"/>
  <c r="H21" i="85"/>
  <c r="H22" i="85"/>
  <c r="H23" i="85"/>
  <c r="H24" i="85"/>
  <c r="H27" i="85"/>
  <c r="H28" i="85"/>
  <c r="H29" i="85"/>
  <c r="H30" i="85"/>
  <c r="H31" i="85"/>
  <c r="H32" i="85"/>
  <c r="H33" i="85"/>
  <c r="H34" i="85"/>
  <c r="H35" i="85"/>
  <c r="H36" i="85"/>
  <c r="H41" i="85"/>
  <c r="H14" i="86"/>
  <c r="H15" i="86"/>
  <c r="H16" i="86"/>
  <c r="H17" i="86"/>
  <c r="H18" i="86"/>
  <c r="H19" i="86"/>
  <c r="H20" i="86"/>
  <c r="H21" i="86"/>
  <c r="H22" i="86"/>
  <c r="H23" i="86"/>
  <c r="H24" i="86"/>
  <c r="H27" i="86"/>
  <c r="H28" i="86"/>
  <c r="H29" i="86"/>
  <c r="H30" i="86"/>
  <c r="H31" i="86"/>
  <c r="H32" i="86"/>
  <c r="H33" i="86"/>
  <c r="H34" i="86"/>
  <c r="H35" i="86"/>
  <c r="H36" i="86"/>
  <c r="H41" i="86"/>
  <c r="H14" i="87"/>
  <c r="H15" i="87"/>
  <c r="H16" i="87"/>
  <c r="H17" i="87"/>
  <c r="H18" i="87"/>
  <c r="H19" i="87"/>
  <c r="H20" i="87"/>
  <c r="H21" i="87"/>
  <c r="H22" i="87"/>
  <c r="H23" i="87"/>
  <c r="H24" i="87"/>
  <c r="H27" i="87"/>
  <c r="H28" i="87"/>
  <c r="H29" i="87"/>
  <c r="H30" i="87"/>
  <c r="H31" i="87"/>
  <c r="H32" i="87"/>
  <c r="H33" i="87"/>
  <c r="H34" i="87"/>
  <c r="H35" i="87"/>
  <c r="H36" i="87"/>
  <c r="H41" i="87"/>
  <c r="H14" i="88"/>
  <c r="H15" i="88"/>
  <c r="H16" i="88"/>
  <c r="H17" i="88"/>
  <c r="H18" i="88"/>
  <c r="H19" i="88"/>
  <c r="H20" i="88"/>
  <c r="H21" i="88"/>
  <c r="H22" i="88"/>
  <c r="H23" i="88"/>
  <c r="H24" i="88"/>
  <c r="H27" i="88"/>
  <c r="H28" i="88"/>
  <c r="H29" i="88"/>
  <c r="H30" i="88"/>
  <c r="H31" i="88"/>
  <c r="H32" i="88"/>
  <c r="H33" i="88"/>
  <c r="H34" i="88"/>
  <c r="H35" i="88"/>
  <c r="H36" i="88"/>
  <c r="H41" i="88"/>
  <c r="H14" i="89"/>
  <c r="H15" i="89"/>
  <c r="H16" i="89"/>
  <c r="H17" i="89"/>
  <c r="H18" i="89"/>
  <c r="H19" i="89"/>
  <c r="H20" i="89"/>
  <c r="H21" i="89"/>
  <c r="H22" i="89"/>
  <c r="H23" i="89"/>
  <c r="H24" i="89"/>
  <c r="H27" i="89"/>
  <c r="H28" i="89"/>
  <c r="H29" i="89"/>
  <c r="H30" i="89"/>
  <c r="H31" i="89"/>
  <c r="H32" i="89"/>
  <c r="H33" i="89"/>
  <c r="H34" i="89"/>
  <c r="H35" i="89"/>
  <c r="H36" i="89"/>
  <c r="H41" i="89"/>
  <c r="H14" i="90"/>
  <c r="H15" i="90"/>
  <c r="H16" i="90"/>
  <c r="H17" i="90"/>
  <c r="H18" i="90"/>
  <c r="H19" i="90"/>
  <c r="H20" i="90"/>
  <c r="H21" i="90"/>
  <c r="H22" i="90"/>
  <c r="H23" i="90"/>
  <c r="H24" i="90"/>
  <c r="H27" i="90"/>
  <c r="H28" i="90"/>
  <c r="H29" i="90"/>
  <c r="H30" i="90"/>
  <c r="H31" i="90"/>
  <c r="H32" i="90"/>
  <c r="H33" i="90"/>
  <c r="H34" i="90"/>
  <c r="H35" i="90"/>
  <c r="H36" i="90"/>
  <c r="H41" i="90"/>
  <c r="H14" i="91"/>
  <c r="H15" i="91"/>
  <c r="H16" i="91"/>
  <c r="H17" i="91"/>
  <c r="H18" i="91"/>
  <c r="H19" i="91"/>
  <c r="H20" i="91"/>
  <c r="H21" i="91"/>
  <c r="H22" i="91"/>
  <c r="H23" i="91"/>
  <c r="H24" i="91"/>
  <c r="H27" i="91"/>
  <c r="H28" i="91"/>
  <c r="H29" i="91"/>
  <c r="H30" i="91"/>
  <c r="H31" i="91"/>
  <c r="H32" i="91"/>
  <c r="H33" i="91"/>
  <c r="H34" i="91"/>
  <c r="H35" i="91"/>
  <c r="H36" i="91"/>
  <c r="H41" i="91"/>
  <c r="H14" i="92"/>
  <c r="H15" i="92"/>
  <c r="H16" i="92"/>
  <c r="H17" i="92"/>
  <c r="H18" i="92"/>
  <c r="H19" i="92"/>
  <c r="H20" i="92"/>
  <c r="H21" i="92"/>
  <c r="H22" i="92"/>
  <c r="H23" i="92"/>
  <c r="H24" i="92"/>
  <c r="H27" i="92"/>
  <c r="H28" i="92"/>
  <c r="H29" i="92"/>
  <c r="H30" i="92"/>
  <c r="H31" i="92"/>
  <c r="H32" i="92"/>
  <c r="H33" i="92"/>
  <c r="H34" i="92"/>
  <c r="H35" i="92"/>
  <c r="H36" i="92"/>
  <c r="H41" i="92"/>
  <c r="H14" i="93"/>
  <c r="H15" i="93"/>
  <c r="H16" i="93"/>
  <c r="H17" i="93"/>
  <c r="H18" i="93"/>
  <c r="H19" i="93"/>
  <c r="H20" i="93"/>
  <c r="H21" i="93"/>
  <c r="H22" i="93"/>
  <c r="H23" i="93"/>
  <c r="H24" i="93"/>
  <c r="H27" i="93"/>
  <c r="H28" i="93"/>
  <c r="H29" i="93"/>
  <c r="H30" i="93"/>
  <c r="H31" i="93"/>
  <c r="H32" i="93"/>
  <c r="H33" i="93"/>
  <c r="H34" i="93"/>
  <c r="H35" i="93"/>
  <c r="H36" i="93"/>
  <c r="H41" i="93"/>
  <c r="H14" i="94"/>
  <c r="H15" i="94"/>
  <c r="H16" i="94"/>
  <c r="H17" i="94"/>
  <c r="H18" i="94"/>
  <c r="H19" i="94"/>
  <c r="H20" i="94"/>
  <c r="H21" i="94"/>
  <c r="H22" i="94"/>
  <c r="H23" i="94"/>
  <c r="H24" i="94"/>
  <c r="H27" i="94"/>
  <c r="H28" i="94"/>
  <c r="H29" i="94"/>
  <c r="H30" i="94"/>
  <c r="H31" i="94"/>
  <c r="H32" i="94"/>
  <c r="H33" i="94"/>
  <c r="H34" i="94"/>
  <c r="H35" i="94"/>
  <c r="H36" i="94"/>
  <c r="H41" i="94"/>
  <c r="H14" i="95"/>
  <c r="H15" i="95"/>
  <c r="H16" i="95"/>
  <c r="H17" i="95"/>
  <c r="H18" i="95"/>
  <c r="H19" i="95"/>
  <c r="H20" i="95"/>
  <c r="H21" i="95"/>
  <c r="H22" i="95"/>
  <c r="H23" i="95"/>
  <c r="H24" i="95"/>
  <c r="H27" i="95"/>
  <c r="H28" i="95"/>
  <c r="H29" i="95"/>
  <c r="H30" i="95"/>
  <c r="H31" i="95"/>
  <c r="H32" i="95"/>
  <c r="H33" i="95"/>
  <c r="H34" i="95"/>
  <c r="H35" i="95"/>
  <c r="H36" i="95"/>
  <c r="H41" i="95"/>
  <c r="H14" i="96"/>
  <c r="H15" i="96"/>
  <c r="H16" i="96"/>
  <c r="H17" i="96"/>
  <c r="H18" i="96"/>
  <c r="H19" i="96"/>
  <c r="H20" i="96"/>
  <c r="H21" i="96"/>
  <c r="H22" i="96"/>
  <c r="H23" i="96"/>
  <c r="H24" i="96"/>
  <c r="H27" i="96"/>
  <c r="H28" i="96"/>
  <c r="H29" i="96"/>
  <c r="H30" i="96"/>
  <c r="H31" i="96"/>
  <c r="H32" i="96"/>
  <c r="H33" i="96"/>
  <c r="H34" i="96"/>
  <c r="H35" i="96"/>
  <c r="H36" i="96"/>
  <c r="H41" i="96"/>
  <c r="H14" i="97"/>
  <c r="H15" i="97"/>
  <c r="H16" i="97"/>
  <c r="H17" i="97"/>
  <c r="H18" i="97"/>
  <c r="H19" i="97"/>
  <c r="H20" i="97"/>
  <c r="H21" i="97"/>
  <c r="H22" i="97"/>
  <c r="H23" i="97"/>
  <c r="H24" i="97"/>
  <c r="H27" i="97"/>
  <c r="H28" i="97"/>
  <c r="H29" i="97"/>
  <c r="H30" i="97"/>
  <c r="H31" i="97"/>
  <c r="H32" i="97"/>
  <c r="H33" i="97"/>
  <c r="H34" i="97"/>
  <c r="H35" i="97"/>
  <c r="H36" i="97"/>
  <c r="H41" i="97"/>
  <c r="H14" i="98"/>
  <c r="H15" i="98"/>
  <c r="H16" i="98"/>
  <c r="H17" i="98"/>
  <c r="H18" i="98"/>
  <c r="H19" i="98"/>
  <c r="H20" i="98"/>
  <c r="H21" i="98"/>
  <c r="H22" i="98"/>
  <c r="H23" i="98"/>
  <c r="H24" i="98"/>
  <c r="H27" i="98"/>
  <c r="H28" i="98"/>
  <c r="H29" i="98"/>
  <c r="H30" i="98"/>
  <c r="H31" i="98"/>
  <c r="H32" i="98"/>
  <c r="H33" i="98"/>
  <c r="H34" i="98"/>
  <c r="H35" i="98"/>
  <c r="H36" i="98"/>
  <c r="H41" i="98"/>
  <c r="H14" i="99"/>
  <c r="H15" i="99"/>
  <c r="H16" i="99"/>
  <c r="H17" i="99"/>
  <c r="H18" i="99"/>
  <c r="H19" i="99"/>
  <c r="H20" i="99"/>
  <c r="H21" i="99"/>
  <c r="H22" i="99"/>
  <c r="H23" i="99"/>
  <c r="H24" i="99"/>
  <c r="H27" i="99"/>
  <c r="H28" i="99"/>
  <c r="H29" i="99"/>
  <c r="H30" i="99"/>
  <c r="H31" i="99"/>
  <c r="H32" i="99"/>
  <c r="H33" i="99"/>
  <c r="H34" i="99"/>
  <c r="H35" i="99"/>
  <c r="H36" i="99"/>
  <c r="H41" i="99"/>
  <c r="H14" i="100"/>
  <c r="H15" i="100"/>
  <c r="H16" i="100"/>
  <c r="H17" i="100"/>
  <c r="H18" i="100"/>
  <c r="H19" i="100"/>
  <c r="H20" i="100"/>
  <c r="H21" i="100"/>
  <c r="H22" i="100"/>
  <c r="H23" i="100"/>
  <c r="H24" i="100"/>
  <c r="H27" i="100"/>
  <c r="H28" i="100"/>
  <c r="H29" i="100"/>
  <c r="H30" i="100"/>
  <c r="H31" i="100"/>
  <c r="H32" i="100"/>
  <c r="H33" i="100"/>
  <c r="H34" i="100"/>
  <c r="H35" i="100"/>
  <c r="H36" i="100"/>
  <c r="H41" i="100"/>
  <c r="H14" i="101"/>
  <c r="H15" i="101"/>
  <c r="H16" i="101"/>
  <c r="H17" i="101"/>
  <c r="H18" i="101"/>
  <c r="H19" i="101"/>
  <c r="H20" i="101"/>
  <c r="H21" i="101"/>
  <c r="H22" i="101"/>
  <c r="H23" i="101"/>
  <c r="H24" i="101"/>
  <c r="H27" i="101"/>
  <c r="H28" i="101"/>
  <c r="H29" i="101"/>
  <c r="H30" i="101"/>
  <c r="H31" i="101"/>
  <c r="H32" i="101"/>
  <c r="H33" i="101"/>
  <c r="H34" i="101"/>
  <c r="H35" i="101"/>
  <c r="H36" i="101"/>
  <c r="H41" i="101"/>
  <c r="H14" i="102"/>
  <c r="H15" i="102"/>
  <c r="H16" i="102"/>
  <c r="H17" i="102"/>
  <c r="H18" i="102"/>
  <c r="H19" i="102"/>
  <c r="H20" i="102"/>
  <c r="H21" i="102"/>
  <c r="H22" i="102"/>
  <c r="H23" i="102"/>
  <c r="H24" i="102"/>
  <c r="H27" i="102"/>
  <c r="H28" i="102"/>
  <c r="H29" i="102"/>
  <c r="H30" i="102"/>
  <c r="H31" i="102"/>
  <c r="H32" i="102"/>
  <c r="H33" i="102"/>
  <c r="H34" i="102"/>
  <c r="H35" i="102"/>
  <c r="H36" i="102"/>
  <c r="H41" i="102"/>
  <c r="H14" i="103"/>
  <c r="H15" i="103"/>
  <c r="H16" i="103"/>
  <c r="H17" i="103"/>
  <c r="H18" i="103"/>
  <c r="H19" i="103"/>
  <c r="H20" i="103"/>
  <c r="H21" i="103"/>
  <c r="H22" i="103"/>
  <c r="H23" i="103"/>
  <c r="H24" i="103"/>
  <c r="H27" i="103"/>
  <c r="H28" i="103"/>
  <c r="H29" i="103"/>
  <c r="H30" i="103"/>
  <c r="H31" i="103"/>
  <c r="H32" i="103"/>
  <c r="H33" i="103"/>
  <c r="H34" i="103"/>
  <c r="H35" i="103"/>
  <c r="H36" i="103"/>
  <c r="H41" i="103"/>
  <c r="H14" i="104"/>
  <c r="H15" i="104"/>
  <c r="H16" i="104"/>
  <c r="H17" i="104"/>
  <c r="H18" i="104"/>
  <c r="H19" i="104"/>
  <c r="H20" i="104"/>
  <c r="H21" i="104"/>
  <c r="H22" i="104"/>
  <c r="H23" i="104"/>
  <c r="H24" i="104"/>
  <c r="H27" i="104"/>
  <c r="H28" i="104"/>
  <c r="H29" i="104"/>
  <c r="H30" i="104"/>
  <c r="H31" i="104"/>
  <c r="H32" i="104"/>
  <c r="H33" i="104"/>
  <c r="H34" i="104"/>
  <c r="H35" i="104"/>
  <c r="H36" i="104"/>
  <c r="H41" i="104"/>
  <c r="H14" i="105"/>
  <c r="H15" i="105"/>
  <c r="H16" i="105"/>
  <c r="H17" i="105"/>
  <c r="H18" i="105"/>
  <c r="H19" i="105"/>
  <c r="H20" i="105"/>
  <c r="H21" i="105"/>
  <c r="H22" i="105"/>
  <c r="H23" i="105"/>
  <c r="H24" i="105"/>
  <c r="H27" i="105"/>
  <c r="H28" i="105"/>
  <c r="H29" i="105"/>
  <c r="H30" i="105"/>
  <c r="H31" i="105"/>
  <c r="H32" i="105"/>
  <c r="H33" i="105"/>
  <c r="H34" i="105"/>
  <c r="H35" i="105"/>
  <c r="H36" i="105"/>
  <c r="H41" i="105"/>
  <c r="H14" i="106"/>
  <c r="H15" i="106"/>
  <c r="H16" i="106"/>
  <c r="H17" i="106"/>
  <c r="H18" i="106"/>
  <c r="H19" i="106"/>
  <c r="H20" i="106"/>
  <c r="H21" i="106"/>
  <c r="H22" i="106"/>
  <c r="H23" i="106"/>
  <c r="H24" i="106"/>
  <c r="H27" i="106"/>
  <c r="H28" i="106"/>
  <c r="H29" i="106"/>
  <c r="H30" i="106"/>
  <c r="H31" i="106"/>
  <c r="H32" i="106"/>
  <c r="H33" i="106"/>
  <c r="H34" i="106"/>
  <c r="H35" i="106"/>
  <c r="H36" i="106"/>
  <c r="H41" i="106"/>
  <c r="H14" i="107"/>
  <c r="H15" i="107"/>
  <c r="H16" i="107"/>
  <c r="H17" i="107"/>
  <c r="H18" i="107"/>
  <c r="H19" i="107"/>
  <c r="H20" i="107"/>
  <c r="H21" i="107"/>
  <c r="H22" i="107"/>
  <c r="H23" i="107"/>
  <c r="H24" i="107"/>
  <c r="H27" i="107"/>
  <c r="H28" i="107"/>
  <c r="H29" i="107"/>
  <c r="H30" i="107"/>
  <c r="H31" i="107"/>
  <c r="H32" i="107"/>
  <c r="H33" i="107"/>
  <c r="H34" i="107"/>
  <c r="H35" i="107"/>
  <c r="H36" i="107"/>
  <c r="H41" i="107"/>
  <c r="H14" i="108"/>
  <c r="H15" i="108"/>
  <c r="H16" i="108"/>
  <c r="H17" i="108"/>
  <c r="H18" i="108"/>
  <c r="H19" i="108"/>
  <c r="H20" i="108"/>
  <c r="H21" i="108"/>
  <c r="H22" i="108"/>
  <c r="H23" i="108"/>
  <c r="H24" i="108"/>
  <c r="H27" i="108"/>
  <c r="H28" i="108"/>
  <c r="H29" i="108"/>
  <c r="H30" i="108"/>
  <c r="H31" i="108"/>
  <c r="H32" i="108"/>
  <c r="H33" i="108"/>
  <c r="H34" i="108"/>
  <c r="H35" i="108"/>
  <c r="H36" i="108"/>
  <c r="H41" i="108"/>
  <c r="H14" i="109"/>
  <c r="H15" i="109"/>
  <c r="H16" i="109"/>
  <c r="H17" i="109"/>
  <c r="H18" i="109"/>
  <c r="H19" i="109"/>
  <c r="H20" i="109"/>
  <c r="H21" i="109"/>
  <c r="H22" i="109"/>
  <c r="H23" i="109"/>
  <c r="H24" i="109"/>
  <c r="H27" i="109"/>
  <c r="H28" i="109"/>
  <c r="H29" i="109"/>
  <c r="H30" i="109"/>
  <c r="H31" i="109"/>
  <c r="H32" i="109"/>
  <c r="H33" i="109"/>
  <c r="H34" i="109"/>
  <c r="H35" i="109"/>
  <c r="H36" i="109"/>
  <c r="H41" i="109"/>
  <c r="H14" i="110"/>
  <c r="H15" i="110"/>
  <c r="H16" i="110"/>
  <c r="H17" i="110"/>
  <c r="H18" i="110"/>
  <c r="H19" i="110"/>
  <c r="H20" i="110"/>
  <c r="H21" i="110"/>
  <c r="H22" i="110"/>
  <c r="H23" i="110"/>
  <c r="H24" i="110"/>
  <c r="H27" i="110"/>
  <c r="H28" i="110"/>
  <c r="H29" i="110"/>
  <c r="H30" i="110"/>
  <c r="H31" i="110"/>
  <c r="H32" i="110"/>
  <c r="H33" i="110"/>
  <c r="H34" i="110"/>
  <c r="H35" i="110"/>
  <c r="H36" i="110"/>
  <c r="H41" i="110"/>
  <c r="H14" i="111"/>
  <c r="H15" i="111"/>
  <c r="H16" i="111"/>
  <c r="H17" i="111"/>
  <c r="H18" i="111"/>
  <c r="H19" i="111"/>
  <c r="H20" i="111"/>
  <c r="H21" i="111"/>
  <c r="H22" i="111"/>
  <c r="H23" i="111"/>
  <c r="H24" i="111"/>
  <c r="H27" i="111"/>
  <c r="H28" i="111"/>
  <c r="H29" i="111"/>
  <c r="H30" i="111"/>
  <c r="H31" i="111"/>
  <c r="H32" i="111"/>
  <c r="H33" i="111"/>
  <c r="H34" i="111"/>
  <c r="H35" i="111"/>
  <c r="H36" i="111"/>
  <c r="H41" i="111"/>
  <c r="H14" i="4"/>
  <c r="H15" i="4"/>
  <c r="H16" i="4"/>
  <c r="H17" i="4"/>
  <c r="H18" i="4"/>
  <c r="H19" i="4"/>
  <c r="H20" i="4"/>
  <c r="H21" i="4"/>
  <c r="H22" i="4"/>
  <c r="H23" i="4"/>
  <c r="H24" i="4"/>
  <c r="H27" i="4"/>
  <c r="H28" i="4"/>
  <c r="H29" i="4"/>
  <c r="H30" i="4"/>
  <c r="H31" i="4"/>
  <c r="H32" i="4"/>
  <c r="H33" i="4"/>
  <c r="H34" i="4"/>
  <c r="H35" i="4"/>
  <c r="H36" i="4"/>
  <c r="H41" i="4"/>
  <c r="I41" i="4" s="1"/>
  <c r="H13" i="80"/>
  <c r="H13" i="81"/>
  <c r="H13" i="82"/>
  <c r="H13" i="83"/>
  <c r="H13" i="84"/>
  <c r="H13" i="85"/>
  <c r="H13" i="86"/>
  <c r="H13" i="87"/>
  <c r="H13" i="88"/>
  <c r="H13" i="89"/>
  <c r="H13" i="90"/>
  <c r="H13" i="91"/>
  <c r="H13" i="92"/>
  <c r="H13" i="93"/>
  <c r="H13" i="94"/>
  <c r="H13" i="95"/>
  <c r="H13" i="96"/>
  <c r="H13" i="97"/>
  <c r="H13" i="98"/>
  <c r="H13" i="99"/>
  <c r="H13" i="100"/>
  <c r="H13" i="101"/>
  <c r="H13" i="102"/>
  <c r="H13" i="103"/>
  <c r="H13" i="104"/>
  <c r="H13" i="105"/>
  <c r="H13" i="106"/>
  <c r="H13" i="107"/>
  <c r="H13" i="108"/>
  <c r="H13" i="109"/>
  <c r="H13" i="110"/>
  <c r="H13" i="111"/>
  <c r="H13" i="4"/>
  <c r="H12" i="80"/>
  <c r="H12" i="81"/>
  <c r="H12" i="82"/>
  <c r="H12" i="83"/>
  <c r="H12" i="84"/>
  <c r="H12" i="85"/>
  <c r="H12" i="86"/>
  <c r="H12" i="87"/>
  <c r="H12" i="88"/>
  <c r="H12" i="89"/>
  <c r="H12" i="90"/>
  <c r="H12" i="91"/>
  <c r="H12" i="92"/>
  <c r="H12" i="93"/>
  <c r="H12" i="94"/>
  <c r="H12" i="95"/>
  <c r="H12" i="96"/>
  <c r="H12" i="97"/>
  <c r="H12" i="98"/>
  <c r="H12" i="99"/>
  <c r="H12" i="100"/>
  <c r="H12" i="101"/>
  <c r="H12" i="102"/>
  <c r="H12" i="103"/>
  <c r="H12" i="104"/>
  <c r="H12" i="105"/>
  <c r="H12" i="106"/>
  <c r="H12" i="107"/>
  <c r="H12" i="108"/>
  <c r="H12" i="109"/>
  <c r="H12" i="110"/>
  <c r="H12" i="111"/>
  <c r="H12" i="4"/>
  <c r="H11" i="80"/>
  <c r="H11" i="81"/>
  <c r="H11" i="82"/>
  <c r="H11" i="83"/>
  <c r="H11" i="84"/>
  <c r="H11" i="85"/>
  <c r="H11" i="86"/>
  <c r="H11" i="87"/>
  <c r="H11" i="88"/>
  <c r="H11" i="89"/>
  <c r="H11" i="90"/>
  <c r="H11" i="91"/>
  <c r="H11" i="92"/>
  <c r="H11" i="93"/>
  <c r="H11" i="94"/>
  <c r="H11" i="95"/>
  <c r="H11" i="96"/>
  <c r="H11" i="97"/>
  <c r="H11" i="98"/>
  <c r="H11" i="99"/>
  <c r="H11" i="100"/>
  <c r="H11" i="101"/>
  <c r="H11" i="102"/>
  <c r="H11" i="103"/>
  <c r="H11" i="104"/>
  <c r="H11" i="105"/>
  <c r="H11" i="106"/>
  <c r="H11" i="107"/>
  <c r="H11" i="108"/>
  <c r="H11" i="109"/>
  <c r="H11" i="110"/>
  <c r="H11" i="111"/>
  <c r="H11" i="4"/>
  <c r="A1" i="124"/>
  <c r="G23" i="91"/>
  <c r="G41" i="111" l="1"/>
  <c r="G36" i="111"/>
  <c r="G35" i="111"/>
  <c r="G34" i="111"/>
  <c r="G33" i="111"/>
  <c r="G32" i="111"/>
  <c r="G31" i="111"/>
  <c r="G30" i="111"/>
  <c r="G29" i="111"/>
  <c r="G28" i="111"/>
  <c r="G27" i="111"/>
  <c r="G24" i="111"/>
  <c r="G23" i="111"/>
  <c r="G22" i="111"/>
  <c r="G21" i="111"/>
  <c r="G20" i="111"/>
  <c r="G19" i="111"/>
  <c r="G18" i="111"/>
  <c r="G17" i="111"/>
  <c r="G16" i="111"/>
  <c r="G15" i="111"/>
  <c r="G14" i="111"/>
  <c r="G13" i="111"/>
  <c r="G12" i="111"/>
  <c r="G11" i="111"/>
  <c r="G41" i="110"/>
  <c r="G36" i="110"/>
  <c r="G35" i="110"/>
  <c r="G34" i="110"/>
  <c r="G33" i="110"/>
  <c r="G32" i="110"/>
  <c r="G31" i="110"/>
  <c r="G30" i="110"/>
  <c r="G29" i="110"/>
  <c r="G28" i="110"/>
  <c r="G27" i="110"/>
  <c r="G24" i="110"/>
  <c r="G23" i="110"/>
  <c r="G22" i="110"/>
  <c r="G21" i="110"/>
  <c r="G20" i="110"/>
  <c r="G19" i="110"/>
  <c r="G18" i="110"/>
  <c r="G17" i="110"/>
  <c r="G16" i="110"/>
  <c r="G15" i="110"/>
  <c r="G14" i="110"/>
  <c r="G13" i="110"/>
  <c r="G12" i="110"/>
  <c r="G11" i="110"/>
  <c r="G41" i="109"/>
  <c r="G36" i="109"/>
  <c r="G35" i="109"/>
  <c r="G34" i="109"/>
  <c r="G33" i="109"/>
  <c r="G32" i="109"/>
  <c r="G31" i="109"/>
  <c r="G30" i="109"/>
  <c r="G29" i="109"/>
  <c r="G28" i="109"/>
  <c r="G27" i="109"/>
  <c r="G24" i="109"/>
  <c r="G23" i="109"/>
  <c r="G22" i="109"/>
  <c r="G21" i="109"/>
  <c r="G20" i="109"/>
  <c r="G19" i="109"/>
  <c r="G18" i="109"/>
  <c r="G17" i="109"/>
  <c r="G16" i="109"/>
  <c r="G15" i="109"/>
  <c r="G14" i="109"/>
  <c r="G13" i="109"/>
  <c r="G12" i="109"/>
  <c r="G11" i="109"/>
  <c r="G41" i="108"/>
  <c r="G36" i="108"/>
  <c r="G35" i="108"/>
  <c r="G34" i="108"/>
  <c r="G33" i="108"/>
  <c r="G32" i="108"/>
  <c r="G31" i="108"/>
  <c r="G30" i="108"/>
  <c r="G29" i="108"/>
  <c r="G28" i="108"/>
  <c r="G27" i="108"/>
  <c r="G24" i="108"/>
  <c r="G23" i="108"/>
  <c r="G22" i="108"/>
  <c r="G21" i="108"/>
  <c r="G20" i="108"/>
  <c r="G19" i="108"/>
  <c r="G18" i="108"/>
  <c r="G17" i="108"/>
  <c r="G16" i="108"/>
  <c r="G15" i="108"/>
  <c r="G14" i="108"/>
  <c r="G13" i="108"/>
  <c r="G12" i="108"/>
  <c r="G11" i="108"/>
  <c r="G41" i="107"/>
  <c r="G36" i="107"/>
  <c r="G35" i="107"/>
  <c r="G34" i="107"/>
  <c r="G33" i="107"/>
  <c r="G32" i="107"/>
  <c r="G31" i="107"/>
  <c r="G30" i="107"/>
  <c r="G29" i="107"/>
  <c r="G28" i="107"/>
  <c r="G27" i="107"/>
  <c r="G24" i="107"/>
  <c r="G23" i="107"/>
  <c r="G22" i="107"/>
  <c r="G21" i="107"/>
  <c r="G20" i="107"/>
  <c r="G19" i="107"/>
  <c r="G18" i="107"/>
  <c r="G17" i="107"/>
  <c r="G16" i="107"/>
  <c r="G15" i="107"/>
  <c r="G14" i="107"/>
  <c r="G13" i="107"/>
  <c r="G12" i="107"/>
  <c r="G11" i="107"/>
  <c r="G41" i="106"/>
  <c r="G36" i="106"/>
  <c r="G35" i="106"/>
  <c r="G34" i="106"/>
  <c r="G33" i="106"/>
  <c r="G32" i="106"/>
  <c r="G31" i="106"/>
  <c r="G30" i="106"/>
  <c r="G29" i="106"/>
  <c r="G28" i="106"/>
  <c r="G27" i="106"/>
  <c r="G24" i="106"/>
  <c r="G23" i="106"/>
  <c r="G22" i="106"/>
  <c r="G21" i="106"/>
  <c r="G20" i="106"/>
  <c r="G19" i="106"/>
  <c r="G18" i="106"/>
  <c r="G17" i="106"/>
  <c r="G16" i="106"/>
  <c r="G15" i="106"/>
  <c r="G14" i="106"/>
  <c r="G13" i="106"/>
  <c r="G12" i="106"/>
  <c r="G11" i="106"/>
  <c r="G41" i="105"/>
  <c r="G36" i="105"/>
  <c r="G35" i="105"/>
  <c r="G34" i="105"/>
  <c r="G33" i="105"/>
  <c r="G32" i="105"/>
  <c r="G31" i="105"/>
  <c r="G30" i="105"/>
  <c r="G29" i="105"/>
  <c r="G28" i="105"/>
  <c r="G27" i="105"/>
  <c r="G24" i="105"/>
  <c r="G23" i="105"/>
  <c r="G22" i="105"/>
  <c r="G21" i="105"/>
  <c r="G20" i="105"/>
  <c r="G19" i="105"/>
  <c r="G18" i="105"/>
  <c r="G17" i="105"/>
  <c r="G16" i="105"/>
  <c r="G15" i="105"/>
  <c r="G14" i="105"/>
  <c r="G13" i="105"/>
  <c r="G12" i="105"/>
  <c r="G11" i="105"/>
  <c r="G41" i="104"/>
  <c r="G36" i="104"/>
  <c r="G35" i="104"/>
  <c r="G34" i="104"/>
  <c r="G33" i="104"/>
  <c r="G32" i="104"/>
  <c r="G31" i="104"/>
  <c r="G30" i="104"/>
  <c r="G29" i="104"/>
  <c r="G28" i="104"/>
  <c r="G27" i="104"/>
  <c r="G24" i="104"/>
  <c r="G23" i="104"/>
  <c r="G22" i="104"/>
  <c r="G21" i="104"/>
  <c r="G20" i="104"/>
  <c r="G19" i="104"/>
  <c r="G18" i="104"/>
  <c r="G17" i="104"/>
  <c r="G16" i="104"/>
  <c r="G15" i="104"/>
  <c r="G14" i="104"/>
  <c r="G13" i="104"/>
  <c r="G12" i="104"/>
  <c r="G11" i="104"/>
  <c r="G41" i="103"/>
  <c r="G36" i="103"/>
  <c r="G35" i="103"/>
  <c r="G34" i="103"/>
  <c r="G33" i="103"/>
  <c r="G32" i="103"/>
  <c r="G31" i="103"/>
  <c r="G30" i="103"/>
  <c r="G29" i="103"/>
  <c r="G28" i="103"/>
  <c r="G27" i="103"/>
  <c r="G24" i="103"/>
  <c r="G23" i="103"/>
  <c r="G22" i="103"/>
  <c r="G21" i="103"/>
  <c r="G20" i="103"/>
  <c r="G19" i="103"/>
  <c r="G18" i="103"/>
  <c r="G17" i="103"/>
  <c r="G16" i="103"/>
  <c r="G15" i="103"/>
  <c r="G14" i="103"/>
  <c r="G13" i="103"/>
  <c r="G12" i="103"/>
  <c r="G11" i="103"/>
  <c r="G41" i="102"/>
  <c r="G36" i="102"/>
  <c r="G35" i="102"/>
  <c r="G34" i="102"/>
  <c r="G33" i="102"/>
  <c r="G32" i="102"/>
  <c r="G31" i="102"/>
  <c r="G30" i="102"/>
  <c r="G29" i="102"/>
  <c r="G28" i="102"/>
  <c r="G27" i="102"/>
  <c r="G24" i="102"/>
  <c r="G23" i="102"/>
  <c r="G22" i="102"/>
  <c r="G21" i="102"/>
  <c r="G20" i="102"/>
  <c r="G19" i="102"/>
  <c r="G18" i="102"/>
  <c r="G17" i="102"/>
  <c r="G16" i="102"/>
  <c r="G15" i="102"/>
  <c r="G14" i="102"/>
  <c r="G13" i="102"/>
  <c r="G12" i="102"/>
  <c r="G11" i="102"/>
  <c r="G41" i="101"/>
  <c r="G36" i="101"/>
  <c r="G35" i="101"/>
  <c r="G34" i="101"/>
  <c r="G33" i="101"/>
  <c r="G32" i="101"/>
  <c r="G31" i="101"/>
  <c r="G30" i="101"/>
  <c r="G29" i="101"/>
  <c r="G28" i="101"/>
  <c r="G27" i="101"/>
  <c r="G24" i="101"/>
  <c r="G23" i="101"/>
  <c r="G22" i="101"/>
  <c r="G21" i="101"/>
  <c r="G20" i="101"/>
  <c r="G19" i="101"/>
  <c r="G18" i="101"/>
  <c r="G17" i="101"/>
  <c r="G16" i="101"/>
  <c r="G15" i="101"/>
  <c r="G14" i="101"/>
  <c r="G13" i="101"/>
  <c r="G12" i="101"/>
  <c r="G11" i="101"/>
  <c r="G41" i="100"/>
  <c r="G35" i="100"/>
  <c r="G34" i="100"/>
  <c r="G33" i="100"/>
  <c r="G32" i="100"/>
  <c r="G31" i="100"/>
  <c r="G30" i="100"/>
  <c r="G29" i="100"/>
  <c r="G28" i="100"/>
  <c r="G27" i="100"/>
  <c r="G24" i="100"/>
  <c r="G23" i="100"/>
  <c r="G22" i="100"/>
  <c r="G21" i="100"/>
  <c r="G20" i="100"/>
  <c r="G19" i="100"/>
  <c r="G18" i="100"/>
  <c r="G17" i="100"/>
  <c r="G16" i="100"/>
  <c r="G15" i="100"/>
  <c r="G14" i="100"/>
  <c r="G13" i="100"/>
  <c r="G12" i="100"/>
  <c r="G11" i="100"/>
  <c r="G41" i="99"/>
  <c r="G36" i="99"/>
  <c r="G35" i="99"/>
  <c r="G34" i="99"/>
  <c r="G33" i="99"/>
  <c r="G32" i="99"/>
  <c r="G31" i="99"/>
  <c r="G30" i="99"/>
  <c r="G29" i="99"/>
  <c r="G28" i="99"/>
  <c r="G27" i="99"/>
  <c r="G24" i="99"/>
  <c r="G23" i="99"/>
  <c r="G22" i="99"/>
  <c r="G21" i="99"/>
  <c r="G20" i="99"/>
  <c r="G19" i="99"/>
  <c r="G18" i="99"/>
  <c r="G17" i="99"/>
  <c r="G16" i="99"/>
  <c r="G15" i="99"/>
  <c r="G14" i="99"/>
  <c r="G13" i="99"/>
  <c r="G12" i="99"/>
  <c r="G11" i="99"/>
  <c r="G41" i="98"/>
  <c r="G36" i="98"/>
  <c r="G35" i="98"/>
  <c r="G34" i="98"/>
  <c r="G33" i="98"/>
  <c r="G32" i="98"/>
  <c r="G31" i="98"/>
  <c r="G30" i="98"/>
  <c r="G29" i="98"/>
  <c r="G28" i="98"/>
  <c r="G27" i="98"/>
  <c r="G24" i="98"/>
  <c r="G23" i="98"/>
  <c r="G22" i="98"/>
  <c r="G21" i="98"/>
  <c r="G20" i="98"/>
  <c r="G19" i="98"/>
  <c r="G18" i="98"/>
  <c r="G17" i="98"/>
  <c r="G16" i="98"/>
  <c r="G15" i="98"/>
  <c r="G14" i="98"/>
  <c r="G13" i="98"/>
  <c r="G12" i="98"/>
  <c r="G11" i="98"/>
  <c r="G41" i="97"/>
  <c r="G36" i="97"/>
  <c r="G35" i="97"/>
  <c r="G34" i="97"/>
  <c r="G33" i="97"/>
  <c r="G32" i="97"/>
  <c r="G31" i="97"/>
  <c r="G30" i="97"/>
  <c r="G29" i="97"/>
  <c r="G28" i="97"/>
  <c r="G27" i="97"/>
  <c r="G24" i="97"/>
  <c r="G23" i="97"/>
  <c r="G22" i="97"/>
  <c r="G21" i="97"/>
  <c r="G20" i="97"/>
  <c r="G19" i="97"/>
  <c r="G18" i="97"/>
  <c r="G17" i="97"/>
  <c r="G16" i="97"/>
  <c r="G15" i="97"/>
  <c r="G14" i="97"/>
  <c r="G13" i="97"/>
  <c r="G12" i="97"/>
  <c r="G11" i="97"/>
  <c r="G41" i="96"/>
  <c r="G36" i="96"/>
  <c r="G35" i="96"/>
  <c r="G34" i="96"/>
  <c r="G33" i="96"/>
  <c r="G32" i="96"/>
  <c r="G31" i="96"/>
  <c r="G30" i="96"/>
  <c r="G29" i="96"/>
  <c r="G28" i="96"/>
  <c r="G27" i="96"/>
  <c r="G24" i="96"/>
  <c r="G23" i="96"/>
  <c r="G22" i="96"/>
  <c r="G21" i="96"/>
  <c r="G20" i="96"/>
  <c r="G19" i="96"/>
  <c r="G18" i="96"/>
  <c r="G17" i="96"/>
  <c r="G16" i="96"/>
  <c r="G15" i="96"/>
  <c r="G14" i="96"/>
  <c r="G13" i="96"/>
  <c r="G12" i="96"/>
  <c r="G11" i="96"/>
  <c r="G41" i="95"/>
  <c r="G36" i="95"/>
  <c r="G35" i="95"/>
  <c r="G34" i="95"/>
  <c r="G33" i="95"/>
  <c r="G32" i="95"/>
  <c r="G31" i="95"/>
  <c r="G30" i="95"/>
  <c r="G29" i="95"/>
  <c r="G28" i="95"/>
  <c r="G27" i="95"/>
  <c r="G24" i="95"/>
  <c r="G23" i="95"/>
  <c r="G22" i="95"/>
  <c r="G21" i="95"/>
  <c r="G20" i="95"/>
  <c r="G19" i="95"/>
  <c r="G18" i="95"/>
  <c r="G17" i="95"/>
  <c r="G16" i="95"/>
  <c r="G15" i="95"/>
  <c r="G14" i="95"/>
  <c r="G13" i="95"/>
  <c r="G12" i="95"/>
  <c r="G11" i="95"/>
  <c r="G41" i="94"/>
  <c r="G36" i="94"/>
  <c r="G35" i="94"/>
  <c r="G34" i="94"/>
  <c r="G33" i="94"/>
  <c r="G32" i="94"/>
  <c r="G31" i="94"/>
  <c r="G30" i="94"/>
  <c r="G29" i="94"/>
  <c r="G28" i="94"/>
  <c r="G27" i="94"/>
  <c r="G24" i="94"/>
  <c r="G23" i="94"/>
  <c r="G22" i="94"/>
  <c r="G21" i="94"/>
  <c r="G20" i="94"/>
  <c r="G19" i="94"/>
  <c r="G18" i="94"/>
  <c r="G17" i="94"/>
  <c r="G16" i="94"/>
  <c r="G15" i="94"/>
  <c r="G14" i="94"/>
  <c r="G13" i="94"/>
  <c r="G12" i="94"/>
  <c r="G11" i="94"/>
  <c r="G41" i="93"/>
  <c r="G36" i="93"/>
  <c r="G35" i="93"/>
  <c r="G34" i="93"/>
  <c r="G33" i="93"/>
  <c r="G32" i="93"/>
  <c r="G31" i="93"/>
  <c r="G30" i="93"/>
  <c r="G29" i="93"/>
  <c r="G28" i="93"/>
  <c r="G27" i="93"/>
  <c r="G24" i="93"/>
  <c r="G23" i="93"/>
  <c r="G22" i="93"/>
  <c r="G21" i="93"/>
  <c r="G20" i="93"/>
  <c r="G19" i="93"/>
  <c r="G18" i="93"/>
  <c r="G17" i="93"/>
  <c r="G16" i="93"/>
  <c r="G15" i="93"/>
  <c r="G14" i="93"/>
  <c r="G13" i="93"/>
  <c r="G12" i="93"/>
  <c r="G11" i="93"/>
  <c r="G41" i="92"/>
  <c r="G36" i="92"/>
  <c r="G35" i="92"/>
  <c r="G34" i="92"/>
  <c r="G33" i="92"/>
  <c r="G32" i="92"/>
  <c r="G31" i="92"/>
  <c r="G30" i="92"/>
  <c r="G29" i="92"/>
  <c r="G28" i="92"/>
  <c r="G27" i="92"/>
  <c r="G24" i="92"/>
  <c r="G23" i="92"/>
  <c r="G22" i="92"/>
  <c r="G21" i="92"/>
  <c r="G20" i="92"/>
  <c r="G19" i="92"/>
  <c r="G18" i="92"/>
  <c r="G17" i="92"/>
  <c r="G16" i="92"/>
  <c r="G15" i="92"/>
  <c r="G14" i="92"/>
  <c r="G13" i="92"/>
  <c r="G12" i="92"/>
  <c r="G11" i="92"/>
  <c r="G41" i="91"/>
  <c r="G36" i="91"/>
  <c r="G35" i="91"/>
  <c r="G34" i="91"/>
  <c r="G33" i="91"/>
  <c r="G32" i="91"/>
  <c r="G31" i="91"/>
  <c r="G30" i="91"/>
  <c r="G29" i="91"/>
  <c r="G28" i="91"/>
  <c r="G27" i="91"/>
  <c r="G24" i="91"/>
  <c r="G22" i="91"/>
  <c r="G21" i="91"/>
  <c r="G20" i="91"/>
  <c r="G19" i="91"/>
  <c r="G18" i="91"/>
  <c r="G17" i="91"/>
  <c r="G16" i="91"/>
  <c r="G15" i="91"/>
  <c r="G14" i="91"/>
  <c r="G13" i="91"/>
  <c r="G12" i="91"/>
  <c r="G11" i="91"/>
  <c r="G11" i="90"/>
  <c r="G41" i="90"/>
  <c r="G36" i="90"/>
  <c r="G35" i="90"/>
  <c r="G34" i="90"/>
  <c r="G33" i="90"/>
  <c r="G32" i="90"/>
  <c r="G31" i="90"/>
  <c r="G30" i="90"/>
  <c r="G29" i="90"/>
  <c r="G28" i="90"/>
  <c r="G27" i="90"/>
  <c r="G24" i="90"/>
  <c r="G23" i="90"/>
  <c r="G22" i="90"/>
  <c r="G21" i="90"/>
  <c r="G20" i="90"/>
  <c r="G19" i="90"/>
  <c r="G18" i="90"/>
  <c r="G17" i="90"/>
  <c r="G16" i="90"/>
  <c r="G15" i="90"/>
  <c r="G14" i="90"/>
  <c r="G13" i="90"/>
  <c r="G12" i="90"/>
  <c r="G41" i="89"/>
  <c r="G36" i="89"/>
  <c r="G35" i="89"/>
  <c r="G34" i="89"/>
  <c r="G33" i="89"/>
  <c r="G32" i="89"/>
  <c r="G31" i="89"/>
  <c r="G30" i="89"/>
  <c r="G29" i="89"/>
  <c r="G28" i="89"/>
  <c r="G27" i="89"/>
  <c r="G24" i="89"/>
  <c r="G23" i="89"/>
  <c r="G22" i="89"/>
  <c r="G21" i="89"/>
  <c r="G20" i="89"/>
  <c r="G19" i="89"/>
  <c r="G18" i="89"/>
  <c r="G17" i="89"/>
  <c r="G16" i="89"/>
  <c r="G15" i="89"/>
  <c r="G14" i="89"/>
  <c r="G13" i="89"/>
  <c r="G12" i="89"/>
  <c r="G11" i="89"/>
  <c r="G41" i="88"/>
  <c r="G36" i="88"/>
  <c r="G35" i="88"/>
  <c r="G34" i="88"/>
  <c r="G33" i="88"/>
  <c r="G32" i="88"/>
  <c r="G31" i="88"/>
  <c r="G30" i="88"/>
  <c r="G29" i="88"/>
  <c r="G28" i="88"/>
  <c r="G27" i="88"/>
  <c r="G24" i="88"/>
  <c r="G23" i="88"/>
  <c r="G22" i="88"/>
  <c r="G21" i="88"/>
  <c r="G20" i="88"/>
  <c r="G19" i="88"/>
  <c r="G18" i="88"/>
  <c r="G17" i="88"/>
  <c r="G16" i="88"/>
  <c r="G15" i="88"/>
  <c r="G14" i="88"/>
  <c r="G13" i="88"/>
  <c r="G12" i="88"/>
  <c r="G11" i="88"/>
  <c r="G41" i="87"/>
  <c r="G36" i="87"/>
  <c r="G35" i="87"/>
  <c r="G34" i="87"/>
  <c r="G33" i="87"/>
  <c r="G32" i="87"/>
  <c r="G31" i="87"/>
  <c r="G30" i="87"/>
  <c r="G29" i="87"/>
  <c r="G28" i="87"/>
  <c r="G27" i="87"/>
  <c r="G24" i="87"/>
  <c r="G23" i="87"/>
  <c r="G22" i="87"/>
  <c r="G21" i="87"/>
  <c r="G20" i="87"/>
  <c r="G19" i="87"/>
  <c r="G18" i="87"/>
  <c r="G17" i="87"/>
  <c r="G16" i="87"/>
  <c r="G15" i="87"/>
  <c r="G14" i="87"/>
  <c r="G13" i="87"/>
  <c r="G12" i="87"/>
  <c r="G11" i="87"/>
  <c r="G41" i="86"/>
  <c r="G36" i="86"/>
  <c r="G35" i="86"/>
  <c r="G34" i="86"/>
  <c r="G33" i="86"/>
  <c r="G32" i="86"/>
  <c r="G31" i="86"/>
  <c r="G30" i="86"/>
  <c r="G29" i="86"/>
  <c r="G28" i="86"/>
  <c r="G27" i="86"/>
  <c r="G24" i="86"/>
  <c r="G23" i="86"/>
  <c r="G22" i="86"/>
  <c r="G21" i="86"/>
  <c r="G20" i="86"/>
  <c r="G19" i="86"/>
  <c r="G18" i="86"/>
  <c r="G17" i="86"/>
  <c r="G16" i="86"/>
  <c r="G15" i="86"/>
  <c r="G14" i="86"/>
  <c r="G13" i="86"/>
  <c r="G12" i="86"/>
  <c r="G11" i="86"/>
  <c r="G41" i="85"/>
  <c r="G36" i="85"/>
  <c r="G35" i="85"/>
  <c r="G34" i="85"/>
  <c r="G33" i="85"/>
  <c r="G32" i="85"/>
  <c r="G31" i="85"/>
  <c r="G30" i="85"/>
  <c r="G29" i="85"/>
  <c r="G28" i="85"/>
  <c r="G27" i="85"/>
  <c r="G24" i="85"/>
  <c r="G23" i="85"/>
  <c r="G22" i="85"/>
  <c r="G21" i="85"/>
  <c r="G20" i="85"/>
  <c r="G19" i="85"/>
  <c r="G18" i="85"/>
  <c r="G17" i="85"/>
  <c r="G16" i="85"/>
  <c r="G15" i="85"/>
  <c r="G14" i="85"/>
  <c r="G13" i="85"/>
  <c r="G12" i="85"/>
  <c r="G11" i="85"/>
  <c r="G41" i="84"/>
  <c r="G36" i="84"/>
  <c r="G35" i="84"/>
  <c r="G34" i="84"/>
  <c r="G33" i="84"/>
  <c r="G32" i="84"/>
  <c r="G31" i="84"/>
  <c r="G30" i="84"/>
  <c r="G29" i="84"/>
  <c r="G28" i="84"/>
  <c r="G27" i="84"/>
  <c r="G24" i="84"/>
  <c r="G23" i="84"/>
  <c r="G22" i="84"/>
  <c r="G21" i="84"/>
  <c r="G20" i="84"/>
  <c r="G19" i="84"/>
  <c r="G18" i="84"/>
  <c r="G17" i="84"/>
  <c r="G16" i="84"/>
  <c r="G15" i="84"/>
  <c r="G14" i="84"/>
  <c r="G13" i="84"/>
  <c r="G12" i="84"/>
  <c r="G11" i="84"/>
  <c r="G41" i="83"/>
  <c r="G36" i="83"/>
  <c r="G35" i="83"/>
  <c r="G34" i="83"/>
  <c r="G33" i="83"/>
  <c r="G32" i="83"/>
  <c r="G31" i="83"/>
  <c r="G30" i="83"/>
  <c r="G29" i="83"/>
  <c r="G28" i="83"/>
  <c r="G27" i="83"/>
  <c r="G24" i="83"/>
  <c r="G23" i="83"/>
  <c r="G22" i="83"/>
  <c r="G21" i="83"/>
  <c r="G20" i="83"/>
  <c r="G19" i="83"/>
  <c r="G18" i="83"/>
  <c r="G17" i="83"/>
  <c r="G16" i="83"/>
  <c r="G15" i="83"/>
  <c r="G14" i="83"/>
  <c r="G13" i="83"/>
  <c r="G12" i="83"/>
  <c r="G11" i="83"/>
  <c r="G41" i="82"/>
  <c r="G36" i="82"/>
  <c r="G35" i="82"/>
  <c r="G34" i="82"/>
  <c r="G33" i="82"/>
  <c r="G32" i="82"/>
  <c r="G31" i="82"/>
  <c r="G30" i="82"/>
  <c r="G29" i="82"/>
  <c r="G28" i="82"/>
  <c r="G27" i="82"/>
  <c r="G24" i="82"/>
  <c r="G23" i="82"/>
  <c r="G22" i="82"/>
  <c r="G21" i="82"/>
  <c r="G20" i="82"/>
  <c r="G19" i="82"/>
  <c r="G18" i="82"/>
  <c r="G17" i="82"/>
  <c r="G16" i="82"/>
  <c r="G15" i="82"/>
  <c r="G14" i="82"/>
  <c r="G13" i="82"/>
  <c r="G12" i="82"/>
  <c r="G11" i="82"/>
  <c r="G41" i="81"/>
  <c r="G36" i="81"/>
  <c r="G35" i="81"/>
  <c r="G34" i="81"/>
  <c r="G33" i="81"/>
  <c r="G32" i="81"/>
  <c r="G31" i="81"/>
  <c r="G30" i="81"/>
  <c r="G29" i="81"/>
  <c r="G28" i="81"/>
  <c r="G27" i="81"/>
  <c r="G24" i="81"/>
  <c r="G23" i="81"/>
  <c r="G22" i="81"/>
  <c r="G21" i="81"/>
  <c r="G20" i="81"/>
  <c r="G19" i="81"/>
  <c r="G18" i="81"/>
  <c r="G17" i="81"/>
  <c r="G16" i="81"/>
  <c r="G15" i="81"/>
  <c r="G14" i="81"/>
  <c r="G13" i="81"/>
  <c r="G12" i="81"/>
  <c r="G11" i="81"/>
  <c r="G41" i="80"/>
  <c r="I41" i="80" s="1"/>
  <c r="G36" i="80"/>
  <c r="G35" i="80"/>
  <c r="I35" i="80" s="1"/>
  <c r="G34" i="80"/>
  <c r="I34" i="80" s="1"/>
  <c r="G33" i="80"/>
  <c r="I33" i="80" s="1"/>
  <c r="G32" i="80"/>
  <c r="I32" i="80" s="1"/>
  <c r="G31" i="80"/>
  <c r="I31" i="80" s="1"/>
  <c r="G30" i="80"/>
  <c r="I30" i="80" s="1"/>
  <c r="G29" i="80"/>
  <c r="I29" i="80" s="1"/>
  <c r="G28" i="80"/>
  <c r="I28" i="80" s="1"/>
  <c r="G27" i="80"/>
  <c r="I27" i="80" s="1"/>
  <c r="G24" i="80"/>
  <c r="I24" i="80" s="1"/>
  <c r="G23" i="80"/>
  <c r="I23" i="80" s="1"/>
  <c r="G22" i="80"/>
  <c r="I22" i="80" s="1"/>
  <c r="G21" i="80"/>
  <c r="I21" i="80" s="1"/>
  <c r="G20" i="80"/>
  <c r="I20" i="80" s="1"/>
  <c r="G19" i="80"/>
  <c r="I19" i="80" s="1"/>
  <c r="G18" i="80"/>
  <c r="I18" i="80" s="1"/>
  <c r="G17" i="80"/>
  <c r="I17" i="80" s="1"/>
  <c r="G16" i="80"/>
  <c r="I16" i="80" s="1"/>
  <c r="G15" i="80"/>
  <c r="I15" i="80" s="1"/>
  <c r="G14" i="80"/>
  <c r="I14" i="80" s="1"/>
  <c r="G13" i="80"/>
  <c r="I13" i="80" s="1"/>
  <c r="G12" i="80"/>
  <c r="I12" i="80" s="1"/>
  <c r="G11" i="80"/>
  <c r="I11" i="80" s="1"/>
  <c r="G41" i="4"/>
  <c r="G36" i="4"/>
  <c r="G35" i="4"/>
  <c r="G34" i="4"/>
  <c r="G33" i="4"/>
  <c r="G32" i="4"/>
  <c r="G31" i="4"/>
  <c r="G30" i="4"/>
  <c r="G29" i="4"/>
  <c r="G28" i="4"/>
  <c r="G27" i="4"/>
  <c r="G24" i="4"/>
  <c r="G23" i="4"/>
  <c r="G21" i="4"/>
  <c r="G20" i="4"/>
  <c r="G19" i="4"/>
  <c r="G18" i="4"/>
  <c r="G17" i="4"/>
  <c r="G16" i="4"/>
  <c r="G15" i="4"/>
  <c r="G14" i="4"/>
  <c r="G13" i="4"/>
  <c r="G12" i="4"/>
  <c r="G11" i="4"/>
  <c r="F41" i="80"/>
  <c r="F41" i="81"/>
  <c r="F41" i="82"/>
  <c r="F41" i="83"/>
  <c r="F41" i="84"/>
  <c r="F41" i="85"/>
  <c r="F41" i="86"/>
  <c r="F41" i="87"/>
  <c r="F41" i="88"/>
  <c r="F41" i="89"/>
  <c r="F41" i="90"/>
  <c r="F41" i="91"/>
  <c r="F41" i="92"/>
  <c r="F41" i="93"/>
  <c r="F41" i="94"/>
  <c r="F41" i="95"/>
  <c r="F41" i="96"/>
  <c r="F41" i="97"/>
  <c r="F41" i="98"/>
  <c r="F41" i="99"/>
  <c r="F41" i="100"/>
  <c r="F41" i="101"/>
  <c r="F41" i="102"/>
  <c r="F41" i="103"/>
  <c r="F41" i="104"/>
  <c r="F41" i="105"/>
  <c r="F41" i="106"/>
  <c r="F41" i="107"/>
  <c r="F41" i="108"/>
  <c r="F41" i="109"/>
  <c r="F41" i="110"/>
  <c r="F41" i="111"/>
  <c r="F41" i="4"/>
  <c r="F36" i="80"/>
  <c r="F36" i="81"/>
  <c r="F36" i="82"/>
  <c r="F36" i="83"/>
  <c r="F36" i="84"/>
  <c r="F36" i="85"/>
  <c r="F36" i="86"/>
  <c r="F36" i="87"/>
  <c r="F36" i="88"/>
  <c r="F36" i="89"/>
  <c r="F36" i="90"/>
  <c r="F36" i="91"/>
  <c r="F36" i="92"/>
  <c r="F36" i="93"/>
  <c r="F36" i="94"/>
  <c r="F36" i="95"/>
  <c r="F36" i="96"/>
  <c r="F36" i="97"/>
  <c r="F36" i="98"/>
  <c r="F36" i="99"/>
  <c r="F36" i="100"/>
  <c r="F36" i="101"/>
  <c r="F36" i="102"/>
  <c r="F36" i="103"/>
  <c r="F36" i="104"/>
  <c r="F36" i="105"/>
  <c r="F36" i="106"/>
  <c r="F36" i="107"/>
  <c r="F36" i="108"/>
  <c r="F36" i="109"/>
  <c r="F36" i="110"/>
  <c r="F36" i="111"/>
  <c r="F36" i="4"/>
  <c r="F35" i="80"/>
  <c r="F35" i="81"/>
  <c r="F35" i="82"/>
  <c r="F35" i="83"/>
  <c r="F35" i="84"/>
  <c r="F35" i="85"/>
  <c r="F35" i="86"/>
  <c r="F35" i="87"/>
  <c r="F35" i="88"/>
  <c r="F35" i="89"/>
  <c r="F35" i="90"/>
  <c r="F35" i="91"/>
  <c r="F35" i="92"/>
  <c r="F35" i="93"/>
  <c r="F35" i="94"/>
  <c r="F35" i="95"/>
  <c r="F35" i="96"/>
  <c r="F35" i="97"/>
  <c r="F35" i="98"/>
  <c r="F35" i="99"/>
  <c r="F35" i="100"/>
  <c r="F35" i="101"/>
  <c r="F35" i="102"/>
  <c r="F35" i="103"/>
  <c r="F35" i="104"/>
  <c r="F35" i="105"/>
  <c r="F35" i="106"/>
  <c r="F35" i="107"/>
  <c r="F35" i="108"/>
  <c r="F35" i="109"/>
  <c r="F35" i="110"/>
  <c r="F35" i="111"/>
  <c r="F35" i="4"/>
  <c r="F34" i="80"/>
  <c r="F34" i="81"/>
  <c r="F34" i="82"/>
  <c r="F34" i="83"/>
  <c r="F34" i="84"/>
  <c r="F34" i="85"/>
  <c r="F34" i="86"/>
  <c r="F34" i="87"/>
  <c r="F34" i="88"/>
  <c r="F34" i="89"/>
  <c r="F34" i="90"/>
  <c r="F34" i="91"/>
  <c r="F34" i="92"/>
  <c r="F34" i="93"/>
  <c r="F34" i="94"/>
  <c r="F34" i="95"/>
  <c r="F34" i="96"/>
  <c r="F34" i="97"/>
  <c r="F34" i="98"/>
  <c r="F34" i="99"/>
  <c r="F34" i="100"/>
  <c r="F34" i="101"/>
  <c r="F34" i="102"/>
  <c r="F34" i="103"/>
  <c r="F34" i="104"/>
  <c r="F34" i="105"/>
  <c r="F34" i="106"/>
  <c r="F34" i="107"/>
  <c r="F34" i="108"/>
  <c r="F34" i="109"/>
  <c r="F34" i="110"/>
  <c r="F34" i="111"/>
  <c r="F34" i="4"/>
  <c r="F33" i="80"/>
  <c r="F33" i="81"/>
  <c r="F33" i="82"/>
  <c r="F33" i="83"/>
  <c r="F33" i="84"/>
  <c r="F33" i="85"/>
  <c r="F33" i="86"/>
  <c r="F33" i="87"/>
  <c r="F33" i="88"/>
  <c r="F33" i="89"/>
  <c r="F33" i="90"/>
  <c r="F33" i="91"/>
  <c r="F33" i="92"/>
  <c r="F33" i="93"/>
  <c r="F33" i="94"/>
  <c r="F33" i="95"/>
  <c r="F33" i="96"/>
  <c r="F33" i="97"/>
  <c r="F33" i="98"/>
  <c r="F33" i="99"/>
  <c r="F33" i="100"/>
  <c r="F33" i="101"/>
  <c r="F33" i="102"/>
  <c r="F33" i="103"/>
  <c r="F33" i="104"/>
  <c r="F33" i="105"/>
  <c r="F33" i="106"/>
  <c r="F33" i="107"/>
  <c r="F33" i="108"/>
  <c r="F33" i="109"/>
  <c r="F33" i="110"/>
  <c r="F33" i="111"/>
  <c r="F33" i="4"/>
  <c r="F32" i="80"/>
  <c r="F32" i="81"/>
  <c r="F32" i="82"/>
  <c r="F32" i="83"/>
  <c r="F32" i="84"/>
  <c r="F32" i="85"/>
  <c r="F32" i="86"/>
  <c r="F32" i="87"/>
  <c r="F32" i="88"/>
  <c r="F32" i="89"/>
  <c r="F32" i="90"/>
  <c r="F32" i="91"/>
  <c r="F32" i="92"/>
  <c r="F32" i="93"/>
  <c r="F32" i="94"/>
  <c r="F32" i="95"/>
  <c r="F32" i="96"/>
  <c r="F32" i="97"/>
  <c r="F32" i="98"/>
  <c r="F32" i="99"/>
  <c r="F32" i="100"/>
  <c r="F32" i="101"/>
  <c r="F32" i="102"/>
  <c r="F32" i="103"/>
  <c r="F32" i="104"/>
  <c r="F32" i="105"/>
  <c r="F32" i="106"/>
  <c r="F32" i="107"/>
  <c r="F32" i="108"/>
  <c r="F32" i="109"/>
  <c r="F32" i="110"/>
  <c r="F32" i="111"/>
  <c r="F32" i="4"/>
  <c r="F31" i="80"/>
  <c r="F31" i="81"/>
  <c r="F31" i="82"/>
  <c r="F31" i="83"/>
  <c r="F31" i="84"/>
  <c r="F31" i="85"/>
  <c r="F31" i="86"/>
  <c r="F31" i="87"/>
  <c r="F31" i="88"/>
  <c r="F31" i="89"/>
  <c r="F31" i="90"/>
  <c r="F31" i="91"/>
  <c r="F31" i="92"/>
  <c r="F31" i="93"/>
  <c r="F31" i="94"/>
  <c r="F31" i="95"/>
  <c r="F31" i="96"/>
  <c r="F31" i="97"/>
  <c r="F31" i="98"/>
  <c r="F31" i="99"/>
  <c r="F31" i="100"/>
  <c r="F31" i="101"/>
  <c r="F31" i="102"/>
  <c r="F31" i="103"/>
  <c r="F31" i="104"/>
  <c r="F31" i="105"/>
  <c r="F31" i="106"/>
  <c r="F31" i="107"/>
  <c r="F31" i="108"/>
  <c r="F31" i="109"/>
  <c r="F31" i="110"/>
  <c r="F31" i="111"/>
  <c r="F31" i="4"/>
  <c r="F30" i="80"/>
  <c r="F30" i="81"/>
  <c r="F30" i="82"/>
  <c r="F30" i="83"/>
  <c r="F30" i="84"/>
  <c r="F30" i="85"/>
  <c r="F30" i="86"/>
  <c r="F30" i="87"/>
  <c r="F30" i="88"/>
  <c r="F30" i="89"/>
  <c r="F30" i="90"/>
  <c r="F30" i="91"/>
  <c r="F30" i="92"/>
  <c r="F30" i="93"/>
  <c r="F30" i="94"/>
  <c r="F30" i="95"/>
  <c r="F30" i="96"/>
  <c r="F30" i="97"/>
  <c r="F30" i="98"/>
  <c r="F30" i="99"/>
  <c r="F30" i="100"/>
  <c r="F30" i="101"/>
  <c r="F30" i="102"/>
  <c r="F30" i="103"/>
  <c r="F30" i="104"/>
  <c r="F30" i="105"/>
  <c r="F30" i="106"/>
  <c r="F30" i="107"/>
  <c r="F30" i="108"/>
  <c r="F30" i="109"/>
  <c r="F30" i="110"/>
  <c r="F30" i="111"/>
  <c r="F30" i="4"/>
  <c r="F29" i="80"/>
  <c r="F29" i="81"/>
  <c r="F29" i="82"/>
  <c r="F29" i="83"/>
  <c r="F29" i="84"/>
  <c r="F29" i="85"/>
  <c r="F29" i="86"/>
  <c r="F29" i="87"/>
  <c r="F29" i="88"/>
  <c r="F29" i="89"/>
  <c r="F29" i="90"/>
  <c r="F29" i="91"/>
  <c r="F29" i="92"/>
  <c r="F29" i="93"/>
  <c r="F29" i="94"/>
  <c r="F29" i="95"/>
  <c r="F29" i="96"/>
  <c r="F29" i="97"/>
  <c r="F29" i="98"/>
  <c r="F29" i="99"/>
  <c r="F29" i="100"/>
  <c r="F29" i="101"/>
  <c r="F29" i="102"/>
  <c r="F29" i="103"/>
  <c r="F29" i="104"/>
  <c r="F29" i="105"/>
  <c r="F29" i="106"/>
  <c r="F29" i="107"/>
  <c r="F29" i="108"/>
  <c r="F29" i="109"/>
  <c r="F29" i="110"/>
  <c r="F29" i="111"/>
  <c r="F29" i="4"/>
  <c r="F28" i="80"/>
  <c r="F28" i="81"/>
  <c r="F28" i="82"/>
  <c r="F28" i="83"/>
  <c r="F28" i="84"/>
  <c r="F28" i="85"/>
  <c r="F28" i="86"/>
  <c r="F28" i="87"/>
  <c r="F28" i="88"/>
  <c r="F28" i="89"/>
  <c r="F28" i="90"/>
  <c r="F28" i="91"/>
  <c r="F28" i="92"/>
  <c r="F28" i="93"/>
  <c r="F28" i="94"/>
  <c r="F28" i="95"/>
  <c r="F28" i="96"/>
  <c r="F28" i="97"/>
  <c r="F28" i="98"/>
  <c r="F28" i="99"/>
  <c r="F28" i="100"/>
  <c r="F28" i="101"/>
  <c r="F28" i="102"/>
  <c r="F28" i="103"/>
  <c r="F28" i="104"/>
  <c r="F28" i="105"/>
  <c r="F28" i="106"/>
  <c r="F28" i="107"/>
  <c r="F28" i="108"/>
  <c r="F28" i="109"/>
  <c r="F28" i="110"/>
  <c r="F28" i="111"/>
  <c r="F28" i="4"/>
  <c r="F27" i="80"/>
  <c r="F27" i="81"/>
  <c r="F27" i="82"/>
  <c r="F27" i="83"/>
  <c r="F27" i="84"/>
  <c r="F27" i="85"/>
  <c r="F27" i="86"/>
  <c r="F27" i="87"/>
  <c r="F27" i="88"/>
  <c r="F27" i="89"/>
  <c r="F27" i="90"/>
  <c r="F27" i="91"/>
  <c r="F27" i="92"/>
  <c r="F27" i="93"/>
  <c r="F27" i="94"/>
  <c r="F27" i="95"/>
  <c r="F27" i="96"/>
  <c r="F27" i="97"/>
  <c r="F27" i="98"/>
  <c r="F27" i="99"/>
  <c r="F27" i="100"/>
  <c r="F27" i="101"/>
  <c r="F27" i="102"/>
  <c r="F27" i="103"/>
  <c r="F27" i="104"/>
  <c r="F27" i="105"/>
  <c r="F27" i="106"/>
  <c r="F27" i="107"/>
  <c r="F27" i="108"/>
  <c r="F27" i="109"/>
  <c r="F27" i="110"/>
  <c r="F27" i="111"/>
  <c r="F27" i="4"/>
  <c r="F24" i="80"/>
  <c r="F24" i="81"/>
  <c r="F24" i="82"/>
  <c r="F24" i="83"/>
  <c r="F24" i="84"/>
  <c r="F24" i="85"/>
  <c r="F24" i="86"/>
  <c r="F24" i="87"/>
  <c r="F24" i="88"/>
  <c r="F24" i="89"/>
  <c r="F24" i="90"/>
  <c r="F24" i="91"/>
  <c r="F24" i="92"/>
  <c r="F24" i="93"/>
  <c r="F24" i="94"/>
  <c r="F24" i="95"/>
  <c r="F24" i="96"/>
  <c r="F24" i="97"/>
  <c r="F24" i="98"/>
  <c r="F24" i="99"/>
  <c r="F24" i="100"/>
  <c r="F24" i="101"/>
  <c r="F24" i="102"/>
  <c r="F24" i="103"/>
  <c r="F24" i="104"/>
  <c r="F24" i="105"/>
  <c r="F24" i="106"/>
  <c r="F24" i="107"/>
  <c r="F24" i="108"/>
  <c r="F24" i="109"/>
  <c r="F24" i="110"/>
  <c r="F24" i="111"/>
  <c r="F24" i="4"/>
  <c r="F23" i="80"/>
  <c r="F23" i="81"/>
  <c r="F23" i="82"/>
  <c r="F23" i="83"/>
  <c r="F23" i="84"/>
  <c r="F23" i="85"/>
  <c r="F23" i="86"/>
  <c r="F23" i="87"/>
  <c r="F23" i="88"/>
  <c r="F23" i="89"/>
  <c r="F23" i="90"/>
  <c r="F23" i="91"/>
  <c r="F23" i="92"/>
  <c r="F23" i="93"/>
  <c r="F23" i="94"/>
  <c r="F23" i="95"/>
  <c r="F23" i="96"/>
  <c r="F23" i="97"/>
  <c r="F23" i="98"/>
  <c r="F23" i="99"/>
  <c r="F23" i="100"/>
  <c r="F23" i="101"/>
  <c r="F23" i="102"/>
  <c r="F23" i="103"/>
  <c r="F23" i="104"/>
  <c r="F23" i="105"/>
  <c r="F23" i="106"/>
  <c r="F23" i="107"/>
  <c r="F23" i="108"/>
  <c r="F23" i="109"/>
  <c r="F23" i="110"/>
  <c r="F23" i="111"/>
  <c r="F23" i="4"/>
  <c r="F22" i="80"/>
  <c r="F22" i="81"/>
  <c r="F22" i="82"/>
  <c r="F22" i="83"/>
  <c r="F22" i="84"/>
  <c r="F22" i="85"/>
  <c r="F22" i="86"/>
  <c r="F22" i="87"/>
  <c r="F22" i="88"/>
  <c r="F22" i="89"/>
  <c r="F22" i="90"/>
  <c r="F22" i="91"/>
  <c r="F22" i="92"/>
  <c r="F22" i="93"/>
  <c r="F22" i="94"/>
  <c r="F22" i="95"/>
  <c r="F22" i="96"/>
  <c r="F22" i="97"/>
  <c r="F22" i="98"/>
  <c r="F22" i="99"/>
  <c r="F22" i="100"/>
  <c r="F22" i="101"/>
  <c r="F22" i="102"/>
  <c r="F22" i="103"/>
  <c r="F22" i="104"/>
  <c r="F22" i="105"/>
  <c r="F22" i="106"/>
  <c r="F22" i="107"/>
  <c r="F22" i="108"/>
  <c r="F22" i="109"/>
  <c r="F22" i="110"/>
  <c r="F22" i="111"/>
  <c r="F22" i="4"/>
  <c r="F21" i="80"/>
  <c r="F21" i="81"/>
  <c r="F21" i="82"/>
  <c r="F21" i="83"/>
  <c r="F21" i="84"/>
  <c r="F21" i="85"/>
  <c r="F21" i="86"/>
  <c r="F21" i="87"/>
  <c r="F21" i="88"/>
  <c r="F21" i="89"/>
  <c r="F21" i="90"/>
  <c r="F21" i="91"/>
  <c r="F21" i="92"/>
  <c r="F21" i="93"/>
  <c r="F21" i="94"/>
  <c r="F21" i="95"/>
  <c r="F21" i="96"/>
  <c r="F21" i="97"/>
  <c r="F21" i="98"/>
  <c r="F21" i="99"/>
  <c r="F21" i="100"/>
  <c r="F21" i="101"/>
  <c r="F21" i="102"/>
  <c r="F21" i="103"/>
  <c r="F21" i="104"/>
  <c r="F21" i="105"/>
  <c r="F21" i="106"/>
  <c r="F21" i="107"/>
  <c r="F21" i="108"/>
  <c r="F21" i="109"/>
  <c r="F21" i="110"/>
  <c r="F21" i="111"/>
  <c r="F21" i="4"/>
  <c r="F20" i="80"/>
  <c r="F20" i="81"/>
  <c r="F20" i="82"/>
  <c r="F20" i="83"/>
  <c r="F20" i="84"/>
  <c r="F20" i="85"/>
  <c r="F20" i="86"/>
  <c r="F20" i="87"/>
  <c r="F20" i="88"/>
  <c r="F20" i="89"/>
  <c r="F20" i="90"/>
  <c r="F20" i="91"/>
  <c r="F20" i="92"/>
  <c r="F20" i="93"/>
  <c r="F20" i="94"/>
  <c r="F20" i="95"/>
  <c r="F20" i="96"/>
  <c r="F20" i="97"/>
  <c r="F20" i="98"/>
  <c r="F20" i="99"/>
  <c r="F20" i="100"/>
  <c r="F20" i="101"/>
  <c r="F20" i="102"/>
  <c r="F20" i="103"/>
  <c r="F20" i="104"/>
  <c r="F20" i="105"/>
  <c r="F20" i="106"/>
  <c r="F20" i="107"/>
  <c r="F20" i="108"/>
  <c r="F20" i="109"/>
  <c r="F20" i="110"/>
  <c r="F20" i="111"/>
  <c r="F20" i="4"/>
  <c r="F19" i="80"/>
  <c r="F19" i="81"/>
  <c r="F19" i="82"/>
  <c r="F19" i="83"/>
  <c r="F19" i="84"/>
  <c r="F19" i="85"/>
  <c r="F19" i="86"/>
  <c r="F19" i="87"/>
  <c r="F19" i="88"/>
  <c r="F19" i="89"/>
  <c r="F19" i="90"/>
  <c r="F19" i="91"/>
  <c r="F19" i="92"/>
  <c r="F19" i="93"/>
  <c r="F19" i="94"/>
  <c r="F19" i="95"/>
  <c r="F19" i="96"/>
  <c r="F19" i="97"/>
  <c r="F19" i="98"/>
  <c r="F19" i="99"/>
  <c r="F19" i="100"/>
  <c r="F19" i="101"/>
  <c r="F19" i="102"/>
  <c r="F19" i="103"/>
  <c r="F19" i="104"/>
  <c r="F19" i="105"/>
  <c r="F19" i="106"/>
  <c r="F19" i="107"/>
  <c r="F19" i="108"/>
  <c r="F19" i="109"/>
  <c r="F19" i="110"/>
  <c r="F19" i="111"/>
  <c r="F19" i="4"/>
  <c r="F18" i="80"/>
  <c r="F18" i="81"/>
  <c r="F18" i="82"/>
  <c r="F18" i="83"/>
  <c r="F18" i="84"/>
  <c r="F18" i="85"/>
  <c r="F18" i="86"/>
  <c r="F18" i="87"/>
  <c r="F18" i="88"/>
  <c r="F18" i="89"/>
  <c r="F18" i="90"/>
  <c r="F18" i="91"/>
  <c r="F18" i="92"/>
  <c r="F18" i="93"/>
  <c r="F18" i="94"/>
  <c r="F18" i="95"/>
  <c r="F18" i="96"/>
  <c r="F18" i="97"/>
  <c r="F18" i="98"/>
  <c r="F18" i="99"/>
  <c r="F18" i="100"/>
  <c r="F18" i="101"/>
  <c r="F18" i="102"/>
  <c r="F18" i="103"/>
  <c r="F18" i="104"/>
  <c r="F18" i="105"/>
  <c r="F18" i="106"/>
  <c r="F18" i="107"/>
  <c r="F18" i="108"/>
  <c r="F18" i="109"/>
  <c r="F18" i="110"/>
  <c r="F18" i="111"/>
  <c r="F18" i="4"/>
  <c r="F17" i="80"/>
  <c r="F17" i="81"/>
  <c r="F17" i="82"/>
  <c r="F17" i="83"/>
  <c r="F17" i="84"/>
  <c r="F17" i="85"/>
  <c r="F17" i="86"/>
  <c r="F17" i="87"/>
  <c r="F17" i="88"/>
  <c r="F17" i="89"/>
  <c r="F17" i="90"/>
  <c r="F17" i="91"/>
  <c r="F17" i="92"/>
  <c r="F17" i="93"/>
  <c r="F17" i="94"/>
  <c r="F17" i="95"/>
  <c r="F17" i="96"/>
  <c r="F17" i="97"/>
  <c r="F17" i="98"/>
  <c r="F17" i="99"/>
  <c r="F17" i="100"/>
  <c r="F17" i="101"/>
  <c r="F17" i="102"/>
  <c r="F17" i="103"/>
  <c r="F17" i="104"/>
  <c r="F17" i="105"/>
  <c r="F17" i="106"/>
  <c r="F17" i="107"/>
  <c r="F17" i="108"/>
  <c r="F17" i="109"/>
  <c r="F17" i="110"/>
  <c r="F17" i="111"/>
  <c r="F17" i="4"/>
  <c r="F16" i="80"/>
  <c r="F16" i="81"/>
  <c r="F16" i="82"/>
  <c r="F16" i="83"/>
  <c r="F16" i="84"/>
  <c r="F16" i="85"/>
  <c r="F16" i="86"/>
  <c r="F16" i="87"/>
  <c r="F16" i="88"/>
  <c r="F16" i="89"/>
  <c r="F16" i="90"/>
  <c r="F16" i="91"/>
  <c r="F16" i="92"/>
  <c r="F16" i="93"/>
  <c r="F16" i="94"/>
  <c r="F16" i="95"/>
  <c r="F16" i="96"/>
  <c r="F16" i="97"/>
  <c r="F16" i="98"/>
  <c r="F16" i="99"/>
  <c r="F16" i="100"/>
  <c r="F16" i="101"/>
  <c r="F16" i="102"/>
  <c r="F16" i="103"/>
  <c r="F16" i="104"/>
  <c r="F16" i="105"/>
  <c r="F16" i="106"/>
  <c r="F16" i="107"/>
  <c r="F16" i="108"/>
  <c r="F16" i="109"/>
  <c r="F16" i="110"/>
  <c r="F16" i="111"/>
  <c r="F16" i="4"/>
  <c r="F15" i="80"/>
  <c r="F15" i="81"/>
  <c r="F15" i="82"/>
  <c r="F15" i="83"/>
  <c r="F15" i="84"/>
  <c r="F15" i="85"/>
  <c r="F15" i="86"/>
  <c r="F15" i="87"/>
  <c r="F15" i="88"/>
  <c r="F15" i="89"/>
  <c r="F15" i="90"/>
  <c r="F15" i="91"/>
  <c r="F15" i="92"/>
  <c r="F15" i="93"/>
  <c r="F15" i="94"/>
  <c r="F15" i="95"/>
  <c r="F15" i="96"/>
  <c r="F15" i="97"/>
  <c r="F15" i="98"/>
  <c r="F15" i="99"/>
  <c r="F15" i="100"/>
  <c r="F15" i="101"/>
  <c r="F15" i="102"/>
  <c r="F15" i="103"/>
  <c r="F15" i="104"/>
  <c r="F15" i="105"/>
  <c r="F15" i="106"/>
  <c r="F15" i="107"/>
  <c r="F15" i="108"/>
  <c r="F15" i="109"/>
  <c r="F15" i="110"/>
  <c r="F15" i="111"/>
  <c r="F15" i="4"/>
  <c r="F14" i="80"/>
  <c r="F14" i="81"/>
  <c r="F14" i="82"/>
  <c r="F14" i="83"/>
  <c r="F14" i="84"/>
  <c r="F14" i="85"/>
  <c r="F14" i="86"/>
  <c r="F14" i="87"/>
  <c r="F14" i="88"/>
  <c r="F14" i="89"/>
  <c r="F14" i="90"/>
  <c r="F14" i="91"/>
  <c r="F14" i="92"/>
  <c r="F14" i="93"/>
  <c r="F14" i="94"/>
  <c r="F14" i="95"/>
  <c r="F14" i="96"/>
  <c r="F14" i="97"/>
  <c r="F14" i="98"/>
  <c r="F14" i="99"/>
  <c r="F14" i="100"/>
  <c r="F14" i="101"/>
  <c r="F14" i="102"/>
  <c r="F14" i="103"/>
  <c r="F14" i="104"/>
  <c r="F14" i="105"/>
  <c r="F14" i="106"/>
  <c r="F14" i="107"/>
  <c r="F14" i="108"/>
  <c r="F14" i="109"/>
  <c r="F14" i="110"/>
  <c r="F14" i="111"/>
  <c r="F14" i="4"/>
  <c r="F13" i="80"/>
  <c r="F13" i="81"/>
  <c r="F13" i="82"/>
  <c r="F13" i="83"/>
  <c r="F13" i="84"/>
  <c r="F13" i="85"/>
  <c r="F13" i="86"/>
  <c r="F13" i="87"/>
  <c r="F13" i="88"/>
  <c r="F13" i="89"/>
  <c r="F13" i="90"/>
  <c r="F13" i="91"/>
  <c r="F13" i="92"/>
  <c r="F13" i="93"/>
  <c r="F13" i="94"/>
  <c r="F13" i="95"/>
  <c r="F13" i="96"/>
  <c r="F13" i="97"/>
  <c r="F13" i="98"/>
  <c r="F13" i="99"/>
  <c r="F13" i="100"/>
  <c r="F13" i="101"/>
  <c r="F13" i="102"/>
  <c r="F13" i="103"/>
  <c r="F13" i="104"/>
  <c r="F13" i="105"/>
  <c r="F13" i="106"/>
  <c r="F13" i="107"/>
  <c r="F13" i="108"/>
  <c r="F13" i="109"/>
  <c r="F13" i="110"/>
  <c r="F13" i="111"/>
  <c r="F13" i="4"/>
  <c r="F12" i="80"/>
  <c r="F12" i="81"/>
  <c r="F12" i="82"/>
  <c r="F12" i="83"/>
  <c r="F12" i="84"/>
  <c r="F12" i="85"/>
  <c r="F12" i="86"/>
  <c r="F12" i="87"/>
  <c r="F12" i="88"/>
  <c r="F12" i="89"/>
  <c r="F12" i="90"/>
  <c r="F12" i="91"/>
  <c r="F12" i="92"/>
  <c r="F12" i="93"/>
  <c r="F12" i="94"/>
  <c r="F12" i="95"/>
  <c r="F12" i="96"/>
  <c r="F12" i="97"/>
  <c r="F12" i="98"/>
  <c r="F12" i="99"/>
  <c r="F12" i="100"/>
  <c r="F12" i="101"/>
  <c r="F12" i="102"/>
  <c r="F12" i="103"/>
  <c r="F12" i="104"/>
  <c r="F12" i="105"/>
  <c r="F12" i="106"/>
  <c r="F12" i="107"/>
  <c r="F12" i="108"/>
  <c r="F12" i="109"/>
  <c r="F12" i="110"/>
  <c r="F12" i="111"/>
  <c r="F12" i="4"/>
  <c r="F11" i="80"/>
  <c r="F11" i="81"/>
  <c r="F11" i="82"/>
  <c r="F11" i="83"/>
  <c r="F11" i="84"/>
  <c r="F11" i="85"/>
  <c r="F11" i="86"/>
  <c r="F11" i="87"/>
  <c r="F11" i="88"/>
  <c r="F11" i="89"/>
  <c r="F11" i="90"/>
  <c r="F11" i="91"/>
  <c r="F11" i="92"/>
  <c r="F11" i="93"/>
  <c r="F11" i="94"/>
  <c r="F11" i="95"/>
  <c r="F11" i="96"/>
  <c r="F11" i="97"/>
  <c r="F11" i="98"/>
  <c r="F11" i="99"/>
  <c r="F11" i="100"/>
  <c r="F11" i="101"/>
  <c r="F11" i="102"/>
  <c r="F11" i="103"/>
  <c r="F11" i="104"/>
  <c r="F11" i="105"/>
  <c r="F11" i="106"/>
  <c r="F11" i="107"/>
  <c r="F11" i="108"/>
  <c r="F11" i="109"/>
  <c r="F11" i="110"/>
  <c r="F11" i="111"/>
  <c r="F11" i="4"/>
  <c r="I23" i="4" l="1"/>
  <c r="I24" i="4"/>
  <c r="I27" i="4"/>
  <c r="I28" i="4"/>
  <c r="I29" i="4"/>
  <c r="I30" i="4"/>
  <c r="I31" i="4"/>
  <c r="I32" i="4"/>
  <c r="I33" i="4"/>
  <c r="I34" i="4"/>
  <c r="I35" i="4"/>
  <c r="I23" i="81"/>
  <c r="I24" i="81"/>
  <c r="I27" i="81"/>
  <c r="I28" i="81"/>
  <c r="I29" i="81"/>
  <c r="I30" i="81"/>
  <c r="I31" i="81"/>
  <c r="I32" i="81"/>
  <c r="I33" i="81"/>
  <c r="I34" i="81"/>
  <c r="I35" i="81"/>
  <c r="I41" i="81"/>
  <c r="I23" i="82"/>
  <c r="I24" i="82"/>
  <c r="I27" i="82"/>
  <c r="I28" i="82"/>
  <c r="I29" i="82"/>
  <c r="I30" i="82"/>
  <c r="I31" i="82"/>
  <c r="I32" i="82"/>
  <c r="I33" i="82"/>
  <c r="I34" i="82"/>
  <c r="I35" i="82"/>
  <c r="I41" i="82"/>
  <c r="I23" i="83"/>
  <c r="I24" i="83"/>
  <c r="I27" i="83"/>
  <c r="I28" i="83"/>
  <c r="I29" i="83"/>
  <c r="I30" i="83"/>
  <c r="I31" i="83"/>
  <c r="I32" i="83"/>
  <c r="I33" i="83"/>
  <c r="I34" i="83"/>
  <c r="I35" i="83"/>
  <c r="I41" i="83"/>
  <c r="I23" i="84"/>
  <c r="I24" i="84"/>
  <c r="I27" i="84"/>
  <c r="I28" i="84"/>
  <c r="I29" i="84"/>
  <c r="I30" i="84"/>
  <c r="I31" i="84"/>
  <c r="I32" i="84"/>
  <c r="I33" i="84"/>
  <c r="I34" i="84"/>
  <c r="I35" i="84"/>
  <c r="I41" i="84"/>
  <c r="I23" i="85"/>
  <c r="I24" i="85"/>
  <c r="I27" i="85"/>
  <c r="I28" i="85"/>
  <c r="I29" i="85"/>
  <c r="I30" i="85"/>
  <c r="I31" i="85"/>
  <c r="I32" i="85"/>
  <c r="I33" i="85"/>
  <c r="I34" i="85"/>
  <c r="I35" i="85"/>
  <c r="I41" i="85"/>
  <c r="I23" i="86"/>
  <c r="I24" i="86"/>
  <c r="I27" i="86"/>
  <c r="I28" i="86"/>
  <c r="I29" i="86"/>
  <c r="I30" i="86"/>
  <c r="I31" i="86"/>
  <c r="I32" i="86"/>
  <c r="I33" i="86"/>
  <c r="I34" i="86"/>
  <c r="I35" i="86"/>
  <c r="I41" i="86"/>
  <c r="I23" i="87"/>
  <c r="I24" i="87"/>
  <c r="I27" i="87"/>
  <c r="I28" i="87"/>
  <c r="I29" i="87"/>
  <c r="I30" i="87"/>
  <c r="I31" i="87"/>
  <c r="I32" i="87"/>
  <c r="I33" i="87"/>
  <c r="I34" i="87"/>
  <c r="I35" i="87"/>
  <c r="I41" i="87"/>
  <c r="I23" i="88"/>
  <c r="I24" i="88"/>
  <c r="I27" i="88"/>
  <c r="I28" i="88"/>
  <c r="I29" i="88"/>
  <c r="I30" i="88"/>
  <c r="I31" i="88"/>
  <c r="I32" i="88"/>
  <c r="I33" i="88"/>
  <c r="I34" i="88"/>
  <c r="I35" i="88"/>
  <c r="I41" i="88"/>
  <c r="I23" i="89"/>
  <c r="I24" i="89"/>
  <c r="I27" i="89"/>
  <c r="I28" i="89"/>
  <c r="I29" i="89"/>
  <c r="I30" i="89"/>
  <c r="I31" i="89"/>
  <c r="I32" i="89"/>
  <c r="I33" i="89"/>
  <c r="I34" i="89"/>
  <c r="I35" i="89"/>
  <c r="I41" i="89"/>
  <c r="I23" i="90"/>
  <c r="I24" i="90"/>
  <c r="I27" i="90"/>
  <c r="I28" i="90"/>
  <c r="I29" i="90"/>
  <c r="I30" i="90"/>
  <c r="I31" i="90"/>
  <c r="I32" i="90"/>
  <c r="I33" i="90"/>
  <c r="I34" i="90"/>
  <c r="I35" i="90"/>
  <c r="I41" i="90"/>
  <c r="I23" i="91"/>
  <c r="I24" i="91"/>
  <c r="I27" i="91"/>
  <c r="I28" i="91"/>
  <c r="I29" i="91"/>
  <c r="I30" i="91"/>
  <c r="I31" i="91"/>
  <c r="I32" i="91"/>
  <c r="I33" i="91"/>
  <c r="I34" i="91"/>
  <c r="I35" i="91"/>
  <c r="I41" i="91"/>
  <c r="I23" i="92"/>
  <c r="I24" i="92"/>
  <c r="I27" i="92"/>
  <c r="I28" i="92"/>
  <c r="I29" i="92"/>
  <c r="I30" i="92"/>
  <c r="I31" i="92"/>
  <c r="I32" i="92"/>
  <c r="I33" i="92"/>
  <c r="I34" i="92"/>
  <c r="I35" i="92"/>
  <c r="I41" i="92"/>
  <c r="I23" i="93"/>
  <c r="I24" i="93"/>
  <c r="I27" i="93"/>
  <c r="I28" i="93"/>
  <c r="I29" i="93"/>
  <c r="I30" i="93"/>
  <c r="I31" i="93"/>
  <c r="I32" i="93"/>
  <c r="I33" i="93"/>
  <c r="I34" i="93"/>
  <c r="I35" i="93"/>
  <c r="I41" i="93"/>
  <c r="I23" i="94"/>
  <c r="I24" i="94"/>
  <c r="I27" i="94"/>
  <c r="I28" i="94"/>
  <c r="I29" i="94"/>
  <c r="I30" i="94"/>
  <c r="I31" i="94"/>
  <c r="I32" i="94"/>
  <c r="I33" i="94"/>
  <c r="I34" i="94"/>
  <c r="I35" i="94"/>
  <c r="I41" i="94"/>
  <c r="I23" i="95"/>
  <c r="I24" i="95"/>
  <c r="I27" i="95"/>
  <c r="I28" i="95"/>
  <c r="I29" i="95"/>
  <c r="I30" i="95"/>
  <c r="I31" i="95"/>
  <c r="I32" i="95"/>
  <c r="I33" i="95"/>
  <c r="I34" i="95"/>
  <c r="I35" i="95"/>
  <c r="I41" i="95"/>
  <c r="I23" i="96"/>
  <c r="I24" i="96"/>
  <c r="I27" i="96"/>
  <c r="I28" i="96"/>
  <c r="I29" i="96"/>
  <c r="I30" i="96"/>
  <c r="I31" i="96"/>
  <c r="I32" i="96"/>
  <c r="I33" i="96"/>
  <c r="I34" i="96"/>
  <c r="I35" i="96"/>
  <c r="I41" i="96"/>
  <c r="I23" i="97"/>
  <c r="I24" i="97"/>
  <c r="I27" i="97"/>
  <c r="I28" i="97"/>
  <c r="I29" i="97"/>
  <c r="I30" i="97"/>
  <c r="I31" i="97"/>
  <c r="I32" i="97"/>
  <c r="I33" i="97"/>
  <c r="I34" i="97"/>
  <c r="I35" i="97"/>
  <c r="I41" i="97"/>
  <c r="I23" i="98"/>
  <c r="I24" i="98"/>
  <c r="I27" i="98"/>
  <c r="I28" i="98"/>
  <c r="I29" i="98"/>
  <c r="I30" i="98"/>
  <c r="I31" i="98"/>
  <c r="I32" i="98"/>
  <c r="I33" i="98"/>
  <c r="I34" i="98"/>
  <c r="I35" i="98"/>
  <c r="I41" i="98"/>
  <c r="I23" i="99"/>
  <c r="I24" i="99"/>
  <c r="I27" i="99"/>
  <c r="I28" i="99"/>
  <c r="I29" i="99"/>
  <c r="I30" i="99"/>
  <c r="I31" i="99"/>
  <c r="I32" i="99"/>
  <c r="I33" i="99"/>
  <c r="I34" i="99"/>
  <c r="I35" i="99"/>
  <c r="I41" i="99"/>
  <c r="I23" i="100"/>
  <c r="I24" i="100"/>
  <c r="I27" i="100"/>
  <c r="I28" i="100"/>
  <c r="I29" i="100"/>
  <c r="I30" i="100"/>
  <c r="I31" i="100"/>
  <c r="I32" i="100"/>
  <c r="I33" i="100"/>
  <c r="I34" i="100"/>
  <c r="I35" i="100"/>
  <c r="I41" i="100"/>
  <c r="I23" i="101"/>
  <c r="I24" i="101"/>
  <c r="I27" i="101"/>
  <c r="I28" i="101"/>
  <c r="I29" i="101"/>
  <c r="I30" i="101"/>
  <c r="I31" i="101"/>
  <c r="I32" i="101"/>
  <c r="I33" i="101"/>
  <c r="I34" i="101"/>
  <c r="I35" i="101"/>
  <c r="I41" i="101"/>
  <c r="I23" i="102"/>
  <c r="I24" i="102"/>
  <c r="I27" i="102"/>
  <c r="I28" i="102"/>
  <c r="I29" i="102"/>
  <c r="I30" i="102"/>
  <c r="I31" i="102"/>
  <c r="I32" i="102"/>
  <c r="I33" i="102"/>
  <c r="I34" i="102"/>
  <c r="I35" i="102"/>
  <c r="I41" i="102"/>
  <c r="I23" i="103"/>
  <c r="I24" i="103"/>
  <c r="I27" i="103"/>
  <c r="I28" i="103"/>
  <c r="I29" i="103"/>
  <c r="I30" i="103"/>
  <c r="I31" i="103"/>
  <c r="I32" i="103"/>
  <c r="I33" i="103"/>
  <c r="I34" i="103"/>
  <c r="I35" i="103"/>
  <c r="I41" i="103"/>
  <c r="I23" i="104"/>
  <c r="I24" i="104"/>
  <c r="I27" i="104"/>
  <c r="I28" i="104"/>
  <c r="I29" i="104"/>
  <c r="I30" i="104"/>
  <c r="I31" i="104"/>
  <c r="I32" i="104"/>
  <c r="I33" i="104"/>
  <c r="I34" i="104"/>
  <c r="I35" i="104"/>
  <c r="I41" i="104"/>
  <c r="I23" i="105"/>
  <c r="I24" i="105"/>
  <c r="I27" i="105"/>
  <c r="I28" i="105"/>
  <c r="I29" i="105"/>
  <c r="I30" i="105"/>
  <c r="I31" i="105"/>
  <c r="I32" i="105"/>
  <c r="I33" i="105"/>
  <c r="I34" i="105"/>
  <c r="I35" i="105"/>
  <c r="I41" i="105"/>
  <c r="I23" i="106"/>
  <c r="I24" i="106"/>
  <c r="I27" i="106"/>
  <c r="I28" i="106"/>
  <c r="I29" i="106"/>
  <c r="I30" i="106"/>
  <c r="I31" i="106"/>
  <c r="I32" i="106"/>
  <c r="I33" i="106"/>
  <c r="I34" i="106"/>
  <c r="I35" i="106"/>
  <c r="I41" i="106"/>
  <c r="I23" i="107"/>
  <c r="I24" i="107"/>
  <c r="I27" i="107"/>
  <c r="I28" i="107"/>
  <c r="I29" i="107"/>
  <c r="I30" i="107"/>
  <c r="I31" i="107"/>
  <c r="I32" i="107"/>
  <c r="I33" i="107"/>
  <c r="I34" i="107"/>
  <c r="I35" i="107"/>
  <c r="I41" i="107"/>
  <c r="I23" i="108"/>
  <c r="I24" i="108"/>
  <c r="I27" i="108"/>
  <c r="I28" i="108"/>
  <c r="I29" i="108"/>
  <c r="I30" i="108"/>
  <c r="I31" i="108"/>
  <c r="I32" i="108"/>
  <c r="I33" i="108"/>
  <c r="I34" i="108"/>
  <c r="I35" i="108"/>
  <c r="I41" i="108"/>
  <c r="I23" i="109"/>
  <c r="I24" i="109"/>
  <c r="I27" i="109"/>
  <c r="I28" i="109"/>
  <c r="I29" i="109"/>
  <c r="I30" i="109"/>
  <c r="I31" i="109"/>
  <c r="I32" i="109"/>
  <c r="I33" i="109"/>
  <c r="I34" i="109"/>
  <c r="I35" i="109"/>
  <c r="I41" i="109"/>
  <c r="I23" i="110"/>
  <c r="I24" i="110"/>
  <c r="I27" i="110"/>
  <c r="I28" i="110"/>
  <c r="I29" i="110"/>
  <c r="I30" i="110"/>
  <c r="I31" i="110"/>
  <c r="I32" i="110"/>
  <c r="I33" i="110"/>
  <c r="I34" i="110"/>
  <c r="I35" i="110"/>
  <c r="I41" i="110"/>
  <c r="I23" i="111"/>
  <c r="I24" i="111"/>
  <c r="I27" i="111"/>
  <c r="I28" i="111"/>
  <c r="I29" i="111"/>
  <c r="I30" i="111"/>
  <c r="I31" i="111"/>
  <c r="I32" i="111"/>
  <c r="I33" i="111"/>
  <c r="I34" i="111"/>
  <c r="I35" i="111"/>
  <c r="I41" i="111"/>
  <c r="E15" i="123" l="1"/>
  <c r="E14" i="123"/>
  <c r="E11" i="123"/>
  <c r="E10" i="123"/>
  <c r="E7" i="123"/>
  <c r="E6" i="123"/>
  <c r="E17" i="123" l="1"/>
  <c r="I32" i="115" l="1"/>
  <c r="I32" i="116"/>
  <c r="I11" i="85"/>
  <c r="I11" i="86"/>
  <c r="I11" i="87"/>
  <c r="I11" i="88"/>
  <c r="I11" i="89"/>
  <c r="I11" i="90"/>
  <c r="I11" i="91"/>
  <c r="I11" i="92"/>
  <c r="I11" i="93"/>
  <c r="I11" i="94"/>
  <c r="I11" i="95"/>
  <c r="I11" i="96"/>
  <c r="I11" i="97"/>
  <c r="I11" i="98"/>
  <c r="I11" i="99"/>
  <c r="I11" i="100"/>
  <c r="I11" i="101"/>
  <c r="I11" i="102"/>
  <c r="I11" i="103"/>
  <c r="I11" i="104"/>
  <c r="I11" i="105"/>
  <c r="I11" i="106"/>
  <c r="I11" i="107"/>
  <c r="I11" i="108"/>
  <c r="I11" i="109"/>
  <c r="I11" i="110"/>
  <c r="I11" i="111"/>
  <c r="I11" i="115"/>
  <c r="I11" i="116"/>
  <c r="I11" i="84"/>
  <c r="I11" i="4"/>
  <c r="I11" i="83"/>
  <c r="I11" i="82"/>
  <c r="I11" i="81"/>
  <c r="I31" i="115"/>
  <c r="I31" i="116"/>
  <c r="A38" i="13"/>
  <c r="B38" i="13" s="1"/>
  <c r="A37" i="13"/>
  <c r="B37" i="13" s="1"/>
  <c r="B5" i="115"/>
  <c r="I30" i="116"/>
  <c r="I29" i="116"/>
  <c r="I28" i="116"/>
  <c r="I27" i="116"/>
  <c r="I26" i="116"/>
  <c r="I25" i="116"/>
  <c r="I24" i="116"/>
  <c r="I23" i="116"/>
  <c r="I22" i="116"/>
  <c r="I21" i="116"/>
  <c r="I20" i="116"/>
  <c r="I19" i="116"/>
  <c r="I18" i="116"/>
  <c r="I17" i="116"/>
  <c r="I16" i="116"/>
  <c r="I15" i="116"/>
  <c r="I14" i="116"/>
  <c r="I13" i="116"/>
  <c r="I12" i="116"/>
  <c r="E9" i="116"/>
  <c r="I7" i="116"/>
  <c r="B7" i="116"/>
  <c r="B6" i="116"/>
  <c r="B5" i="116"/>
  <c r="B3" i="116"/>
  <c r="I30" i="115"/>
  <c r="I29" i="115"/>
  <c r="I28" i="115"/>
  <c r="I27" i="115"/>
  <c r="I26" i="115"/>
  <c r="I25" i="115"/>
  <c r="I24" i="115"/>
  <c r="I23" i="115"/>
  <c r="I22" i="115"/>
  <c r="I21" i="115"/>
  <c r="I20" i="115"/>
  <c r="I19" i="115"/>
  <c r="I18" i="115"/>
  <c r="I17" i="115"/>
  <c r="I16" i="115"/>
  <c r="I15" i="115"/>
  <c r="I14" i="115"/>
  <c r="I13" i="115"/>
  <c r="I12" i="115"/>
  <c r="E9" i="115"/>
  <c r="I7" i="115"/>
  <c r="B7" i="115"/>
  <c r="B6" i="115"/>
  <c r="B3" i="115"/>
  <c r="B3" i="80"/>
  <c r="B3" i="81"/>
  <c r="B3" i="82"/>
  <c r="B3" i="83"/>
  <c r="B3" i="84"/>
  <c r="B3" i="85"/>
  <c r="B3" i="86"/>
  <c r="B3" i="87"/>
  <c r="B3" i="88"/>
  <c r="B3" i="89"/>
  <c r="B3" i="90"/>
  <c r="B3" i="91"/>
  <c r="B3" i="92"/>
  <c r="B3" i="93"/>
  <c r="B3" i="94"/>
  <c r="B3" i="95"/>
  <c r="B3" i="96"/>
  <c r="B3" i="97"/>
  <c r="B3" i="98"/>
  <c r="B3" i="99"/>
  <c r="B3" i="100"/>
  <c r="B3" i="101"/>
  <c r="B3" i="102"/>
  <c r="B3" i="103"/>
  <c r="B3" i="104"/>
  <c r="B3" i="105"/>
  <c r="B3" i="106"/>
  <c r="B3" i="107"/>
  <c r="B3" i="108"/>
  <c r="B3" i="109"/>
  <c r="B3" i="110"/>
  <c r="B3" i="111"/>
  <c r="B6" i="80"/>
  <c r="B6" i="81"/>
  <c r="B6" i="82"/>
  <c r="B6" i="83"/>
  <c r="B6" i="84"/>
  <c r="B6" i="85"/>
  <c r="B6" i="86"/>
  <c r="B6" i="87"/>
  <c r="B6" i="88"/>
  <c r="B6" i="89"/>
  <c r="B6" i="90"/>
  <c r="B6" i="91"/>
  <c r="B6" i="92"/>
  <c r="B6" i="93"/>
  <c r="B6" i="94"/>
  <c r="B6" i="95"/>
  <c r="B6" i="96"/>
  <c r="B6" i="97"/>
  <c r="B6" i="98"/>
  <c r="B6" i="99"/>
  <c r="B6" i="100"/>
  <c r="B6" i="101"/>
  <c r="B6" i="102"/>
  <c r="B6" i="103"/>
  <c r="B6" i="104"/>
  <c r="B6" i="105"/>
  <c r="B6" i="106"/>
  <c r="B6" i="107"/>
  <c r="B6" i="108"/>
  <c r="B6" i="109"/>
  <c r="B6" i="110"/>
  <c r="B6" i="111"/>
  <c r="B7" i="80"/>
  <c r="B7" i="81"/>
  <c r="B7" i="82"/>
  <c r="B7" i="83"/>
  <c r="B7" i="84"/>
  <c r="B7" i="85"/>
  <c r="B7" i="86"/>
  <c r="B7" i="87"/>
  <c r="B7" i="88"/>
  <c r="B7" i="89"/>
  <c r="B7" i="90"/>
  <c r="B7" i="91"/>
  <c r="B7" i="92"/>
  <c r="B7" i="93"/>
  <c r="B7" i="94"/>
  <c r="B7" i="95"/>
  <c r="B7" i="96"/>
  <c r="B7" i="97"/>
  <c r="B7" i="98"/>
  <c r="B7" i="99"/>
  <c r="B7" i="100"/>
  <c r="B7" i="101"/>
  <c r="B7" i="102"/>
  <c r="B7" i="103"/>
  <c r="B7" i="104"/>
  <c r="B7" i="105"/>
  <c r="B7" i="106"/>
  <c r="B7" i="107"/>
  <c r="B7" i="108"/>
  <c r="B7" i="109"/>
  <c r="B7" i="110"/>
  <c r="B7" i="111"/>
  <c r="B5" i="80"/>
  <c r="B5" i="81"/>
  <c r="B5" i="82"/>
  <c r="B5" i="83"/>
  <c r="B5" i="84"/>
  <c r="B5" i="85"/>
  <c r="B5" i="86"/>
  <c r="B5" i="87"/>
  <c r="B5" i="88"/>
  <c r="B5" i="89"/>
  <c r="B5" i="90"/>
  <c r="B5" i="91"/>
  <c r="B5" i="92"/>
  <c r="B5" i="93"/>
  <c r="B5" i="94"/>
  <c r="B5" i="95"/>
  <c r="B5" i="96"/>
  <c r="B5" i="97"/>
  <c r="B5" i="98"/>
  <c r="B5" i="99"/>
  <c r="B5" i="100"/>
  <c r="B5" i="101"/>
  <c r="B5" i="102"/>
  <c r="B5" i="103"/>
  <c r="B5" i="104"/>
  <c r="B5" i="105"/>
  <c r="B5" i="106"/>
  <c r="B5" i="107"/>
  <c r="B5" i="108"/>
  <c r="B5" i="109"/>
  <c r="B5" i="110"/>
  <c r="B5" i="111"/>
  <c r="F37" i="13"/>
  <c r="F38" i="13"/>
  <c r="J38" i="121" l="1"/>
  <c r="E106" i="121"/>
  <c r="A106" i="121"/>
  <c r="D106" i="121" s="1"/>
  <c r="E105" i="121"/>
  <c r="A105" i="121"/>
  <c r="D105" i="121" s="1"/>
  <c r="E104" i="121"/>
  <c r="A104" i="121"/>
  <c r="D104" i="121" s="1"/>
  <c r="E103" i="121"/>
  <c r="A103" i="121"/>
  <c r="D103" i="121" s="1"/>
  <c r="E102" i="121"/>
  <c r="A102" i="121"/>
  <c r="D102" i="121" s="1"/>
  <c r="E101" i="121"/>
  <c r="A101" i="121"/>
  <c r="D101" i="121" s="1"/>
  <c r="E100" i="121"/>
  <c r="A100" i="121"/>
  <c r="D100" i="121" s="1"/>
  <c r="E99" i="121"/>
  <c r="A99" i="121"/>
  <c r="D99" i="121" s="1"/>
  <c r="E98" i="121"/>
  <c r="A98" i="121"/>
  <c r="D98" i="121" s="1"/>
  <c r="E97" i="121"/>
  <c r="A97" i="121"/>
  <c r="D97" i="121" s="1"/>
  <c r="E96" i="121"/>
  <c r="A96" i="121"/>
  <c r="D96" i="121" s="1"/>
  <c r="E95" i="121"/>
  <c r="A95" i="121"/>
  <c r="D95" i="121" s="1"/>
  <c r="E94" i="121"/>
  <c r="A94" i="121"/>
  <c r="D94" i="121" s="1"/>
  <c r="E93" i="121"/>
  <c r="A93" i="121"/>
  <c r="D93" i="121" s="1"/>
  <c r="E92" i="121"/>
  <c r="A92" i="121"/>
  <c r="D92" i="121" s="1"/>
  <c r="J40" i="121"/>
  <c r="J39" i="121"/>
  <c r="J37" i="121"/>
  <c r="J36" i="121"/>
  <c r="J35" i="121"/>
  <c r="J34" i="121"/>
  <c r="J33" i="121"/>
  <c r="J32" i="121"/>
  <c r="J31" i="121"/>
  <c r="J30" i="121"/>
  <c r="J29" i="121"/>
  <c r="J28" i="121"/>
  <c r="J27" i="121"/>
  <c r="J26" i="121"/>
  <c r="J25" i="121"/>
  <c r="J24" i="121"/>
  <c r="J23" i="121"/>
  <c r="J22" i="121"/>
  <c r="J21" i="121"/>
  <c r="J20" i="121"/>
  <c r="J19" i="121"/>
  <c r="J18" i="121"/>
  <c r="J17" i="121"/>
  <c r="J16" i="121"/>
  <c r="J15" i="121"/>
  <c r="J14" i="121"/>
  <c r="J13" i="121"/>
  <c r="J12" i="121"/>
  <c r="J11" i="121"/>
  <c r="E9" i="121"/>
  <c r="J7" i="121"/>
  <c r="B3" i="121"/>
  <c r="E105" i="120"/>
  <c r="A105" i="120"/>
  <c r="D105" i="120" s="1"/>
  <c r="E104" i="120"/>
  <c r="D104" i="120"/>
  <c r="A104" i="120"/>
  <c r="E103" i="120"/>
  <c r="A103" i="120"/>
  <c r="D103" i="120" s="1"/>
  <c r="E102" i="120"/>
  <c r="A102" i="120"/>
  <c r="D102" i="120" s="1"/>
  <c r="E101" i="120"/>
  <c r="A101" i="120"/>
  <c r="D101" i="120" s="1"/>
  <c r="E100" i="120"/>
  <c r="A100" i="120"/>
  <c r="D100" i="120" s="1"/>
  <c r="E99" i="120"/>
  <c r="A99" i="120"/>
  <c r="D99" i="120" s="1"/>
  <c r="E98" i="120"/>
  <c r="A98" i="120"/>
  <c r="D98" i="120" s="1"/>
  <c r="E97" i="120"/>
  <c r="A97" i="120"/>
  <c r="D97" i="120" s="1"/>
  <c r="E96" i="120"/>
  <c r="A96" i="120"/>
  <c r="D96" i="120" s="1"/>
  <c r="E95" i="120"/>
  <c r="A95" i="120"/>
  <c r="D95" i="120" s="1"/>
  <c r="E94" i="120"/>
  <c r="A94" i="120"/>
  <c r="D94" i="120" s="1"/>
  <c r="E93" i="120"/>
  <c r="A93" i="120"/>
  <c r="D93" i="120" s="1"/>
  <c r="E92" i="120"/>
  <c r="A92" i="120"/>
  <c r="D92" i="120" s="1"/>
  <c r="E91" i="120"/>
  <c r="A91" i="120"/>
  <c r="D91" i="120" s="1"/>
  <c r="J39" i="120"/>
  <c r="J38" i="120"/>
  <c r="J37" i="120"/>
  <c r="J36" i="120"/>
  <c r="J35" i="120"/>
  <c r="J34" i="120"/>
  <c r="J33" i="120"/>
  <c r="J32" i="120"/>
  <c r="J31" i="120"/>
  <c r="J30" i="120"/>
  <c r="J29" i="120"/>
  <c r="J28" i="120"/>
  <c r="J27" i="120"/>
  <c r="J26" i="120"/>
  <c r="J25" i="120"/>
  <c r="J24" i="120"/>
  <c r="J23" i="120"/>
  <c r="J22" i="120"/>
  <c r="J21" i="120"/>
  <c r="J20" i="120"/>
  <c r="J19" i="120"/>
  <c r="J18" i="120"/>
  <c r="J17" i="120"/>
  <c r="J16" i="120"/>
  <c r="J15" i="120"/>
  <c r="J14" i="120"/>
  <c r="J13" i="120"/>
  <c r="J12" i="120"/>
  <c r="J11" i="120"/>
  <c r="E9" i="120"/>
  <c r="J7" i="120"/>
  <c r="B3" i="120"/>
  <c r="E105" i="119"/>
  <c r="A105" i="119"/>
  <c r="D105" i="119" s="1"/>
  <c r="E104" i="119"/>
  <c r="A104" i="119"/>
  <c r="D104" i="119" s="1"/>
  <c r="E103" i="119"/>
  <c r="A103" i="119"/>
  <c r="D103" i="119" s="1"/>
  <c r="E102" i="119"/>
  <c r="A102" i="119"/>
  <c r="D102" i="119" s="1"/>
  <c r="E101" i="119"/>
  <c r="A101" i="119"/>
  <c r="D101" i="119" s="1"/>
  <c r="E100" i="119"/>
  <c r="A100" i="119"/>
  <c r="D100" i="119" s="1"/>
  <c r="E99" i="119"/>
  <c r="A99" i="119"/>
  <c r="D99" i="119" s="1"/>
  <c r="E98" i="119"/>
  <c r="D98" i="119"/>
  <c r="A98" i="119"/>
  <c r="E97" i="119"/>
  <c r="A97" i="119"/>
  <c r="D97" i="119" s="1"/>
  <c r="E96" i="119"/>
  <c r="A96" i="119"/>
  <c r="D96" i="119" s="1"/>
  <c r="E95" i="119"/>
  <c r="A95" i="119"/>
  <c r="D95" i="119" s="1"/>
  <c r="E94" i="119"/>
  <c r="A94" i="119"/>
  <c r="D94" i="119" s="1"/>
  <c r="E93" i="119"/>
  <c r="A93" i="119"/>
  <c r="D93" i="119" s="1"/>
  <c r="E92" i="119"/>
  <c r="A92" i="119"/>
  <c r="D92" i="119" s="1"/>
  <c r="E91" i="119"/>
  <c r="A91" i="119"/>
  <c r="D91" i="119" s="1"/>
  <c r="J39" i="119"/>
  <c r="J38" i="119"/>
  <c r="J37" i="119"/>
  <c r="J36" i="119"/>
  <c r="J35" i="119"/>
  <c r="J34" i="119"/>
  <c r="J33" i="119"/>
  <c r="J32" i="119"/>
  <c r="J31" i="119"/>
  <c r="J30" i="119"/>
  <c r="J29" i="119"/>
  <c r="J28" i="119"/>
  <c r="J27" i="119"/>
  <c r="J26" i="119"/>
  <c r="J25" i="119"/>
  <c r="J24" i="119"/>
  <c r="J23" i="119"/>
  <c r="J22" i="119"/>
  <c r="J21" i="119"/>
  <c r="J20" i="119"/>
  <c r="J19" i="119"/>
  <c r="J18" i="119"/>
  <c r="J17" i="119"/>
  <c r="J16" i="119"/>
  <c r="J15" i="119"/>
  <c r="J14" i="119"/>
  <c r="J13" i="119"/>
  <c r="J12" i="119"/>
  <c r="J11" i="119"/>
  <c r="E9" i="119"/>
  <c r="J7" i="119"/>
  <c r="B3" i="119"/>
  <c r="E106" i="120" l="1"/>
  <c r="E107" i="121"/>
  <c r="E106" i="119"/>
  <c r="D107" i="121"/>
  <c r="D106" i="120"/>
  <c r="D106" i="119"/>
  <c r="F42" i="81"/>
  <c r="F42" i="4"/>
  <c r="I13" i="4"/>
  <c r="I14" i="4"/>
  <c r="I15" i="4"/>
  <c r="I16" i="4"/>
  <c r="I17" i="4"/>
  <c r="I18" i="4"/>
  <c r="I19" i="4"/>
  <c r="I20" i="4"/>
  <c r="I21" i="4"/>
  <c r="I22" i="4"/>
  <c r="J38" i="118" l="1"/>
  <c r="J37" i="118"/>
  <c r="J36" i="118"/>
  <c r="J35" i="118"/>
  <c r="J34" i="118"/>
  <c r="J33" i="118"/>
  <c r="J32" i="118"/>
  <c r="J31" i="118"/>
  <c r="J30" i="118"/>
  <c r="J29" i="118"/>
  <c r="J28" i="118"/>
  <c r="J27" i="118"/>
  <c r="J26" i="118"/>
  <c r="J25" i="118"/>
  <c r="J24" i="118"/>
  <c r="J23" i="118"/>
  <c r="J22" i="118"/>
  <c r="J21" i="118"/>
  <c r="J20" i="118"/>
  <c r="J19" i="118"/>
  <c r="J18" i="118"/>
  <c r="J17" i="118"/>
  <c r="J16" i="118"/>
  <c r="J15" i="118"/>
  <c r="J14" i="118"/>
  <c r="J13" i="118"/>
  <c r="J12" i="118"/>
  <c r="J11" i="118"/>
  <c r="J38" i="117"/>
  <c r="J37" i="117"/>
  <c r="J36" i="117"/>
  <c r="J35" i="117"/>
  <c r="J34" i="117"/>
  <c r="J33" i="117"/>
  <c r="J32" i="117"/>
  <c r="J31" i="117"/>
  <c r="J30" i="117"/>
  <c r="J29" i="117"/>
  <c r="J28" i="117"/>
  <c r="J27" i="117"/>
  <c r="J26" i="117"/>
  <c r="J25" i="117"/>
  <c r="J24" i="117"/>
  <c r="J23" i="117"/>
  <c r="J22" i="117"/>
  <c r="J21" i="117"/>
  <c r="J20" i="117"/>
  <c r="J19" i="117"/>
  <c r="J18" i="117"/>
  <c r="J17" i="117"/>
  <c r="J16" i="117"/>
  <c r="J15" i="117"/>
  <c r="J14" i="117"/>
  <c r="J13" i="117"/>
  <c r="J12" i="117"/>
  <c r="J11" i="117"/>
  <c r="I22" i="111"/>
  <c r="I21" i="111"/>
  <c r="I20" i="111"/>
  <c r="I19" i="111"/>
  <c r="I18" i="111"/>
  <c r="I17" i="111"/>
  <c r="I16" i="111"/>
  <c r="I15" i="111"/>
  <c r="I14" i="111"/>
  <c r="I13" i="111"/>
  <c r="I12" i="111"/>
  <c r="I22" i="110"/>
  <c r="I21" i="110"/>
  <c r="I20" i="110"/>
  <c r="I19" i="110"/>
  <c r="I18" i="110"/>
  <c r="I17" i="110"/>
  <c r="I16" i="110"/>
  <c r="I15" i="110"/>
  <c r="I14" i="110"/>
  <c r="I13" i="110"/>
  <c r="I12" i="110"/>
  <c r="I22" i="109"/>
  <c r="I21" i="109"/>
  <c r="I20" i="109"/>
  <c r="I19" i="109"/>
  <c r="I18" i="109"/>
  <c r="I17" i="109"/>
  <c r="I16" i="109"/>
  <c r="I15" i="109"/>
  <c r="I14" i="109"/>
  <c r="I13" i="109"/>
  <c r="I12" i="109"/>
  <c r="I22" i="108"/>
  <c r="I21" i="108"/>
  <c r="I20" i="108"/>
  <c r="I19" i="108"/>
  <c r="I18" i="108"/>
  <c r="I17" i="108"/>
  <c r="I16" i="108"/>
  <c r="I15" i="108"/>
  <c r="I14" i="108"/>
  <c r="I13" i="108"/>
  <c r="I12" i="108"/>
  <c r="I22" i="107"/>
  <c r="I21" i="107"/>
  <c r="I20" i="107"/>
  <c r="I19" i="107"/>
  <c r="I18" i="107"/>
  <c r="I17" i="107"/>
  <c r="I16" i="107"/>
  <c r="I15" i="107"/>
  <c r="I14" i="107"/>
  <c r="I13" i="107"/>
  <c r="I12" i="107"/>
  <c r="I22" i="106"/>
  <c r="I21" i="106"/>
  <c r="I20" i="106"/>
  <c r="I19" i="106"/>
  <c r="I18" i="106"/>
  <c r="I17" i="106"/>
  <c r="I16" i="106"/>
  <c r="I15" i="106"/>
  <c r="I14" i="106"/>
  <c r="I13" i="106"/>
  <c r="I12" i="106"/>
  <c r="I22" i="105"/>
  <c r="I21" i="105"/>
  <c r="I20" i="105"/>
  <c r="I19" i="105"/>
  <c r="I18" i="105"/>
  <c r="I17" i="105"/>
  <c r="I16" i="105"/>
  <c r="I15" i="105"/>
  <c r="I14" i="105"/>
  <c r="I13" i="105"/>
  <c r="I12" i="105"/>
  <c r="I22" i="104"/>
  <c r="I21" i="104"/>
  <c r="I20" i="104"/>
  <c r="I19" i="104"/>
  <c r="I18" i="104"/>
  <c r="I17" i="104"/>
  <c r="I16" i="104"/>
  <c r="I15" i="104"/>
  <c r="I14" i="104"/>
  <c r="I13" i="104"/>
  <c r="I12" i="104"/>
  <c r="I22" i="103"/>
  <c r="I21" i="103"/>
  <c r="I20" i="103"/>
  <c r="I19" i="103"/>
  <c r="I18" i="103"/>
  <c r="I17" i="103"/>
  <c r="I16" i="103"/>
  <c r="I15" i="103"/>
  <c r="I14" i="103"/>
  <c r="I13" i="103"/>
  <c r="I12" i="103"/>
  <c r="I22" i="102"/>
  <c r="I21" i="102"/>
  <c r="I20" i="102"/>
  <c r="I19" i="102"/>
  <c r="I18" i="102"/>
  <c r="I17" i="102"/>
  <c r="I16" i="102"/>
  <c r="I15" i="102"/>
  <c r="I14" i="102"/>
  <c r="I13" i="102"/>
  <c r="I12" i="102"/>
  <c r="I22" i="101"/>
  <c r="I21" i="101"/>
  <c r="I20" i="101"/>
  <c r="I19" i="101"/>
  <c r="I18" i="101"/>
  <c r="I17" i="101"/>
  <c r="I16" i="101"/>
  <c r="I15" i="101"/>
  <c r="I14" i="101"/>
  <c r="I13" i="101"/>
  <c r="I12" i="101"/>
  <c r="I22" i="100"/>
  <c r="I21" i="100"/>
  <c r="I20" i="100"/>
  <c r="I19" i="100"/>
  <c r="I18" i="100"/>
  <c r="I17" i="100"/>
  <c r="I16" i="100"/>
  <c r="I15" i="100"/>
  <c r="I14" i="100"/>
  <c r="I13" i="100"/>
  <c r="I12" i="100"/>
  <c r="I22" i="99"/>
  <c r="I21" i="99"/>
  <c r="I20" i="99"/>
  <c r="I19" i="99"/>
  <c r="I18" i="99"/>
  <c r="I17" i="99"/>
  <c r="I16" i="99"/>
  <c r="I15" i="99"/>
  <c r="I14" i="99"/>
  <c r="I13" i="99"/>
  <c r="I12" i="99"/>
  <c r="I22" i="98"/>
  <c r="I21" i="98"/>
  <c r="I20" i="98"/>
  <c r="I19" i="98"/>
  <c r="I18" i="98"/>
  <c r="I17" i="98"/>
  <c r="I16" i="98"/>
  <c r="I15" i="98"/>
  <c r="I14" i="98"/>
  <c r="I13" i="98"/>
  <c r="I12" i="98"/>
  <c r="I22" i="97"/>
  <c r="I21" i="97"/>
  <c r="I20" i="97"/>
  <c r="I19" i="97"/>
  <c r="I18" i="97"/>
  <c r="I17" i="97"/>
  <c r="I16" i="97"/>
  <c r="I15" i="97"/>
  <c r="I14" i="97"/>
  <c r="I13" i="97"/>
  <c r="I12" i="97"/>
  <c r="I22" i="96"/>
  <c r="I21" i="96"/>
  <c r="I20" i="96"/>
  <c r="I19" i="96"/>
  <c r="I18" i="96"/>
  <c r="I17" i="96"/>
  <c r="I16" i="96"/>
  <c r="I15" i="96"/>
  <c r="I14" i="96"/>
  <c r="I13" i="96"/>
  <c r="I12" i="96"/>
  <c r="I22" i="95"/>
  <c r="I21" i="95"/>
  <c r="I20" i="95"/>
  <c r="I19" i="95"/>
  <c r="I18" i="95"/>
  <c r="I17" i="95"/>
  <c r="I16" i="95"/>
  <c r="I15" i="95"/>
  <c r="I14" i="95"/>
  <c r="I13" i="95"/>
  <c r="I12" i="95"/>
  <c r="I22" i="94"/>
  <c r="I21" i="94"/>
  <c r="I20" i="94"/>
  <c r="I19" i="94"/>
  <c r="I18" i="94"/>
  <c r="I17" i="94"/>
  <c r="I16" i="94"/>
  <c r="I15" i="94"/>
  <c r="I14" i="94"/>
  <c r="I13" i="94"/>
  <c r="I12" i="94"/>
  <c r="I22" i="92"/>
  <c r="I21" i="92"/>
  <c r="I20" i="92"/>
  <c r="I19" i="92"/>
  <c r="I18" i="92"/>
  <c r="I17" i="92"/>
  <c r="I16" i="92"/>
  <c r="I15" i="92"/>
  <c r="I14" i="92"/>
  <c r="I13" i="92"/>
  <c r="I12" i="92"/>
  <c r="I22" i="93"/>
  <c r="I21" i="93"/>
  <c r="I20" i="93"/>
  <c r="I19" i="93"/>
  <c r="I18" i="93"/>
  <c r="I17" i="93"/>
  <c r="I16" i="93"/>
  <c r="I15" i="93"/>
  <c r="I14" i="93"/>
  <c r="I13" i="93"/>
  <c r="I12" i="93"/>
  <c r="I22" i="91"/>
  <c r="I21" i="91"/>
  <c r="I20" i="91"/>
  <c r="I19" i="91"/>
  <c r="I18" i="91"/>
  <c r="I17" i="91"/>
  <c r="I16" i="91"/>
  <c r="I15" i="91"/>
  <c r="I14" i="91"/>
  <c r="I13" i="91"/>
  <c r="I12" i="91"/>
  <c r="I22" i="90"/>
  <c r="I21" i="90"/>
  <c r="I20" i="90"/>
  <c r="I19" i="90"/>
  <c r="I18" i="90"/>
  <c r="I17" i="90"/>
  <c r="I16" i="90"/>
  <c r="I15" i="90"/>
  <c r="I14" i="90"/>
  <c r="I13" i="90"/>
  <c r="I12" i="90"/>
  <c r="I22" i="89"/>
  <c r="I21" i="89"/>
  <c r="I20" i="89"/>
  <c r="I19" i="89"/>
  <c r="I18" i="89"/>
  <c r="I17" i="89"/>
  <c r="I16" i="89"/>
  <c r="I15" i="89"/>
  <c r="I14" i="89"/>
  <c r="I13" i="89"/>
  <c r="I12" i="89"/>
  <c r="I22" i="88"/>
  <c r="I21" i="88"/>
  <c r="I20" i="88"/>
  <c r="I19" i="88"/>
  <c r="I18" i="88"/>
  <c r="I17" i="88"/>
  <c r="I16" i="88"/>
  <c r="I15" i="88"/>
  <c r="I14" i="88"/>
  <c r="I13" i="88"/>
  <c r="I12" i="88"/>
  <c r="I22" i="87"/>
  <c r="I21" i="87"/>
  <c r="I20" i="87"/>
  <c r="I19" i="87"/>
  <c r="I18" i="87"/>
  <c r="I17" i="87"/>
  <c r="I16" i="87"/>
  <c r="I15" i="87"/>
  <c r="I14" i="87"/>
  <c r="I13" i="87"/>
  <c r="I12" i="87"/>
  <c r="I22" i="86"/>
  <c r="I21" i="86"/>
  <c r="I20" i="86"/>
  <c r="I19" i="86"/>
  <c r="I18" i="86"/>
  <c r="I17" i="86"/>
  <c r="I16" i="86"/>
  <c r="I15" i="86"/>
  <c r="I14" i="86"/>
  <c r="I13" i="86"/>
  <c r="I12" i="86"/>
  <c r="I22" i="85"/>
  <c r="I21" i="85"/>
  <c r="I20" i="85"/>
  <c r="I19" i="85"/>
  <c r="I18" i="85"/>
  <c r="I17" i="85"/>
  <c r="I16" i="85"/>
  <c r="I15" i="85"/>
  <c r="I14" i="85"/>
  <c r="I13" i="85"/>
  <c r="I12" i="85"/>
  <c r="I22" i="84"/>
  <c r="I21" i="84"/>
  <c r="I20" i="84"/>
  <c r="I19" i="84"/>
  <c r="I18" i="84"/>
  <c r="I17" i="84"/>
  <c r="I16" i="84"/>
  <c r="I15" i="84"/>
  <c r="I14" i="84"/>
  <c r="I13" i="84"/>
  <c r="I12" i="84"/>
  <c r="I22" i="83"/>
  <c r="I21" i="83"/>
  <c r="I20" i="83"/>
  <c r="I19" i="83"/>
  <c r="I18" i="83"/>
  <c r="I17" i="83"/>
  <c r="I16" i="83"/>
  <c r="I15" i="83"/>
  <c r="I14" i="83"/>
  <c r="I13" i="83"/>
  <c r="I12" i="83"/>
  <c r="I22" i="82"/>
  <c r="I21" i="82"/>
  <c r="I20" i="82"/>
  <c r="I19" i="82"/>
  <c r="I18" i="82"/>
  <c r="I17" i="82"/>
  <c r="I16" i="82"/>
  <c r="I15" i="82"/>
  <c r="I14" i="82"/>
  <c r="I13" i="82"/>
  <c r="I12" i="82"/>
  <c r="I22" i="81"/>
  <c r="I21" i="81"/>
  <c r="I20" i="81"/>
  <c r="I19" i="81"/>
  <c r="I18" i="81"/>
  <c r="I17" i="81"/>
  <c r="I16" i="81"/>
  <c r="I15" i="81"/>
  <c r="I14" i="81"/>
  <c r="I13" i="81"/>
  <c r="I12" i="81"/>
  <c r="I42" i="108" l="1"/>
  <c r="I42" i="83"/>
  <c r="I42" i="110"/>
  <c r="I42" i="93"/>
  <c r="I42" i="95"/>
  <c r="I42" i="89"/>
  <c r="I42" i="82"/>
  <c r="I42" i="81"/>
  <c r="I42" i="80"/>
  <c r="I42" i="111"/>
  <c r="I42" i="109"/>
  <c r="I42" i="107"/>
  <c r="I42" i="106"/>
  <c r="I42" i="105"/>
  <c r="I42" i="104"/>
  <c r="I42" i="103"/>
  <c r="I42" i="102"/>
  <c r="I42" i="101"/>
  <c r="I42" i="100"/>
  <c r="I42" i="99"/>
  <c r="I42" i="98"/>
  <c r="I42" i="97"/>
  <c r="I42" i="96"/>
  <c r="I42" i="94"/>
  <c r="I42" i="92"/>
  <c r="I42" i="91"/>
  <c r="I42" i="90"/>
  <c r="I42" i="88"/>
  <c r="I42" i="87"/>
  <c r="I42" i="86"/>
  <c r="I42" i="85"/>
  <c r="I42" i="84"/>
  <c r="I12" i="4"/>
  <c r="I42" i="4" s="1"/>
  <c r="E99" i="118" l="1"/>
  <c r="A105" i="118"/>
  <c r="D99" i="118" s="1"/>
  <c r="E98" i="118"/>
  <c r="A104" i="118"/>
  <c r="D98" i="118" s="1"/>
  <c r="E97" i="118"/>
  <c r="A103" i="118"/>
  <c r="D97" i="118" s="1"/>
  <c r="E96" i="118"/>
  <c r="A102" i="118"/>
  <c r="D96" i="118" s="1"/>
  <c r="E95" i="118"/>
  <c r="A101" i="118"/>
  <c r="D95" i="118" s="1"/>
  <c r="E94" i="118"/>
  <c r="A100" i="118"/>
  <c r="D94" i="118" s="1"/>
  <c r="E93" i="118"/>
  <c r="A99" i="118"/>
  <c r="D93" i="118" s="1"/>
  <c r="E92" i="118"/>
  <c r="A98" i="118"/>
  <c r="D92" i="118" s="1"/>
  <c r="E91" i="118"/>
  <c r="A97" i="118"/>
  <c r="D91" i="118" s="1"/>
  <c r="E90" i="118"/>
  <c r="A96" i="118"/>
  <c r="D90" i="118" s="1"/>
  <c r="E89" i="118"/>
  <c r="A95" i="118"/>
  <c r="D89" i="118" s="1"/>
  <c r="E88" i="118"/>
  <c r="A94" i="118"/>
  <c r="D88" i="118" s="1"/>
  <c r="E87" i="118"/>
  <c r="A93" i="118"/>
  <c r="D87" i="118" s="1"/>
  <c r="E86" i="118"/>
  <c r="A92" i="118"/>
  <c r="D86" i="118" s="1"/>
  <c r="E85" i="118"/>
  <c r="A91" i="118"/>
  <c r="D85" i="118" s="1"/>
  <c r="E9" i="118"/>
  <c r="J7" i="118"/>
  <c r="B3" i="118"/>
  <c r="E101" i="117"/>
  <c r="A105" i="117"/>
  <c r="D101" i="117" s="1"/>
  <c r="E100" i="117"/>
  <c r="A104" i="117"/>
  <c r="D100" i="117" s="1"/>
  <c r="E99" i="117"/>
  <c r="A103" i="117"/>
  <c r="D99" i="117" s="1"/>
  <c r="E98" i="117"/>
  <c r="A102" i="117"/>
  <c r="D98" i="117" s="1"/>
  <c r="E97" i="117"/>
  <c r="A101" i="117"/>
  <c r="D97" i="117" s="1"/>
  <c r="E96" i="117"/>
  <c r="A100" i="117"/>
  <c r="D96" i="117" s="1"/>
  <c r="E95" i="117"/>
  <c r="A99" i="117"/>
  <c r="D95" i="117" s="1"/>
  <c r="E94" i="117"/>
  <c r="A98" i="117"/>
  <c r="D94" i="117" s="1"/>
  <c r="E93" i="117"/>
  <c r="A97" i="117"/>
  <c r="D93" i="117" s="1"/>
  <c r="E92" i="117"/>
  <c r="A96" i="117"/>
  <c r="D92" i="117" s="1"/>
  <c r="E91" i="117"/>
  <c r="A95" i="117"/>
  <c r="D91" i="117" s="1"/>
  <c r="E90" i="117"/>
  <c r="A94" i="117"/>
  <c r="D90" i="117" s="1"/>
  <c r="E89" i="117"/>
  <c r="A93" i="117"/>
  <c r="D89" i="117" s="1"/>
  <c r="E88" i="117"/>
  <c r="A92" i="117"/>
  <c r="D88" i="117" s="1"/>
  <c r="E87" i="117"/>
  <c r="A91" i="117"/>
  <c r="D87" i="117" s="1"/>
  <c r="E9" i="117"/>
  <c r="B3" i="117"/>
  <c r="E102" i="117" l="1"/>
  <c r="E100" i="118"/>
  <c r="D100" i="118"/>
  <c r="D102" i="117"/>
  <c r="E98" i="116"/>
  <c r="A98" i="116"/>
  <c r="D98" i="116" s="1"/>
  <c r="E97" i="116"/>
  <c r="A97" i="116"/>
  <c r="D97" i="116" s="1"/>
  <c r="E96" i="116"/>
  <c r="A96" i="116"/>
  <c r="D96" i="116" s="1"/>
  <c r="E95" i="116"/>
  <c r="A95" i="116"/>
  <c r="D95" i="116" s="1"/>
  <c r="E94" i="116"/>
  <c r="A94" i="116"/>
  <c r="D94" i="116" s="1"/>
  <c r="E93" i="116"/>
  <c r="A93" i="116"/>
  <c r="D93" i="116" s="1"/>
  <c r="E92" i="116"/>
  <c r="A92" i="116"/>
  <c r="D92" i="116" s="1"/>
  <c r="E91" i="116"/>
  <c r="A91" i="116"/>
  <c r="D91" i="116" s="1"/>
  <c r="E90" i="116"/>
  <c r="A90" i="116"/>
  <c r="D90" i="116" s="1"/>
  <c r="E89" i="116"/>
  <c r="A89" i="116"/>
  <c r="D89" i="116" s="1"/>
  <c r="E88" i="116"/>
  <c r="A88" i="116"/>
  <c r="D88" i="116" s="1"/>
  <c r="E87" i="116"/>
  <c r="A87" i="116"/>
  <c r="D87" i="116" s="1"/>
  <c r="E86" i="116"/>
  <c r="A86" i="116"/>
  <c r="D86" i="116" s="1"/>
  <c r="E85" i="116"/>
  <c r="A85" i="116"/>
  <c r="D85" i="116" s="1"/>
  <c r="E84" i="116"/>
  <c r="A84" i="116"/>
  <c r="D84" i="116" s="1"/>
  <c r="E99" i="116" l="1"/>
  <c r="D99" i="116"/>
  <c r="A28" i="13" l="1"/>
  <c r="A29" i="13"/>
  <c r="A30" i="13"/>
  <c r="A31" i="13"/>
  <c r="A32" i="13"/>
  <c r="A33" i="13"/>
  <c r="A34" i="13"/>
  <c r="A35" i="13"/>
  <c r="A36" i="13"/>
  <c r="E98" i="115"/>
  <c r="A98" i="115"/>
  <c r="D98" i="115" s="1"/>
  <c r="E97" i="115"/>
  <c r="A97" i="115"/>
  <c r="D97" i="115" s="1"/>
  <c r="E96" i="115"/>
  <c r="A96" i="115"/>
  <c r="D96" i="115" s="1"/>
  <c r="E95" i="115"/>
  <c r="A95" i="115"/>
  <c r="D95" i="115" s="1"/>
  <c r="E94" i="115"/>
  <c r="A94" i="115"/>
  <c r="D94" i="115" s="1"/>
  <c r="E93" i="115"/>
  <c r="A93" i="115"/>
  <c r="D93" i="115" s="1"/>
  <c r="E92" i="115"/>
  <c r="A92" i="115"/>
  <c r="D92" i="115" s="1"/>
  <c r="E91" i="115"/>
  <c r="A91" i="115"/>
  <c r="D91" i="115" s="1"/>
  <c r="E90" i="115"/>
  <c r="A90" i="115"/>
  <c r="D90" i="115" s="1"/>
  <c r="E89" i="115"/>
  <c r="A89" i="115"/>
  <c r="D89" i="115" s="1"/>
  <c r="E88" i="115"/>
  <c r="A88" i="115"/>
  <c r="D88" i="115" s="1"/>
  <c r="E87" i="115"/>
  <c r="A87" i="115"/>
  <c r="D87" i="115" s="1"/>
  <c r="E86" i="115"/>
  <c r="A86" i="115"/>
  <c r="D86" i="115" s="1"/>
  <c r="E85" i="115"/>
  <c r="A85" i="115"/>
  <c r="D85" i="115" s="1"/>
  <c r="E84" i="115"/>
  <c r="A84" i="115"/>
  <c r="D84" i="115" s="1"/>
  <c r="A108" i="111"/>
  <c r="D108" i="111" s="1"/>
  <c r="A107" i="111"/>
  <c r="D107" i="111" s="1"/>
  <c r="A106" i="111"/>
  <c r="D106" i="111" s="1"/>
  <c r="A105" i="111"/>
  <c r="D105" i="111" s="1"/>
  <c r="A104" i="111"/>
  <c r="D104" i="111" s="1"/>
  <c r="A103" i="111"/>
  <c r="D103" i="111" s="1"/>
  <c r="A102" i="111"/>
  <c r="D102" i="111" s="1"/>
  <c r="A101" i="111"/>
  <c r="D101" i="111" s="1"/>
  <c r="A100" i="111"/>
  <c r="D100" i="111" s="1"/>
  <c r="A99" i="111"/>
  <c r="D99" i="111" s="1"/>
  <c r="A98" i="111"/>
  <c r="D98" i="111" s="1"/>
  <c r="A97" i="111"/>
  <c r="D97" i="111" s="1"/>
  <c r="A96" i="111"/>
  <c r="D96" i="111" s="1"/>
  <c r="A95" i="111"/>
  <c r="D95" i="111" s="1"/>
  <c r="A94" i="111"/>
  <c r="D94" i="111" s="1"/>
  <c r="A108" i="110"/>
  <c r="D108" i="110" s="1"/>
  <c r="A107" i="110"/>
  <c r="D107" i="110" s="1"/>
  <c r="A106" i="110"/>
  <c r="D106" i="110" s="1"/>
  <c r="A105" i="110"/>
  <c r="D105" i="110" s="1"/>
  <c r="A104" i="110"/>
  <c r="D104" i="110" s="1"/>
  <c r="A103" i="110"/>
  <c r="D103" i="110" s="1"/>
  <c r="A102" i="110"/>
  <c r="D102" i="110" s="1"/>
  <c r="A101" i="110"/>
  <c r="D101" i="110" s="1"/>
  <c r="A100" i="110"/>
  <c r="D100" i="110" s="1"/>
  <c r="A99" i="110"/>
  <c r="D99" i="110" s="1"/>
  <c r="A98" i="110"/>
  <c r="D98" i="110" s="1"/>
  <c r="A97" i="110"/>
  <c r="D97" i="110" s="1"/>
  <c r="A96" i="110"/>
  <c r="D96" i="110" s="1"/>
  <c r="A95" i="110"/>
  <c r="D95" i="110" s="1"/>
  <c r="A94" i="110"/>
  <c r="D94" i="110" s="1"/>
  <c r="A108" i="109"/>
  <c r="D108" i="109" s="1"/>
  <c r="A107" i="109"/>
  <c r="D107" i="109" s="1"/>
  <c r="A106" i="109"/>
  <c r="D106" i="109" s="1"/>
  <c r="A105" i="109"/>
  <c r="D105" i="109" s="1"/>
  <c r="A104" i="109"/>
  <c r="D104" i="109" s="1"/>
  <c r="A103" i="109"/>
  <c r="D103" i="109" s="1"/>
  <c r="A102" i="109"/>
  <c r="D102" i="109" s="1"/>
  <c r="A101" i="109"/>
  <c r="D101" i="109" s="1"/>
  <c r="A100" i="109"/>
  <c r="D100" i="109" s="1"/>
  <c r="A99" i="109"/>
  <c r="D99" i="109" s="1"/>
  <c r="A98" i="109"/>
  <c r="D98" i="109" s="1"/>
  <c r="A97" i="109"/>
  <c r="D97" i="109" s="1"/>
  <c r="A96" i="109"/>
  <c r="D96" i="109" s="1"/>
  <c r="A95" i="109"/>
  <c r="D95" i="109" s="1"/>
  <c r="A94" i="109"/>
  <c r="D94" i="109" s="1"/>
  <c r="A107" i="108"/>
  <c r="D107" i="108" s="1"/>
  <c r="A106" i="108"/>
  <c r="D106" i="108" s="1"/>
  <c r="A105" i="108"/>
  <c r="D105" i="108" s="1"/>
  <c r="A104" i="108"/>
  <c r="D104" i="108" s="1"/>
  <c r="A103" i="108"/>
  <c r="D103" i="108" s="1"/>
  <c r="A102" i="108"/>
  <c r="D102" i="108" s="1"/>
  <c r="A101" i="108"/>
  <c r="D101" i="108" s="1"/>
  <c r="A100" i="108"/>
  <c r="D100" i="108" s="1"/>
  <c r="A99" i="108"/>
  <c r="D99" i="108" s="1"/>
  <c r="A98" i="108"/>
  <c r="D98" i="108" s="1"/>
  <c r="A97" i="108"/>
  <c r="D97" i="108" s="1"/>
  <c r="A96" i="108"/>
  <c r="D96" i="108" s="1"/>
  <c r="A95" i="108"/>
  <c r="D95" i="108" s="1"/>
  <c r="A94" i="108"/>
  <c r="D94" i="108" s="1"/>
  <c r="A93" i="108"/>
  <c r="D93" i="108" s="1"/>
  <c r="A106" i="107"/>
  <c r="D106" i="107" s="1"/>
  <c r="A105" i="107"/>
  <c r="D105" i="107" s="1"/>
  <c r="A104" i="107"/>
  <c r="D104" i="107" s="1"/>
  <c r="A103" i="107"/>
  <c r="D103" i="107" s="1"/>
  <c r="A102" i="107"/>
  <c r="D102" i="107" s="1"/>
  <c r="A101" i="107"/>
  <c r="D101" i="107" s="1"/>
  <c r="A100" i="107"/>
  <c r="D100" i="107" s="1"/>
  <c r="A99" i="107"/>
  <c r="D99" i="107" s="1"/>
  <c r="A98" i="107"/>
  <c r="D98" i="107" s="1"/>
  <c r="A97" i="107"/>
  <c r="D97" i="107" s="1"/>
  <c r="A96" i="107"/>
  <c r="D96" i="107" s="1"/>
  <c r="A95" i="107"/>
  <c r="D95" i="107" s="1"/>
  <c r="A94" i="107"/>
  <c r="D94" i="107" s="1"/>
  <c r="A93" i="107"/>
  <c r="D93" i="107" s="1"/>
  <c r="A92" i="107"/>
  <c r="D92" i="107" s="1"/>
  <c r="A107" i="106"/>
  <c r="D107" i="106" s="1"/>
  <c r="A106" i="106"/>
  <c r="D106" i="106" s="1"/>
  <c r="A105" i="106"/>
  <c r="D105" i="106" s="1"/>
  <c r="A104" i="106"/>
  <c r="D104" i="106" s="1"/>
  <c r="A103" i="106"/>
  <c r="D103" i="106" s="1"/>
  <c r="A102" i="106"/>
  <c r="D102" i="106" s="1"/>
  <c r="A101" i="106"/>
  <c r="D101" i="106" s="1"/>
  <c r="A100" i="106"/>
  <c r="D100" i="106" s="1"/>
  <c r="A99" i="106"/>
  <c r="D99" i="106" s="1"/>
  <c r="A98" i="106"/>
  <c r="D98" i="106" s="1"/>
  <c r="A97" i="106"/>
  <c r="D97" i="106" s="1"/>
  <c r="A96" i="106"/>
  <c r="D96" i="106" s="1"/>
  <c r="A95" i="106"/>
  <c r="D95" i="106" s="1"/>
  <c r="A94" i="106"/>
  <c r="D94" i="106" s="1"/>
  <c r="A93" i="106"/>
  <c r="D93" i="106" s="1"/>
  <c r="A108" i="105"/>
  <c r="D108" i="105" s="1"/>
  <c r="A107" i="105"/>
  <c r="D107" i="105" s="1"/>
  <c r="A106" i="105"/>
  <c r="D106" i="105" s="1"/>
  <c r="A105" i="105"/>
  <c r="D105" i="105" s="1"/>
  <c r="A104" i="105"/>
  <c r="D104" i="105" s="1"/>
  <c r="A103" i="105"/>
  <c r="D103" i="105" s="1"/>
  <c r="A102" i="105"/>
  <c r="D102" i="105" s="1"/>
  <c r="A101" i="105"/>
  <c r="D101" i="105" s="1"/>
  <c r="A100" i="105"/>
  <c r="D100" i="105" s="1"/>
  <c r="A99" i="105"/>
  <c r="D99" i="105" s="1"/>
  <c r="A98" i="105"/>
  <c r="D98" i="105" s="1"/>
  <c r="A97" i="105"/>
  <c r="D97" i="105" s="1"/>
  <c r="A96" i="105"/>
  <c r="D96" i="105" s="1"/>
  <c r="A95" i="105"/>
  <c r="D95" i="105" s="1"/>
  <c r="A94" i="105"/>
  <c r="D94" i="105" s="1"/>
  <c r="A108" i="104"/>
  <c r="D108" i="104" s="1"/>
  <c r="A107" i="104"/>
  <c r="D107" i="104" s="1"/>
  <c r="A106" i="104"/>
  <c r="D106" i="104" s="1"/>
  <c r="A105" i="104"/>
  <c r="D105" i="104" s="1"/>
  <c r="A104" i="104"/>
  <c r="D104" i="104" s="1"/>
  <c r="A103" i="104"/>
  <c r="D103" i="104" s="1"/>
  <c r="A102" i="104"/>
  <c r="D102" i="104" s="1"/>
  <c r="A101" i="104"/>
  <c r="D101" i="104" s="1"/>
  <c r="A100" i="104"/>
  <c r="D100" i="104" s="1"/>
  <c r="A99" i="104"/>
  <c r="D99" i="104" s="1"/>
  <c r="A98" i="104"/>
  <c r="D98" i="104" s="1"/>
  <c r="A97" i="104"/>
  <c r="D97" i="104" s="1"/>
  <c r="A96" i="104"/>
  <c r="D96" i="104" s="1"/>
  <c r="A95" i="104"/>
  <c r="D95" i="104" s="1"/>
  <c r="A94" i="104"/>
  <c r="D94" i="104" s="1"/>
  <c r="A108" i="103"/>
  <c r="D108" i="103" s="1"/>
  <c r="A107" i="103"/>
  <c r="D107" i="103" s="1"/>
  <c r="A106" i="103"/>
  <c r="D106" i="103" s="1"/>
  <c r="A105" i="103"/>
  <c r="D105" i="103" s="1"/>
  <c r="A104" i="103"/>
  <c r="D104" i="103" s="1"/>
  <c r="A103" i="103"/>
  <c r="D103" i="103" s="1"/>
  <c r="A102" i="103"/>
  <c r="D102" i="103" s="1"/>
  <c r="A101" i="103"/>
  <c r="D101" i="103" s="1"/>
  <c r="A100" i="103"/>
  <c r="D100" i="103" s="1"/>
  <c r="A99" i="103"/>
  <c r="D99" i="103" s="1"/>
  <c r="A98" i="103"/>
  <c r="D98" i="103" s="1"/>
  <c r="A97" i="103"/>
  <c r="D97" i="103" s="1"/>
  <c r="A96" i="103"/>
  <c r="D96" i="103" s="1"/>
  <c r="A95" i="103"/>
  <c r="D95" i="103" s="1"/>
  <c r="A94" i="103"/>
  <c r="D94" i="103" s="1"/>
  <c r="A107" i="102"/>
  <c r="D107" i="102" s="1"/>
  <c r="A106" i="102"/>
  <c r="D106" i="102" s="1"/>
  <c r="A105" i="102"/>
  <c r="D105" i="102" s="1"/>
  <c r="A104" i="102"/>
  <c r="D104" i="102" s="1"/>
  <c r="A103" i="102"/>
  <c r="D103" i="102" s="1"/>
  <c r="A102" i="102"/>
  <c r="D102" i="102" s="1"/>
  <c r="A101" i="102"/>
  <c r="D101" i="102" s="1"/>
  <c r="A100" i="102"/>
  <c r="D100" i="102" s="1"/>
  <c r="A99" i="102"/>
  <c r="D99" i="102" s="1"/>
  <c r="A98" i="102"/>
  <c r="D98" i="102" s="1"/>
  <c r="A97" i="102"/>
  <c r="D97" i="102" s="1"/>
  <c r="A96" i="102"/>
  <c r="D96" i="102" s="1"/>
  <c r="A95" i="102"/>
  <c r="D95" i="102" s="1"/>
  <c r="A94" i="102"/>
  <c r="D94" i="102" s="1"/>
  <c r="A93" i="102"/>
  <c r="D93" i="102" s="1"/>
  <c r="A104" i="101"/>
  <c r="D104" i="101" s="1"/>
  <c r="A103" i="101"/>
  <c r="D103" i="101" s="1"/>
  <c r="A102" i="101"/>
  <c r="D102" i="101" s="1"/>
  <c r="A101" i="101"/>
  <c r="D101" i="101" s="1"/>
  <c r="A100" i="101"/>
  <c r="D100" i="101" s="1"/>
  <c r="A99" i="101"/>
  <c r="D99" i="101" s="1"/>
  <c r="A98" i="101"/>
  <c r="D98" i="101" s="1"/>
  <c r="A97" i="101"/>
  <c r="D97" i="101" s="1"/>
  <c r="A96" i="101"/>
  <c r="D96" i="101" s="1"/>
  <c r="A95" i="101"/>
  <c r="D95" i="101" s="1"/>
  <c r="A94" i="101"/>
  <c r="D94" i="101" s="1"/>
  <c r="A93" i="101"/>
  <c r="D93" i="101" s="1"/>
  <c r="A92" i="101"/>
  <c r="D92" i="101" s="1"/>
  <c r="A91" i="101"/>
  <c r="D91" i="101" s="1"/>
  <c r="A90" i="101"/>
  <c r="D90" i="101" s="1"/>
  <c r="A107" i="100"/>
  <c r="D107" i="100" s="1"/>
  <c r="A106" i="100"/>
  <c r="D106" i="100" s="1"/>
  <c r="A105" i="100"/>
  <c r="D105" i="100" s="1"/>
  <c r="A104" i="100"/>
  <c r="D104" i="100" s="1"/>
  <c r="A103" i="100"/>
  <c r="D103" i="100" s="1"/>
  <c r="A102" i="100"/>
  <c r="D102" i="100" s="1"/>
  <c r="A101" i="100"/>
  <c r="D101" i="100" s="1"/>
  <c r="A100" i="100"/>
  <c r="D100" i="100" s="1"/>
  <c r="A99" i="100"/>
  <c r="D99" i="100" s="1"/>
  <c r="A98" i="100"/>
  <c r="D98" i="100" s="1"/>
  <c r="A97" i="100"/>
  <c r="D97" i="100" s="1"/>
  <c r="A96" i="100"/>
  <c r="D96" i="100" s="1"/>
  <c r="A95" i="100"/>
  <c r="D95" i="100" s="1"/>
  <c r="A94" i="100"/>
  <c r="D94" i="100" s="1"/>
  <c r="A93" i="100"/>
  <c r="D93" i="100" s="1"/>
  <c r="A107" i="99"/>
  <c r="D107" i="99" s="1"/>
  <c r="A106" i="99"/>
  <c r="D106" i="99" s="1"/>
  <c r="A105" i="99"/>
  <c r="D105" i="99" s="1"/>
  <c r="A104" i="99"/>
  <c r="D104" i="99" s="1"/>
  <c r="A103" i="99"/>
  <c r="D103" i="99" s="1"/>
  <c r="A102" i="99"/>
  <c r="D102" i="99" s="1"/>
  <c r="A101" i="99"/>
  <c r="D101" i="99" s="1"/>
  <c r="A100" i="99"/>
  <c r="D100" i="99" s="1"/>
  <c r="A99" i="99"/>
  <c r="D99" i="99" s="1"/>
  <c r="A98" i="99"/>
  <c r="D98" i="99" s="1"/>
  <c r="A97" i="99"/>
  <c r="D97" i="99" s="1"/>
  <c r="A96" i="99"/>
  <c r="D96" i="99" s="1"/>
  <c r="A95" i="99"/>
  <c r="D95" i="99" s="1"/>
  <c r="A94" i="99"/>
  <c r="D94" i="99" s="1"/>
  <c r="A93" i="99"/>
  <c r="D93" i="99" s="1"/>
  <c r="A106" i="98"/>
  <c r="D106" i="98" s="1"/>
  <c r="A105" i="98"/>
  <c r="D105" i="98" s="1"/>
  <c r="A104" i="98"/>
  <c r="D104" i="98" s="1"/>
  <c r="A103" i="98"/>
  <c r="D103" i="98" s="1"/>
  <c r="A102" i="98"/>
  <c r="D102" i="98" s="1"/>
  <c r="A101" i="98"/>
  <c r="D101" i="98" s="1"/>
  <c r="A100" i="98"/>
  <c r="D100" i="98" s="1"/>
  <c r="A99" i="98"/>
  <c r="D99" i="98" s="1"/>
  <c r="A98" i="98"/>
  <c r="D98" i="98" s="1"/>
  <c r="A97" i="98"/>
  <c r="D97" i="98" s="1"/>
  <c r="A96" i="98"/>
  <c r="D96" i="98" s="1"/>
  <c r="A95" i="98"/>
  <c r="D95" i="98" s="1"/>
  <c r="A94" i="98"/>
  <c r="D94" i="98" s="1"/>
  <c r="A93" i="98"/>
  <c r="D93" i="98" s="1"/>
  <c r="A92" i="98"/>
  <c r="D92" i="98" s="1"/>
  <c r="A106" i="97"/>
  <c r="D106" i="97" s="1"/>
  <c r="A105" i="97"/>
  <c r="D105" i="97" s="1"/>
  <c r="A104" i="97"/>
  <c r="D104" i="97" s="1"/>
  <c r="A103" i="97"/>
  <c r="D103" i="97" s="1"/>
  <c r="A102" i="97"/>
  <c r="D102" i="97" s="1"/>
  <c r="A101" i="97"/>
  <c r="D101" i="97" s="1"/>
  <c r="A100" i="97"/>
  <c r="D100" i="97" s="1"/>
  <c r="A99" i="97"/>
  <c r="D99" i="97" s="1"/>
  <c r="A98" i="97"/>
  <c r="D98" i="97" s="1"/>
  <c r="A97" i="97"/>
  <c r="D97" i="97" s="1"/>
  <c r="A96" i="97"/>
  <c r="D96" i="97" s="1"/>
  <c r="A95" i="97"/>
  <c r="D95" i="97" s="1"/>
  <c r="A94" i="97"/>
  <c r="D94" i="97" s="1"/>
  <c r="A93" i="97"/>
  <c r="D93" i="97" s="1"/>
  <c r="A92" i="97"/>
  <c r="D92" i="97" s="1"/>
  <c r="A106" i="96"/>
  <c r="D106" i="96" s="1"/>
  <c r="A105" i="96"/>
  <c r="D105" i="96" s="1"/>
  <c r="A104" i="96"/>
  <c r="D104" i="96" s="1"/>
  <c r="A103" i="96"/>
  <c r="D103" i="96" s="1"/>
  <c r="A102" i="96"/>
  <c r="D102" i="96" s="1"/>
  <c r="A101" i="96"/>
  <c r="D101" i="96" s="1"/>
  <c r="A100" i="96"/>
  <c r="D100" i="96" s="1"/>
  <c r="A99" i="96"/>
  <c r="D99" i="96" s="1"/>
  <c r="A98" i="96"/>
  <c r="D98" i="96" s="1"/>
  <c r="A97" i="96"/>
  <c r="D97" i="96" s="1"/>
  <c r="A96" i="96"/>
  <c r="D96" i="96" s="1"/>
  <c r="A95" i="96"/>
  <c r="D95" i="96" s="1"/>
  <c r="A94" i="96"/>
  <c r="D94" i="96" s="1"/>
  <c r="A93" i="96"/>
  <c r="D93" i="96" s="1"/>
  <c r="A92" i="96"/>
  <c r="D92" i="96" s="1"/>
  <c r="A108" i="95"/>
  <c r="D108" i="95" s="1"/>
  <c r="A107" i="95"/>
  <c r="D107" i="95" s="1"/>
  <c r="A106" i="95"/>
  <c r="D106" i="95" s="1"/>
  <c r="A105" i="95"/>
  <c r="D105" i="95" s="1"/>
  <c r="A104" i="95"/>
  <c r="D104" i="95" s="1"/>
  <c r="A103" i="95"/>
  <c r="D103" i="95" s="1"/>
  <c r="A102" i="95"/>
  <c r="D102" i="95" s="1"/>
  <c r="A101" i="95"/>
  <c r="D101" i="95" s="1"/>
  <c r="A100" i="95"/>
  <c r="D100" i="95" s="1"/>
  <c r="A99" i="95"/>
  <c r="D99" i="95" s="1"/>
  <c r="A98" i="95"/>
  <c r="D98" i="95" s="1"/>
  <c r="A97" i="95"/>
  <c r="D97" i="95" s="1"/>
  <c r="A96" i="95"/>
  <c r="D96" i="95" s="1"/>
  <c r="A95" i="95"/>
  <c r="D95" i="95" s="1"/>
  <c r="A94" i="95"/>
  <c r="D94" i="95" s="1"/>
  <c r="A108" i="94"/>
  <c r="D108" i="94" s="1"/>
  <c r="A107" i="94"/>
  <c r="D107" i="94" s="1"/>
  <c r="A106" i="94"/>
  <c r="D106" i="94" s="1"/>
  <c r="A105" i="94"/>
  <c r="D105" i="94" s="1"/>
  <c r="A104" i="94"/>
  <c r="D104" i="94" s="1"/>
  <c r="A103" i="94"/>
  <c r="D103" i="94" s="1"/>
  <c r="A102" i="94"/>
  <c r="D102" i="94" s="1"/>
  <c r="A101" i="94"/>
  <c r="D101" i="94" s="1"/>
  <c r="A100" i="94"/>
  <c r="D100" i="94" s="1"/>
  <c r="A99" i="94"/>
  <c r="D99" i="94" s="1"/>
  <c r="A98" i="94"/>
  <c r="D98" i="94" s="1"/>
  <c r="A97" i="94"/>
  <c r="D97" i="94" s="1"/>
  <c r="A96" i="94"/>
  <c r="D96" i="94" s="1"/>
  <c r="A95" i="94"/>
  <c r="D95" i="94" s="1"/>
  <c r="A94" i="94"/>
  <c r="D94" i="94" s="1"/>
  <c r="A107" i="93"/>
  <c r="D107" i="93" s="1"/>
  <c r="A106" i="93"/>
  <c r="D106" i="93" s="1"/>
  <c r="A105" i="93"/>
  <c r="D105" i="93" s="1"/>
  <c r="A104" i="93"/>
  <c r="D104" i="93" s="1"/>
  <c r="A103" i="93"/>
  <c r="D103" i="93" s="1"/>
  <c r="A102" i="93"/>
  <c r="D102" i="93" s="1"/>
  <c r="A101" i="93"/>
  <c r="D101" i="93" s="1"/>
  <c r="A100" i="93"/>
  <c r="D100" i="93" s="1"/>
  <c r="A99" i="93"/>
  <c r="D99" i="93" s="1"/>
  <c r="A98" i="93"/>
  <c r="D98" i="93" s="1"/>
  <c r="A97" i="93"/>
  <c r="D97" i="93" s="1"/>
  <c r="A96" i="93"/>
  <c r="D96" i="93" s="1"/>
  <c r="A95" i="93"/>
  <c r="D95" i="93" s="1"/>
  <c r="A94" i="93"/>
  <c r="D94" i="93" s="1"/>
  <c r="A93" i="93"/>
  <c r="D93" i="93" s="1"/>
  <c r="A107" i="92"/>
  <c r="D107" i="92" s="1"/>
  <c r="A106" i="92"/>
  <c r="D106" i="92" s="1"/>
  <c r="A105" i="92"/>
  <c r="D105" i="92" s="1"/>
  <c r="A104" i="92"/>
  <c r="D104" i="92" s="1"/>
  <c r="A103" i="92"/>
  <c r="D103" i="92" s="1"/>
  <c r="A102" i="92"/>
  <c r="D102" i="92" s="1"/>
  <c r="A101" i="92"/>
  <c r="D101" i="92" s="1"/>
  <c r="A100" i="92"/>
  <c r="D100" i="92" s="1"/>
  <c r="A99" i="92"/>
  <c r="D99" i="92" s="1"/>
  <c r="A98" i="92"/>
  <c r="D98" i="92" s="1"/>
  <c r="A97" i="92"/>
  <c r="D97" i="92" s="1"/>
  <c r="A96" i="92"/>
  <c r="D96" i="92" s="1"/>
  <c r="A95" i="92"/>
  <c r="D95" i="92" s="1"/>
  <c r="A94" i="92"/>
  <c r="D94" i="92" s="1"/>
  <c r="A93" i="92"/>
  <c r="D93" i="92" s="1"/>
  <c r="A104" i="91"/>
  <c r="D104" i="91" s="1"/>
  <c r="A103" i="91"/>
  <c r="D103" i="91" s="1"/>
  <c r="A102" i="91"/>
  <c r="D102" i="91" s="1"/>
  <c r="A101" i="91"/>
  <c r="D101" i="91" s="1"/>
  <c r="A100" i="91"/>
  <c r="D100" i="91" s="1"/>
  <c r="A99" i="91"/>
  <c r="D99" i="91" s="1"/>
  <c r="A98" i="91"/>
  <c r="D98" i="91" s="1"/>
  <c r="A97" i="91"/>
  <c r="D97" i="91" s="1"/>
  <c r="A96" i="91"/>
  <c r="D96" i="91" s="1"/>
  <c r="A95" i="91"/>
  <c r="D95" i="91" s="1"/>
  <c r="A94" i="91"/>
  <c r="D94" i="91" s="1"/>
  <c r="A93" i="91"/>
  <c r="D93" i="91" s="1"/>
  <c r="A92" i="91"/>
  <c r="D92" i="91" s="1"/>
  <c r="A91" i="91"/>
  <c r="D91" i="91" s="1"/>
  <c r="A90" i="91"/>
  <c r="D90" i="91" s="1"/>
  <c r="A106" i="90"/>
  <c r="D106" i="90" s="1"/>
  <c r="A105" i="90"/>
  <c r="D105" i="90" s="1"/>
  <c r="A104" i="90"/>
  <c r="D104" i="90" s="1"/>
  <c r="A103" i="90"/>
  <c r="D103" i="90" s="1"/>
  <c r="A102" i="90"/>
  <c r="D102" i="90" s="1"/>
  <c r="A101" i="90"/>
  <c r="D101" i="90" s="1"/>
  <c r="A100" i="90"/>
  <c r="D100" i="90" s="1"/>
  <c r="A99" i="90"/>
  <c r="D99" i="90" s="1"/>
  <c r="A98" i="90"/>
  <c r="D98" i="90" s="1"/>
  <c r="A97" i="90"/>
  <c r="D97" i="90" s="1"/>
  <c r="A96" i="90"/>
  <c r="D96" i="90" s="1"/>
  <c r="A95" i="90"/>
  <c r="D95" i="90" s="1"/>
  <c r="A94" i="90"/>
  <c r="D94" i="90" s="1"/>
  <c r="A93" i="90"/>
  <c r="D93" i="90" s="1"/>
  <c r="A92" i="90"/>
  <c r="D92" i="90" s="1"/>
  <c r="A107" i="89"/>
  <c r="D107" i="89" s="1"/>
  <c r="A106" i="89"/>
  <c r="D106" i="89" s="1"/>
  <c r="A105" i="89"/>
  <c r="D105" i="89" s="1"/>
  <c r="A104" i="89"/>
  <c r="D104" i="89" s="1"/>
  <c r="A103" i="89"/>
  <c r="D103" i="89" s="1"/>
  <c r="A102" i="89"/>
  <c r="D102" i="89" s="1"/>
  <c r="A101" i="89"/>
  <c r="D101" i="89" s="1"/>
  <c r="A100" i="89"/>
  <c r="D100" i="89" s="1"/>
  <c r="A99" i="89"/>
  <c r="D99" i="89" s="1"/>
  <c r="A98" i="89"/>
  <c r="D98" i="89" s="1"/>
  <c r="A97" i="89"/>
  <c r="D97" i="89" s="1"/>
  <c r="A96" i="89"/>
  <c r="D96" i="89" s="1"/>
  <c r="A95" i="89"/>
  <c r="D95" i="89" s="1"/>
  <c r="A94" i="89"/>
  <c r="D94" i="89" s="1"/>
  <c r="A93" i="89"/>
  <c r="D93" i="89" s="1"/>
  <c r="A108" i="88"/>
  <c r="D108" i="88" s="1"/>
  <c r="A107" i="88"/>
  <c r="D107" i="88" s="1"/>
  <c r="A106" i="88"/>
  <c r="D106" i="88" s="1"/>
  <c r="A105" i="88"/>
  <c r="D105" i="88" s="1"/>
  <c r="A104" i="88"/>
  <c r="D104" i="88" s="1"/>
  <c r="A103" i="88"/>
  <c r="D103" i="88" s="1"/>
  <c r="A102" i="88"/>
  <c r="D102" i="88" s="1"/>
  <c r="A101" i="88"/>
  <c r="D101" i="88" s="1"/>
  <c r="A100" i="88"/>
  <c r="D100" i="88" s="1"/>
  <c r="A99" i="88"/>
  <c r="D99" i="88" s="1"/>
  <c r="A98" i="88"/>
  <c r="D98" i="88" s="1"/>
  <c r="A97" i="88"/>
  <c r="D97" i="88" s="1"/>
  <c r="A96" i="88"/>
  <c r="D96" i="88" s="1"/>
  <c r="A95" i="88"/>
  <c r="D95" i="88" s="1"/>
  <c r="A94" i="88"/>
  <c r="D94" i="88" s="1"/>
  <c r="A108" i="87"/>
  <c r="D108" i="87" s="1"/>
  <c r="A107" i="87"/>
  <c r="D107" i="87" s="1"/>
  <c r="A106" i="87"/>
  <c r="D106" i="87" s="1"/>
  <c r="A105" i="87"/>
  <c r="D105" i="87" s="1"/>
  <c r="A104" i="87"/>
  <c r="D104" i="87" s="1"/>
  <c r="A103" i="87"/>
  <c r="D103" i="87" s="1"/>
  <c r="A102" i="87"/>
  <c r="D102" i="87" s="1"/>
  <c r="A101" i="87"/>
  <c r="D101" i="87" s="1"/>
  <c r="A100" i="87"/>
  <c r="D100" i="87" s="1"/>
  <c r="A99" i="87"/>
  <c r="D99" i="87" s="1"/>
  <c r="A98" i="87"/>
  <c r="D98" i="87" s="1"/>
  <c r="A97" i="87"/>
  <c r="D97" i="87" s="1"/>
  <c r="A96" i="87"/>
  <c r="D96" i="87" s="1"/>
  <c r="A95" i="87"/>
  <c r="D95" i="87" s="1"/>
  <c r="A94" i="87"/>
  <c r="D94" i="87" s="1"/>
  <c r="A107" i="86"/>
  <c r="D107" i="86" s="1"/>
  <c r="A106" i="86"/>
  <c r="D106" i="86" s="1"/>
  <c r="A105" i="86"/>
  <c r="D105" i="86" s="1"/>
  <c r="A104" i="86"/>
  <c r="D104" i="86" s="1"/>
  <c r="A103" i="86"/>
  <c r="D103" i="86" s="1"/>
  <c r="A102" i="86"/>
  <c r="D102" i="86" s="1"/>
  <c r="A101" i="86"/>
  <c r="D101" i="86" s="1"/>
  <c r="A100" i="86"/>
  <c r="D100" i="86" s="1"/>
  <c r="A99" i="86"/>
  <c r="D99" i="86" s="1"/>
  <c r="A98" i="86"/>
  <c r="D98" i="86" s="1"/>
  <c r="A97" i="86"/>
  <c r="D97" i="86" s="1"/>
  <c r="A96" i="86"/>
  <c r="D96" i="86" s="1"/>
  <c r="A95" i="86"/>
  <c r="D95" i="86" s="1"/>
  <c r="A94" i="86"/>
  <c r="D94" i="86" s="1"/>
  <c r="A93" i="86"/>
  <c r="D93" i="86" s="1"/>
  <c r="A108" i="85"/>
  <c r="D108" i="85" s="1"/>
  <c r="A107" i="85"/>
  <c r="D107" i="85" s="1"/>
  <c r="A106" i="85"/>
  <c r="D106" i="85" s="1"/>
  <c r="A105" i="85"/>
  <c r="D105" i="85" s="1"/>
  <c r="A104" i="85"/>
  <c r="D104" i="85" s="1"/>
  <c r="A103" i="85"/>
  <c r="D103" i="85" s="1"/>
  <c r="A102" i="85"/>
  <c r="D102" i="85" s="1"/>
  <c r="A101" i="85"/>
  <c r="D101" i="85" s="1"/>
  <c r="A100" i="85"/>
  <c r="D100" i="85" s="1"/>
  <c r="A99" i="85"/>
  <c r="D99" i="85" s="1"/>
  <c r="A98" i="85"/>
  <c r="D98" i="85" s="1"/>
  <c r="A97" i="85"/>
  <c r="D97" i="85" s="1"/>
  <c r="A96" i="85"/>
  <c r="D96" i="85" s="1"/>
  <c r="A95" i="85"/>
  <c r="D95" i="85" s="1"/>
  <c r="A94" i="85"/>
  <c r="D94" i="85" s="1"/>
  <c r="A108" i="84"/>
  <c r="D108" i="84" s="1"/>
  <c r="A107" i="84"/>
  <c r="D107" i="84" s="1"/>
  <c r="A106" i="84"/>
  <c r="D106" i="84" s="1"/>
  <c r="A105" i="84"/>
  <c r="D105" i="84" s="1"/>
  <c r="A104" i="84"/>
  <c r="D104" i="84" s="1"/>
  <c r="A103" i="84"/>
  <c r="D103" i="84" s="1"/>
  <c r="A102" i="84"/>
  <c r="D102" i="84" s="1"/>
  <c r="A101" i="84"/>
  <c r="D101" i="84" s="1"/>
  <c r="A100" i="84"/>
  <c r="D100" i="84" s="1"/>
  <c r="A99" i="84"/>
  <c r="D99" i="84" s="1"/>
  <c r="A98" i="84"/>
  <c r="D98" i="84" s="1"/>
  <c r="A97" i="84"/>
  <c r="D97" i="84" s="1"/>
  <c r="A96" i="84"/>
  <c r="D96" i="84" s="1"/>
  <c r="A95" i="84"/>
  <c r="D95" i="84" s="1"/>
  <c r="A94" i="84"/>
  <c r="D94" i="84" s="1"/>
  <c r="A103" i="83"/>
  <c r="D103" i="83" s="1"/>
  <c r="A102" i="83"/>
  <c r="D102" i="83" s="1"/>
  <c r="A101" i="83"/>
  <c r="D101" i="83" s="1"/>
  <c r="A100" i="83"/>
  <c r="D100" i="83" s="1"/>
  <c r="A99" i="83"/>
  <c r="D99" i="83" s="1"/>
  <c r="A98" i="83"/>
  <c r="D98" i="83" s="1"/>
  <c r="A97" i="83"/>
  <c r="D97" i="83" s="1"/>
  <c r="A96" i="83"/>
  <c r="D96" i="83" s="1"/>
  <c r="A95" i="83"/>
  <c r="D95" i="83" s="1"/>
  <c r="A94" i="83"/>
  <c r="D94" i="83" s="1"/>
  <c r="A93" i="83"/>
  <c r="D93" i="83" s="1"/>
  <c r="A92" i="83"/>
  <c r="D92" i="83" s="1"/>
  <c r="A91" i="83"/>
  <c r="D91" i="83" s="1"/>
  <c r="A90" i="83"/>
  <c r="D90" i="83" s="1"/>
  <c r="A89" i="83"/>
  <c r="D89" i="83" s="1"/>
  <c r="A108" i="82"/>
  <c r="D108" i="82" s="1"/>
  <c r="A107" i="82"/>
  <c r="D107" i="82" s="1"/>
  <c r="A106" i="82"/>
  <c r="D106" i="82" s="1"/>
  <c r="A105" i="82"/>
  <c r="D105" i="82" s="1"/>
  <c r="A104" i="82"/>
  <c r="D104" i="82" s="1"/>
  <c r="A103" i="82"/>
  <c r="D103" i="82" s="1"/>
  <c r="A102" i="82"/>
  <c r="D102" i="82" s="1"/>
  <c r="A101" i="82"/>
  <c r="D101" i="82" s="1"/>
  <c r="A100" i="82"/>
  <c r="D100" i="82" s="1"/>
  <c r="A99" i="82"/>
  <c r="D99" i="82" s="1"/>
  <c r="A98" i="82"/>
  <c r="D98" i="82" s="1"/>
  <c r="A97" i="82"/>
  <c r="D97" i="82" s="1"/>
  <c r="A96" i="82"/>
  <c r="D96" i="82" s="1"/>
  <c r="A95" i="82"/>
  <c r="D95" i="82" s="1"/>
  <c r="A94" i="82"/>
  <c r="D94" i="82" s="1"/>
  <c r="A107" i="81"/>
  <c r="D107" i="81" s="1"/>
  <c r="A106" i="81"/>
  <c r="D106" i="81" s="1"/>
  <c r="A105" i="81"/>
  <c r="D105" i="81" s="1"/>
  <c r="A104" i="81"/>
  <c r="D104" i="81" s="1"/>
  <c r="A103" i="81"/>
  <c r="D103" i="81" s="1"/>
  <c r="A102" i="81"/>
  <c r="D102" i="81" s="1"/>
  <c r="A101" i="81"/>
  <c r="D101" i="81" s="1"/>
  <c r="A100" i="81"/>
  <c r="D100" i="81" s="1"/>
  <c r="A99" i="81"/>
  <c r="D99" i="81" s="1"/>
  <c r="A98" i="81"/>
  <c r="D98" i="81" s="1"/>
  <c r="A97" i="81"/>
  <c r="D97" i="81" s="1"/>
  <c r="A96" i="81"/>
  <c r="D96" i="81" s="1"/>
  <c r="A95" i="81"/>
  <c r="D95" i="81" s="1"/>
  <c r="A94" i="81"/>
  <c r="D94" i="81" s="1"/>
  <c r="A93" i="81"/>
  <c r="D93" i="81" s="1"/>
  <c r="A108" i="80"/>
  <c r="D108" i="80" s="1"/>
  <c r="A107" i="80"/>
  <c r="D107" i="80" s="1"/>
  <c r="A106" i="80"/>
  <c r="D106" i="80" s="1"/>
  <c r="A105" i="80"/>
  <c r="D105" i="80" s="1"/>
  <c r="A104" i="80"/>
  <c r="D104" i="80" s="1"/>
  <c r="A103" i="80"/>
  <c r="D103" i="80" s="1"/>
  <c r="A102" i="80"/>
  <c r="D102" i="80" s="1"/>
  <c r="A101" i="80"/>
  <c r="D101" i="80" s="1"/>
  <c r="A100" i="80"/>
  <c r="D100" i="80" s="1"/>
  <c r="A99" i="80"/>
  <c r="D99" i="80" s="1"/>
  <c r="A98" i="80"/>
  <c r="D98" i="80" s="1"/>
  <c r="A97" i="80"/>
  <c r="D97" i="80" s="1"/>
  <c r="A96" i="80"/>
  <c r="D96" i="80" s="1"/>
  <c r="A95" i="80"/>
  <c r="D95" i="80" s="1"/>
  <c r="A94" i="80"/>
  <c r="D94" i="80" s="1"/>
  <c r="F30" i="13"/>
  <c r="F28" i="13"/>
  <c r="F33" i="13"/>
  <c r="F31" i="13"/>
  <c r="F36" i="13"/>
  <c r="F29" i="13"/>
  <c r="F35" i="13"/>
  <c r="F32" i="13"/>
  <c r="F34" i="13"/>
  <c r="B32" i="13" l="1"/>
  <c r="D104" i="83"/>
  <c r="D109" i="82"/>
  <c r="D109" i="88"/>
  <c r="D107" i="97"/>
  <c r="D107" i="98"/>
  <c r="D108" i="99"/>
  <c r="D108" i="100"/>
  <c r="D108" i="102"/>
  <c r="D109" i="103"/>
  <c r="D109" i="104"/>
  <c r="D109" i="105"/>
  <c r="D108" i="106"/>
  <c r="D107" i="107"/>
  <c r="D108" i="108"/>
  <c r="D109" i="109"/>
  <c r="D109" i="110"/>
  <c r="D109" i="111"/>
  <c r="D108" i="81"/>
  <c r="D109" i="85"/>
  <c r="D108" i="86"/>
  <c r="D109" i="87"/>
  <c r="D108" i="89"/>
  <c r="D107" i="90"/>
  <c r="D105" i="91"/>
  <c r="D108" i="92"/>
  <c r="D108" i="93"/>
  <c r="D109" i="94"/>
  <c r="D109" i="95"/>
  <c r="D107" i="96"/>
  <c r="D105" i="101"/>
  <c r="D109" i="80"/>
  <c r="D109" i="84"/>
  <c r="E99" i="115"/>
  <c r="B33" i="13"/>
  <c r="B31" i="13"/>
  <c r="B29" i="13"/>
  <c r="B30" i="13"/>
  <c r="D99" i="115"/>
  <c r="F4" i="13"/>
  <c r="B4" i="13" l="1"/>
  <c r="A5" i="75" l="1"/>
  <c r="B3" i="76"/>
  <c r="B2" i="13"/>
  <c r="A25" i="13" l="1"/>
  <c r="A26" i="13"/>
  <c r="A27" i="13"/>
  <c r="B28" i="13"/>
  <c r="A5" i="13"/>
  <c r="A6" i="13"/>
  <c r="A7" i="13"/>
  <c r="A8" i="13"/>
  <c r="A9" i="13"/>
  <c r="A10" i="13"/>
  <c r="A11" i="13"/>
  <c r="A12" i="13"/>
  <c r="A13" i="13"/>
  <c r="A14" i="13"/>
  <c r="A15" i="13"/>
  <c r="A16" i="13"/>
  <c r="A17" i="13"/>
  <c r="A18" i="13"/>
  <c r="A19" i="13"/>
  <c r="A20" i="13"/>
  <c r="A21" i="13"/>
  <c r="A22" i="13"/>
  <c r="A23" i="13"/>
  <c r="A24" i="13"/>
  <c r="F25" i="13"/>
  <c r="F8" i="13"/>
  <c r="F17" i="13"/>
  <c r="F19" i="13"/>
  <c r="F24" i="13"/>
  <c r="F10" i="13"/>
  <c r="F15" i="13"/>
  <c r="F13" i="13"/>
  <c r="F14" i="13"/>
  <c r="F27" i="13"/>
  <c r="F16" i="13"/>
  <c r="F9" i="13"/>
  <c r="F26" i="13"/>
  <c r="F21" i="13"/>
  <c r="F7" i="13"/>
  <c r="F22" i="13"/>
  <c r="F23" i="13"/>
  <c r="F11" i="13"/>
  <c r="F12" i="13"/>
  <c r="F5" i="13"/>
  <c r="F18" i="13"/>
  <c r="F6" i="13"/>
  <c r="F20" i="13"/>
  <c r="B22" i="13" l="1"/>
  <c r="F39" i="13"/>
  <c r="F45" i="13" s="1"/>
  <c r="B24" i="13"/>
  <c r="B20" i="13"/>
  <c r="B16" i="13"/>
  <c r="B12" i="13"/>
  <c r="B8" i="13"/>
  <c r="B6" i="13"/>
  <c r="B26" i="13"/>
  <c r="B18" i="13"/>
  <c r="B14" i="13"/>
  <c r="B10" i="13"/>
  <c r="B23" i="13"/>
  <c r="B21" i="13"/>
  <c r="B19" i="13"/>
  <c r="B17" i="13"/>
  <c r="B15" i="13"/>
  <c r="B13" i="13"/>
  <c r="B11" i="13"/>
  <c r="B9" i="13"/>
  <c r="B7" i="13"/>
  <c r="B5" i="13"/>
  <c r="B27" i="13"/>
  <c r="B25" i="13"/>
  <c r="A32" i="75"/>
  <c r="C27" i="75"/>
  <c r="C26" i="75"/>
  <c r="B21" i="75"/>
  <c r="C44" i="75" l="1"/>
  <c r="C23" i="75"/>
  <c r="B14" i="75"/>
  <c r="B10" i="75"/>
  <c r="I6" i="4" l="1"/>
  <c r="E9" i="4" s="1"/>
  <c r="B6" i="4" l="1"/>
  <c r="B5" i="4"/>
  <c r="B7" i="4"/>
  <c r="B3" i="4"/>
  <c r="A108" i="4" l="1"/>
  <c r="D108" i="4" s="1"/>
  <c r="A107" i="4"/>
  <c r="D107" i="4" s="1"/>
  <c r="A106" i="4"/>
  <c r="D106" i="4" s="1"/>
  <c r="A105" i="4"/>
  <c r="D105" i="4" s="1"/>
  <c r="A104" i="4"/>
  <c r="D104" i="4" s="1"/>
  <c r="A103" i="4"/>
  <c r="D103" i="4" s="1"/>
  <c r="A102" i="4"/>
  <c r="D102" i="4" s="1"/>
  <c r="A101" i="4"/>
  <c r="D101" i="4" s="1"/>
  <c r="BZ5" i="13"/>
  <c r="BZ21" i="13"/>
  <c r="BZ16" i="13"/>
  <c r="BZ10" i="13"/>
  <c r="BZ18" i="13"/>
  <c r="BZ17" i="13"/>
  <c r="BZ28" i="13"/>
  <c r="BZ19" i="13"/>
  <c r="BZ8" i="13"/>
  <c r="BZ13" i="13"/>
  <c r="BZ6" i="13"/>
  <c r="BZ11" i="13"/>
  <c r="BZ25" i="13"/>
  <c r="BZ12" i="13"/>
  <c r="BZ24" i="13"/>
  <c r="BZ15" i="13"/>
  <c r="BZ7" i="13"/>
  <c r="BZ20" i="13"/>
  <c r="BZ9" i="13"/>
  <c r="BZ29" i="13"/>
  <c r="BZ14" i="13"/>
  <c r="BZ27" i="13"/>
  <c r="BZ23" i="13"/>
  <c r="BZ22" i="13"/>
  <c r="BZ26" i="13"/>
  <c r="A95" i="4" l="1"/>
  <c r="D95" i="4" s="1"/>
  <c r="A96" i="4"/>
  <c r="D96" i="4" s="1"/>
  <c r="A100" i="4"/>
  <c r="D100" i="4" s="1"/>
  <c r="A99" i="4"/>
  <c r="D99" i="4" s="1"/>
  <c r="A94" i="4"/>
  <c r="D94" i="4" s="1"/>
  <c r="A98" i="4"/>
  <c r="D98" i="4" s="1"/>
  <c r="A97" i="4"/>
  <c r="D97" i="4" s="1"/>
  <c r="D109" i="4" l="1"/>
  <c r="B35" i="13"/>
  <c r="B36" i="13"/>
  <c r="B3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 Godlieb</author>
  </authors>
  <commentList>
    <comment ref="G22" authorId="0" shapeId="0" xr:uid="{00000000-0006-0000-2800-000001000000}">
      <text>
        <r>
          <rPr>
            <sz val="9"/>
            <color indexed="81"/>
            <rFont val="Tahoma"/>
            <family val="2"/>
          </rPr>
          <t xml:space="preserve">Rubbertegels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Martine Godlieb</author>
  </authors>
  <commentList>
    <comment ref="G23" authorId="0" shapeId="0" xr:uid="{00000000-0006-0000-2A00-000001000000}">
      <text>
        <r>
          <rPr>
            <b/>
            <sz val="9"/>
            <color indexed="81"/>
            <rFont val="Tahoma"/>
            <family val="2"/>
          </rPr>
          <t>Rubbertegels</t>
        </r>
        <r>
          <rPr>
            <sz val="9"/>
            <color indexed="81"/>
            <rFont val="Tahoma"/>
            <family val="2"/>
          </rPr>
          <t xml:space="preserve">
</t>
        </r>
      </text>
    </comment>
    <comment ref="G39" authorId="0" shapeId="0" xr:uid="{00000000-0006-0000-2A00-000002000000}">
      <text>
        <r>
          <rPr>
            <b/>
            <sz val="9"/>
            <color indexed="81"/>
            <rFont val="Tahoma"/>
            <family val="2"/>
          </rPr>
          <t>Eind van het jaar gaat de Tourmalijn tijdelijk naar gebouw van Kristalla in verband met verbouwing.</t>
        </r>
        <r>
          <rPr>
            <sz val="9"/>
            <color indexed="81"/>
            <rFont val="Tahoma"/>
            <family val="2"/>
          </rPr>
          <t xml:space="preserve">
</t>
        </r>
      </text>
    </comment>
  </commentList>
</comments>
</file>

<file path=xl/sharedStrings.xml><?xml version="1.0" encoding="utf-8"?>
<sst xmlns="http://schemas.openxmlformats.org/spreadsheetml/2006/main" count="1024" uniqueCount="295">
  <si>
    <t>bestek</t>
  </si>
  <si>
    <t>naam object</t>
  </si>
  <si>
    <t>adres</t>
  </si>
  <si>
    <t>plaats</t>
  </si>
  <si>
    <t>aantal</t>
  </si>
  <si>
    <t>Uitvoeringsbepaling:</t>
  </si>
  <si>
    <t>Inventarisatie:</t>
  </si>
  <si>
    <t>cat</t>
  </si>
  <si>
    <t>Naam opdrachtgever</t>
  </si>
  <si>
    <t>Vestigingsplaats opdrachtgever</t>
  </si>
  <si>
    <t>Kvk-nummer</t>
  </si>
  <si>
    <t>Naam tekenbevoegde opdrachtgever voor contract</t>
  </si>
  <si>
    <t>Functie</t>
  </si>
  <si>
    <t>Naam tekenbevoegde opdrachtgever voor supplementen</t>
  </si>
  <si>
    <t>Naam contactpersoon</t>
  </si>
  <si>
    <t>Mobiel nummer contactpersoon</t>
  </si>
  <si>
    <t>E-mail adres contactpersoon</t>
  </si>
  <si>
    <t>Contactpersoon offerte</t>
  </si>
  <si>
    <t>m2/jr</t>
  </si>
  <si>
    <t>prijs/jr</t>
  </si>
  <si>
    <t>Totaal:</t>
  </si>
  <si>
    <t>Locatie</t>
  </si>
  <si>
    <t>Opdrachtgever:</t>
  </si>
  <si>
    <t>en</t>
  </si>
  <si>
    <t>Opdrachtnemer:</t>
  </si>
  <si>
    <t>Zijn het volgende overeengekomen:</t>
  </si>
  <si>
    <t>Wijzigingnummer:</t>
  </si>
  <si>
    <t xml:space="preserve">Deze wijziging betreft het object: </t>
  </si>
  <si>
    <t>Objectnummer:</t>
  </si>
  <si>
    <t>Ingangsdatum wijziging:</t>
  </si>
  <si>
    <t>Evt. einddatum wijziging:</t>
  </si>
  <si>
    <t>De wijziging houdt het volgende in:</t>
  </si>
  <si>
    <t>De nieuwe bedragen zijn vermeld op het prijzenblad dat als bijlage bij dit supplement is verstrekt.</t>
  </si>
  <si>
    <t>Opgemaakt:</t>
  </si>
  <si>
    <t>Zuidlaren</t>
  </si>
  <si>
    <t>Nr.</t>
  </si>
  <si>
    <t>Ingangsdatum</t>
  </si>
  <si>
    <t>Evt. einddatum</t>
  </si>
  <si>
    <t>Object</t>
  </si>
  <si>
    <t>Wijziging</t>
  </si>
  <si>
    <t>Oud jaarbedrag</t>
  </si>
  <si>
    <t>Nieuw jaarbedrag</t>
  </si>
  <si>
    <t>Evt. bijlage</t>
  </si>
  <si>
    <t>Uitvoerings bepaling</t>
  </si>
  <si>
    <t>Omschrijving</t>
  </si>
  <si>
    <t>Winterklaar maken waterkranen</t>
  </si>
  <si>
    <t>Vorm en leibomen (st)</t>
  </si>
  <si>
    <t>Bomen &lt; 20cm (st)</t>
  </si>
  <si>
    <t>Bomen &gt; 20cm (excl. snoeiwerkzaamheden kroon) (st)</t>
  </si>
  <si>
    <t>Bosplantsoen (m2)</t>
  </si>
  <si>
    <t>Sier en grove heesters (m2)</t>
  </si>
  <si>
    <t>Bodembedekkers (m2)</t>
  </si>
  <si>
    <t>Klimplanten (m2)</t>
  </si>
  <si>
    <t>Vaste planten (m2)</t>
  </si>
  <si>
    <t>Gazons (m2)</t>
  </si>
  <si>
    <t>Valondergrond boomschors (m2)</t>
  </si>
  <si>
    <t>Valondergrond kunstgras (m2)</t>
  </si>
  <si>
    <t>Elementverharding open mechanisch (m2)</t>
  </si>
  <si>
    <t>Halfverharding (m2)</t>
  </si>
  <si>
    <t>Schaduwdoeken (st)</t>
  </si>
  <si>
    <t>Bosplantsoen</t>
  </si>
  <si>
    <t>(Blok) hagen</t>
  </si>
  <si>
    <t>Bodembedekkers</t>
  </si>
  <si>
    <t>Klimplanten</t>
  </si>
  <si>
    <t>Vaste planten</t>
  </si>
  <si>
    <t>Gazons</t>
  </si>
  <si>
    <t>Valondergrond boomschors</t>
  </si>
  <si>
    <t>Valondergrond kunstgras</t>
  </si>
  <si>
    <t>Elementverharding open mechanisch</t>
  </si>
  <si>
    <t>Halfverharding</t>
  </si>
  <si>
    <t>Schaduwdoeken</t>
  </si>
  <si>
    <t>Totaalprijs</t>
  </si>
  <si>
    <t>Valondergrond  valzand (m2)</t>
  </si>
  <si>
    <t>Zandbak zand vervangen en bijvullen 1 maal per jaar (voorjaar)</t>
  </si>
  <si>
    <t>Sollitaire beplanting in verharding</t>
  </si>
  <si>
    <t>afmeting</t>
  </si>
  <si>
    <t>prijs offerte</t>
  </si>
  <si>
    <t>Prijs per jaar</t>
  </si>
  <si>
    <t>Verrekenprijs</t>
  </si>
  <si>
    <t>39a</t>
  </si>
  <si>
    <t>Volledige naam opdrachtnemer (Handelsnaam Kvk)</t>
  </si>
  <si>
    <t>Vestigingsplaats (Kvk)</t>
  </si>
  <si>
    <t>Tekenbevoegde opdrachtnemer voor contract</t>
  </si>
  <si>
    <t>Tekenbevoegde opdrachtnemer voor supplementen</t>
  </si>
  <si>
    <t>Putten en kolken</t>
  </si>
  <si>
    <t>Speeltoestel 1:</t>
  </si>
  <si>
    <t>Speeltoestel 2:</t>
  </si>
  <si>
    <t>Speeltoestel 3:</t>
  </si>
  <si>
    <t>Speeltoestel 4:</t>
  </si>
  <si>
    <t>Speeltoestel 5:</t>
  </si>
  <si>
    <t>Speeltoestel 6:</t>
  </si>
  <si>
    <t>Schommel</t>
  </si>
  <si>
    <t>Klimtoestel</t>
  </si>
  <si>
    <t>Basket</t>
  </si>
  <si>
    <t>(Blok) hagen (m1)</t>
  </si>
  <si>
    <t>Zitelementen</t>
  </si>
  <si>
    <t>Banken</t>
  </si>
  <si>
    <t>Bank</t>
  </si>
  <si>
    <t>Picknicktafel</t>
  </si>
  <si>
    <t>Afvalbak</t>
  </si>
  <si>
    <t>30.50</t>
  </si>
  <si>
    <t>Tafeltennistafel</t>
  </si>
  <si>
    <t>Klimtoestellen</t>
  </si>
  <si>
    <t>Wipwap</t>
  </si>
  <si>
    <t>48x1 en 40x2,5</t>
  </si>
  <si>
    <t>182.5</t>
  </si>
  <si>
    <t>61m1</t>
  </si>
  <si>
    <t>Emmen</t>
  </si>
  <si>
    <t>eenheid</t>
  </si>
  <si>
    <t>prijs per eenheid</t>
  </si>
  <si>
    <t>prijs per jaar</t>
  </si>
  <si>
    <t>stuks</t>
  </si>
  <si>
    <t>m2</t>
  </si>
  <si>
    <t>m1</t>
  </si>
  <si>
    <t>m3</t>
  </si>
  <si>
    <t>Vorm en leibomen</t>
  </si>
  <si>
    <t>Bomen &lt; 20cm</t>
  </si>
  <si>
    <t>Bomen &gt; 20cm</t>
  </si>
  <si>
    <t>Sier en grove heesters</t>
  </si>
  <si>
    <t>Valondergrond  valzand</t>
  </si>
  <si>
    <t>Schoolplein vegen</t>
  </si>
  <si>
    <t>beurt</t>
  </si>
  <si>
    <t>In speelzand</t>
  </si>
  <si>
    <t>Valondergrond rubber</t>
  </si>
  <si>
    <t>Boomomheining</t>
  </si>
  <si>
    <t>Procedure</t>
  </si>
  <si>
    <t>Besteknummer</t>
  </si>
  <si>
    <t>Europees Openbaar</t>
  </si>
  <si>
    <t>Inschrijfbiljet</t>
  </si>
  <si>
    <t>Inkoopadviseur Alpha Adviesbureau</t>
  </si>
  <si>
    <t xml:space="preserve">Totaalprijs </t>
  </si>
  <si>
    <t>Het Inschrijfbiljet is opgesteld op basis van de huidige Uitvoeringsbepaling. Ter voorkoming van misstanden dient Opdrachtnemer binnen 3 maanden</t>
  </si>
  <si>
    <t xml:space="preserve">na gunning van de opdracht de inventarisatie in het werk te controleren. Eventuele afwijkingen dienen te worden voorgelegd aan Opdrachtgever ter </t>
  </si>
  <si>
    <t xml:space="preserve">akkoord en verwerking in de Uitvoeringsbepaling. </t>
  </si>
  <si>
    <t>aantal (indicatief)</t>
  </si>
  <si>
    <t>Boomveiligheidcontrole / eerste boom per adres</t>
  </si>
  <si>
    <t xml:space="preserve">Boomveiligheidcontrole / elke volgende boom </t>
  </si>
  <si>
    <t>Nader onderzoek n.a.v. boomveiligheidcontrole / eerste boom per adres</t>
  </si>
  <si>
    <t xml:space="preserve">Nader onderzoek n.a.v. boomveiligheidcontrole / elke volgende boom </t>
  </si>
  <si>
    <t>EERSTE CONTROLE inclusief registratie:</t>
  </si>
  <si>
    <t>VOLGENDE CONTROLE o.b.v. periodiek:</t>
  </si>
  <si>
    <t>NADER ONDERZOEK:</t>
  </si>
  <si>
    <t>Opmerkingen</t>
  </si>
  <si>
    <t>Tarieven Boomveiligheid (BVC / VTA)</t>
  </si>
  <si>
    <t>Totaalprijs Boomveiligheid (BVC VTA)</t>
  </si>
  <si>
    <t>Totaalprijs Groenonderhoud per jaar (uitvoering Beeldkwaliteit B)</t>
  </si>
  <si>
    <t>totaal</t>
  </si>
  <si>
    <t xml:space="preserve"> </t>
  </si>
  <si>
    <t>19a</t>
  </si>
  <si>
    <t>19b</t>
  </si>
  <si>
    <t>Toelichting(en):</t>
  </si>
  <si>
    <t>De valondergronden dienen in een laagdikte van minimaal 300mm te worden vervangen. De valondergronden boomschors en houtsnippers dienen, i.v.m. vertering, gedurende het jaar periodiek te worden aangevuld om de minimale laagdikte te behouden en omgewerkt te worden om schimmelvorming te voorkomen. Uw tarief in inclusief alle kosten, waaronder ook het afvoeren van oude materialen.</t>
  </si>
  <si>
    <t>Voor alle valondergronden geldt; het onderhoud omvat het verwijderen van zwerfafval, natuurlijk afval, uitwerpselen en onkruid.</t>
  </si>
  <si>
    <t>Totaalprijs Inventarisatie</t>
  </si>
  <si>
    <t>prijs totaal</t>
  </si>
  <si>
    <t>6a</t>
  </si>
  <si>
    <t>beurten tbv formule !!</t>
  </si>
  <si>
    <t>11a</t>
  </si>
  <si>
    <t>beurten/ jaar</t>
  </si>
  <si>
    <t>(Blok) hagen (m2 = 2-zijdig / m1 x H=100)</t>
  </si>
  <si>
    <t>Valondergrond boomschors / houtsnippers (gemiddelde tbv vergelijkingsprijs)</t>
  </si>
  <si>
    <t>Valondergrond houtsnippers</t>
  </si>
  <si>
    <t>30a</t>
  </si>
  <si>
    <t>30b</t>
  </si>
  <si>
    <t>30c</t>
  </si>
  <si>
    <t>30d</t>
  </si>
  <si>
    <t>OUDE M2 zandbak tbv formule m3 zandbak zand</t>
  </si>
  <si>
    <t>Vervangen valondergrond boomschors (300mm)</t>
  </si>
  <si>
    <t>Vervangen valondergrond houtsnippers (300mm)</t>
  </si>
  <si>
    <t>Verharding tegels</t>
  </si>
  <si>
    <t>Verharding rubberen tegels</t>
  </si>
  <si>
    <t>Verharding kunststof/hout</t>
  </si>
  <si>
    <t>Verharding beton</t>
  </si>
  <si>
    <t>2023-GRO1023</t>
  </si>
  <si>
    <t>Openbaar Onderwijs Emmen</t>
  </si>
  <si>
    <t>Mitchel Vos</t>
  </si>
  <si>
    <t>06-19661399</t>
  </si>
  <si>
    <t>mvos@alpha-adviesbureau.nl</t>
  </si>
  <si>
    <t>Anbrenge De</t>
  </si>
  <si>
    <t>Semsstraat 2</t>
  </si>
  <si>
    <t>7887 AD  Erica</t>
  </si>
  <si>
    <t>Angelslo</t>
  </si>
  <si>
    <t>Smedingeslag 1</t>
  </si>
  <si>
    <t>7824 HK  Emmen</t>
  </si>
  <si>
    <t>Wilhelmsweg 85a</t>
  </si>
  <si>
    <t>7814 VG  Emmen</t>
  </si>
  <si>
    <t>ECA (Expertise Centrum Anderstaligen)</t>
  </si>
  <si>
    <t>Zuidlaarderbrink 4</t>
  </si>
  <si>
    <t>7812 GE  Emmen</t>
  </si>
  <si>
    <t xml:space="preserve">Bascule De  </t>
  </si>
  <si>
    <t>Sportlaan 85</t>
  </si>
  <si>
    <t>7833 CH  Nieuw Amsterdam</t>
  </si>
  <si>
    <t xml:space="preserve">Bente De </t>
  </si>
  <si>
    <t>Westerdiep OZ 96</t>
  </si>
  <si>
    <t>7881 HG Emmercompascuum</t>
  </si>
  <si>
    <t>Brink De</t>
  </si>
  <si>
    <t>Rolderbrink 128-130</t>
  </si>
  <si>
    <t>7812 PK  Emmen</t>
  </si>
  <si>
    <t>Catamaran De</t>
  </si>
  <si>
    <t>Wendeling 112</t>
  </si>
  <si>
    <t>7824 TK  Emmen</t>
  </si>
  <si>
    <t>Zandzoom 19</t>
  </si>
  <si>
    <t>7814 VH  Emmen</t>
  </si>
  <si>
    <t xml:space="preserve">Dordtse Til De </t>
  </si>
  <si>
    <t>Walevest 10</t>
  </si>
  <si>
    <t>7885 AK  Nieuw Dordrecht</t>
  </si>
  <si>
    <t xml:space="preserve">Dreef De </t>
  </si>
  <si>
    <t>Kanaal A NZ 102</t>
  </si>
  <si>
    <t>7881 KL  Emmer Compascuum</t>
  </si>
  <si>
    <t xml:space="preserve">Dreske De </t>
  </si>
  <si>
    <t>Roswinkelerstraat 131</t>
  </si>
  <si>
    <t>7895 AR  Roswinkel</t>
  </si>
  <si>
    <t>Eenspan 't</t>
  </si>
  <si>
    <t>Oosterstraat 58</t>
  </si>
  <si>
    <t>7822 HG Emmen</t>
  </si>
  <si>
    <t>Emmermeer</t>
  </si>
  <si>
    <t>Middenhaag 4</t>
  </si>
  <si>
    <t>7815 LB  Emmen</t>
  </si>
  <si>
    <t>Esdoorn De</t>
  </si>
  <si>
    <t>Buiskoolstraat 1</t>
  </si>
  <si>
    <t>7814 RC Emmen/Weerdinge</t>
  </si>
  <si>
    <t>Iemenhof De</t>
  </si>
  <si>
    <t>Spanjaardspad 86</t>
  </si>
  <si>
    <t>7761 BR  Schoonebeek</t>
  </si>
  <si>
    <t>Koppel 't</t>
  </si>
  <si>
    <t>Gedempte Achterdiep 9</t>
  </si>
  <si>
    <t>7831 CJ  Nieuw Weerdinge</t>
  </si>
  <si>
    <t>Kubus De</t>
  </si>
  <si>
    <t>Houtweg 403</t>
  </si>
  <si>
    <t>7823 PS  Emmen</t>
  </si>
  <si>
    <t>Lisdodde De</t>
  </si>
  <si>
    <t>Ganzenveld 85</t>
  </si>
  <si>
    <t>7827 SE  Emmen</t>
  </si>
  <si>
    <t>Lisdodde De (loc.Eid.)</t>
  </si>
  <si>
    <t>Eidereend 20</t>
  </si>
  <si>
    <t>7827 LD  Emmen</t>
  </si>
  <si>
    <t>Montessorischool</t>
  </si>
  <si>
    <t>AL Lesturgeonstraat 3</t>
  </si>
  <si>
    <t>7815 VD  Emmen</t>
  </si>
  <si>
    <t>Van Echtenstraat 26</t>
  </si>
  <si>
    <t>7891 LM Klazienaveen</t>
  </si>
  <si>
    <t>Swarte Meer 't</t>
  </si>
  <si>
    <t>De Blokken 22</t>
  </si>
  <si>
    <t>7894 CL  Zwartemeer</t>
  </si>
  <si>
    <t>Thriantaschool SO</t>
  </si>
  <si>
    <t>Balingerbrink 178</t>
  </si>
  <si>
    <t>7812 SN  Emmen</t>
  </si>
  <si>
    <t>Velodrome 2</t>
  </si>
  <si>
    <t>7825 SH Emmen</t>
  </si>
  <si>
    <t>Vegter Mr.</t>
  </si>
  <si>
    <t>Bargermeerweg 113</t>
  </si>
  <si>
    <t>7811 LD  Emmen</t>
  </si>
  <si>
    <t xml:space="preserve">Veld Op 't </t>
  </si>
  <si>
    <t>Barnar 5a</t>
  </si>
  <si>
    <t>7826 EP  Emmen</t>
  </si>
  <si>
    <t>Vlonder De</t>
  </si>
  <si>
    <t>Giervalk 20</t>
  </si>
  <si>
    <t>7827 HX  Emmen</t>
  </si>
  <si>
    <t>Sierplantsoen</t>
  </si>
  <si>
    <t>Putten en kolken schonen naar behoefte, tenminste 2 maal per jaar</t>
  </si>
  <si>
    <t>Schoolplein vegen (m2 = totaal van 4 beurten per jaar)</t>
  </si>
  <si>
    <t xml:space="preserve">Regietarieven </t>
  </si>
  <si>
    <t>Uurtarieven regiewerkzaamheden exclusief btw</t>
  </si>
  <si>
    <t>Prijs 1e uur van de werkzaamheden</t>
  </si>
  <si>
    <t>Prijs vanaf 2e uur van de werkzaamheden</t>
  </si>
  <si>
    <t>Medewerkers:</t>
  </si>
  <si>
    <t>inclusief voorrijdkosten</t>
  </si>
  <si>
    <t>exclusief voorrijdkosten</t>
  </si>
  <si>
    <t>Fictief aantal</t>
  </si>
  <si>
    <t>Totaal</t>
  </si>
  <si>
    <t>(All round) Hovenier</t>
  </si>
  <si>
    <t>Treeworker (ETW)</t>
  </si>
  <si>
    <t>Uitvoerder </t>
  </si>
  <si>
    <t>Stortkosten (buiten regulier onderhoud)</t>
  </si>
  <si>
    <t xml:space="preserve">Stortkosten groen per m3 </t>
  </si>
  <si>
    <t>Stortkosten puin per ton</t>
  </si>
  <si>
    <t>Stortkosten bouw- en sloopafval per ton</t>
  </si>
  <si>
    <t xml:space="preserve">Uitvoeren volledige inventarisatie per school + registratie </t>
  </si>
  <si>
    <t>Aantal</t>
  </si>
  <si>
    <t>Ter voorkoming van misstanden dient Opdrachtnemer binnen 3 maanden na gunning van de opdracht de inventarisatie in het werk te controleren. Eventuele afwijkingen dienen te worden voorgelegd aan Opdrachtgever ter akkoord en verwerking in de Uitvoeringsbepaling. Per locaties.</t>
  </si>
  <si>
    <t>Totaal prijs</t>
  </si>
  <si>
    <t xml:space="preserve">Prijs locatie </t>
  </si>
  <si>
    <t>Tarief Inventarisatie en GBI</t>
  </si>
  <si>
    <t xml:space="preserve">GBI Beheer systeem kosten per jaar (voor alle locaties) </t>
  </si>
  <si>
    <t>Totaalprijs Regie</t>
  </si>
  <si>
    <t>AZC  De Hesselanden (geen inventarisatiegegevens)</t>
  </si>
  <si>
    <t>Delftlanden De (geen inventarisatiegegevens)</t>
  </si>
  <si>
    <t>Klazienaveen, OBS (geen inventarisatiegegevens)</t>
  </si>
  <si>
    <t>Thriantaschool VSO (geen inventarisatiegegevens)</t>
  </si>
  <si>
    <t>niet van toepassing</t>
  </si>
  <si>
    <t>Prijspeil 2024</t>
  </si>
  <si>
    <t xml:space="preserve">Eenmalige implementatie kosten GBI Beheer systeem </t>
  </si>
  <si>
    <t>VERGELIJKINGSPRIJS: Groenonderhoud (inclusief Vervangen valondergronden 1 keer per jaar), Boomveiligheid, Inventarisatie en regie</t>
  </si>
  <si>
    <t>Vervangen zandbak zand (500mm) (1 keer per 2 jaar)</t>
  </si>
  <si>
    <t>Vervangen valondergrond valzand (300mm) (1 keer per 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</si>
</sst>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0#########"/>
    <numFmt numFmtId="165" formatCode="[$-413]d\ mmmm\ yyyy;@"/>
    <numFmt numFmtId="166" formatCode="0.000"/>
    <numFmt numFmtId="167" formatCode="&quot;€&quot;\ #,##0.00"/>
  </numFmts>
  <fonts count="28" x14ac:knownFonts="1">
    <font>
      <sz val="11"/>
      <color theme="1"/>
      <name val="Calibri"/>
      <family val="2"/>
      <scheme val="minor"/>
    </font>
    <font>
      <sz val="10"/>
      <name val="Arial"/>
      <family val="2"/>
    </font>
    <font>
      <b/>
      <sz val="18"/>
      <color theme="1"/>
      <name val="Calibri"/>
      <family val="2"/>
      <scheme val="minor"/>
    </font>
    <font>
      <sz val="18"/>
      <color theme="1"/>
      <name val="Calibri"/>
      <family val="2"/>
      <scheme val="minor"/>
    </font>
    <font>
      <sz val="11"/>
      <name val="Calibri"/>
      <family val="2"/>
      <scheme val="minor"/>
    </font>
    <font>
      <sz val="11"/>
      <color theme="0"/>
      <name val="Calibri"/>
      <family val="2"/>
      <scheme val="minor"/>
    </font>
    <font>
      <u/>
      <sz val="11"/>
      <color theme="10"/>
      <name val="Calibri"/>
      <family val="2"/>
      <scheme val="minor"/>
    </font>
    <font>
      <b/>
      <sz val="9"/>
      <color indexed="81"/>
      <name val="Tahoma"/>
      <family val="2"/>
    </font>
    <font>
      <b/>
      <sz val="11"/>
      <color theme="1"/>
      <name val="Calibri"/>
      <family val="2"/>
      <scheme val="minor"/>
    </font>
    <font>
      <sz val="9"/>
      <color indexed="81"/>
      <name val="Tahoma"/>
      <family val="2"/>
    </font>
    <font>
      <sz val="11"/>
      <color theme="1"/>
      <name val="Calibri"/>
      <family val="2"/>
      <scheme val="minor"/>
    </font>
    <font>
      <sz val="8"/>
      <name val="Calibri"/>
      <family val="2"/>
      <scheme val="minor"/>
    </font>
    <font>
      <b/>
      <sz val="11"/>
      <color indexed="8"/>
      <name val="Calibri"/>
      <family val="2"/>
      <scheme val="minor"/>
    </font>
    <font>
      <sz val="10"/>
      <color theme="1"/>
      <name val="Calibri"/>
      <family val="2"/>
      <scheme val="minor"/>
    </font>
    <font>
      <sz val="10"/>
      <color theme="0"/>
      <name val="Calibri"/>
      <family val="2"/>
      <scheme val="minor"/>
    </font>
    <font>
      <sz val="10"/>
      <name val="Calibri"/>
      <family val="2"/>
      <scheme val="minor"/>
    </font>
    <font>
      <i/>
      <sz val="8"/>
      <name val="Calibri"/>
      <family val="2"/>
      <scheme val="minor"/>
    </font>
    <font>
      <sz val="16"/>
      <color theme="1"/>
      <name val="Calibri"/>
      <family val="2"/>
      <scheme val="minor"/>
    </font>
    <font>
      <sz val="8"/>
      <color theme="1"/>
      <name val="Calibri"/>
      <family val="2"/>
      <scheme val="minor"/>
    </font>
    <font>
      <sz val="11"/>
      <color rgb="FF0070C0"/>
      <name val="Calibri"/>
      <family val="2"/>
      <scheme val="minor"/>
    </font>
    <font>
      <sz val="11"/>
      <color rgb="FFFF0000"/>
      <name val="Calibri"/>
      <family val="2"/>
      <scheme val="minor"/>
    </font>
    <font>
      <b/>
      <sz val="11"/>
      <color rgb="FF0070C0"/>
      <name val="Calibri"/>
      <family val="2"/>
      <scheme val="minor"/>
    </font>
    <font>
      <b/>
      <sz val="11"/>
      <color rgb="FFFF0000"/>
      <name val="Calibri"/>
      <family val="2"/>
      <scheme val="minor"/>
    </font>
    <font>
      <b/>
      <sz val="11"/>
      <color theme="0"/>
      <name val="Calibri"/>
      <family val="2"/>
      <scheme val="minor"/>
    </font>
    <font>
      <b/>
      <sz val="16"/>
      <color theme="0"/>
      <name val="Calibri"/>
      <family val="2"/>
      <scheme val="minor"/>
    </font>
    <font>
      <b/>
      <sz val="11"/>
      <name val="Calibri"/>
      <family val="2"/>
      <scheme val="minor"/>
    </font>
    <font>
      <b/>
      <sz val="10.5"/>
      <color rgb="FF000000"/>
      <name val="Arial"/>
      <family val="2"/>
    </font>
    <font>
      <sz val="10.5"/>
      <color rgb="FF00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F07512"/>
        <bgColor indexed="64"/>
      </patternFill>
    </fill>
    <fill>
      <patternFill patternType="solid">
        <fgColor rgb="FF1F1770"/>
        <bgColor indexed="64"/>
      </patternFill>
    </fill>
    <fill>
      <patternFill patternType="solid">
        <fgColor rgb="FFEBEBEB"/>
        <bgColor indexed="64"/>
      </patternFill>
    </fill>
    <fill>
      <patternFill patternType="solid">
        <fgColor theme="0" tint="-4.9989318521683403E-2"/>
        <bgColor indexed="64"/>
      </patternFill>
    </fill>
    <fill>
      <patternFill patternType="solid">
        <fgColor rgb="FF173583"/>
        <bgColor indexed="64"/>
      </patternFill>
    </fill>
    <fill>
      <patternFill patternType="solid">
        <fgColor rgb="FFC2E76B"/>
        <bgColor indexed="64"/>
      </patternFill>
    </fill>
    <fill>
      <patternFill patternType="solid">
        <fgColor rgb="FFFFFF00"/>
        <bgColor indexed="64"/>
      </patternFill>
    </fill>
    <fill>
      <patternFill patternType="solid">
        <fgColor indexed="65"/>
        <bgColor indexed="64"/>
      </patternFill>
    </fill>
  </fills>
  <borders count="71">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style="hair">
        <color indexed="64"/>
      </top>
      <bottom/>
      <diagonal/>
    </border>
    <border>
      <left/>
      <right/>
      <top style="hair">
        <color indexed="64"/>
      </top>
      <bottom/>
      <diagonal/>
    </border>
  </borders>
  <cellStyleXfs count="7">
    <xf numFmtId="0" fontId="0" fillId="0" borderId="0"/>
    <xf numFmtId="0" fontId="1" fillId="0" borderId="0"/>
    <xf numFmtId="0" fontId="6" fillId="0" borderId="0" applyNumberForma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334">
    <xf numFmtId="0" fontId="0" fillId="0" borderId="0" xfId="0"/>
    <xf numFmtId="0" fontId="0" fillId="0" borderId="0" xfId="0" applyAlignment="1">
      <alignment horizontal="center"/>
    </xf>
    <xf numFmtId="0" fontId="0" fillId="0" borderId="13" xfId="0" applyBorder="1"/>
    <xf numFmtId="0" fontId="0" fillId="0" borderId="5" xfId="0" applyBorder="1"/>
    <xf numFmtId="0" fontId="0" fillId="0" borderId="14" xfId="0" applyBorder="1"/>
    <xf numFmtId="0" fontId="0" fillId="0" borderId="0" xfId="0" applyAlignment="1">
      <alignment horizontal="center" vertical="center" wrapText="1"/>
    </xf>
    <xf numFmtId="0" fontId="2" fillId="0" borderId="12" xfId="0" applyFont="1" applyBorder="1"/>
    <xf numFmtId="44" fontId="0" fillId="0" borderId="0" xfId="0" applyNumberFormat="1"/>
    <xf numFmtId="0" fontId="4" fillId="0" borderId="0" xfId="0" applyFont="1"/>
    <xf numFmtId="0" fontId="4" fillId="0" borderId="0" xfId="0" applyFont="1" applyAlignment="1">
      <alignment horizontal="right"/>
    </xf>
    <xf numFmtId="0" fontId="4" fillId="0" borderId="0" xfId="0" applyFont="1" applyAlignment="1">
      <alignment horizontal="center"/>
    </xf>
    <xf numFmtId="44" fontId="4" fillId="0" borderId="0" xfId="0" applyNumberFormat="1" applyFont="1"/>
    <xf numFmtId="2" fontId="4" fillId="0" borderId="0" xfId="0" applyNumberFormat="1" applyFont="1" applyAlignment="1">
      <alignment horizontal="center"/>
    </xf>
    <xf numFmtId="4" fontId="4" fillId="0" borderId="0" xfId="0" applyNumberFormat="1" applyFont="1" applyAlignment="1">
      <alignment horizontal="center"/>
    </xf>
    <xf numFmtId="1" fontId="4" fillId="0" borderId="0" xfId="0" applyNumberFormat="1" applyFont="1" applyAlignment="1">
      <alignment horizontal="center"/>
    </xf>
    <xf numFmtId="1" fontId="4" fillId="0" borderId="0" xfId="0" applyNumberFormat="1" applyFont="1" applyAlignment="1" applyProtection="1">
      <alignment horizontal="center"/>
      <protection locked="0"/>
    </xf>
    <xf numFmtId="0" fontId="4" fillId="0" borderId="0" xfId="0" applyFont="1" applyProtection="1">
      <protection locked="0"/>
    </xf>
    <xf numFmtId="44" fontId="4" fillId="0" borderId="0" xfId="0" applyNumberFormat="1" applyFont="1" applyAlignment="1">
      <alignment horizontal="right"/>
    </xf>
    <xf numFmtId="44" fontId="4" fillId="0" borderId="0" xfId="0" applyNumberFormat="1" applyFont="1" applyAlignment="1">
      <alignment horizontal="center"/>
    </xf>
    <xf numFmtId="0" fontId="4" fillId="6" borderId="2" xfId="0" applyFont="1" applyFill="1" applyBorder="1" applyAlignment="1">
      <alignment horizontal="right"/>
    </xf>
    <xf numFmtId="165" fontId="4" fillId="0" borderId="0" xfId="0" applyNumberFormat="1" applyFont="1" applyAlignment="1">
      <alignment horizontal="left"/>
    </xf>
    <xf numFmtId="0" fontId="0" fillId="0" borderId="0" xfId="0" applyAlignment="1">
      <alignment vertical="top"/>
    </xf>
    <xf numFmtId="0" fontId="4" fillId="6" borderId="2" xfId="0" applyFont="1" applyFill="1" applyBorder="1" applyProtection="1">
      <protection locked="0"/>
    </xf>
    <xf numFmtId="0" fontId="0" fillId="0" borderId="0" xfId="0" applyAlignment="1">
      <alignment wrapText="1"/>
    </xf>
    <xf numFmtId="0" fontId="0" fillId="0" borderId="3" xfId="0" applyBorder="1" applyAlignment="1">
      <alignment wrapText="1"/>
    </xf>
    <xf numFmtId="44" fontId="0" fillId="0" borderId="3" xfId="0" applyNumberFormat="1" applyBorder="1" applyAlignment="1">
      <alignment wrapText="1"/>
    </xf>
    <xf numFmtId="0" fontId="0" fillId="0" borderId="3" xfId="0" applyBorder="1" applyAlignment="1">
      <alignment horizontal="center" wrapText="1"/>
    </xf>
    <xf numFmtId="165" fontId="0" fillId="0" borderId="13" xfId="0" applyNumberFormat="1" applyBorder="1"/>
    <xf numFmtId="165" fontId="0" fillId="0" borderId="3" xfId="0" applyNumberFormat="1" applyBorder="1" applyAlignment="1">
      <alignment wrapText="1"/>
    </xf>
    <xf numFmtId="165" fontId="0" fillId="0" borderId="0" xfId="0" applyNumberFormat="1"/>
    <xf numFmtId="0" fontId="2" fillId="0" borderId="12" xfId="0" applyFont="1" applyBorder="1" applyAlignment="1">
      <alignment horizontal="left"/>
    </xf>
    <xf numFmtId="0" fontId="4" fillId="0" borderId="0" xfId="0" applyFont="1" applyAlignment="1">
      <alignment horizontal="center" vertical="center" wrapText="1"/>
    </xf>
    <xf numFmtId="4" fontId="0" fillId="0" borderId="0" xfId="0" applyNumberFormat="1"/>
    <xf numFmtId="44" fontId="0" fillId="0" borderId="8" xfId="0" applyNumberFormat="1" applyBorder="1"/>
    <xf numFmtId="1" fontId="0" fillId="0" borderId="0" xfId="0" applyNumberFormat="1" applyAlignment="1">
      <alignment horizontal="center"/>
    </xf>
    <xf numFmtId="0" fontId="0" fillId="0" borderId="3" xfId="0" applyBorder="1"/>
    <xf numFmtId="0" fontId="0" fillId="0" borderId="3" xfId="0" applyBorder="1" applyAlignment="1">
      <alignment horizontal="center"/>
    </xf>
    <xf numFmtId="1" fontId="0" fillId="0" borderId="3" xfId="0" applyNumberFormat="1" applyBorder="1" applyAlignment="1">
      <alignment horizontal="center"/>
    </xf>
    <xf numFmtId="0" fontId="5" fillId="4" borderId="20" xfId="0" applyFont="1" applyFill="1" applyBorder="1"/>
    <xf numFmtId="0" fontId="5" fillId="4" borderId="22" xfId="0" applyFont="1" applyFill="1" applyBorder="1"/>
    <xf numFmtId="0" fontId="5" fillId="4" borderId="21" xfId="0" applyFont="1" applyFill="1" applyBorder="1" applyAlignment="1">
      <alignment horizontal="center"/>
    </xf>
    <xf numFmtId="1" fontId="0" fillId="5" borderId="22" xfId="0" applyNumberFormat="1" applyFill="1" applyBorder="1" applyAlignment="1">
      <alignment horizontal="center"/>
    </xf>
    <xf numFmtId="14" fontId="5" fillId="4" borderId="28" xfId="0" applyNumberFormat="1" applyFont="1" applyFill="1" applyBorder="1"/>
    <xf numFmtId="0" fontId="5" fillId="4" borderId="36" xfId="0" applyFont="1" applyFill="1" applyBorder="1"/>
    <xf numFmtId="0" fontId="5" fillId="4" borderId="30" xfId="0" applyFont="1" applyFill="1" applyBorder="1"/>
    <xf numFmtId="0" fontId="5" fillId="4" borderId="23" xfId="0" applyFont="1" applyFill="1" applyBorder="1" applyAlignment="1">
      <alignment horizontal="center"/>
    </xf>
    <xf numFmtId="1" fontId="0" fillId="5" borderId="30" xfId="0" applyNumberFormat="1" applyFill="1" applyBorder="1" applyAlignment="1">
      <alignment horizontal="center"/>
    </xf>
    <xf numFmtId="1" fontId="0" fillId="5" borderId="24" xfId="0" applyNumberFormat="1" applyFill="1" applyBorder="1" applyAlignment="1">
      <alignment horizontal="right"/>
    </xf>
    <xf numFmtId="0" fontId="5" fillId="4" borderId="31" xfId="0" applyFont="1" applyFill="1" applyBorder="1"/>
    <xf numFmtId="0" fontId="5" fillId="4" borderId="25" xfId="0" applyFont="1" applyFill="1" applyBorder="1"/>
    <xf numFmtId="0" fontId="5" fillId="4" borderId="32" xfId="0" applyFont="1" applyFill="1" applyBorder="1"/>
    <xf numFmtId="0" fontId="5" fillId="4" borderId="27" xfId="0" applyFont="1" applyFill="1" applyBorder="1" applyAlignment="1">
      <alignment horizontal="center"/>
    </xf>
    <xf numFmtId="1" fontId="0" fillId="5" borderId="32" xfId="0" applyNumberFormat="1" applyFill="1" applyBorder="1" applyAlignment="1">
      <alignment horizontal="center"/>
    </xf>
    <xf numFmtId="1" fontId="0" fillId="5" borderId="32" xfId="0" applyNumberFormat="1" applyFill="1" applyBorder="1" applyAlignment="1">
      <alignment horizontal="right"/>
    </xf>
    <xf numFmtId="0" fontId="5" fillId="4" borderId="26" xfId="0" applyFont="1" applyFill="1" applyBorder="1" applyAlignment="1">
      <alignment horizontal="right"/>
    </xf>
    <xf numFmtId="0" fontId="0" fillId="0" borderId="0" xfId="0" applyAlignment="1">
      <alignment horizontal="right"/>
    </xf>
    <xf numFmtId="0" fontId="5" fillId="0" borderId="0" xfId="0" applyFont="1" applyAlignment="1">
      <alignment horizontal="center"/>
    </xf>
    <xf numFmtId="0" fontId="5" fillId="4" borderId="4" xfId="0" applyFont="1" applyFill="1" applyBorder="1"/>
    <xf numFmtId="0" fontId="5" fillId="4" borderId="37" xfId="0" applyFont="1" applyFill="1" applyBorder="1"/>
    <xf numFmtId="0" fontId="5" fillId="4" borderId="37" xfId="0" applyFont="1" applyFill="1" applyBorder="1" applyAlignment="1">
      <alignment horizontal="center"/>
    </xf>
    <xf numFmtId="1" fontId="5" fillId="4" borderId="37" xfId="0" applyNumberFormat="1" applyFont="1" applyFill="1" applyBorder="1" applyAlignment="1">
      <alignment horizontal="center"/>
    </xf>
    <xf numFmtId="0" fontId="5" fillId="4" borderId="7" xfId="0" applyFont="1" applyFill="1" applyBorder="1" applyAlignment="1">
      <alignment horizontal="center"/>
    </xf>
    <xf numFmtId="0" fontId="0" fillId="0" borderId="8" xfId="0" applyBorder="1"/>
    <xf numFmtId="0" fontId="0" fillId="0" borderId="8" xfId="0" applyBorder="1" applyAlignment="1">
      <alignment horizontal="center"/>
    </xf>
    <xf numFmtId="1" fontId="0" fillId="0" borderId="8" xfId="0" applyNumberFormat="1" applyBorder="1" applyAlignment="1">
      <alignment horizontal="center"/>
    </xf>
    <xf numFmtId="1" fontId="0" fillId="2" borderId="8" xfId="0" applyNumberFormat="1" applyFill="1" applyBorder="1" applyAlignment="1">
      <alignment horizontal="center"/>
    </xf>
    <xf numFmtId="2" fontId="0" fillId="2" borderId="10" xfId="0" applyNumberFormat="1" applyFill="1" applyBorder="1" applyAlignment="1">
      <alignment horizontal="left"/>
    </xf>
    <xf numFmtId="0" fontId="0" fillId="0" borderId="0" xfId="0" applyAlignment="1">
      <alignment horizontal="center" textRotation="90"/>
    </xf>
    <xf numFmtId="1" fontId="4" fillId="0" borderId="8" xfId="0" applyNumberFormat="1" applyFont="1" applyBorder="1" applyAlignment="1">
      <alignment horizontal="center"/>
    </xf>
    <xf numFmtId="2" fontId="4" fillId="0" borderId="0" xfId="0" applyNumberFormat="1" applyFont="1"/>
    <xf numFmtId="9" fontId="0" fillId="0" borderId="0" xfId="0" applyNumberFormat="1"/>
    <xf numFmtId="4" fontId="4" fillId="0" borderId="8" xfId="0" applyNumberFormat="1" applyFont="1" applyBorder="1" applyAlignment="1">
      <alignment horizontal="center"/>
    </xf>
    <xf numFmtId="0" fontId="0" fillId="0" borderId="17" xfId="0" applyBorder="1"/>
    <xf numFmtId="0" fontId="0" fillId="0" borderId="1" xfId="0" applyBorder="1"/>
    <xf numFmtId="0" fontId="0" fillId="0" borderId="1" xfId="0" applyBorder="1" applyAlignment="1">
      <alignment horizontal="center"/>
    </xf>
    <xf numFmtId="1" fontId="0" fillId="0" borderId="1" xfId="0" applyNumberFormat="1" applyBorder="1" applyAlignment="1">
      <alignment horizontal="center"/>
    </xf>
    <xf numFmtId="1" fontId="4" fillId="0" borderId="1" xfId="0" applyNumberFormat="1" applyFont="1" applyBorder="1" applyAlignment="1">
      <alignment horizontal="center"/>
    </xf>
    <xf numFmtId="44" fontId="4" fillId="0" borderId="0" xfId="0" quotePrefix="1" applyNumberFormat="1" applyFont="1"/>
    <xf numFmtId="0" fontId="0" fillId="0" borderId="0" xfId="0" quotePrefix="1"/>
    <xf numFmtId="1" fontId="0" fillId="5" borderId="30" xfId="0" applyNumberFormat="1" applyFill="1" applyBorder="1" applyAlignment="1">
      <alignment horizontal="right"/>
    </xf>
    <xf numFmtId="1" fontId="5" fillId="4" borderId="38" xfId="0" applyNumberFormat="1" applyFont="1" applyFill="1" applyBorder="1" applyAlignment="1">
      <alignment horizontal="center"/>
    </xf>
    <xf numFmtId="0" fontId="0" fillId="0" borderId="41" xfId="0" applyBorder="1"/>
    <xf numFmtId="0" fontId="0" fillId="0" borderId="41" xfId="0" applyBorder="1" applyAlignment="1">
      <alignment horizontal="center"/>
    </xf>
    <xf numFmtId="1" fontId="0" fillId="2" borderId="41" xfId="0" applyNumberFormat="1" applyFill="1" applyBorder="1" applyAlignment="1">
      <alignment horizontal="center"/>
    </xf>
    <xf numFmtId="166" fontId="0" fillId="3" borderId="39" xfId="0" applyNumberFormat="1" applyFill="1" applyBorder="1" applyAlignment="1" applyProtection="1">
      <alignment horizontal="center"/>
      <protection locked="0"/>
    </xf>
    <xf numFmtId="166" fontId="0" fillId="3" borderId="40" xfId="0" applyNumberFormat="1" applyFill="1" applyBorder="1" applyAlignment="1" applyProtection="1">
      <alignment horizontal="center"/>
      <protection locked="0"/>
    </xf>
    <xf numFmtId="166" fontId="0" fillId="3" borderId="42" xfId="0" applyNumberFormat="1" applyFill="1" applyBorder="1" applyAlignment="1" applyProtection="1">
      <alignment horizontal="center"/>
      <protection locked="0"/>
    </xf>
    <xf numFmtId="166" fontId="0" fillId="3" borderId="8" xfId="0" applyNumberFormat="1" applyFill="1" applyBorder="1" applyAlignment="1" applyProtection="1">
      <alignment horizontal="center"/>
      <protection locked="0"/>
    </xf>
    <xf numFmtId="0" fontId="0" fillId="0" borderId="43" xfId="0" applyBorder="1"/>
    <xf numFmtId="0" fontId="0" fillId="0" borderId="44" xfId="0" applyBorder="1"/>
    <xf numFmtId="0" fontId="0" fillId="0" borderId="44" xfId="0" applyBorder="1" applyAlignment="1">
      <alignment horizontal="center"/>
    </xf>
    <xf numFmtId="1" fontId="0" fillId="0" borderId="44" xfId="0" applyNumberFormat="1" applyBorder="1" applyAlignment="1">
      <alignment horizontal="center"/>
    </xf>
    <xf numFmtId="1" fontId="0" fillId="2" borderId="44" xfId="0" applyNumberFormat="1" applyFill="1" applyBorder="1" applyAlignment="1">
      <alignment horizontal="center"/>
    </xf>
    <xf numFmtId="0" fontId="0" fillId="0" borderId="18" xfId="0" applyBorder="1"/>
    <xf numFmtId="1" fontId="0" fillId="0" borderId="8" xfId="0" applyNumberFormat="1" applyBorder="1" applyAlignment="1">
      <alignment horizontal="left"/>
    </xf>
    <xf numFmtId="0" fontId="5" fillId="7" borderId="22" xfId="0" applyFont="1" applyFill="1" applyBorder="1"/>
    <xf numFmtId="0" fontId="5" fillId="7" borderId="21" xfId="0" applyFont="1" applyFill="1" applyBorder="1" applyAlignment="1">
      <alignment horizontal="center"/>
    </xf>
    <xf numFmtId="0" fontId="5" fillId="7" borderId="30" xfId="0" applyFont="1" applyFill="1" applyBorder="1"/>
    <xf numFmtId="0" fontId="5" fillId="7" borderId="23" xfId="0" applyFont="1" applyFill="1" applyBorder="1" applyAlignment="1">
      <alignment horizontal="center"/>
    </xf>
    <xf numFmtId="0" fontId="5" fillId="7" borderId="32" xfId="0" applyFont="1" applyFill="1" applyBorder="1"/>
    <xf numFmtId="0" fontId="5" fillId="7" borderId="27" xfId="0" applyFont="1" applyFill="1" applyBorder="1" applyAlignment="1">
      <alignment horizontal="center"/>
    </xf>
    <xf numFmtId="14" fontId="5" fillId="7" borderId="28" xfId="0" applyNumberFormat="1" applyFont="1" applyFill="1" applyBorder="1"/>
    <xf numFmtId="0" fontId="5" fillId="7" borderId="31" xfId="0" applyFont="1" applyFill="1" applyBorder="1"/>
    <xf numFmtId="0" fontId="5" fillId="7" borderId="26" xfId="0" applyFont="1" applyFill="1" applyBorder="1" applyAlignment="1">
      <alignment horizontal="right"/>
    </xf>
    <xf numFmtId="0" fontId="5" fillId="7" borderId="4" xfId="0" applyFont="1" applyFill="1" applyBorder="1"/>
    <xf numFmtId="0" fontId="5" fillId="7" borderId="37" xfId="0" applyFont="1" applyFill="1" applyBorder="1"/>
    <xf numFmtId="0" fontId="5" fillId="7" borderId="37" xfId="0" applyFont="1" applyFill="1" applyBorder="1" applyAlignment="1">
      <alignment horizontal="center"/>
    </xf>
    <xf numFmtId="1" fontId="5" fillId="7" borderId="37" xfId="0" applyNumberFormat="1" applyFont="1" applyFill="1" applyBorder="1" applyAlignment="1">
      <alignment horizontal="center"/>
    </xf>
    <xf numFmtId="1" fontId="5" fillId="7" borderId="38" xfId="0" applyNumberFormat="1" applyFont="1" applyFill="1" applyBorder="1" applyAlignment="1">
      <alignment horizontal="center"/>
    </xf>
    <xf numFmtId="0" fontId="5" fillId="7" borderId="7" xfId="0" applyFont="1" applyFill="1" applyBorder="1" applyAlignment="1">
      <alignment horizontal="center"/>
    </xf>
    <xf numFmtId="0" fontId="5" fillId="7" borderId="21" xfId="0" applyFont="1" applyFill="1" applyBorder="1" applyAlignment="1">
      <alignment horizontal="left"/>
    </xf>
    <xf numFmtId="0" fontId="5" fillId="7" borderId="23" xfId="0" applyFont="1" applyFill="1" applyBorder="1" applyAlignment="1">
      <alignment horizontal="left"/>
    </xf>
    <xf numFmtId="0" fontId="5" fillId="7" borderId="27" xfId="0" applyFont="1" applyFill="1" applyBorder="1" applyAlignment="1">
      <alignment horizontal="left"/>
    </xf>
    <xf numFmtId="0" fontId="0" fillId="10" borderId="5" xfId="0" applyFill="1" applyBorder="1"/>
    <xf numFmtId="0" fontId="0" fillId="10" borderId="8" xfId="0" applyFill="1" applyBorder="1"/>
    <xf numFmtId="0" fontId="0" fillId="10" borderId="8" xfId="0" applyFill="1" applyBorder="1" applyAlignment="1">
      <alignment horizontal="center"/>
    </xf>
    <xf numFmtId="1" fontId="0" fillId="10" borderId="8" xfId="0" applyNumberFormat="1" applyFill="1" applyBorder="1" applyAlignment="1">
      <alignment horizontal="center"/>
    </xf>
    <xf numFmtId="4" fontId="4" fillId="10" borderId="8" xfId="0" applyNumberFormat="1" applyFont="1" applyFill="1" applyBorder="1" applyAlignment="1">
      <alignment horizontal="center"/>
    </xf>
    <xf numFmtId="0" fontId="0" fillId="10" borderId="1" xfId="0" applyFill="1" applyBorder="1"/>
    <xf numFmtId="0" fontId="0" fillId="10" borderId="1" xfId="0" applyFill="1" applyBorder="1" applyAlignment="1">
      <alignment horizontal="center"/>
    </xf>
    <xf numFmtId="1" fontId="0" fillId="10" borderId="1" xfId="0" applyNumberFormat="1" applyFill="1" applyBorder="1" applyAlignment="1">
      <alignment horizontal="center"/>
    </xf>
    <xf numFmtId="1" fontId="4" fillId="10" borderId="1" xfId="0" applyNumberFormat="1" applyFont="1" applyFill="1" applyBorder="1" applyAlignment="1">
      <alignment horizontal="center"/>
    </xf>
    <xf numFmtId="44" fontId="0" fillId="2" borderId="10" xfId="3" applyFont="1" applyFill="1" applyBorder="1" applyAlignment="1" applyProtection="1">
      <alignment horizontal="left"/>
    </xf>
    <xf numFmtId="44" fontId="0" fillId="0" borderId="18" xfId="0" applyNumberFormat="1" applyBorder="1"/>
    <xf numFmtId="44" fontId="0" fillId="0" borderId="18" xfId="3" applyFont="1" applyFill="1" applyBorder="1" applyProtection="1"/>
    <xf numFmtId="44" fontId="0" fillId="10" borderId="18" xfId="3" applyFont="1" applyFill="1" applyBorder="1" applyProtection="1"/>
    <xf numFmtId="167" fontId="0" fillId="8" borderId="39" xfId="3" applyNumberFormat="1" applyFont="1" applyFill="1" applyBorder="1" applyAlignment="1" applyProtection="1">
      <alignment horizontal="center"/>
      <protection locked="0"/>
    </xf>
    <xf numFmtId="167" fontId="0" fillId="8" borderId="8" xfId="3" applyNumberFormat="1" applyFont="1" applyFill="1" applyBorder="1" applyAlignment="1" applyProtection="1">
      <alignment horizontal="center"/>
      <protection locked="0"/>
    </xf>
    <xf numFmtId="167" fontId="0" fillId="8" borderId="40" xfId="3" applyNumberFormat="1" applyFont="1" applyFill="1" applyBorder="1" applyAlignment="1" applyProtection="1">
      <alignment horizontal="center"/>
      <protection locked="0"/>
    </xf>
    <xf numFmtId="0" fontId="8" fillId="0" borderId="17" xfId="0" applyFont="1" applyBorder="1"/>
    <xf numFmtId="0" fontId="12" fillId="0" borderId="17" xfId="0" applyFont="1" applyBorder="1"/>
    <xf numFmtId="0" fontId="12" fillId="10" borderId="17" xfId="0" applyFont="1" applyFill="1" applyBorder="1"/>
    <xf numFmtId="1" fontId="0" fillId="9" borderId="0" xfId="0" applyNumberFormat="1" applyFill="1" applyAlignment="1">
      <alignment horizontal="center"/>
    </xf>
    <xf numFmtId="1" fontId="0" fillId="9" borderId="8" xfId="0" applyNumberFormat="1" applyFill="1" applyBorder="1" applyAlignment="1">
      <alignment horizontal="center"/>
    </xf>
    <xf numFmtId="0" fontId="0" fillId="10" borderId="8" xfId="0" applyFill="1" applyBorder="1" applyAlignment="1">
      <alignment horizontal="left"/>
    </xf>
    <xf numFmtId="0" fontId="0" fillId="0" borderId="8" xfId="0" applyBorder="1" applyAlignment="1">
      <alignment horizontal="left"/>
    </xf>
    <xf numFmtId="0" fontId="3" fillId="0" borderId="12" xfId="0" applyFont="1" applyBorder="1"/>
    <xf numFmtId="0" fontId="0" fillId="0" borderId="4" xfId="0" applyBorder="1"/>
    <xf numFmtId="0" fontId="5" fillId="7" borderId="7" xfId="0" applyFont="1" applyFill="1" applyBorder="1"/>
    <xf numFmtId="0" fontId="0" fillId="0" borderId="6" xfId="0" applyBorder="1"/>
    <xf numFmtId="0" fontId="5" fillId="7" borderId="9" xfId="0" applyFont="1" applyFill="1" applyBorder="1"/>
    <xf numFmtId="0" fontId="5" fillId="7" borderId="10" xfId="0" applyFont="1" applyFill="1" applyBorder="1"/>
    <xf numFmtId="0" fontId="5" fillId="7" borderId="10" xfId="0" applyFont="1" applyFill="1" applyBorder="1" applyAlignment="1">
      <alignment horizontal="left"/>
    </xf>
    <xf numFmtId="0" fontId="5" fillId="7" borderId="45" xfId="0" applyFont="1" applyFill="1" applyBorder="1"/>
    <xf numFmtId="164" fontId="5" fillId="7" borderId="10" xfId="0" applyNumberFormat="1" applyFont="1" applyFill="1" applyBorder="1" applyAlignment="1">
      <alignment horizontal="left"/>
    </xf>
    <xf numFmtId="0" fontId="0" fillId="8" borderId="0" xfId="0" applyFill="1"/>
    <xf numFmtId="0" fontId="0" fillId="0" borderId="20" xfId="0" applyBorder="1"/>
    <xf numFmtId="0" fontId="0" fillId="0" borderId="46" xfId="0" applyBorder="1"/>
    <xf numFmtId="0" fontId="0" fillId="0" borderId="25" xfId="0" applyBorder="1"/>
    <xf numFmtId="0" fontId="0" fillId="0" borderId="36" xfId="0" applyBorder="1"/>
    <xf numFmtId="0" fontId="0" fillId="8" borderId="47" xfId="0" applyFill="1" applyBorder="1" applyAlignment="1" applyProtection="1">
      <alignment horizontal="left"/>
      <protection locked="0"/>
    </xf>
    <xf numFmtId="0" fontId="0" fillId="8" borderId="48" xfId="0" applyFill="1" applyBorder="1" applyAlignment="1" applyProtection="1">
      <alignment horizontal="left"/>
      <protection locked="0"/>
    </xf>
    <xf numFmtId="0" fontId="0" fillId="8" borderId="49" xfId="0" applyFill="1" applyBorder="1" applyAlignment="1" applyProtection="1">
      <alignment horizontal="left"/>
      <protection locked="0"/>
    </xf>
    <xf numFmtId="0" fontId="0" fillId="8" borderId="50" xfId="0" applyFill="1" applyBorder="1" applyAlignment="1" applyProtection="1">
      <alignment horizontal="left"/>
      <protection locked="0"/>
    </xf>
    <xf numFmtId="164" fontId="0" fillId="8" borderId="48" xfId="0" applyNumberFormat="1" applyFill="1" applyBorder="1" applyAlignment="1" applyProtection="1">
      <alignment horizontal="left"/>
      <protection locked="0"/>
    </xf>
    <xf numFmtId="0" fontId="13" fillId="0" borderId="6" xfId="0" applyFont="1" applyBorder="1"/>
    <xf numFmtId="0" fontId="16" fillId="0" borderId="33" xfId="0" applyFont="1" applyBorder="1"/>
    <xf numFmtId="0" fontId="16" fillId="0" borderId="33" xfId="0" applyFont="1" applyBorder="1" applyAlignment="1">
      <alignment horizontal="center"/>
    </xf>
    <xf numFmtId="44" fontId="16" fillId="0" borderId="29" xfId="0" applyNumberFormat="1" applyFont="1" applyBorder="1"/>
    <xf numFmtId="44" fontId="16" fillId="0" borderId="19" xfId="0" applyNumberFormat="1" applyFont="1" applyBorder="1"/>
    <xf numFmtId="0" fontId="16" fillId="0" borderId="3" xfId="0" applyFont="1" applyBorder="1"/>
    <xf numFmtId="0" fontId="16" fillId="0" borderId="3" xfId="0" applyFont="1" applyBorder="1" applyAlignment="1">
      <alignment horizontal="center"/>
    </xf>
    <xf numFmtId="44" fontId="16" fillId="0" borderId="16" xfId="0" applyNumberFormat="1" applyFont="1" applyBorder="1"/>
    <xf numFmtId="0" fontId="13" fillId="0" borderId="51" xfId="0" applyFont="1" applyBorder="1"/>
    <xf numFmtId="0" fontId="13" fillId="0" borderId="53" xfId="0" applyFont="1" applyBorder="1"/>
    <xf numFmtId="0" fontId="14" fillId="0" borderId="54" xfId="0" applyFont="1" applyBorder="1"/>
    <xf numFmtId="44" fontId="14" fillId="0" borderId="54" xfId="0" applyNumberFormat="1" applyFont="1" applyBorder="1"/>
    <xf numFmtId="0" fontId="15" fillId="0" borderId="52" xfId="0" applyFont="1" applyBorder="1"/>
    <xf numFmtId="0" fontId="15" fillId="0" borderId="52" xfId="0" applyFont="1" applyBorder="1" applyAlignment="1">
      <alignment horizontal="center"/>
    </xf>
    <xf numFmtId="1" fontId="5" fillId="7" borderId="54" xfId="0" applyNumberFormat="1" applyFont="1" applyFill="1" applyBorder="1" applyAlignment="1">
      <alignment horizontal="center"/>
    </xf>
    <xf numFmtId="0" fontId="0" fillId="0" borderId="22" xfId="0" applyBorder="1"/>
    <xf numFmtId="0" fontId="0" fillId="0" borderId="28" xfId="0" applyBorder="1"/>
    <xf numFmtId="0" fontId="0" fillId="0" borderId="24" xfId="0" applyBorder="1"/>
    <xf numFmtId="0" fontId="0" fillId="0" borderId="55" xfId="0" applyBorder="1"/>
    <xf numFmtId="0" fontId="0" fillId="0" borderId="32" xfId="0" applyBorder="1"/>
    <xf numFmtId="0" fontId="0" fillId="0" borderId="26" xfId="0" applyBorder="1"/>
    <xf numFmtId="1" fontId="0" fillId="0" borderId="11" xfId="0" applyNumberFormat="1" applyBorder="1" applyAlignment="1">
      <alignment horizontal="center"/>
    </xf>
    <xf numFmtId="44" fontId="0" fillId="8" borderId="39" xfId="3" applyFont="1" applyFill="1" applyBorder="1" applyAlignment="1" applyProtection="1">
      <alignment horizontal="center"/>
      <protection locked="0"/>
    </xf>
    <xf numFmtId="44" fontId="0" fillId="8" borderId="55" xfId="3" applyFont="1" applyFill="1" applyBorder="1" applyAlignment="1" applyProtection="1">
      <alignment horizontal="center"/>
      <protection locked="0"/>
    </xf>
    <xf numFmtId="44" fontId="0" fillId="8" borderId="26" xfId="3" applyFont="1" applyFill="1" applyBorder="1" applyAlignment="1" applyProtection="1">
      <alignment horizontal="center"/>
      <protection locked="0"/>
    </xf>
    <xf numFmtId="44" fontId="0" fillId="0" borderId="39" xfId="0" applyNumberFormat="1" applyBorder="1"/>
    <xf numFmtId="1" fontId="4" fillId="0" borderId="37" xfId="0" applyNumberFormat="1" applyFont="1" applyBorder="1" applyAlignment="1">
      <alignment horizontal="center"/>
    </xf>
    <xf numFmtId="0" fontId="3" fillId="0" borderId="13" xfId="0" applyFont="1" applyBorder="1"/>
    <xf numFmtId="0" fontId="3" fillId="0" borderId="14" xfId="0" applyFont="1" applyBorder="1"/>
    <xf numFmtId="44" fontId="0" fillId="0" borderId="10" xfId="3" applyFont="1" applyFill="1" applyBorder="1" applyAlignment="1" applyProtection="1">
      <alignment horizontal="left"/>
    </xf>
    <xf numFmtId="44" fontId="0" fillId="0" borderId="39" xfId="3" applyFont="1" applyFill="1" applyBorder="1" applyAlignment="1" applyProtection="1">
      <alignment horizontal="center"/>
    </xf>
    <xf numFmtId="0" fontId="17" fillId="0" borderId="12" xfId="0" applyFont="1" applyBorder="1"/>
    <xf numFmtId="1" fontId="4" fillId="0" borderId="23" xfId="0" applyNumberFormat="1" applyFont="1" applyBorder="1" applyAlignment="1">
      <alignment horizontal="center"/>
    </xf>
    <xf numFmtId="1" fontId="0" fillId="0" borderId="41" xfId="0" applyNumberFormat="1" applyBorder="1" applyAlignment="1">
      <alignment horizontal="center"/>
    </xf>
    <xf numFmtId="1" fontId="0" fillId="0" borderId="57" xfId="0" applyNumberFormat="1" applyBorder="1" applyAlignment="1">
      <alignment horizontal="center"/>
    </xf>
    <xf numFmtId="44" fontId="0" fillId="0" borderId="58" xfId="3" applyFont="1" applyFill="1" applyBorder="1" applyAlignment="1" applyProtection="1">
      <alignment horizontal="left"/>
    </xf>
    <xf numFmtId="0" fontId="8" fillId="0" borderId="12" xfId="0" applyFont="1" applyBorder="1"/>
    <xf numFmtId="1" fontId="0" fillId="0" borderId="13" xfId="0" applyNumberFormat="1" applyBorder="1" applyAlignment="1">
      <alignment horizontal="center"/>
    </xf>
    <xf numFmtId="1" fontId="4" fillId="0" borderId="13" xfId="0" applyNumberFormat="1" applyFont="1" applyBorder="1" applyAlignment="1">
      <alignment horizontal="center"/>
    </xf>
    <xf numFmtId="0" fontId="4" fillId="0" borderId="4" xfId="0" applyFont="1" applyBorder="1"/>
    <xf numFmtId="2" fontId="0" fillId="0" borderId="0" xfId="0" applyNumberFormat="1"/>
    <xf numFmtId="0" fontId="4" fillId="0" borderId="5" xfId="0" applyFont="1" applyBorder="1"/>
    <xf numFmtId="0" fontId="0" fillId="0" borderId="56" xfId="0" applyBorder="1"/>
    <xf numFmtId="44" fontId="5" fillId="7" borderId="2" xfId="3" applyFont="1" applyFill="1" applyBorder="1" applyProtection="1"/>
    <xf numFmtId="44" fontId="0" fillId="0" borderId="40" xfId="3" applyFont="1" applyFill="1" applyBorder="1" applyAlignment="1" applyProtection="1">
      <alignment horizontal="center"/>
    </xf>
    <xf numFmtId="1" fontId="0" fillId="0" borderId="24" xfId="0" applyNumberFormat="1" applyBorder="1" applyAlignment="1">
      <alignment horizontal="center"/>
    </xf>
    <xf numFmtId="1" fontId="0" fillId="0" borderId="37" xfId="0" applyNumberFormat="1" applyBorder="1" applyAlignment="1">
      <alignment horizontal="center"/>
    </xf>
    <xf numFmtId="1" fontId="0" fillId="0" borderId="22" xfId="0" applyNumberFormat="1" applyBorder="1" applyAlignment="1">
      <alignment horizontal="center"/>
    </xf>
    <xf numFmtId="44" fontId="0" fillId="8" borderId="28" xfId="3" applyFont="1" applyFill="1" applyBorder="1" applyAlignment="1" applyProtection="1">
      <alignment horizontal="center"/>
      <protection locked="0"/>
    </xf>
    <xf numFmtId="1" fontId="0" fillId="0" borderId="32" xfId="0" applyNumberFormat="1" applyBorder="1" applyAlignment="1">
      <alignment horizontal="center"/>
    </xf>
    <xf numFmtId="0" fontId="5" fillId="7" borderId="60" xfId="0" applyFont="1" applyFill="1" applyBorder="1"/>
    <xf numFmtId="1" fontId="5" fillId="7" borderId="61" xfId="0" applyNumberFormat="1" applyFont="1" applyFill="1" applyBorder="1" applyAlignment="1">
      <alignment horizontal="center"/>
    </xf>
    <xf numFmtId="1" fontId="5" fillId="7" borderId="62" xfId="0" applyNumberFormat="1" applyFont="1" applyFill="1" applyBorder="1" applyAlignment="1">
      <alignment horizontal="center"/>
    </xf>
    <xf numFmtId="1" fontId="5" fillId="7" borderId="63" xfId="0" applyNumberFormat="1" applyFont="1" applyFill="1" applyBorder="1" applyAlignment="1">
      <alignment horizontal="center"/>
    </xf>
    <xf numFmtId="1" fontId="8" fillId="0" borderId="0" xfId="0" applyNumberFormat="1" applyFont="1" applyAlignment="1">
      <alignment horizontal="center"/>
    </xf>
    <xf numFmtId="14" fontId="0" fillId="0" borderId="0" xfId="0" applyNumberFormat="1" applyAlignment="1">
      <alignment horizontal="left"/>
    </xf>
    <xf numFmtId="0" fontId="1" fillId="0" borderId="0" xfId="0" applyFont="1" applyAlignment="1">
      <alignment horizontal="left"/>
    </xf>
    <xf numFmtId="44" fontId="0" fillId="0" borderId="44" xfId="0" applyNumberFormat="1" applyBorder="1"/>
    <xf numFmtId="0" fontId="0" fillId="0" borderId="34" xfId="0" applyBorder="1"/>
    <xf numFmtId="44" fontId="0" fillId="0" borderId="33" xfId="0" applyNumberFormat="1" applyBorder="1"/>
    <xf numFmtId="0" fontId="0" fillId="0" borderId="35" xfId="0" applyBorder="1"/>
    <xf numFmtId="0" fontId="0" fillId="0" borderId="15" xfId="0" applyBorder="1"/>
    <xf numFmtId="44" fontId="0" fillId="0" borderId="3" xfId="0" applyNumberFormat="1" applyBorder="1"/>
    <xf numFmtId="44" fontId="0" fillId="0" borderId="42" xfId="0" applyNumberFormat="1" applyBorder="1"/>
    <xf numFmtId="0" fontId="5" fillId="0" borderId="59" xfId="0" applyFont="1" applyBorder="1"/>
    <xf numFmtId="44" fontId="0" fillId="0" borderId="64" xfId="0" applyNumberFormat="1" applyBorder="1"/>
    <xf numFmtId="44" fontId="0" fillId="0" borderId="65" xfId="0" applyNumberFormat="1" applyBorder="1"/>
    <xf numFmtId="44" fontId="0" fillId="0" borderId="66" xfId="0" applyNumberFormat="1" applyBorder="1"/>
    <xf numFmtId="44" fontId="0" fillId="0" borderId="50" xfId="0" applyNumberFormat="1" applyBorder="1"/>
    <xf numFmtId="44" fontId="0" fillId="0" borderId="48" xfId="0" applyNumberFormat="1" applyBorder="1"/>
    <xf numFmtId="44" fontId="5" fillId="7" borderId="2" xfId="0" applyNumberFormat="1" applyFont="1" applyFill="1" applyBorder="1"/>
    <xf numFmtId="0" fontId="5" fillId="0" borderId="68" xfId="0" applyFont="1" applyBorder="1"/>
    <xf numFmtId="44" fontId="4" fillId="0" borderId="2" xfId="0" applyNumberFormat="1" applyFont="1" applyBorder="1"/>
    <xf numFmtId="44" fontId="5" fillId="7" borderId="66" xfId="0" applyNumberFormat="1" applyFont="1" applyFill="1" applyBorder="1"/>
    <xf numFmtId="0" fontId="16" fillId="0" borderId="0" xfId="0" applyFont="1"/>
    <xf numFmtId="0" fontId="16" fillId="0" borderId="0" xfId="0" applyFont="1" applyAlignment="1">
      <alignment horizontal="center"/>
    </xf>
    <xf numFmtId="0" fontId="18" fillId="0" borderId="34" xfId="0" applyFont="1" applyBorder="1" applyAlignment="1">
      <alignment vertical="center"/>
    </xf>
    <xf numFmtId="0" fontId="18" fillId="0" borderId="35" xfId="0" applyFont="1" applyBorder="1"/>
    <xf numFmtId="0" fontId="18" fillId="0" borderId="15" xfId="0" applyFont="1" applyBorder="1"/>
    <xf numFmtId="0" fontId="5" fillId="7" borderId="1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19" fillId="0" borderId="3" xfId="0" applyFont="1" applyBorder="1" applyAlignment="1">
      <alignment horizontal="center" wrapText="1"/>
    </xf>
    <xf numFmtId="44" fontId="4" fillId="0" borderId="66" xfId="0" applyNumberFormat="1" applyFont="1" applyBorder="1"/>
    <xf numFmtId="0" fontId="4" fillId="0" borderId="5" xfId="0" applyFont="1" applyBorder="1" applyAlignment="1">
      <alignment wrapText="1"/>
    </xf>
    <xf numFmtId="0" fontId="19" fillId="0" borderId="0" xfId="0" applyFont="1" applyAlignment="1">
      <alignment horizontal="center"/>
    </xf>
    <xf numFmtId="1" fontId="21" fillId="0" borderId="0" xfId="0" applyNumberFormat="1" applyFont="1" applyAlignment="1">
      <alignment horizontal="center"/>
    </xf>
    <xf numFmtId="1" fontId="19" fillId="0" borderId="0" xfId="0" applyNumberFormat="1" applyFont="1" applyAlignment="1">
      <alignment horizontal="center"/>
    </xf>
    <xf numFmtId="0" fontId="20" fillId="0" borderId="3" xfId="0" applyFont="1" applyBorder="1" applyAlignment="1">
      <alignment horizontal="center" wrapText="1"/>
    </xf>
    <xf numFmtId="0" fontId="20" fillId="0" borderId="0" xfId="0" applyFont="1" applyAlignment="1">
      <alignment horizontal="center"/>
    </xf>
    <xf numFmtId="0" fontId="19" fillId="0" borderId="0" xfId="0" applyFont="1"/>
    <xf numFmtId="0" fontId="20" fillId="0" borderId="0" xfId="0" applyFont="1"/>
    <xf numFmtId="1" fontId="22" fillId="0" borderId="0" xfId="0" applyNumberFormat="1" applyFont="1" applyAlignment="1">
      <alignment horizontal="center"/>
    </xf>
    <xf numFmtId="0" fontId="19" fillId="0" borderId="0" xfId="0" applyFont="1" applyAlignment="1">
      <alignment horizontal="right"/>
    </xf>
    <xf numFmtId="0" fontId="20" fillId="0" borderId="0" xfId="0" applyFont="1" applyAlignment="1">
      <alignment horizontal="right"/>
    </xf>
    <xf numFmtId="44" fontId="0" fillId="8" borderId="69" xfId="3" applyFont="1" applyFill="1" applyBorder="1" applyAlignment="1" applyProtection="1">
      <alignment horizontal="center"/>
      <protection locked="0"/>
    </xf>
    <xf numFmtId="1" fontId="0" fillId="0" borderId="46" xfId="0" applyNumberFormat="1" applyBorder="1"/>
    <xf numFmtId="2" fontId="0" fillId="5" borderId="0" xfId="0" applyNumberFormat="1" applyFill="1" applyAlignment="1">
      <alignment horizontal="center"/>
    </xf>
    <xf numFmtId="2" fontId="19" fillId="0" borderId="0" xfId="0" applyNumberFormat="1" applyFont="1" applyAlignment="1">
      <alignment horizontal="center"/>
    </xf>
    <xf numFmtId="2" fontId="0" fillId="0" borderId="0" xfId="0" applyNumberFormat="1" applyAlignment="1">
      <alignment horizontal="center"/>
    </xf>
    <xf numFmtId="2" fontId="20" fillId="5" borderId="0" xfId="0" applyNumberFormat="1" applyFont="1" applyFill="1" applyAlignment="1">
      <alignment horizontal="center"/>
    </xf>
    <xf numFmtId="2" fontId="20" fillId="0" borderId="0" xfId="0" applyNumberFormat="1" applyFont="1" applyAlignment="1">
      <alignment horizontal="center"/>
    </xf>
    <xf numFmtId="2" fontId="19" fillId="5" borderId="0" xfId="0" applyNumberFormat="1" applyFont="1" applyFill="1" applyAlignment="1">
      <alignment horizontal="center"/>
    </xf>
    <xf numFmtId="2" fontId="4" fillId="2" borderId="0" xfId="0" applyNumberFormat="1" applyFont="1" applyFill="1" applyAlignment="1">
      <alignment horizontal="center"/>
    </xf>
    <xf numFmtId="2" fontId="0" fillId="0" borderId="8" xfId="0" applyNumberFormat="1" applyBorder="1" applyAlignment="1">
      <alignment horizontal="center"/>
    </xf>
    <xf numFmtId="44" fontId="0" fillId="0" borderId="45" xfId="3" applyFont="1" applyFill="1" applyBorder="1" applyAlignment="1" applyProtection="1">
      <alignment horizontal="left"/>
    </xf>
    <xf numFmtId="44" fontId="0" fillId="2" borderId="19" xfId="3" applyFont="1" applyFill="1" applyBorder="1" applyAlignment="1" applyProtection="1">
      <alignment horizontal="left"/>
    </xf>
    <xf numFmtId="0" fontId="6" fillId="7" borderId="9" xfId="2" applyFill="1" applyBorder="1" applyProtection="1"/>
    <xf numFmtId="2" fontId="4" fillId="9" borderId="0" xfId="0" applyNumberFormat="1" applyFont="1" applyFill="1" applyAlignment="1">
      <alignment horizontal="center"/>
    </xf>
    <xf numFmtId="2" fontId="0" fillId="9" borderId="0" xfId="0" applyNumberFormat="1" applyFill="1" applyAlignment="1">
      <alignment horizontal="center"/>
    </xf>
    <xf numFmtId="0" fontId="0" fillId="9" borderId="0" xfId="0" applyFill="1"/>
    <xf numFmtId="0" fontId="24" fillId="7" borderId="64" xfId="0" applyFont="1" applyFill="1" applyBorder="1" applyAlignment="1">
      <alignment vertical="center"/>
    </xf>
    <xf numFmtId="0" fontId="23" fillId="7" borderId="64" xfId="0" applyFont="1" applyFill="1" applyBorder="1" applyAlignment="1">
      <alignment horizontal="center" vertical="center"/>
    </xf>
    <xf numFmtId="0" fontId="0" fillId="7" borderId="0" xfId="0" applyFill="1"/>
    <xf numFmtId="0" fontId="25" fillId="0" borderId="0" xfId="0" applyFont="1" applyAlignment="1">
      <alignment vertical="center"/>
    </xf>
    <xf numFmtId="0" fontId="25" fillId="0" borderId="0" xfId="0" applyFont="1" applyAlignment="1">
      <alignment horizontal="center" vertical="center"/>
    </xf>
    <xf numFmtId="0" fontId="0" fillId="7" borderId="0" xfId="0" applyFill="1" applyAlignment="1">
      <alignment vertical="center"/>
    </xf>
    <xf numFmtId="0" fontId="23" fillId="7" borderId="0" xfId="0" applyFont="1" applyFill="1" applyAlignment="1">
      <alignment vertical="center"/>
    </xf>
    <xf numFmtId="0" fontId="23" fillId="7" borderId="66" xfId="0" applyFont="1" applyFill="1" applyBorder="1" applyAlignment="1">
      <alignment vertical="center"/>
    </xf>
    <xf numFmtId="0" fontId="0" fillId="0" borderId="2" xfId="0" applyBorder="1" applyAlignment="1">
      <alignment vertical="center"/>
    </xf>
    <xf numFmtId="0" fontId="0" fillId="0" borderId="2" xfId="0" applyBorder="1"/>
    <xf numFmtId="44" fontId="0" fillId="0" borderId="2" xfId="0" applyNumberFormat="1" applyBorder="1"/>
    <xf numFmtId="0" fontId="26" fillId="0" borderId="0" xfId="0" applyFont="1" applyAlignment="1">
      <alignment vertical="center"/>
    </xf>
    <xf numFmtId="0" fontId="27" fillId="0" borderId="0" xfId="0" applyFont="1" applyAlignment="1">
      <alignment vertical="center"/>
    </xf>
    <xf numFmtId="44" fontId="23" fillId="7" borderId="0" xfId="0" applyNumberFormat="1" applyFont="1" applyFill="1" applyAlignment="1">
      <alignment vertical="center"/>
    </xf>
    <xf numFmtId="0" fontId="23" fillId="7" borderId="2" xfId="0" applyFont="1" applyFill="1" applyBorder="1" applyAlignment="1">
      <alignment vertical="center"/>
    </xf>
    <xf numFmtId="0" fontId="5" fillId="7" borderId="2" xfId="0" applyFont="1" applyFill="1" applyBorder="1" applyAlignment="1">
      <alignment vertical="center"/>
    </xf>
    <xf numFmtId="0" fontId="5" fillId="0" borderId="0" xfId="0" applyFont="1" applyAlignment="1">
      <alignment vertical="center"/>
    </xf>
    <xf numFmtId="8" fontId="0" fillId="0" borderId="0" xfId="0" applyNumberFormat="1" applyAlignment="1">
      <alignment vertical="center"/>
    </xf>
    <xf numFmtId="44" fontId="0" fillId="0" borderId="0" xfId="3" applyFont="1" applyFill="1" applyBorder="1" applyAlignment="1" applyProtection="1">
      <alignment horizontal="left"/>
    </xf>
    <xf numFmtId="0" fontId="17" fillId="0" borderId="13" xfId="0" applyFont="1" applyBorder="1"/>
    <xf numFmtId="0" fontId="4" fillId="0" borderId="24" xfId="0" applyFont="1" applyBorder="1" applyAlignment="1">
      <alignment wrapText="1"/>
    </xf>
    <xf numFmtId="0" fontId="4" fillId="0" borderId="35" xfId="0" applyFont="1" applyBorder="1"/>
    <xf numFmtId="44" fontId="5" fillId="7" borderId="12" xfId="3" applyFont="1" applyFill="1" applyBorder="1" applyProtection="1"/>
    <xf numFmtId="0" fontId="5" fillId="7" borderId="38" xfId="0" applyFont="1" applyFill="1" applyBorder="1" applyAlignment="1">
      <alignment horizontal="left"/>
    </xf>
    <xf numFmtId="0" fontId="5" fillId="7" borderId="7" xfId="0" applyFont="1" applyFill="1" applyBorder="1" applyAlignment="1">
      <alignment horizontal="left"/>
    </xf>
    <xf numFmtId="44" fontId="4" fillId="0" borderId="55" xfId="3" applyFont="1" applyBorder="1" applyAlignment="1">
      <alignment wrapText="1"/>
    </xf>
    <xf numFmtId="0" fontId="4" fillId="0" borderId="6" xfId="0" applyFont="1" applyBorder="1"/>
    <xf numFmtId="0" fontId="4" fillId="0" borderId="32" xfId="0" applyFont="1" applyBorder="1"/>
    <xf numFmtId="44" fontId="0" fillId="8" borderId="67" xfId="3" applyFont="1" applyFill="1" applyBorder="1" applyAlignment="1" applyProtection="1">
      <alignment horizontal="center"/>
      <protection locked="0"/>
    </xf>
    <xf numFmtId="44" fontId="4" fillId="0" borderId="26" xfId="3" applyFont="1" applyBorder="1"/>
    <xf numFmtId="44" fontId="0" fillId="0" borderId="39" xfId="3" applyFont="1" applyFill="1" applyBorder="1" applyAlignment="1" applyProtection="1">
      <alignment horizontal="center"/>
      <protection locked="0"/>
    </xf>
    <xf numFmtId="44" fontId="0" fillId="8" borderId="2" xfId="3" applyFont="1" applyFill="1" applyBorder="1" applyAlignment="1" applyProtection="1">
      <alignment vertical="center"/>
      <protection locked="0"/>
    </xf>
    <xf numFmtId="44" fontId="0" fillId="8" borderId="2" xfId="3" applyFont="1" applyFill="1" applyBorder="1" applyAlignment="1" applyProtection="1">
      <alignment horizontal="right" vertical="center"/>
      <protection locked="0"/>
    </xf>
    <xf numFmtId="8" fontId="0" fillId="8" borderId="2" xfId="0" applyNumberFormat="1" applyFill="1" applyBorder="1" applyAlignment="1" applyProtection="1">
      <alignment vertical="center"/>
      <protection locked="0"/>
    </xf>
    <xf numFmtId="0" fontId="4" fillId="0" borderId="56" xfId="0" applyFont="1" applyBorder="1" applyAlignment="1">
      <alignment wrapText="1"/>
    </xf>
    <xf numFmtId="0" fontId="4" fillId="0" borderId="70" xfId="0" applyFont="1" applyBorder="1" applyAlignment="1">
      <alignment wrapText="1"/>
    </xf>
    <xf numFmtId="0" fontId="13" fillId="0" borderId="33" xfId="0" applyFont="1" applyBorder="1"/>
    <xf numFmtId="0" fontId="14" fillId="0" borderId="33" xfId="0" applyFont="1" applyBorder="1"/>
    <xf numFmtId="44" fontId="14" fillId="0" borderId="33" xfId="0" applyNumberFormat="1" applyFont="1" applyBorder="1"/>
    <xf numFmtId="0" fontId="5" fillId="0" borderId="33" xfId="0" applyFont="1" applyBorder="1"/>
    <xf numFmtId="44" fontId="5" fillId="0" borderId="33" xfId="0" applyNumberFormat="1" applyFont="1" applyBorder="1"/>
    <xf numFmtId="0" fontId="13" fillId="0" borderId="0" xfId="0" applyFont="1"/>
    <xf numFmtId="0" fontId="14" fillId="0" borderId="0" xfId="0" applyFont="1"/>
    <xf numFmtId="44" fontId="14" fillId="0" borderId="0" xfId="0" applyNumberFormat="1" applyFont="1"/>
    <xf numFmtId="0" fontId="5" fillId="0" borderId="0" xfId="0" applyFont="1"/>
    <xf numFmtId="44" fontId="5" fillId="0" borderId="0" xfId="0" applyNumberFormat="1" applyFont="1"/>
    <xf numFmtId="0" fontId="13" fillId="0" borderId="2" xfId="0" applyFont="1" applyBorder="1"/>
    <xf numFmtId="0" fontId="15" fillId="0" borderId="2" xfId="0" applyFont="1" applyBorder="1"/>
    <xf numFmtId="0" fontId="15" fillId="0" borderId="2" xfId="0" applyFont="1" applyBorder="1" applyAlignment="1">
      <alignment horizontal="center"/>
    </xf>
    <xf numFmtId="0" fontId="5" fillId="0" borderId="2" xfId="0" applyFont="1" applyBorder="1"/>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4" xfId="0" applyFont="1" applyBorder="1" applyAlignment="1">
      <alignment horizontal="center" wrapText="1"/>
    </xf>
    <xf numFmtId="0" fontId="5" fillId="7" borderId="12" xfId="0" applyFont="1" applyFill="1" applyBorder="1" applyAlignment="1">
      <alignment horizontal="left"/>
    </xf>
    <xf numFmtId="0" fontId="5" fillId="7" borderId="13" xfId="0" applyFont="1" applyFill="1" applyBorder="1" applyAlignment="1">
      <alignment horizontal="left"/>
    </xf>
    <xf numFmtId="0" fontId="5" fillId="7" borderId="14" xfId="0" applyFont="1" applyFill="1" applyBorder="1" applyAlignment="1">
      <alignment horizontal="left"/>
    </xf>
    <xf numFmtId="0" fontId="2" fillId="0" borderId="12" xfId="0" applyFont="1"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34" xfId="0" applyBorder="1" applyAlignment="1">
      <alignment vertical="top" wrapText="1"/>
    </xf>
    <xf numFmtId="0" fontId="0" fillId="0" borderId="33" xfId="0" applyBorder="1" applyAlignment="1">
      <alignment wrapText="1"/>
    </xf>
    <xf numFmtId="0" fontId="0" fillId="0" borderId="29" xfId="0" applyBorder="1" applyAlignment="1">
      <alignment wrapText="1"/>
    </xf>
    <xf numFmtId="0" fontId="0" fillId="0" borderId="35" xfId="0" applyBorder="1" applyAlignment="1">
      <alignment wrapText="1"/>
    </xf>
    <xf numFmtId="0" fontId="0" fillId="0" borderId="0" xfId="0" applyAlignment="1">
      <alignment wrapText="1"/>
    </xf>
    <xf numFmtId="0" fontId="0" fillId="0" borderId="19" xfId="0" applyBorder="1" applyAlignment="1">
      <alignment wrapText="1"/>
    </xf>
    <xf numFmtId="0" fontId="0" fillId="0" borderId="15" xfId="0" applyBorder="1" applyAlignment="1">
      <alignment wrapText="1"/>
    </xf>
    <xf numFmtId="0" fontId="0" fillId="0" borderId="3" xfId="0" applyBorder="1" applyAlignment="1">
      <alignment wrapText="1"/>
    </xf>
    <xf numFmtId="0" fontId="0" fillId="0" borderId="16" xfId="0" applyBorder="1" applyAlignment="1">
      <alignment wrapText="1"/>
    </xf>
  </cellXfs>
  <cellStyles count="7">
    <cellStyle name="Hyperlink" xfId="2" builtinId="8"/>
    <cellStyle name="Standaard" xfId="0" builtinId="0"/>
    <cellStyle name="Standaard 2" xfId="1" xr:uid="{00000000-0005-0000-0000-000002000000}"/>
    <cellStyle name="Valuta" xfId="3" builtinId="4"/>
    <cellStyle name="Valuta 2" xfId="4" xr:uid="{85D68B54-DF18-4F2C-8CC3-979544C011FC}"/>
    <cellStyle name="Valuta 3" xfId="5" xr:uid="{6954A9F9-FA88-44E7-8294-03C48E041005}"/>
    <cellStyle name="Valuta 4" xfId="6" xr:uid="{E9AF3682-6849-4C00-BF1F-40A7D5A5B122}"/>
  </cellStyles>
  <dxfs count="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F9289"/>
      <color rgb="FFEBEBEB"/>
      <color rgb="FFC2E76B"/>
      <color rgb="FF173583"/>
      <color rgb="FFF07512"/>
      <color rgb="FFD75F2D"/>
      <color rgb="FF1F177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Aangepast Alpha">
      <a:dk1>
        <a:sysClr val="windowText" lastClr="000000"/>
      </a:dk1>
      <a:lt1>
        <a:sysClr val="window" lastClr="FFFFFF"/>
      </a:lt1>
      <a:dk2>
        <a:srgbClr val="444D26"/>
      </a:dk2>
      <a:lt2>
        <a:srgbClr val="FEFAC9"/>
      </a:lt2>
      <a:accent1>
        <a:srgbClr val="F3A447"/>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vmlDrawing" Target="../drawings/vmlDrawing40.vml"/><Relationship Id="rId1" Type="http://schemas.openxmlformats.org/officeDocument/2006/relationships/printerSettings" Target="../printerSettings/printerSettings43.bin"/><Relationship Id="rId4" Type="http://schemas.openxmlformats.org/officeDocument/2006/relationships/comments" Target="../comments1.xml"/></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vmlDrawing" Target="../drawings/vmlDrawing43.vml"/><Relationship Id="rId1" Type="http://schemas.openxmlformats.org/officeDocument/2006/relationships/printerSettings" Target="../printerSettings/printerSettings45.bin"/><Relationship Id="rId4" Type="http://schemas.openxmlformats.org/officeDocument/2006/relationships/comments" Target="../comments2.xml"/></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C2E76B"/>
  </sheetPr>
  <dimension ref="A1:K32"/>
  <sheetViews>
    <sheetView showGridLines="0" showZeros="0" zoomScaleNormal="100" workbookViewId="0">
      <pane ySplit="2" topLeftCell="A3" activePane="bottomLeft" state="frozen"/>
      <selection pane="bottomLeft" activeCell="B9" sqref="B9"/>
    </sheetView>
  </sheetViews>
  <sheetFormatPr defaultColWidth="0" defaultRowHeight="14.4" zeroHeight="1" x14ac:dyDescent="0.3"/>
  <cols>
    <col min="1" max="1" width="59" customWidth="1"/>
    <col min="2" max="2" width="44.88671875" style="145" customWidth="1"/>
    <col min="3" max="6" width="9.109375" hidden="1" customWidth="1"/>
    <col min="7" max="11" width="0" hidden="1" customWidth="1"/>
    <col min="12" max="16384" width="9.109375" hidden="1"/>
  </cols>
  <sheetData>
    <row r="1" spans="1:2" x14ac:dyDescent="0.3">
      <c r="B1"/>
    </row>
    <row r="2" spans="1:2" ht="23.4" x14ac:dyDescent="0.45">
      <c r="A2" s="136" t="s">
        <v>128</v>
      </c>
      <c r="B2" s="4"/>
    </row>
    <row r="3" spans="1:2" x14ac:dyDescent="0.3">
      <c r="B3"/>
    </row>
    <row r="4" spans="1:2" x14ac:dyDescent="0.3">
      <c r="A4" s="137" t="s">
        <v>125</v>
      </c>
      <c r="B4" s="138" t="s">
        <v>127</v>
      </c>
    </row>
    <row r="5" spans="1:2" x14ac:dyDescent="0.3">
      <c r="A5" s="139" t="s">
        <v>126</v>
      </c>
      <c r="B5" s="140" t="s">
        <v>173</v>
      </c>
    </row>
    <row r="6" spans="1:2" x14ac:dyDescent="0.3">
      <c r="B6"/>
    </row>
    <row r="7" spans="1:2" x14ac:dyDescent="0.3">
      <c r="A7" s="137" t="s">
        <v>8</v>
      </c>
      <c r="B7" s="138" t="s">
        <v>174</v>
      </c>
    </row>
    <row r="8" spans="1:2" x14ac:dyDescent="0.3">
      <c r="A8" s="3" t="s">
        <v>9</v>
      </c>
      <c r="B8" s="141" t="s">
        <v>107</v>
      </c>
    </row>
    <row r="9" spans="1:2" x14ac:dyDescent="0.3">
      <c r="A9" s="3" t="s">
        <v>10</v>
      </c>
      <c r="B9" s="142"/>
    </row>
    <row r="10" spans="1:2" x14ac:dyDescent="0.3">
      <c r="A10" s="3" t="s">
        <v>11</v>
      </c>
      <c r="B10" s="141"/>
    </row>
    <row r="11" spans="1:2" x14ac:dyDescent="0.3">
      <c r="A11" s="3" t="s">
        <v>12</v>
      </c>
      <c r="B11" s="141"/>
    </row>
    <row r="12" spans="1:2" x14ac:dyDescent="0.3">
      <c r="A12" s="3" t="s">
        <v>13</v>
      </c>
      <c r="B12" s="141"/>
    </row>
    <row r="13" spans="1:2" x14ac:dyDescent="0.3">
      <c r="A13" s="139" t="s">
        <v>12</v>
      </c>
      <c r="B13" s="140"/>
    </row>
    <row r="14" spans="1:2" x14ac:dyDescent="0.3">
      <c r="B14"/>
    </row>
    <row r="15" spans="1:2" x14ac:dyDescent="0.3">
      <c r="A15" s="137" t="s">
        <v>14</v>
      </c>
      <c r="B15" s="138" t="s">
        <v>175</v>
      </c>
    </row>
    <row r="16" spans="1:2" x14ac:dyDescent="0.3">
      <c r="A16" s="88" t="s">
        <v>12</v>
      </c>
      <c r="B16" s="143" t="s">
        <v>129</v>
      </c>
    </row>
    <row r="17" spans="1:2" x14ac:dyDescent="0.3">
      <c r="A17" s="3" t="s">
        <v>15</v>
      </c>
      <c r="B17" s="144" t="s">
        <v>176</v>
      </c>
    </row>
    <row r="18" spans="1:2" x14ac:dyDescent="0.3">
      <c r="A18" s="139" t="s">
        <v>16</v>
      </c>
      <c r="B18" s="262" t="s">
        <v>177</v>
      </c>
    </row>
    <row r="19" spans="1:2" x14ac:dyDescent="0.3">
      <c r="B19"/>
    </row>
    <row r="20" spans="1:2" x14ac:dyDescent="0.3">
      <c r="B20"/>
    </row>
    <row r="21" spans="1:2" x14ac:dyDescent="0.3">
      <c r="A21" s="146" t="s">
        <v>80</v>
      </c>
      <c r="B21" s="150"/>
    </row>
    <row r="22" spans="1:2" x14ac:dyDescent="0.3">
      <c r="A22" s="147" t="s">
        <v>81</v>
      </c>
      <c r="B22" s="151"/>
    </row>
    <row r="23" spans="1:2" x14ac:dyDescent="0.3">
      <c r="A23" s="147" t="s">
        <v>10</v>
      </c>
      <c r="B23" s="151"/>
    </row>
    <row r="24" spans="1:2" x14ac:dyDescent="0.3">
      <c r="A24" s="147" t="s">
        <v>82</v>
      </c>
      <c r="B24" s="151" t="s">
        <v>147</v>
      </c>
    </row>
    <row r="25" spans="1:2" x14ac:dyDescent="0.3">
      <c r="A25" s="147" t="s">
        <v>12</v>
      </c>
      <c r="B25" s="151"/>
    </row>
    <row r="26" spans="1:2" x14ac:dyDescent="0.3">
      <c r="A26" s="147" t="s">
        <v>83</v>
      </c>
      <c r="B26" s="151"/>
    </row>
    <row r="27" spans="1:2" x14ac:dyDescent="0.3">
      <c r="A27" s="148" t="s">
        <v>12</v>
      </c>
      <c r="B27" s="152"/>
    </row>
    <row r="28" spans="1:2" x14ac:dyDescent="0.3">
      <c r="B28"/>
    </row>
    <row r="29" spans="1:2" x14ac:dyDescent="0.3">
      <c r="A29" s="146" t="s">
        <v>17</v>
      </c>
      <c r="B29" s="150"/>
    </row>
    <row r="30" spans="1:2" x14ac:dyDescent="0.3">
      <c r="A30" s="149" t="s">
        <v>12</v>
      </c>
      <c r="B30" s="153"/>
    </row>
    <row r="31" spans="1:2" x14ac:dyDescent="0.3">
      <c r="A31" s="147" t="s">
        <v>15</v>
      </c>
      <c r="B31" s="154"/>
    </row>
    <row r="32" spans="1:2" x14ac:dyDescent="0.3">
      <c r="A32" s="148" t="s">
        <v>16</v>
      </c>
      <c r="B32" s="152"/>
    </row>
  </sheetData>
  <sheetProtection algorithmName="SHA-512" hashValue="dInrQuXT5tfnErUymzLvPFcJrBFlLb+/kptFsvf8sAshwMbVcW603LE5EVp0+aHDu/2a30X6mDIanZ2a4qhPfw==" saltValue="Un0slDyunLAQm0ltaQ7wZg==" spinCount="100000" sheet="1" objects="1" scenarios="1"/>
  <hyperlinks>
    <hyperlink ref="B18" r:id="rId1" xr:uid="{6FF461F6-85E0-475F-A295-AA0CC08FE8CD}"/>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173583"/>
  </sheetPr>
  <dimension ref="A3:Q156"/>
  <sheetViews>
    <sheetView showGridLines="0" showZeros="0" topLeftCell="A25"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0" width="19"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AZC  De Hesselanden (geen inventarisatiegegevens)</v>
      </c>
      <c r="C5" s="95"/>
      <c r="D5" s="95"/>
      <c r="E5" s="96"/>
      <c r="F5" s="41"/>
      <c r="G5" s="41"/>
      <c r="H5" s="41"/>
      <c r="I5" s="101"/>
    </row>
    <row r="6" spans="1:14" x14ac:dyDescent="0.3">
      <c r="A6" s="8"/>
      <c r="B6" s="111" t="str">
        <f>VLOOKUP(I6,verzamelblad!A5:E54,4)</f>
        <v>Wilhelmsweg 85a</v>
      </c>
      <c r="C6" s="97"/>
      <c r="D6" s="97"/>
      <c r="E6" s="98"/>
      <c r="F6" s="46"/>
      <c r="G6" s="47" t="s">
        <v>5</v>
      </c>
      <c r="H6" s="79"/>
      <c r="I6" s="102">
        <v>3</v>
      </c>
    </row>
    <row r="7" spans="1:14" x14ac:dyDescent="0.3">
      <c r="A7" s="8"/>
      <c r="B7" s="112" t="str">
        <f>VLOOKUP(I6,verzamelblad!A5:E54,5)</f>
        <v>7814 VG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verzamelblad!F7</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verzamelblad!H7</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verzamelblad!I7</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verzamelblad!J7</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verzamelblad!K7</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verzamelblad!L7</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verzamelblad!N7</f>
        <v>0</v>
      </c>
      <c r="H17" s="185">
        <f>'Tarieven onderhoud'!D10</f>
        <v>0</v>
      </c>
      <c r="I17" s="184">
        <f t="shared" si="0"/>
        <v>0</v>
      </c>
    </row>
    <row r="18" spans="2:15" x14ac:dyDescent="0.3">
      <c r="B18" s="3" t="str">
        <f>verzamelblad!O4</f>
        <v>Sierplantsoen</v>
      </c>
      <c r="C18" s="62"/>
      <c r="D18" s="62"/>
      <c r="E18" s="63"/>
      <c r="F18" s="64" t="str">
        <f>verzamelblad!O3</f>
        <v>m2</v>
      </c>
      <c r="G18" s="259">
        <f>verzamelblad!O7</f>
        <v>0</v>
      </c>
      <c r="H18" s="185">
        <f>'Tarieven onderhoud'!D11</f>
        <v>0</v>
      </c>
      <c r="I18" s="184">
        <f t="shared" si="0"/>
        <v>0</v>
      </c>
    </row>
    <row r="19" spans="2:15" x14ac:dyDescent="0.3">
      <c r="B19" s="3" t="str">
        <f>verzamelblad!P4</f>
        <v>Bodembedekkers</v>
      </c>
      <c r="C19" s="62"/>
      <c r="D19" s="62"/>
      <c r="E19" s="63"/>
      <c r="F19" s="64" t="str">
        <f>verzamelblad!P3</f>
        <v>m2</v>
      </c>
      <c r="G19" s="259">
        <f>verzamelblad!P7</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verzamelblad!Q7</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verzamelblad!R7</f>
        <v>0</v>
      </c>
      <c r="H21" s="185">
        <f>'Tarieven onderhoud'!D14</f>
        <v>0</v>
      </c>
      <c r="I21" s="184">
        <f t="shared" si="0"/>
        <v>0</v>
      </c>
    </row>
    <row r="22" spans="2:15" x14ac:dyDescent="0.3">
      <c r="B22" s="3" t="str">
        <f>verzamelblad!S4</f>
        <v>Gazons</v>
      </c>
      <c r="C22" s="62"/>
      <c r="D22" s="71"/>
      <c r="E22" s="63"/>
      <c r="F22" s="64" t="str">
        <f>verzamelblad!S3</f>
        <v>m2</v>
      </c>
      <c r="G22" s="259">
        <f>verzamelblad!S7</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verzamelblad!T7</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verzamelblad!U7</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verzamelblad!V7</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verzamelblad!W7</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verzamelblad!X7</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verzamelblad!Y7</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verzamelblad!Z7</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verzamelblad!AA7</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verzamelblad!AB7</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verzamelblad!AC7</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verzamelblad!AD7</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verzamelblad!AE7</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verzamelblad!AF7</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verzamelblad!AG7</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verzamelblad!AH7</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verzamelblad!AI7</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verzamelblad!AJ7</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verzamelblad!AK7</f>
        <v>25</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verzamelblad!AM7</f>
        <v>0</v>
      </c>
      <c r="H41" s="185">
        <f>'Tarieven onderhoud'!D34</f>
        <v>0</v>
      </c>
      <c r="I41" s="260">
        <f t="shared" si="0"/>
        <v>0</v>
      </c>
      <c r="J41" s="8"/>
      <c r="K41" s="8"/>
      <c r="L41" s="8"/>
    </row>
    <row r="42" spans="2:15" ht="15" thickBot="1" x14ac:dyDescent="0.35">
      <c r="B42" s="129" t="s">
        <v>71</v>
      </c>
      <c r="C42" s="73"/>
      <c r="D42" s="74"/>
      <c r="E42" s="74"/>
      <c r="F42" s="75">
        <f>SUM(F12:F41)</f>
        <v>0</v>
      </c>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str">
        <f>IF(N33=0,"",N33)</f>
        <v/>
      </c>
      <c r="D98">
        <f t="shared" ca="1" si="2"/>
        <v>0</v>
      </c>
      <c r="E98" s="1" t="str">
        <f>IF(O33="","",SUM(D98/O33)*#REF!)</f>
        <v/>
      </c>
    </row>
    <row r="99" spans="1:5" hidden="1" x14ac:dyDescent="0.3">
      <c r="A99" t="e">
        <f>IF(#REF!=0,"",#REF!)</f>
        <v>#REF!</v>
      </c>
      <c r="D99" t="e">
        <f t="shared" ca="1" si="2"/>
        <v>#REF!</v>
      </c>
      <c r="E99" s="1" t="e">
        <f>IF(#REF!="","",SUM(D99/#REF!)*#REF!)</f>
        <v>#REF!</v>
      </c>
    </row>
    <row r="100" spans="1:5" hidden="1" x14ac:dyDescent="0.3">
      <c r="A100" t="str">
        <f>IF(N34=0,"",N34)</f>
        <v/>
      </c>
      <c r="D100">
        <f t="shared" ca="1" si="2"/>
        <v>0</v>
      </c>
      <c r="E100" s="1" t="str">
        <f>IF(O34="","",SUM(D100/O34)*#REF!)</f>
        <v/>
      </c>
    </row>
    <row r="101" spans="1:5" hidden="1" x14ac:dyDescent="0.3">
      <c r="A101" t="str">
        <f>IF(N35=0,"",N35)</f>
        <v/>
      </c>
      <c r="D101">
        <f t="shared" ca="1" si="2"/>
        <v>0</v>
      </c>
      <c r="E101" s="1" t="str">
        <f>IF(O35="","",SUM(D101/O35)*#REF!)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JQOxJfQ+fkZH8xkSXGdUpfBlQzUIp72+Xxvtqsdo5RLzI/jGSNlrNq0tVSSFGa4IsQ0YlWR9izLuyvjnhDOEpw==" saltValue="CRYgdo/7AGnHul8QzhMjew==" spinCount="100000" sheet="1" objects="1" scenarios="1"/>
  <mergeCells count="2">
    <mergeCell ref="B3:I3"/>
    <mergeCell ref="B44:I44"/>
  </mergeCells>
  <conditionalFormatting sqref="N16">
    <cfRule type="cellIs" dxfId="3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4,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ECA (Expertise Centrum Anderstaligen)</v>
      </c>
      <c r="C5" s="95"/>
      <c r="D5" s="95"/>
      <c r="E5" s="96"/>
      <c r="F5" s="41"/>
      <c r="G5" s="41"/>
      <c r="H5" s="41"/>
      <c r="I5" s="101"/>
    </row>
    <row r="6" spans="1:14" x14ac:dyDescent="0.3">
      <c r="A6" s="8"/>
      <c r="B6" s="111" t="str">
        <f>VLOOKUP(I6,verzamelblad!A5:E54,4)</f>
        <v>Zuidlaarderbrink 4</v>
      </c>
      <c r="C6" s="97"/>
      <c r="D6" s="97"/>
      <c r="E6" s="98"/>
      <c r="F6" s="46"/>
      <c r="G6" s="47" t="s">
        <v>5</v>
      </c>
      <c r="H6" s="79"/>
      <c r="I6" s="102">
        <v>4</v>
      </c>
    </row>
    <row r="7" spans="1:14" x14ac:dyDescent="0.3">
      <c r="A7" s="8"/>
      <c r="B7" s="112" t="str">
        <f>VLOOKUP(I6,verzamelblad!A5:E54,5)</f>
        <v>7812 GE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verzamelblad!F8</f>
        <v>5194.5039999999999</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verzamelblad!H8</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verzamelblad!I8</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verzamelblad!J8</f>
        <v>3</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verzamelblad!K8</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verzamelblad!L8</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verzamelblad!N8</f>
        <v>0</v>
      </c>
      <c r="H17" s="185">
        <f>'Tarieven onderhoud'!D10</f>
        <v>0</v>
      </c>
      <c r="I17" s="184">
        <f t="shared" si="0"/>
        <v>0</v>
      </c>
    </row>
    <row r="18" spans="2:15" x14ac:dyDescent="0.3">
      <c r="B18" s="3" t="str">
        <f>verzamelblad!O4</f>
        <v>Sierplantsoen</v>
      </c>
      <c r="C18" s="62"/>
      <c r="D18" s="62"/>
      <c r="E18" s="135" t="s">
        <v>122</v>
      </c>
      <c r="F18" s="64" t="str">
        <f>verzamelblad!O3</f>
        <v>m2</v>
      </c>
      <c r="G18" s="259">
        <f>verzamelblad!O8</f>
        <v>0</v>
      </c>
      <c r="H18" s="185">
        <f>'Tarieven onderhoud'!D11</f>
        <v>0</v>
      </c>
      <c r="I18" s="184">
        <f t="shared" si="0"/>
        <v>0</v>
      </c>
    </row>
    <row r="19" spans="2:15" x14ac:dyDescent="0.3">
      <c r="B19" s="3" t="str">
        <f>verzamelblad!P4</f>
        <v>Bodembedekkers</v>
      </c>
      <c r="C19" s="62"/>
      <c r="D19" s="62"/>
      <c r="E19" s="63"/>
      <c r="F19" s="64" t="str">
        <f>verzamelblad!P3</f>
        <v>m2</v>
      </c>
      <c r="G19" s="259">
        <f>verzamelblad!P8</f>
        <v>55.1</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verzamelblad!Q8</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verzamelblad!R8</f>
        <v>5.61</v>
      </c>
      <c r="H21" s="185">
        <f>'Tarieven onderhoud'!D14</f>
        <v>0</v>
      </c>
      <c r="I21" s="184">
        <f t="shared" si="0"/>
        <v>0</v>
      </c>
    </row>
    <row r="22" spans="2:15" x14ac:dyDescent="0.3">
      <c r="B22" s="3" t="str">
        <f>verzamelblad!S4</f>
        <v>Gazons</v>
      </c>
      <c r="C22" s="62"/>
      <c r="D22" s="71"/>
      <c r="E22" s="63"/>
      <c r="F22" s="64" t="str">
        <f>verzamelblad!S3</f>
        <v>m2</v>
      </c>
      <c r="G22" s="259">
        <f>verzamelblad!S8</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verzamelblad!T8</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verzamelblad!U8</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verzamelblad!V8</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verzamelblad!W8</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verzamelblad!X8</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verzamelblad!Y8</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verzamelblad!Z8</f>
        <v>1270.7760000000001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verzamelblad!AA8</f>
        <v>27.85</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verzamelblad!AB8</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verzamelblad!AC8</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verzamelblad!AD8</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verzamelblad!AE8</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verzamelblad!AF8</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verzamelblad!AG8</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verzamelblad!AH8</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verzamelblad!AI8</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verzamelblad!AJ8</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verzamelblad!AK8</f>
        <v>55.74</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verzamelblad!AM8</f>
        <v>7</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9eudpV9JeOEAA5AkLF/N6JMdiqVpXCIsg7V93l1DPvtigf9z49X4cnyWl72UL5f06fpU5/2xdfvcxyzxJq7OpA==" saltValue="SiGr37a+wUG5s0Kh7yUtkA==" spinCount="100000" sheet="1" objects="1" scenarios="1"/>
  <mergeCells count="2">
    <mergeCell ref="B3:I3"/>
    <mergeCell ref="B44:I44"/>
  </mergeCells>
  <conditionalFormatting sqref="N16">
    <cfRule type="cellIs" dxfId="3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0" width="19"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5,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Bascule De  </v>
      </c>
      <c r="C5" s="95"/>
      <c r="D5" s="95"/>
      <c r="E5" s="96"/>
      <c r="F5" s="41"/>
      <c r="G5" s="41"/>
      <c r="H5" s="41"/>
      <c r="I5" s="101"/>
    </row>
    <row r="6" spans="1:14" x14ac:dyDescent="0.3">
      <c r="A6" s="8"/>
      <c r="B6" s="111" t="str">
        <f>VLOOKUP(I6,verzamelblad!A5:E54,4)</f>
        <v>Sportlaan 85</v>
      </c>
      <c r="C6" s="97"/>
      <c r="D6" s="97"/>
      <c r="E6" s="98"/>
      <c r="F6" s="46"/>
      <c r="G6" s="47" t="s">
        <v>5</v>
      </c>
      <c r="H6" s="79"/>
      <c r="I6" s="102">
        <v>5</v>
      </c>
    </row>
    <row r="7" spans="1:14" x14ac:dyDescent="0.3">
      <c r="A7" s="8"/>
      <c r="B7" s="112" t="str">
        <f>VLOOKUP(I6,verzamelblad!A5:E54,5)</f>
        <v>7833 CH  Nieuw Amsterdam</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verzamelblad!F9</f>
        <v>10969.324000000001</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verzamelblad!H9</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verzamelblad!I9</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verzamelblad!J9</f>
        <v>14</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verzamelblad!K9</f>
        <v>349.76</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verzamelblad!L9</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verzamelblad!N9</f>
        <v>0</v>
      </c>
      <c r="H17" s="185">
        <f>'Tarieven onderhoud'!D10</f>
        <v>0</v>
      </c>
      <c r="I17" s="184">
        <f t="shared" si="0"/>
        <v>0</v>
      </c>
    </row>
    <row r="18" spans="2:15" x14ac:dyDescent="0.3">
      <c r="B18" s="3" t="str">
        <f>verzamelblad!O4</f>
        <v>Sierplantsoen</v>
      </c>
      <c r="C18" s="62"/>
      <c r="D18" s="62"/>
      <c r="E18" s="63"/>
      <c r="F18" s="64" t="str">
        <f>verzamelblad!O3</f>
        <v>m2</v>
      </c>
      <c r="G18" s="259">
        <f>verzamelblad!O9</f>
        <v>127.47</v>
      </c>
      <c r="H18" s="185">
        <f>'Tarieven onderhoud'!D11</f>
        <v>0</v>
      </c>
      <c r="I18" s="184">
        <f t="shared" si="0"/>
        <v>0</v>
      </c>
    </row>
    <row r="19" spans="2:15" x14ac:dyDescent="0.3">
      <c r="B19" s="3" t="str">
        <f>verzamelblad!P4</f>
        <v>Bodembedekkers</v>
      </c>
      <c r="C19" s="62"/>
      <c r="D19" s="62"/>
      <c r="E19" s="63"/>
      <c r="F19" s="64" t="str">
        <f>verzamelblad!P3</f>
        <v>m2</v>
      </c>
      <c r="G19" s="259">
        <f>verzamelblad!P9</f>
        <v>225.85</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verzamelblad!Q9</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verzamelblad!R9</f>
        <v>0</v>
      </c>
      <c r="H21" s="185">
        <f>'Tarieven onderhoud'!D14</f>
        <v>0</v>
      </c>
      <c r="I21" s="184">
        <f t="shared" si="0"/>
        <v>0</v>
      </c>
    </row>
    <row r="22" spans="2:15" x14ac:dyDescent="0.3">
      <c r="B22" s="3" t="str">
        <f>verzamelblad!S4</f>
        <v>Gazons</v>
      </c>
      <c r="C22" s="62"/>
      <c r="D22" s="71"/>
      <c r="E22" s="63"/>
      <c r="F22" s="64" t="str">
        <f>verzamelblad!S3</f>
        <v>m2</v>
      </c>
      <c r="G22" s="259">
        <f>verzamelblad!S9</f>
        <v>1036.9000000000001</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verzamelblad!T9</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verzamelblad!U9</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verzamelblad!V9</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verzamelblad!W9</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verzamelblad!X9</f>
        <v>268.99200000000002</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verzamelblad!Y9</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verzamelblad!Z9</f>
        <v>2742.3310000000001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verzamelblad!AA9</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verzamelblad!AB9</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verzamelblad!AC9</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verzamelblad!AD9</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verzamelblad!AE9</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verzamelblad!AF9</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verzamelblad!AG9</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verzamelblad!AH9</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verzamelblad!AI9</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verzamelblad!AJ9</f>
        <v>80.697600000000008</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verzamelblad!AK9</f>
        <v>31.5</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verzamelblad!AM9</f>
        <v>14</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K45" s="8"/>
      <c r="L45" s="8"/>
      <c r="M45" s="8"/>
    </row>
    <row r="46" spans="2:15" x14ac:dyDescent="0.3">
      <c r="B46" s="147"/>
      <c r="C46" s="172"/>
      <c r="D46" s="172"/>
      <c r="E46" s="172"/>
      <c r="F46" s="172"/>
      <c r="G46" s="172"/>
      <c r="H46" s="172"/>
      <c r="I46" s="173"/>
    </row>
    <row r="47" spans="2:15" x14ac:dyDescent="0.3">
      <c r="B47" s="147"/>
      <c r="C47" s="172"/>
      <c r="D47" s="172"/>
      <c r="E47" s="172"/>
      <c r="F47" s="172"/>
      <c r="G47" s="172"/>
      <c r="H47" s="172"/>
      <c r="I47" s="173"/>
      <c r="J47" s="1"/>
      <c r="K47" s="1"/>
      <c r="L47" s="1"/>
      <c r="M47" s="1"/>
    </row>
    <row r="48" spans="2:15" x14ac:dyDescent="0.3">
      <c r="B48" s="148"/>
      <c r="C48" s="174"/>
      <c r="D48" s="174"/>
      <c r="E48" s="174"/>
      <c r="F48" s="174"/>
      <c r="G48" s="174"/>
      <c r="H48" s="174"/>
      <c r="I48" s="175"/>
      <c r="J48" s="1"/>
      <c r="K48" s="8"/>
      <c r="L48" s="8"/>
      <c r="M48" s="8"/>
    </row>
    <row r="49" spans="5:16" x14ac:dyDescent="0.3">
      <c r="E49" s="10"/>
      <c r="G49" s="14"/>
      <c r="H49" s="14"/>
      <c r="I49" s="14"/>
      <c r="J49" s="1"/>
      <c r="K49" s="8"/>
      <c r="L49" s="8"/>
      <c r="M49" s="8"/>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E56" s="10"/>
      <c r="G56" s="14"/>
      <c r="H56" s="14"/>
      <c r="I56" s="14"/>
      <c r="J56" s="1"/>
      <c r="K56" s="8"/>
      <c r="L56" s="8"/>
      <c r="M56" s="8"/>
    </row>
    <row r="57" spans="5:16" hidden="1" x14ac:dyDescent="0.3">
      <c r="E57" s="10"/>
      <c r="G57" s="14"/>
      <c r="H57" s="14"/>
      <c r="I57" s="14"/>
      <c r="J57" s="1"/>
      <c r="K57" s="8"/>
      <c r="L57" s="8"/>
      <c r="M57" s="8"/>
    </row>
    <row r="58" spans="5:16" hidden="1" x14ac:dyDescent="0.3">
      <c r="K58" s="8"/>
      <c r="L58" s="8"/>
      <c r="M58" s="8"/>
    </row>
    <row r="59" spans="5:16" hidden="1" x14ac:dyDescent="0.3">
      <c r="J59" s="1"/>
      <c r="K59" s="1"/>
      <c r="L59" s="1"/>
      <c r="M59" s="1"/>
    </row>
    <row r="60" spans="5:16" hidden="1" x14ac:dyDescent="0.3">
      <c r="J60" s="1"/>
      <c r="K60" s="1"/>
      <c r="L60" s="1"/>
      <c r="M60" s="1"/>
    </row>
    <row r="61" spans="5:16" hidden="1" x14ac:dyDescent="0.3"/>
    <row r="62" spans="5:16" hidden="1" x14ac:dyDescent="0.3">
      <c r="P62" s="8"/>
    </row>
    <row r="63" spans="5:16" hidden="1" x14ac:dyDescent="0.3">
      <c r="P63" s="8"/>
    </row>
    <row r="64" spans="5:16" hidden="1" x14ac:dyDescent="0.3"/>
    <row r="65" spans="11:13" hidden="1" x14ac:dyDescent="0.3"/>
    <row r="66" spans="11:13" hidden="1" x14ac:dyDescent="0.3"/>
    <row r="67" spans="11:13" hidden="1" x14ac:dyDescent="0.3"/>
    <row r="68" spans="11:13" hidden="1" x14ac:dyDescent="0.3"/>
    <row r="69" spans="11:13" hidden="1" x14ac:dyDescent="0.3"/>
    <row r="70" spans="11:13" hidden="1" x14ac:dyDescent="0.3"/>
    <row r="71" spans="11:13" hidden="1" x14ac:dyDescent="0.3"/>
    <row r="72" spans="11:13" hidden="1" x14ac:dyDescent="0.3"/>
    <row r="73" spans="11:13" hidden="1" x14ac:dyDescent="0.3"/>
    <row r="74" spans="11:13" hidden="1" x14ac:dyDescent="0.3"/>
    <row r="75" spans="11:13" hidden="1" x14ac:dyDescent="0.3">
      <c r="K75" s="8"/>
      <c r="L75" s="8"/>
      <c r="M75" s="8"/>
    </row>
    <row r="76" spans="11:13" hidden="1" x14ac:dyDescent="0.3"/>
    <row r="77" spans="11:13" hidden="1" x14ac:dyDescent="0.3">
      <c r="K77" s="11"/>
      <c r="L77" s="11"/>
      <c r="M77" s="11"/>
    </row>
    <row r="78" spans="11:13" hidden="1" x14ac:dyDescent="0.3">
      <c r="K78" s="11"/>
      <c r="L78" s="11"/>
      <c r="M78" s="11"/>
    </row>
    <row r="79" spans="11:13" hidden="1" x14ac:dyDescent="0.3">
      <c r="K79" s="11"/>
      <c r="L79" s="11"/>
      <c r="M79" s="11"/>
    </row>
    <row r="80" spans="11:13" hidden="1" x14ac:dyDescent="0.3">
      <c r="K80" s="11"/>
      <c r="L80" s="11"/>
      <c r="M80" s="77"/>
    </row>
    <row r="81" spans="1:14" hidden="1" x14ac:dyDescent="0.3">
      <c r="N81" s="78"/>
    </row>
    <row r="82" spans="1:14" hidden="1" x14ac:dyDescent="0.3">
      <c r="N82" s="78"/>
    </row>
    <row r="83" spans="1:14" hidden="1" x14ac:dyDescent="0.3">
      <c r="N83" s="78"/>
    </row>
    <row r="84" spans="1:14" hidden="1" x14ac:dyDescent="0.3"/>
    <row r="85" spans="1:14" hidden="1" x14ac:dyDescent="0.3">
      <c r="E85" s="18"/>
      <c r="K85" s="11"/>
      <c r="L85" s="11"/>
      <c r="M85" s="11"/>
    </row>
    <row r="86" spans="1:14" hidden="1" x14ac:dyDescent="0.3"/>
    <row r="87" spans="1:14" hidden="1" x14ac:dyDescent="0.3"/>
    <row r="88" spans="1:14" hidden="1" x14ac:dyDescent="0.3">
      <c r="A88" t="s">
        <v>7</v>
      </c>
      <c r="D88" t="s">
        <v>18</v>
      </c>
      <c r="E88" s="1" t="s">
        <v>19</v>
      </c>
    </row>
    <row r="89" spans="1:14" hidden="1" x14ac:dyDescent="0.3">
      <c r="A89" t="str">
        <f>IF(N22=0,"",N22)</f>
        <v/>
      </c>
      <c r="D89">
        <f t="shared" ref="D89:D103" ca="1" si="2">IF(A89="",0,VLOOKUP(A89,INDIRECT("'"&amp;$I$7&amp;"'!C500:M515"),11,0))</f>
        <v>0</v>
      </c>
      <c r="E89" s="1" t="str">
        <f>IF(O22="","",SUM(D89/O22)*#REF!)</f>
        <v/>
      </c>
    </row>
    <row r="90" spans="1:14" hidden="1" x14ac:dyDescent="0.3">
      <c r="A90" t="str">
        <f>IF(N24=0,"",N24)</f>
        <v/>
      </c>
      <c r="D90">
        <f t="shared" ca="1" si="2"/>
        <v>0</v>
      </c>
      <c r="E90" s="1" t="str">
        <f>IF(O24="","",SUM(D90/O24)*#REF!)</f>
        <v/>
      </c>
    </row>
    <row r="91" spans="1:14" hidden="1" x14ac:dyDescent="0.3">
      <c r="A91" t="str">
        <f>IF(N27=0,"",N27)</f>
        <v/>
      </c>
      <c r="D91">
        <f t="shared" ca="1" si="2"/>
        <v>0</v>
      </c>
      <c r="E91" s="1" t="str">
        <f>IF(O27="","",SUM(D91/O27)*#REF!)</f>
        <v/>
      </c>
    </row>
    <row r="92" spans="1:14" hidden="1" x14ac:dyDescent="0.3">
      <c r="A92" t="str">
        <f>IF(N28=0,"",N28)</f>
        <v/>
      </c>
      <c r="D92">
        <f t="shared" ca="1" si="2"/>
        <v>0</v>
      </c>
      <c r="E92" s="1" t="str">
        <f>IF(O28="","",SUM(D92/O28)*#REF!)</f>
        <v/>
      </c>
    </row>
    <row r="93" spans="1:14" hidden="1" x14ac:dyDescent="0.3">
      <c r="A93" t="str">
        <f>IF(N29=0,"",N29)</f>
        <v/>
      </c>
      <c r="D93">
        <f t="shared" ca="1" si="2"/>
        <v>0</v>
      </c>
      <c r="E93" s="1" t="str">
        <f>IF(O29="","",SUM(D93/O29)*#REF!)</f>
        <v/>
      </c>
    </row>
    <row r="94" spans="1:14" hidden="1" x14ac:dyDescent="0.3">
      <c r="A94" t="str">
        <f>IF(N33=0,"",N33)</f>
        <v/>
      </c>
      <c r="D94">
        <f t="shared" ca="1" si="2"/>
        <v>0</v>
      </c>
      <c r="E94" s="1" t="str">
        <f>IF(O33="","",SUM(D94/O33)*#REF!)</f>
        <v/>
      </c>
    </row>
    <row r="95" spans="1:14" hidden="1" x14ac:dyDescent="0.3">
      <c r="A95" t="e">
        <f>IF(#REF!=0,"",#REF!)</f>
        <v>#REF!</v>
      </c>
      <c r="D95" t="e">
        <f t="shared" ca="1" si="2"/>
        <v>#REF!</v>
      </c>
      <c r="E95" s="1" t="e">
        <f>IF(#REF!="","",SUM(D95/#REF!)*#REF!)</f>
        <v>#REF!</v>
      </c>
    </row>
    <row r="96" spans="1:14" hidden="1" x14ac:dyDescent="0.3">
      <c r="A96" t="str">
        <f>IF(N34=0,"",N34)</f>
        <v/>
      </c>
      <c r="D96">
        <f t="shared" ca="1" si="2"/>
        <v>0</v>
      </c>
      <c r="E96" s="1" t="str">
        <f>IF(O34="","",SUM(D96/O34)*#REF!)</f>
        <v/>
      </c>
    </row>
    <row r="97" spans="1:5" hidden="1" x14ac:dyDescent="0.3">
      <c r="A97" t="str">
        <f>IF(N35=0,"",N35)</f>
        <v/>
      </c>
      <c r="D97">
        <f t="shared" ca="1" si="2"/>
        <v>0</v>
      </c>
      <c r="E97" s="1" t="str">
        <f>IF(O35="","",SUM(D97/O35)*#REF!)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e">
        <f>IF(#REF!=0,"",#REF!)</f>
        <v>#REF!</v>
      </c>
      <c r="D100" t="e">
        <f t="shared" ca="1" si="2"/>
        <v>#REF!</v>
      </c>
      <c r="E100" s="1" t="e">
        <f>IF(#REF!="","",SUM(D100/#REF!)*#REF!)</f>
        <v>#REF!</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t="15" hidden="1" thickBot="1" x14ac:dyDescent="0.35">
      <c r="A104" s="73" t="s">
        <v>20</v>
      </c>
      <c r="B104" s="73"/>
      <c r="C104" s="73"/>
      <c r="D104" s="73" t="e">
        <f ca="1">SUM(D89:D103)</f>
        <v>#REF!</v>
      </c>
      <c r="E104" s="74" t="e">
        <f>SUM(E89:E103)</f>
        <v>#REF!</v>
      </c>
    </row>
    <row r="105" spans="1:5" ht="15" hidden="1" thickTop="1" x14ac:dyDescent="0.3"/>
    <row r="106" spans="1:5" hidden="1" x14ac:dyDescent="0.3"/>
    <row r="107" spans="1:5" hidden="1" x14ac:dyDescent="0.3"/>
    <row r="108" spans="1:5" hidden="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ztUM1rN0qxHSJlFqsWfoUvyyEtx4Pt0ARfJJAptGv0D0PZ+hgltQ3t5pkbriozZnSY2ogVEX35i+IglZLjggDw==" saltValue="+K6LUHVG3uPhNvLDXP2Sdw==" spinCount="100000" sheet="1" objects="1" scenarios="1"/>
  <mergeCells count="2">
    <mergeCell ref="B3:I3"/>
    <mergeCell ref="B44:I44"/>
  </mergeCells>
  <conditionalFormatting sqref="N16">
    <cfRule type="cellIs" dxfId="3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0" width="19"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6,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Bente De </v>
      </c>
      <c r="C5" s="95"/>
      <c r="D5" s="95"/>
      <c r="E5" s="96"/>
      <c r="F5" s="41"/>
      <c r="G5" s="41"/>
      <c r="H5" s="41"/>
      <c r="I5" s="101"/>
    </row>
    <row r="6" spans="1:14" x14ac:dyDescent="0.3">
      <c r="A6" s="8"/>
      <c r="B6" s="111" t="str">
        <f>VLOOKUP(I6,verzamelblad!A5:E54,4)</f>
        <v>Westerdiep OZ 96</v>
      </c>
      <c r="C6" s="97"/>
      <c r="D6" s="97"/>
      <c r="E6" s="98"/>
      <c r="F6" s="46"/>
      <c r="G6" s="47" t="s">
        <v>5</v>
      </c>
      <c r="H6" s="79"/>
      <c r="I6" s="102">
        <v>6</v>
      </c>
    </row>
    <row r="7" spans="1:14" x14ac:dyDescent="0.3">
      <c r="A7" s="8"/>
      <c r="B7" s="112" t="str">
        <f>VLOOKUP(I6,verzamelblad!A5:E54,5)</f>
        <v>7881 HG Emmercompascuum</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verzamelblad!F10</f>
        <v>8442.7800000000007</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verzamelblad!H10</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verzamelblad!I10</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verzamelblad!J10</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verzamelblad!K10</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verzamelblad!L10</f>
        <v>42.345999999999997</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verzamelblad!N10</f>
        <v>0</v>
      </c>
      <c r="H17" s="185">
        <f>'Tarieven onderhoud'!D10</f>
        <v>0</v>
      </c>
      <c r="I17" s="184">
        <f t="shared" si="0"/>
        <v>0</v>
      </c>
    </row>
    <row r="18" spans="2:15" x14ac:dyDescent="0.3">
      <c r="B18" s="3" t="str">
        <f>verzamelblad!O4</f>
        <v>Sierplantsoen</v>
      </c>
      <c r="C18" s="62"/>
      <c r="D18" s="62"/>
      <c r="E18" s="63"/>
      <c r="F18" s="64" t="str">
        <f>verzamelblad!O3</f>
        <v>m2</v>
      </c>
      <c r="G18" s="259">
        <f>verzamelblad!O10</f>
        <v>0</v>
      </c>
      <c r="H18" s="185">
        <f>'Tarieven onderhoud'!D11</f>
        <v>0</v>
      </c>
      <c r="I18" s="184">
        <f t="shared" si="0"/>
        <v>0</v>
      </c>
    </row>
    <row r="19" spans="2:15" x14ac:dyDescent="0.3">
      <c r="B19" s="3" t="str">
        <f>verzamelblad!P4</f>
        <v>Bodembedekkers</v>
      </c>
      <c r="C19" s="62"/>
      <c r="D19" s="62"/>
      <c r="E19" s="63"/>
      <c r="F19" s="64" t="str">
        <f>verzamelblad!P3</f>
        <v>m2</v>
      </c>
      <c r="G19" s="259">
        <f>verzamelblad!P10</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verzamelblad!Q10</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verzamelblad!R10</f>
        <v>0</v>
      </c>
      <c r="H21" s="185">
        <f>'Tarieven onderhoud'!D14</f>
        <v>0</v>
      </c>
      <c r="I21" s="184">
        <f t="shared" si="0"/>
        <v>0</v>
      </c>
    </row>
    <row r="22" spans="2:15" x14ac:dyDescent="0.3">
      <c r="B22" s="3" t="str">
        <f>verzamelblad!S4</f>
        <v>Gazons</v>
      </c>
      <c r="C22" s="62"/>
      <c r="D22" s="71"/>
      <c r="E22" s="63"/>
      <c r="F22" s="64" t="str">
        <f>verzamelblad!S3</f>
        <v>m2</v>
      </c>
      <c r="G22" s="259">
        <f>verzamelblad!S10</f>
        <v>218.22200000000001</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verzamelblad!T10</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verzamelblad!U10</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verzamelblad!V10</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verzamelblad!W10</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verzamelblad!X10</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verzamelblad!Y10</f>
        <v>271.529</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verzamelblad!Z10</f>
        <v>2110.6950000000002</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verzamelblad!AA10</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verzamelblad!AB10</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verzamelblad!AC10</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verzamelblad!AD10</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verzamelblad!AE10</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verzamelblad!AF10</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verzamelblad!AG10</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verzamelblad!AH10</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verzamelblad!AI10</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verzamelblad!AJ10</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verzamelblad!AK10</f>
        <v>21.64</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verzamelblad!AM10</f>
        <v>7</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iWZsikNnfY3tTyoLjian+B+suyjfItE50Yf8oGDPMXHMG2NhafikaNepwIWRB/XVsTLNhfEGlupvyVfMLcr3KA==" saltValue="LyzxBbMKDBG2/UW8rk3Eiw==" spinCount="100000" sheet="1" objects="1" scenarios="1"/>
  <mergeCells count="2">
    <mergeCell ref="B3:I3"/>
    <mergeCell ref="B44:I44"/>
  </mergeCells>
  <conditionalFormatting sqref="N16">
    <cfRule type="cellIs" dxfId="3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0" width="18.5546875"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7,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Brink De</v>
      </c>
      <c r="C5" s="95"/>
      <c r="D5" s="95"/>
      <c r="E5" s="96"/>
      <c r="F5" s="41"/>
      <c r="G5" s="41"/>
      <c r="H5" s="41"/>
      <c r="I5" s="101"/>
    </row>
    <row r="6" spans="1:14" x14ac:dyDescent="0.3">
      <c r="A6" s="8"/>
      <c r="B6" s="111" t="str">
        <f>VLOOKUP(I6,verzamelblad!A5:E54,4)</f>
        <v>Rolderbrink 128-130</v>
      </c>
      <c r="C6" s="97"/>
      <c r="D6" s="97"/>
      <c r="E6" s="98"/>
      <c r="F6" s="46"/>
      <c r="G6" s="47" t="s">
        <v>5</v>
      </c>
      <c r="H6" s="79"/>
      <c r="I6" s="102">
        <v>7</v>
      </c>
    </row>
    <row r="7" spans="1:14" x14ac:dyDescent="0.3">
      <c r="A7" s="8"/>
      <c r="B7" s="112" t="str">
        <f>VLOOKUP(I6,verzamelblad!A5:E54,5)</f>
        <v>7812 PK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verzamelblad!F11</f>
        <v>10322.276000000002</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verzamelblad!H11</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verzamelblad!I11</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verzamelblad!J11</f>
        <v>12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verzamelblad!K11</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verzamelblad!L11</f>
        <v>83.74</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verzamelblad!N11</f>
        <v>0</v>
      </c>
      <c r="H17" s="185">
        <f>'Tarieven onderhoud'!D10</f>
        <v>0</v>
      </c>
      <c r="I17" s="184">
        <f t="shared" si="0"/>
        <v>0</v>
      </c>
    </row>
    <row r="18" spans="2:15" x14ac:dyDescent="0.3">
      <c r="B18" s="3" t="str">
        <f>verzamelblad!O4</f>
        <v>Sierplantsoen</v>
      </c>
      <c r="C18" s="62"/>
      <c r="D18" s="62"/>
      <c r="E18" s="63"/>
      <c r="F18" s="64" t="str">
        <f>verzamelblad!O3</f>
        <v>m2</v>
      </c>
      <c r="G18" s="259">
        <f>verzamelblad!O11</f>
        <v>212</v>
      </c>
      <c r="H18" s="185">
        <f>'Tarieven onderhoud'!D11</f>
        <v>0</v>
      </c>
      <c r="I18" s="184">
        <f t="shared" si="0"/>
        <v>0</v>
      </c>
    </row>
    <row r="19" spans="2:15" x14ac:dyDescent="0.3">
      <c r="B19" s="3" t="str">
        <f>verzamelblad!P4</f>
        <v>Bodembedekkers</v>
      </c>
      <c r="C19" s="62"/>
      <c r="D19" s="62"/>
      <c r="E19" s="63"/>
      <c r="F19" s="64" t="str">
        <f>verzamelblad!P3</f>
        <v>m2</v>
      </c>
      <c r="G19" s="259">
        <f>verzamelblad!P11</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verzamelblad!Q11</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verzamelblad!R11</f>
        <v>0</v>
      </c>
      <c r="H21" s="185">
        <f>'Tarieven onderhoud'!D14</f>
        <v>0</v>
      </c>
      <c r="I21" s="184">
        <f t="shared" si="0"/>
        <v>0</v>
      </c>
    </row>
    <row r="22" spans="2:15" x14ac:dyDescent="0.3">
      <c r="B22" s="3" t="str">
        <f>verzamelblad!S4</f>
        <v>Gazons</v>
      </c>
      <c r="C22" s="62"/>
      <c r="D22" s="71"/>
      <c r="E22" s="63"/>
      <c r="F22" s="64" t="str">
        <f>verzamelblad!S3</f>
        <v>m2</v>
      </c>
      <c r="G22" s="259">
        <f>verzamelblad!S11</f>
        <v>223</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verzamelblad!T11</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verzamelblad!U11</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verzamelblad!V11</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verzamelblad!W11</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verzamelblad!X11</f>
        <v>87</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verzamelblad!Y11</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verzamelblad!Z11</f>
        <v>2357.3940000000002</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verzamelblad!AA11</f>
        <v>223.17500000000001</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verzamelblad!AB11</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verzamelblad!AC11</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verzamelblad!AD11</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verzamelblad!AE11</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verzamelblad!AF11</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verzamelblad!AG11</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verzamelblad!AH11</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verzamelblad!AI11</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verzamelblad!AJ11</f>
        <v>26.099999999999998</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verzamelblad!AK11</f>
        <v>25.87</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verzamelblad!AM11</f>
        <v>8</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v7BipGG0l+LPGOwqMEqH77a/kvG2PctL3/5Wbo6QeUJHFxW+lG89sQXBdPzjePOHonuDdKsynYtJcC+pKr/t8A==" saltValue="HpN84fyWUyBmOIT6RjmkkA==" spinCount="100000" sheet="1" objects="1" scenarios="1"/>
  <mergeCells count="2">
    <mergeCell ref="B3:I3"/>
    <mergeCell ref="B44:I44"/>
  </mergeCells>
  <conditionalFormatting sqref="N16">
    <cfRule type="cellIs" dxfId="3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5">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8,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Catamaran De</v>
      </c>
      <c r="C5" s="95"/>
      <c r="D5" s="95"/>
      <c r="E5" s="96"/>
      <c r="F5" s="41"/>
      <c r="G5" s="41"/>
      <c r="H5" s="41"/>
      <c r="I5" s="101"/>
    </row>
    <row r="6" spans="1:14" x14ac:dyDescent="0.3">
      <c r="A6" s="8"/>
      <c r="B6" s="111" t="str">
        <f>VLOOKUP(I6,verzamelblad!A5:E54,4)</f>
        <v>Wendeling 112</v>
      </c>
      <c r="C6" s="97"/>
      <c r="D6" s="97"/>
      <c r="E6" s="98"/>
      <c r="F6" s="46"/>
      <c r="G6" s="47" t="s">
        <v>5</v>
      </c>
      <c r="H6" s="79"/>
      <c r="I6" s="102">
        <v>8</v>
      </c>
    </row>
    <row r="7" spans="1:14" x14ac:dyDescent="0.3">
      <c r="A7" s="8"/>
      <c r="B7" s="112" t="str">
        <f>VLOOKUP(I6,verzamelblad!A5:E54,5)</f>
        <v>7824 TK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verzamelblad!F12</f>
        <v>7233.1440000000002</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verzamelblad!H12</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verzamelblad!I12</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verzamelblad!J12</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verzamelblad!K12</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verzamelblad!L12</f>
        <v>159.23599999999999</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verzamelblad!N12</f>
        <v>0</v>
      </c>
      <c r="H17" s="185">
        <f>'Tarieven onderhoud'!D10</f>
        <v>0</v>
      </c>
      <c r="I17" s="184">
        <f t="shared" si="0"/>
        <v>0</v>
      </c>
    </row>
    <row r="18" spans="2:15" x14ac:dyDescent="0.3">
      <c r="B18" s="3" t="str">
        <f>verzamelblad!O4</f>
        <v>Sierplantsoen</v>
      </c>
      <c r="C18" s="62"/>
      <c r="D18" s="62"/>
      <c r="E18" s="63"/>
      <c r="F18" s="64" t="str">
        <f>verzamelblad!O3</f>
        <v>m2</v>
      </c>
      <c r="G18" s="259">
        <f>verzamelblad!O12</f>
        <v>0</v>
      </c>
      <c r="H18" s="185">
        <f>'Tarieven onderhoud'!D11</f>
        <v>0</v>
      </c>
      <c r="I18" s="184">
        <f t="shared" si="0"/>
        <v>0</v>
      </c>
    </row>
    <row r="19" spans="2:15" x14ac:dyDescent="0.3">
      <c r="B19" s="3" t="str">
        <f>verzamelblad!P4</f>
        <v>Bodembedekkers</v>
      </c>
      <c r="C19" s="62"/>
      <c r="D19" s="62"/>
      <c r="E19" s="63"/>
      <c r="F19" s="64" t="str">
        <f>verzamelblad!P3</f>
        <v>m2</v>
      </c>
      <c r="G19" s="259">
        <f>verzamelblad!P12</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verzamelblad!Q12</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verzamelblad!R12</f>
        <v>0</v>
      </c>
      <c r="H21" s="185">
        <f>'Tarieven onderhoud'!D14</f>
        <v>0</v>
      </c>
      <c r="I21" s="184">
        <f t="shared" si="0"/>
        <v>0</v>
      </c>
    </row>
    <row r="22" spans="2:15" x14ac:dyDescent="0.3">
      <c r="B22" s="3" t="str">
        <f>verzamelblad!S4</f>
        <v>Gazons</v>
      </c>
      <c r="C22" s="62"/>
      <c r="D22" s="71"/>
      <c r="E22" s="63"/>
      <c r="F22" s="64" t="str">
        <f>verzamelblad!S3</f>
        <v>m2</v>
      </c>
      <c r="G22" s="259">
        <f>verzamelblad!S12</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verzamelblad!T12</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verzamelblad!U12</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verzamelblad!V12</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verzamelblad!W12</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verzamelblad!X12</f>
        <v>202.69</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verzamelblad!Y12</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verzamelblad!Z12</f>
        <v>1741.279</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verzamelblad!AA12</f>
        <v>67.007000000000005</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verzamelblad!AB12</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verzamelblad!AC12</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verzamelblad!AD12</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verzamelblad!AE12</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verzamelblad!AF12</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verzamelblad!AG12</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verzamelblad!AH12</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verzamelblad!AI12</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verzamelblad!AJ12</f>
        <v>60.806999999999995</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verzamelblad!AK12</f>
        <v>10.56</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verzamelblad!AM12</f>
        <v>6</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str">
        <f t="shared" ref="A98" si="3">IF(N33=0,"",N33)</f>
        <v/>
      </c>
      <c r="D98">
        <f t="shared" ca="1" si="2"/>
        <v>0</v>
      </c>
      <c r="E98" s="1" t="str">
        <f>IF(O33="","",SUM(D98/O33)*#REF!)</f>
        <v/>
      </c>
    </row>
    <row r="99" spans="1:5" hidden="1" x14ac:dyDescent="0.3">
      <c r="A99" t="e">
        <f>IF(#REF!=0,"",#REF!)</f>
        <v>#REF!</v>
      </c>
      <c r="D99" t="e">
        <f t="shared" ca="1" si="2"/>
        <v>#REF!</v>
      </c>
      <c r="E99" s="1" t="e">
        <f>IF(#REF!="","",SUM(D99/#REF!)*#REF!)</f>
        <v>#REF!</v>
      </c>
    </row>
    <row r="100" spans="1:5" hidden="1" x14ac:dyDescent="0.3">
      <c r="A100" t="str">
        <f>IF(N34=0,"",N34)</f>
        <v/>
      </c>
      <c r="D100">
        <f t="shared" ca="1" si="2"/>
        <v>0</v>
      </c>
      <c r="E100" s="1" t="str">
        <f>IF(O34="","",SUM(D100/O34)*#REF!)</f>
        <v/>
      </c>
    </row>
    <row r="101" spans="1:5" hidden="1" x14ac:dyDescent="0.3">
      <c r="A101" t="str">
        <f>IF(N35=0,"",N35)</f>
        <v/>
      </c>
      <c r="D101">
        <f t="shared" ca="1" si="2"/>
        <v>0</v>
      </c>
      <c r="E101" s="1" t="str">
        <f>IF(O35="","",SUM(D101/O35)*#REF!)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ty1ZzGXAWbJh0pqaDOVpj2ZKwI4QF0BDNn/TvHL/mr0JuvdV84zuSM+wacTtMWh6o84kb+62JzBirlxrPRQD2Q==" saltValue="tNS9cOAd1UpvpTT1LyEF5w==" spinCount="100000" sheet="1" objects="1" scenarios="1"/>
  <mergeCells count="2">
    <mergeCell ref="B3:I3"/>
    <mergeCell ref="B44:I44"/>
  </mergeCells>
  <conditionalFormatting sqref="N16">
    <cfRule type="cellIs" dxfId="3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6">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9,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Delftlanden De (geen inventarisatiegegevens)</v>
      </c>
      <c r="C5" s="95"/>
      <c r="D5" s="95"/>
      <c r="E5" s="96"/>
      <c r="F5" s="41"/>
      <c r="G5" s="41"/>
      <c r="H5" s="41"/>
      <c r="I5" s="101"/>
    </row>
    <row r="6" spans="1:14" x14ac:dyDescent="0.3">
      <c r="A6" s="8"/>
      <c r="B6" s="111" t="str">
        <f>VLOOKUP(I6,verzamelblad!A5:E54,4)</f>
        <v>Zandzoom 19</v>
      </c>
      <c r="C6" s="97"/>
      <c r="D6" s="97"/>
      <c r="E6" s="98"/>
      <c r="F6" s="46"/>
      <c r="G6" s="47" t="s">
        <v>5</v>
      </c>
      <c r="H6" s="79"/>
      <c r="I6" s="102">
        <v>9</v>
      </c>
    </row>
    <row r="7" spans="1:14" x14ac:dyDescent="0.3">
      <c r="A7" s="8"/>
      <c r="B7" s="112" t="str">
        <f>VLOOKUP(I6,verzamelblad!A5:E54,5)</f>
        <v>7814 VH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verzamelblad!F13</f>
        <v>7369.7439999999997</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verzamelblad!H13</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verzamelblad!I13</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verzamelblad!J13</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verzamelblad!K13</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verzamelblad!L13</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verzamelblad!N13</f>
        <v>0</v>
      </c>
      <c r="H17" s="185">
        <f>'Tarieven onderhoud'!D10</f>
        <v>0</v>
      </c>
      <c r="I17" s="184">
        <f t="shared" si="0"/>
        <v>0</v>
      </c>
    </row>
    <row r="18" spans="2:15" x14ac:dyDescent="0.3">
      <c r="B18" s="3" t="str">
        <f>verzamelblad!O4</f>
        <v>Sierplantsoen</v>
      </c>
      <c r="C18" s="62"/>
      <c r="D18" s="62"/>
      <c r="E18" s="63"/>
      <c r="F18" s="64" t="str">
        <f>verzamelblad!O3</f>
        <v>m2</v>
      </c>
      <c r="G18" s="259">
        <f>verzamelblad!O13</f>
        <v>0</v>
      </c>
      <c r="H18" s="185">
        <f>'Tarieven onderhoud'!D11</f>
        <v>0</v>
      </c>
      <c r="I18" s="184">
        <f t="shared" si="0"/>
        <v>0</v>
      </c>
    </row>
    <row r="19" spans="2:15" x14ac:dyDescent="0.3">
      <c r="B19" s="3" t="str">
        <f>verzamelblad!P4</f>
        <v>Bodembedekkers</v>
      </c>
      <c r="C19" s="62"/>
      <c r="D19" s="62"/>
      <c r="E19" s="63"/>
      <c r="F19" s="64" t="str">
        <f>verzamelblad!P3</f>
        <v>m2</v>
      </c>
      <c r="G19" s="259">
        <f>verzamelblad!P13</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verzamelblad!Q13</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verzamelblad!R13</f>
        <v>0</v>
      </c>
      <c r="H21" s="185">
        <f>'Tarieven onderhoud'!D14</f>
        <v>0</v>
      </c>
      <c r="I21" s="184">
        <f t="shared" si="0"/>
        <v>0</v>
      </c>
    </row>
    <row r="22" spans="2:15" x14ac:dyDescent="0.3">
      <c r="B22" s="3" t="str">
        <f>verzamelblad!S4</f>
        <v>Gazons</v>
      </c>
      <c r="C22" s="62"/>
      <c r="D22" s="71"/>
      <c r="E22" s="63"/>
      <c r="F22" s="64" t="str">
        <f>verzamelblad!S3</f>
        <v>m2</v>
      </c>
      <c r="G22" s="259">
        <f>verzamelblad!S13</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verzamelblad!T13</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verzamelblad!U13</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verzamelblad!V13</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verzamelblad!W13</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verzamelblad!X13</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verzamelblad!Y13</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verzamelblad!Z13</f>
        <v>1842.4359999999999</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verzamelblad!AA13</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verzamelblad!AB13</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verzamelblad!AC13</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verzamelblad!AD13</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verzamelblad!AE13</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verzamelblad!AF13</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verzamelblad!AG13</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verzamelblad!AH13</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verzamelblad!AI13</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verzamelblad!AJ13</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verzamelblad!AK13</f>
        <v>9</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verzamelblad!AM13</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GN7Wc8K4XduEHGMIExLDS8xzWtJEbXihVHeOwDTyh5My1FHZqi22yKYmnww1wxIFPK9AWw4bEPDJSrYE51cCiw==" saltValue="xmLI6xfhwS+/5MUT7iuPMw==" spinCount="100000" sheet="1" objects="1" scenarios="1"/>
  <mergeCells count="2">
    <mergeCell ref="B3:I3"/>
    <mergeCell ref="B44:I44"/>
  </mergeCells>
  <conditionalFormatting sqref="N16">
    <cfRule type="cellIs" dxfId="3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7">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10,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Dordtse Til De </v>
      </c>
      <c r="C5" s="95"/>
      <c r="D5" s="95"/>
      <c r="E5" s="96"/>
      <c r="F5" s="41"/>
      <c r="G5" s="41"/>
      <c r="H5" s="41"/>
      <c r="I5" s="101"/>
    </row>
    <row r="6" spans="1:14" x14ac:dyDescent="0.3">
      <c r="A6" s="8"/>
      <c r="B6" s="111" t="str">
        <f>VLOOKUP(I6,verzamelblad!A5:E54,4)</f>
        <v>Walevest 10</v>
      </c>
      <c r="C6" s="97"/>
      <c r="D6" s="97"/>
      <c r="E6" s="98"/>
      <c r="F6" s="46"/>
      <c r="G6" s="47" t="s">
        <v>5</v>
      </c>
      <c r="H6" s="79"/>
      <c r="I6" s="102">
        <v>10</v>
      </c>
    </row>
    <row r="7" spans="1:14" x14ac:dyDescent="0.3">
      <c r="A7" s="8"/>
      <c r="B7" s="112" t="str">
        <f>VLOOKUP(I6,verzamelblad!A5:E54,5)</f>
        <v>7885 AK  Nieuw Dordrecht</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verzamelblad!F14</f>
        <v>7970.7160000000003</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verzamelblad!H14</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verzamelblad!I14</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verzamelblad!J14</f>
        <v>15</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verzamelblad!K14</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verzamelblad!L14</f>
        <v>61.24</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verzamelblad!N14</f>
        <v>0</v>
      </c>
      <c r="H17" s="185">
        <f>'Tarieven onderhoud'!D10</f>
        <v>0</v>
      </c>
      <c r="I17" s="184">
        <f t="shared" si="0"/>
        <v>0</v>
      </c>
    </row>
    <row r="18" spans="2:15" x14ac:dyDescent="0.3">
      <c r="B18" s="3" t="str">
        <f>verzamelblad!O4</f>
        <v>Sierplantsoen</v>
      </c>
      <c r="C18" s="62"/>
      <c r="D18" s="62"/>
      <c r="E18" s="63"/>
      <c r="F18" s="64" t="str">
        <f>verzamelblad!O3</f>
        <v>m2</v>
      </c>
      <c r="G18" s="259">
        <f>verzamelblad!O14</f>
        <v>136.16</v>
      </c>
      <c r="H18" s="185">
        <f>'Tarieven onderhoud'!D11</f>
        <v>0</v>
      </c>
      <c r="I18" s="184">
        <f t="shared" si="0"/>
        <v>0</v>
      </c>
    </row>
    <row r="19" spans="2:15" x14ac:dyDescent="0.3">
      <c r="B19" s="3" t="str">
        <f>verzamelblad!P4</f>
        <v>Bodembedekkers</v>
      </c>
      <c r="C19" s="62"/>
      <c r="D19" s="62"/>
      <c r="E19" s="63"/>
      <c r="F19" s="64" t="str">
        <f>verzamelblad!P3</f>
        <v>m2</v>
      </c>
      <c r="G19" s="259">
        <f>verzamelblad!P14</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verzamelblad!Q14</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verzamelblad!R14</f>
        <v>0</v>
      </c>
      <c r="H21" s="185">
        <f>'Tarieven onderhoud'!D14</f>
        <v>0</v>
      </c>
      <c r="I21" s="184">
        <f t="shared" si="0"/>
        <v>0</v>
      </c>
    </row>
    <row r="22" spans="2:15" x14ac:dyDescent="0.3">
      <c r="B22" s="3" t="str">
        <f>verzamelblad!S4</f>
        <v>Gazons</v>
      </c>
      <c r="C22" s="62"/>
      <c r="D22" s="71"/>
      <c r="E22" s="63"/>
      <c r="F22" s="64" t="str">
        <f>verzamelblad!S3</f>
        <v>m2</v>
      </c>
      <c r="G22" s="259">
        <f>verzamelblad!S14</f>
        <v>479.07</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verzamelblad!T14</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verzamelblad!U14</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verzamelblad!V14</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verzamelblad!W14</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verzamelblad!X14</f>
        <v>353.95800000000003</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verzamelblad!Y14</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verzamelblad!Z14</f>
        <v>1992.6790000000001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verzamelblad!AA14</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verzamelblad!AB14</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verzamelblad!AC14</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verzamelblad!AD14</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verzamelblad!AE14</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verzamelblad!AF14</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verzamelblad!AG14</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verzamelblad!AH14</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verzamelblad!AI14</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verzamelblad!AJ14</f>
        <v>106.18740000000001</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verzamelblad!AK14</f>
        <v>26.11</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verzamelblad!AM14</f>
        <v>2</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vC3G31U6GfxvGpwj4Xxn3HhEsnoCipw16DI1icYQZRGX1HE7+JEHv760am5YQAJeJaFTvCCEqrO1qMcqa1sXlg==" saltValue="6fD56lbAXbV/3wQ1wtJRBg==" spinCount="100000" sheet="1" objects="1" scenarios="1"/>
  <mergeCells count="2">
    <mergeCell ref="B3:I3"/>
    <mergeCell ref="B44:I44"/>
  </mergeCells>
  <conditionalFormatting sqref="N16">
    <cfRule type="cellIs" dxfId="3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8">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11,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Dreef De </v>
      </c>
      <c r="C5" s="95"/>
      <c r="D5" s="95"/>
      <c r="E5" s="96"/>
      <c r="F5" s="41"/>
      <c r="G5" s="41"/>
      <c r="H5" s="41"/>
      <c r="I5" s="101"/>
    </row>
    <row r="6" spans="1:14" x14ac:dyDescent="0.3">
      <c r="A6" s="8"/>
      <c r="B6" s="111" t="str">
        <f>VLOOKUP(I6,verzamelblad!A5:E54,4)</f>
        <v>Kanaal A NZ 102</v>
      </c>
      <c r="C6" s="97"/>
      <c r="D6" s="97"/>
      <c r="E6" s="98"/>
      <c r="F6" s="46"/>
      <c r="G6" s="47" t="s">
        <v>5</v>
      </c>
      <c r="H6" s="79"/>
      <c r="I6" s="102">
        <v>11</v>
      </c>
    </row>
    <row r="7" spans="1:14" x14ac:dyDescent="0.3">
      <c r="A7" s="8"/>
      <c r="B7" s="112" t="str">
        <f>VLOOKUP(I6,verzamelblad!A5:E54,5)</f>
        <v>7881 KL  Emmer Compascuum</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verzamelblad!F15</f>
        <v>5642.0519999999997</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verzamelblad!H15</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verzamelblad!I15</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verzamelblad!J15</f>
        <v>9</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verzamelblad!K15</f>
        <v>228.94399999999999</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verzamelblad!L15</f>
        <v>110.56</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verzamelblad!N15</f>
        <v>0</v>
      </c>
      <c r="H17" s="185">
        <f>'Tarieven onderhoud'!D10</f>
        <v>0</v>
      </c>
      <c r="I17" s="184">
        <f t="shared" si="0"/>
        <v>0</v>
      </c>
    </row>
    <row r="18" spans="2:15" x14ac:dyDescent="0.3">
      <c r="B18" s="3" t="str">
        <f>verzamelblad!O4</f>
        <v>Sierplantsoen</v>
      </c>
      <c r="C18" s="62"/>
      <c r="D18" s="62"/>
      <c r="E18" s="63"/>
      <c r="F18" s="64" t="str">
        <f>verzamelblad!O3</f>
        <v>m2</v>
      </c>
      <c r="G18" s="259">
        <f>verzamelblad!O15</f>
        <v>100.63</v>
      </c>
      <c r="H18" s="185">
        <f>'Tarieven onderhoud'!D11</f>
        <v>0</v>
      </c>
      <c r="I18" s="184">
        <f t="shared" si="0"/>
        <v>0</v>
      </c>
    </row>
    <row r="19" spans="2:15" x14ac:dyDescent="0.3">
      <c r="B19" s="3" t="str">
        <f>verzamelblad!P4</f>
        <v>Bodembedekkers</v>
      </c>
      <c r="C19" s="62"/>
      <c r="D19" s="62"/>
      <c r="E19" s="63"/>
      <c r="F19" s="64" t="str">
        <f>verzamelblad!P3</f>
        <v>m2</v>
      </c>
      <c r="G19" s="259">
        <f>verzamelblad!P15</f>
        <v>33.680999999999997</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verzamelblad!Q15</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verzamelblad!R15</f>
        <v>34.838999999999999</v>
      </c>
      <c r="H21" s="185">
        <f>'Tarieven onderhoud'!D14</f>
        <v>0</v>
      </c>
      <c r="I21" s="184">
        <f t="shared" si="0"/>
        <v>0</v>
      </c>
    </row>
    <row r="22" spans="2:15" x14ac:dyDescent="0.3">
      <c r="B22" s="3" t="str">
        <f>verzamelblad!S4</f>
        <v>Gazons</v>
      </c>
      <c r="C22" s="62"/>
      <c r="D22" s="71"/>
      <c r="E22" s="63"/>
      <c r="F22" s="64" t="str">
        <f>verzamelblad!S3</f>
        <v>m2</v>
      </c>
      <c r="G22" s="259">
        <f>verzamelblad!S15</f>
        <v>2548.9560000000001</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verzamelblad!T15</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verzamelblad!U15</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verzamelblad!V15</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verzamelblad!W15</f>
        <v>77.403999999999996</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verzamelblad!X15</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verzamelblad!Y15</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verzamelblad!Z15</f>
        <v>1226</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verzamelblad!AA15</f>
        <v>184.51300000000001</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verzamelblad!AB15</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verzamelblad!AC15</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verzamelblad!AD15</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verzamelblad!AE15</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verzamelblad!AF15</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verzamelblad!AG15</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verzamelblad!AH15</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verzamelblad!AI15</f>
        <v>23.2212</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verzamelblad!AJ15</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verzamelblad!AK15</f>
        <v>12.51</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verzamelblad!AM15</f>
        <v>0</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str">
        <f t="shared" ref="A98" si="3">IF(N33=0,"",N33)</f>
        <v/>
      </c>
      <c r="D98">
        <f t="shared" ca="1" si="2"/>
        <v>0</v>
      </c>
      <c r="E98" s="1" t="str">
        <f>IF(O33="","",SUM(D98/O33)*#REF!)</f>
        <v/>
      </c>
    </row>
    <row r="99" spans="1:5" hidden="1" x14ac:dyDescent="0.3">
      <c r="A99" t="e">
        <f>IF(#REF!=0,"",#REF!)</f>
        <v>#REF!</v>
      </c>
      <c r="D99" t="e">
        <f t="shared" ca="1" si="2"/>
        <v>#REF!</v>
      </c>
      <c r="E99" s="1" t="e">
        <f>IF(#REF!="","",SUM(D99/#REF!)*#REF!)</f>
        <v>#REF!</v>
      </c>
    </row>
    <row r="100" spans="1:5" hidden="1" x14ac:dyDescent="0.3">
      <c r="A100" t="str">
        <f>IF(N34=0,"",N34)</f>
        <v/>
      </c>
      <c r="D100">
        <f t="shared" ca="1" si="2"/>
        <v>0</v>
      </c>
      <c r="E100" s="1" t="str">
        <f>IF(O34="","",SUM(D100/O34)*#REF!)</f>
        <v/>
      </c>
    </row>
    <row r="101" spans="1:5" hidden="1" x14ac:dyDescent="0.3">
      <c r="A101" t="str">
        <f>IF(N35=0,"",N35)</f>
        <v/>
      </c>
      <c r="D101">
        <f t="shared" ca="1" si="2"/>
        <v>0</v>
      </c>
      <c r="E101" s="1" t="str">
        <f>IF(O35="","",SUM(D101/O35)*#REF!)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uBQEzQMqFH2LqPphqzmE9vRki6pDowtb01EWCk8vZFWfqS5PdMdgqn4+Y/FP8S2y33OayELMsEoxOYW1qZfV6Q==" saltValue="IyNqrCbL2xAaGGUs75mFLg==" spinCount="100000" sheet="1" objects="1" scenarios="1"/>
  <mergeCells count="2">
    <mergeCell ref="B3:I3"/>
    <mergeCell ref="B44:I44"/>
  </mergeCells>
  <phoneticPr fontId="11" type="noConversion"/>
  <conditionalFormatting sqref="N16">
    <cfRule type="cellIs" dxfId="3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9">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12,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Dreske De </v>
      </c>
      <c r="C5" s="95"/>
      <c r="D5" s="95"/>
      <c r="E5" s="96"/>
      <c r="F5" s="41"/>
      <c r="G5" s="41"/>
      <c r="H5" s="41"/>
      <c r="I5" s="101"/>
    </row>
    <row r="6" spans="1:14" x14ac:dyDescent="0.3">
      <c r="A6" s="8"/>
      <c r="B6" s="111" t="str">
        <f>VLOOKUP(I6,verzamelblad!A5:E54,4)</f>
        <v>Roswinkelerstraat 131</v>
      </c>
      <c r="C6" s="97"/>
      <c r="D6" s="97"/>
      <c r="E6" s="98"/>
      <c r="F6" s="46"/>
      <c r="G6" s="47" t="s">
        <v>5</v>
      </c>
      <c r="H6" s="79"/>
      <c r="I6" s="102">
        <v>12</v>
      </c>
    </row>
    <row r="7" spans="1:14" x14ac:dyDescent="0.3">
      <c r="A7" s="8"/>
      <c r="B7" s="112" t="str">
        <f>VLOOKUP(I6,verzamelblad!A5:E54,5)</f>
        <v>7895 AR  Roswinkel</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verzamelblad!F16</f>
        <v>3585.2519999999995</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verzamelblad!H16</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verzamelblad!I16</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verzamelblad!J16</f>
        <v>1</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verzamelblad!K16</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verzamelblad!L16</f>
        <v>116.36</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verzamelblad!N16</f>
        <v>0</v>
      </c>
      <c r="H17" s="185">
        <f>'Tarieven onderhoud'!D10</f>
        <v>0</v>
      </c>
      <c r="I17" s="184">
        <f t="shared" si="0"/>
        <v>0</v>
      </c>
    </row>
    <row r="18" spans="2:15" x14ac:dyDescent="0.3">
      <c r="B18" s="3" t="str">
        <f>verzamelblad!O4</f>
        <v>Sierplantsoen</v>
      </c>
      <c r="C18" s="62"/>
      <c r="D18" s="62"/>
      <c r="E18" s="63"/>
      <c r="F18" s="64" t="str">
        <f>verzamelblad!O3</f>
        <v>m2</v>
      </c>
      <c r="G18" s="259">
        <f>verzamelblad!O16</f>
        <v>0</v>
      </c>
      <c r="H18" s="185">
        <f>'Tarieven onderhoud'!D11</f>
        <v>0</v>
      </c>
      <c r="I18" s="184">
        <f t="shared" si="0"/>
        <v>0</v>
      </c>
    </row>
    <row r="19" spans="2:15" x14ac:dyDescent="0.3">
      <c r="B19" s="3" t="str">
        <f>verzamelblad!P4</f>
        <v>Bodembedekkers</v>
      </c>
      <c r="C19" s="62"/>
      <c r="D19" s="62"/>
      <c r="E19" s="63"/>
      <c r="F19" s="64" t="str">
        <f>verzamelblad!P3</f>
        <v>m2</v>
      </c>
      <c r="G19" s="259">
        <f>verzamelblad!P16</f>
        <v>67.284000000000006</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verzamelblad!Q16</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verzamelblad!R16</f>
        <v>0</v>
      </c>
      <c r="H21" s="185">
        <f>'Tarieven onderhoud'!D14</f>
        <v>0</v>
      </c>
      <c r="I21" s="184">
        <f t="shared" si="0"/>
        <v>0</v>
      </c>
    </row>
    <row r="22" spans="2:15" x14ac:dyDescent="0.3">
      <c r="B22" s="3" t="str">
        <f>verzamelblad!S4</f>
        <v>Gazons</v>
      </c>
      <c r="C22" s="62"/>
      <c r="D22" s="71"/>
      <c r="E22" s="63"/>
      <c r="F22" s="64" t="str">
        <f>verzamelblad!S3</f>
        <v>m2</v>
      </c>
      <c r="G22" s="259">
        <f>verzamelblad!S16</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verzamelblad!T16</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verzamelblad!U16</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verzamelblad!V16</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verzamelblad!W16</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verzamelblad!X16</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verzamelblad!Y16</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verzamelblad!Z16</f>
        <v>818.09899999999993</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verzamelblad!AA16</f>
        <v>78.213999999999999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verzamelblad!AB16</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verzamelblad!AC16</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verzamelblad!AD16</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verzamelblad!AE16</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verzamelblad!AF16</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verzamelblad!AG16</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verzamelblad!AH16</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verzamelblad!AI16</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verzamelblad!AJ16</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verzamelblad!AK16</f>
        <v>14.35</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verzamelblad!AM16</f>
        <v>0</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K48" s="8"/>
      <c r="L48" s="8"/>
      <c r="M48" s="8"/>
    </row>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4" spans="5:13" hidden="1" x14ac:dyDescent="0.3"/>
    <row r="65" spans="11:16" hidden="1" x14ac:dyDescent="0.3">
      <c r="P65" s="8"/>
    </row>
    <row r="66" spans="11:16" hidden="1" x14ac:dyDescent="0.3">
      <c r="P66" s="8"/>
    </row>
    <row r="67" spans="11:16" hidden="1" x14ac:dyDescent="0.3"/>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c r="K78" s="8"/>
      <c r="L78" s="8"/>
      <c r="M78" s="8"/>
    </row>
    <row r="79" spans="11:16" hidden="1" x14ac:dyDescent="0.3"/>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7" spans="1:14" hidden="1" x14ac:dyDescent="0.3"/>
    <row r="88" spans="1:14" hidden="1" x14ac:dyDescent="0.3">
      <c r="E88" s="18"/>
      <c r="K88" s="11"/>
      <c r="L88" s="11"/>
      <c r="M88" s="11"/>
    </row>
    <row r="89" spans="1:14" hidden="1" x14ac:dyDescent="0.3"/>
    <row r="90" spans="1:14" hidden="1" x14ac:dyDescent="0.3"/>
    <row r="91" spans="1:14" hidden="1" x14ac:dyDescent="0.3">
      <c r="A91" t="s">
        <v>7</v>
      </c>
      <c r="D91" t="s">
        <v>18</v>
      </c>
      <c r="E91" s="1" t="s">
        <v>19</v>
      </c>
    </row>
    <row r="92" spans="1:14" hidden="1" x14ac:dyDescent="0.3">
      <c r="A92" t="str">
        <f>IF(N22=0,"",N22)</f>
        <v/>
      </c>
      <c r="D92">
        <f t="shared" ref="D92:D106" ca="1" si="2">IF(A92="",0,VLOOKUP(A92,INDIRECT("'"&amp;$I$7&amp;"'!C500:M515"),11,0))</f>
        <v>0</v>
      </c>
      <c r="E92" s="1" t="str">
        <f>IF(O22="","",SUM(D92/O22)*#REF!)</f>
        <v/>
      </c>
    </row>
    <row r="93" spans="1:14" hidden="1" x14ac:dyDescent="0.3">
      <c r="A93" t="str">
        <f>IF(N24=0,"",N24)</f>
        <v/>
      </c>
      <c r="D93">
        <f t="shared" ca="1" si="2"/>
        <v>0</v>
      </c>
      <c r="E93" s="1" t="str">
        <f>IF(O24="","",SUM(D93/O24)*#REF!)</f>
        <v/>
      </c>
    </row>
    <row r="94" spans="1:14" hidden="1" x14ac:dyDescent="0.3">
      <c r="A94" t="str">
        <f>IF(N27=0,"",N27)</f>
        <v/>
      </c>
      <c r="D94">
        <f t="shared" ca="1" si="2"/>
        <v>0</v>
      </c>
      <c r="E94" s="1" t="str">
        <f>IF(O27="","",SUM(D94/O27)*#REF!)</f>
        <v/>
      </c>
    </row>
    <row r="95" spans="1:14" hidden="1" x14ac:dyDescent="0.3">
      <c r="A95" t="str">
        <f>IF(N28=0,"",N28)</f>
        <v/>
      </c>
      <c r="D95">
        <f t="shared" ca="1" si="2"/>
        <v>0</v>
      </c>
      <c r="E95" s="1" t="str">
        <f>IF(O28="","",SUM(D95/O28)*#REF!)</f>
        <v/>
      </c>
    </row>
    <row r="96" spans="1:14" hidden="1" x14ac:dyDescent="0.3">
      <c r="A96" t="str">
        <f>IF(N29=0,"",N29)</f>
        <v/>
      </c>
      <c r="D96">
        <f t="shared" ca="1" si="2"/>
        <v>0</v>
      </c>
      <c r="E96" s="1" t="str">
        <f>IF(O29="","",SUM(D96/O29)*#REF!)</f>
        <v/>
      </c>
    </row>
    <row r="97" spans="1:5" hidden="1" x14ac:dyDescent="0.3">
      <c r="A97" t="str">
        <f t="shared" ref="A97" si="3">IF(N33=0,"",N33)</f>
        <v/>
      </c>
      <c r="D97">
        <f t="shared" ca="1" si="2"/>
        <v>0</v>
      </c>
      <c r="E97" s="1" t="str">
        <f>IF(O33="","",SUM(D97/O33)*#REF!)</f>
        <v/>
      </c>
    </row>
    <row r="98" spans="1:5" hidden="1" x14ac:dyDescent="0.3">
      <c r="A98" t="e">
        <f>IF(#REF!=0,"",#REF!)</f>
        <v>#REF!</v>
      </c>
      <c r="D98" t="e">
        <f t="shared" ca="1" si="2"/>
        <v>#REF!</v>
      </c>
      <c r="E98" s="1" t="e">
        <f>IF(#REF!="","",SUM(D98/#REF!)*#REF!)</f>
        <v>#REF!</v>
      </c>
    </row>
    <row r="99" spans="1:5" hidden="1" x14ac:dyDescent="0.3">
      <c r="A99" t="str">
        <f>IF(N34=0,"",N34)</f>
        <v/>
      </c>
      <c r="D99">
        <f t="shared" ca="1" si="2"/>
        <v>0</v>
      </c>
      <c r="E99" s="1" t="str">
        <f>IF(O34="","",SUM(D99/O34)*#REF!)</f>
        <v/>
      </c>
    </row>
    <row r="100" spans="1:5" hidden="1" x14ac:dyDescent="0.3">
      <c r="A100" t="str">
        <f>IF(N35=0,"",N35)</f>
        <v/>
      </c>
      <c r="D100">
        <f t="shared" ca="1" si="2"/>
        <v>0</v>
      </c>
      <c r="E100" s="1" t="str">
        <f>IF(O35="","",SUM(D100/O35)*#REF!)</f>
        <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t="15" hidden="1" thickBot="1" x14ac:dyDescent="0.35">
      <c r="A107" s="73" t="s">
        <v>20</v>
      </c>
      <c r="B107" s="73"/>
      <c r="C107" s="73"/>
      <c r="D107" s="73" t="e">
        <f ca="1">SUM(D92:D106)</f>
        <v>#REF!</v>
      </c>
      <c r="E107" s="74" t="e">
        <f>SUM(E92:E106)</f>
        <v>#REF!</v>
      </c>
    </row>
    <row r="108" spans="1:5" ht="15" hidden="1" thickTop="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i7RvR/IOAqijN2JGZ+tk6dQ9uBglgrzmfKSji39LzByiB5KCK/PQUda21R3QZ/c+0LXfZDxmyQ4zP4Yg4x15UA==" saltValue="uDS3IP6vlrmHJQ8qP/5Iew==" spinCount="100000" sheet="1" objects="1" scenarios="1"/>
  <mergeCells count="2">
    <mergeCell ref="B3:I3"/>
    <mergeCell ref="B44:I44"/>
  </mergeCells>
  <phoneticPr fontId="11" type="noConversion"/>
  <conditionalFormatting sqref="N16">
    <cfRule type="cellIs" dxfId="3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FF31-4A35-496A-B7E0-F7AA0E7DA192}">
  <sheetPr>
    <tabColor rgb="FFC2E76B"/>
  </sheetPr>
  <dimension ref="A1:F41"/>
  <sheetViews>
    <sheetView showGridLines="0" tabSelected="1" workbookViewId="0">
      <pane ySplit="1" topLeftCell="A2" activePane="bottomLeft" state="frozen"/>
      <selection pane="bottomLeft" activeCell="G30" sqref="G30"/>
    </sheetView>
  </sheetViews>
  <sheetFormatPr defaultColWidth="9.109375" defaultRowHeight="14.4" x14ac:dyDescent="0.3"/>
  <cols>
    <col min="1" max="1" width="81.109375" customWidth="1"/>
    <col min="2" max="2" width="8.44140625" bestFit="1" customWidth="1"/>
    <col min="3" max="3" width="11.6640625" customWidth="1"/>
    <col min="4" max="4" width="16.33203125" bestFit="1" customWidth="1"/>
  </cols>
  <sheetData>
    <row r="1" spans="1:6" ht="21" x14ac:dyDescent="0.4">
      <c r="A1" s="186" t="str">
        <f>CONCATENATE("Tariefblad onderhoud, onderdeel van ",bestekcontract," ",besteknr)</f>
        <v>Tariefblad onderhoud, onderdeel van bestek 2023-GRO1023</v>
      </c>
      <c r="B1" s="2"/>
      <c r="C1" s="2"/>
      <c r="D1" s="4"/>
    </row>
    <row r="3" spans="1:6" x14ac:dyDescent="0.3">
      <c r="A3" s="205" t="s">
        <v>44</v>
      </c>
      <c r="B3" s="206" t="s">
        <v>108</v>
      </c>
      <c r="C3" s="207" t="s">
        <v>146</v>
      </c>
      <c r="D3" s="208" t="s">
        <v>109</v>
      </c>
    </row>
    <row r="4" spans="1:6" x14ac:dyDescent="0.3">
      <c r="A4" s="146" t="str">
        <f>verzamelblad!F4</f>
        <v>Schoolplein vegen (m2 = totaal van 4 beurten per jaar)</v>
      </c>
      <c r="B4" s="201" t="str">
        <f>verzamelblad!F3</f>
        <v>m2</v>
      </c>
      <c r="C4" s="202">
        <f>verzamelblad!F2</f>
        <v>170518.56799999997</v>
      </c>
      <c r="D4" s="203"/>
      <c r="F4" s="7"/>
    </row>
    <row r="5" spans="1:6" x14ac:dyDescent="0.3">
      <c r="A5" s="147" t="str">
        <f>verzamelblad!H4</f>
        <v>Vorm en leibomen</v>
      </c>
      <c r="B5" s="64" t="str">
        <f>verzamelblad!H3</f>
        <v>stuks</v>
      </c>
      <c r="C5" s="200">
        <f>verzamelblad!H2</f>
        <v>0</v>
      </c>
      <c r="D5" s="178"/>
      <c r="F5" s="7"/>
    </row>
    <row r="6" spans="1:6" x14ac:dyDescent="0.3">
      <c r="A6" s="147" t="str">
        <f>verzamelblad!I4</f>
        <v>Bomen &lt; 20cm</v>
      </c>
      <c r="B6" s="64" t="str">
        <f>verzamelblad!I3</f>
        <v>stuks</v>
      </c>
      <c r="C6" s="200">
        <f>verzamelblad!I2</f>
        <v>0</v>
      </c>
      <c r="D6" s="178"/>
      <c r="F6" s="7"/>
    </row>
    <row r="7" spans="1:6" x14ac:dyDescent="0.3">
      <c r="A7" s="147" t="str">
        <f>verzamelblad!J4</f>
        <v>Bomen &gt; 20cm</v>
      </c>
      <c r="B7" s="64" t="str">
        <f>verzamelblad!J3</f>
        <v>stuks</v>
      </c>
      <c r="C7" s="200">
        <f>verzamelblad!J2</f>
        <v>133</v>
      </c>
      <c r="D7" s="178"/>
      <c r="F7" s="7"/>
    </row>
    <row r="8" spans="1:6" x14ac:dyDescent="0.3">
      <c r="A8" s="147" t="str">
        <f>verzamelblad!K4</f>
        <v>Bosplantsoen</v>
      </c>
      <c r="B8" s="64" t="str">
        <f>verzamelblad!K3</f>
        <v>m2</v>
      </c>
      <c r="C8" s="200">
        <f>verzamelblad!K2</f>
        <v>578.70399999999995</v>
      </c>
      <c r="D8" s="178"/>
      <c r="F8" s="7"/>
    </row>
    <row r="9" spans="1:6" x14ac:dyDescent="0.3">
      <c r="A9" s="147" t="str">
        <f>verzamelblad!L4</f>
        <v>(Blok) hagen (m2 = 2-zijdig / m1 x H=100)</v>
      </c>
      <c r="B9" s="64" t="str">
        <f>verzamelblad!L3</f>
        <v>m2</v>
      </c>
      <c r="C9" s="200">
        <f>verzamelblad!L2</f>
        <v>2433.5219999999999</v>
      </c>
      <c r="D9" s="178"/>
      <c r="F9" s="7"/>
    </row>
    <row r="10" spans="1:6" x14ac:dyDescent="0.3">
      <c r="A10" s="147" t="str">
        <f>verzamelblad!N4</f>
        <v>Sier en grove heesters</v>
      </c>
      <c r="B10" s="64" t="str">
        <f>verzamelblad!N3</f>
        <v>m2</v>
      </c>
      <c r="C10" s="200">
        <f>verzamelblad!N2</f>
        <v>48.09</v>
      </c>
      <c r="D10" s="178"/>
      <c r="F10" s="7"/>
    </row>
    <row r="11" spans="1:6" x14ac:dyDescent="0.3">
      <c r="A11" s="147" t="str">
        <f>verzamelblad!O4</f>
        <v>Sierplantsoen</v>
      </c>
      <c r="B11" s="64" t="str">
        <f>verzamelblad!O3</f>
        <v>m2</v>
      </c>
      <c r="C11" s="200">
        <f>verzamelblad!O2</f>
        <v>1446.4789999999998</v>
      </c>
      <c r="D11" s="178"/>
      <c r="F11" s="7"/>
    </row>
    <row r="12" spans="1:6" x14ac:dyDescent="0.3">
      <c r="A12" s="147" t="str">
        <f>verzamelblad!P4</f>
        <v>Bodembedekkers</v>
      </c>
      <c r="B12" s="64" t="str">
        <f>verzamelblad!P3</f>
        <v>m2</v>
      </c>
      <c r="C12" s="200">
        <f>verzamelblad!P2</f>
        <v>805.71500000000003</v>
      </c>
      <c r="D12" s="178"/>
      <c r="F12" s="7"/>
    </row>
    <row r="13" spans="1:6" x14ac:dyDescent="0.3">
      <c r="A13" s="147" t="str">
        <f>verzamelblad!Q4</f>
        <v>Klimplanten</v>
      </c>
      <c r="B13" s="64" t="str">
        <f>verzamelblad!Q3</f>
        <v>m2</v>
      </c>
      <c r="C13" s="200">
        <f>verzamelblad!Q2</f>
        <v>0</v>
      </c>
      <c r="D13" s="178"/>
      <c r="F13" s="7"/>
    </row>
    <row r="14" spans="1:6" x14ac:dyDescent="0.3">
      <c r="A14" s="147" t="str">
        <f>verzamelblad!R4</f>
        <v>Vaste planten</v>
      </c>
      <c r="B14" s="64" t="str">
        <f>verzamelblad!R3</f>
        <v>m2</v>
      </c>
      <c r="C14" s="200">
        <f>verzamelblad!R2</f>
        <v>176.60899999999998</v>
      </c>
      <c r="D14" s="178"/>
      <c r="F14" s="7"/>
    </row>
    <row r="15" spans="1:6" x14ac:dyDescent="0.3">
      <c r="A15" s="147" t="str">
        <f>verzamelblad!S4</f>
        <v>Gazons</v>
      </c>
      <c r="B15" s="64" t="str">
        <f>verzamelblad!S3</f>
        <v>m2</v>
      </c>
      <c r="C15" s="200">
        <f>verzamelblad!S2</f>
        <v>8649.3540000000012</v>
      </c>
      <c r="D15" s="178"/>
      <c r="F15" s="7"/>
    </row>
    <row r="16" spans="1:6" x14ac:dyDescent="0.3">
      <c r="A16" s="147" t="str">
        <f>verzamelblad!T4</f>
        <v>Valondergrond rubber</v>
      </c>
      <c r="B16" s="64" t="str">
        <f>verzamelblad!T3</f>
        <v>m2</v>
      </c>
      <c r="C16" s="200">
        <f>verzamelblad!T2</f>
        <v>0</v>
      </c>
      <c r="D16" s="178"/>
      <c r="F16" s="7"/>
    </row>
    <row r="17" spans="1:6" x14ac:dyDescent="0.3">
      <c r="A17" s="147" t="str">
        <f>verzamelblad!U4</f>
        <v>Valondergrond boomschors / houtsnippers (gemiddelde tbv vergelijkingsprijs)</v>
      </c>
      <c r="B17" s="64" t="str">
        <f>verzamelblad!U3</f>
        <v>m2</v>
      </c>
      <c r="C17" s="200">
        <f>verzamelblad!U2</f>
        <v>0</v>
      </c>
      <c r="D17" s="178"/>
      <c r="F17" s="7"/>
    </row>
    <row r="18" spans="1:6" x14ac:dyDescent="0.3">
      <c r="A18" s="147" t="str">
        <f>verzamelblad!V4</f>
        <v>Valondergrond boomschors</v>
      </c>
      <c r="B18" s="64" t="str">
        <f>verzamelblad!V3</f>
        <v>m2</v>
      </c>
      <c r="C18" s="200">
        <f>verzamelblad!V2</f>
        <v>0</v>
      </c>
      <c r="D18" s="178"/>
      <c r="F18" s="7"/>
    </row>
    <row r="19" spans="1:6" x14ac:dyDescent="0.3">
      <c r="A19" s="147" t="str">
        <f>verzamelblad!W4</f>
        <v>Valondergrond houtsnippers</v>
      </c>
      <c r="B19" s="64" t="str">
        <f>verzamelblad!W3</f>
        <v>m2</v>
      </c>
      <c r="C19" s="200">
        <f>verzamelblad!W2</f>
        <v>261.61</v>
      </c>
      <c r="D19" s="178"/>
      <c r="F19" s="7"/>
    </row>
    <row r="20" spans="1:6" x14ac:dyDescent="0.3">
      <c r="A20" s="147" t="str">
        <f>verzamelblad!X4</f>
        <v>Valondergrond  valzand</v>
      </c>
      <c r="B20" s="64" t="str">
        <f>verzamelblad!X3</f>
        <v>m2</v>
      </c>
      <c r="C20" s="200">
        <f>verzamelblad!X2</f>
        <v>1643.0840000000003</v>
      </c>
      <c r="D20" s="178"/>
      <c r="F20" s="7"/>
    </row>
    <row r="21" spans="1:6" x14ac:dyDescent="0.3">
      <c r="A21" s="147" t="str">
        <f>verzamelblad!Y4</f>
        <v>Valondergrond kunstgras</v>
      </c>
      <c r="B21" s="64" t="str">
        <f>verzamelblad!Y3</f>
        <v>m2</v>
      </c>
      <c r="C21" s="200">
        <f>verzamelblad!Y2</f>
        <v>915.16799999999989</v>
      </c>
      <c r="D21" s="178"/>
      <c r="F21" s="7"/>
    </row>
    <row r="22" spans="1:6" x14ac:dyDescent="0.3">
      <c r="A22" s="147" t="str">
        <f>verzamelblad!Z4</f>
        <v>Verharding tegels</v>
      </c>
      <c r="B22" s="64" t="str">
        <f>verzamelblad!Z3</f>
        <v>m2</v>
      </c>
      <c r="C22" s="200">
        <f>verzamelblad!Z2</f>
        <v>40157.442999999992</v>
      </c>
      <c r="D22" s="178"/>
      <c r="F22" s="7"/>
    </row>
    <row r="23" spans="1:6" x14ac:dyDescent="0.3">
      <c r="A23" s="147" t="str">
        <f>verzamelblad!AA4</f>
        <v>Verharding rubberen tegels</v>
      </c>
      <c r="B23" s="64" t="str">
        <f>verzamelblad!AA3</f>
        <v>m2</v>
      </c>
      <c r="C23" s="200">
        <f>verzamelblad!AA2</f>
        <v>2472.1990000000001</v>
      </c>
      <c r="D23" s="178"/>
      <c r="F23" s="7"/>
    </row>
    <row r="24" spans="1:6" x14ac:dyDescent="0.3">
      <c r="A24" s="147" t="str">
        <f>verzamelblad!AB4</f>
        <v>Verharding kunststof/hout</v>
      </c>
      <c r="B24" s="64" t="str">
        <f>verzamelblad!AB3</f>
        <v>m2</v>
      </c>
      <c r="C24" s="200">
        <f>verzamelblad!AB2</f>
        <v>0</v>
      </c>
      <c r="D24" s="178"/>
      <c r="F24" s="7"/>
    </row>
    <row r="25" spans="1:6" x14ac:dyDescent="0.3">
      <c r="A25" s="147" t="str">
        <f>verzamelblad!AC4</f>
        <v>Verharding beton</v>
      </c>
      <c r="B25" s="64" t="str">
        <f>verzamelblad!AC3</f>
        <v>m2</v>
      </c>
      <c r="C25" s="200">
        <f>verzamelblad!AC2</f>
        <v>0</v>
      </c>
      <c r="D25" s="178"/>
      <c r="F25" s="7"/>
    </row>
    <row r="26" spans="1:6" x14ac:dyDescent="0.3">
      <c r="A26" s="147" t="str">
        <f>verzamelblad!AD4</f>
        <v>Halfverharding</v>
      </c>
      <c r="B26" s="64" t="str">
        <f>verzamelblad!AD3</f>
        <v>m2</v>
      </c>
      <c r="C26" s="200">
        <f>verzamelblad!AD2</f>
        <v>0</v>
      </c>
      <c r="D26" s="178"/>
      <c r="F26" s="7"/>
    </row>
    <row r="27" spans="1:6" x14ac:dyDescent="0.3">
      <c r="A27" s="147" t="str">
        <f>verzamelblad!AE4</f>
        <v>Boomomheining</v>
      </c>
      <c r="B27" s="64" t="str">
        <f>verzamelblad!AE3</f>
        <v>stuks</v>
      </c>
      <c r="C27" s="200">
        <f>verzamelblad!AE2</f>
        <v>0</v>
      </c>
      <c r="D27" s="178"/>
      <c r="F27" s="7"/>
    </row>
    <row r="28" spans="1:6" x14ac:dyDescent="0.3">
      <c r="A28" s="147" t="str">
        <f>verzamelblad!AF4</f>
        <v>Winterklaar maken waterkranen</v>
      </c>
      <c r="B28" s="64" t="str">
        <f>verzamelblad!AF3</f>
        <v>stuks</v>
      </c>
      <c r="C28" s="200">
        <f>verzamelblad!AF2</f>
        <v>0</v>
      </c>
      <c r="D28" s="178"/>
      <c r="F28" s="7"/>
    </row>
    <row r="29" spans="1:6" x14ac:dyDescent="0.3">
      <c r="A29" s="147" t="str">
        <f>verzamelblad!AG4</f>
        <v>niet van toepassing</v>
      </c>
      <c r="B29" s="64" t="str">
        <f>verzamelblad!AG3</f>
        <v>m3</v>
      </c>
      <c r="C29" s="200">
        <f>verzamelblad!AG2</f>
        <v>0</v>
      </c>
      <c r="D29" s="178"/>
      <c r="F29" s="7"/>
    </row>
    <row r="30" spans="1:6" x14ac:dyDescent="0.3">
      <c r="A30" s="147" t="str">
        <f>verzamelblad!AH4</f>
        <v>Vervangen valondergrond boomschors (300mm)</v>
      </c>
      <c r="B30" s="64" t="str">
        <f>verzamelblad!AH3</f>
        <v>m3</v>
      </c>
      <c r="C30" s="200">
        <f>verzamelblad!AH2</f>
        <v>0</v>
      </c>
      <c r="D30" s="250"/>
      <c r="F30" s="7"/>
    </row>
    <row r="31" spans="1:6" x14ac:dyDescent="0.3">
      <c r="A31" s="147" t="str">
        <f>verzamelblad!AI4</f>
        <v>Vervangen valondergrond houtsnippers (300mm)</v>
      </c>
      <c r="B31" s="64" t="str">
        <f>verzamelblad!AI3</f>
        <v>m3</v>
      </c>
      <c r="C31" s="200">
        <f>verzamelblad!AI2</f>
        <v>78.48299999999999</v>
      </c>
      <c r="D31" s="250"/>
      <c r="F31" s="7"/>
    </row>
    <row r="32" spans="1:6" x14ac:dyDescent="0.3">
      <c r="A32" s="251" t="str">
        <f>verzamelblad!AJ4</f>
        <v>Vervangen valondergrond valzand (300mm) (1 keer per 2 jaar)</v>
      </c>
      <c r="B32" s="64" t="str">
        <f>verzamelblad!AJ3</f>
        <v>m3</v>
      </c>
      <c r="C32" s="200">
        <f>verzamelblad!AJ2</f>
        <v>492.92520000000002</v>
      </c>
      <c r="D32" s="250"/>
      <c r="F32" s="7"/>
    </row>
    <row r="33" spans="1:6" x14ac:dyDescent="0.3">
      <c r="A33" s="147" t="str">
        <f>verzamelblad!AK4</f>
        <v>Vervangen zandbak zand (500mm) (1 keer per 2 jaar)</v>
      </c>
      <c r="B33" s="64" t="str">
        <f>verzamelblad!AK3</f>
        <v>m3</v>
      </c>
      <c r="C33" s="200">
        <f>verzamelblad!AK2</f>
        <v>542.73</v>
      </c>
      <c r="D33" s="250"/>
      <c r="F33" s="7"/>
    </row>
    <row r="34" spans="1:6" x14ac:dyDescent="0.3">
      <c r="A34" s="139" t="str">
        <f>verzamelblad!AM4</f>
        <v>Putten en kolken schonen naar behoefte, tenminste 2 maal per jaar</v>
      </c>
      <c r="B34" s="176" t="str">
        <f>verzamelblad!AM3</f>
        <v>stuks</v>
      </c>
      <c r="C34" s="204">
        <f>verzamelblad!AM2</f>
        <v>100</v>
      </c>
      <c r="D34" s="179"/>
      <c r="F34" s="7"/>
    </row>
    <row r="37" spans="1:6" x14ac:dyDescent="0.3">
      <c r="A37" t="s">
        <v>150</v>
      </c>
    </row>
    <row r="39" spans="1:6" ht="72" x14ac:dyDescent="0.3">
      <c r="A39" s="23" t="s">
        <v>151</v>
      </c>
    </row>
    <row r="41" spans="1:6" ht="28.8" x14ac:dyDescent="0.3">
      <c r="A41" s="23" t="s">
        <v>152</v>
      </c>
    </row>
  </sheetData>
  <sheetProtection algorithmName="SHA-512" hashValue="xPDsbbQMCp3xIzYpoUAhRMO4nggOOXk4Kq9UinFHjAWX+qzngHvdB9+52KQxOIaq6+P5Bmn4WR/R5L+SaFDxHw==" saltValue="/TUXL+48mzCD/z+BTJksuA=="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0">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13,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Eenspan 't</v>
      </c>
      <c r="C5" s="95"/>
      <c r="D5" s="95"/>
      <c r="E5" s="96"/>
      <c r="F5" s="41"/>
      <c r="G5" s="41"/>
      <c r="H5" s="41"/>
      <c r="I5" s="101"/>
    </row>
    <row r="6" spans="1:14" x14ac:dyDescent="0.3">
      <c r="A6" s="8"/>
      <c r="B6" s="111" t="str">
        <f>VLOOKUP(I6,verzamelblad!A5:E54,4)</f>
        <v>Oosterstraat 58</v>
      </c>
      <c r="C6" s="97"/>
      <c r="D6" s="97"/>
      <c r="E6" s="98"/>
      <c r="F6" s="46"/>
      <c r="G6" s="47" t="s">
        <v>5</v>
      </c>
      <c r="H6" s="79"/>
      <c r="I6" s="102">
        <v>13</v>
      </c>
    </row>
    <row r="7" spans="1:14" x14ac:dyDescent="0.3">
      <c r="A7" s="8"/>
      <c r="B7" s="112" t="str">
        <f>VLOOKUP(I6,verzamelblad!A5:E54,5)</f>
        <v>7822 HG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verzamelblad!F17</f>
        <v>5084.5559999999996</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verzamelblad!H17</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verzamelblad!I17</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verzamelblad!J17</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verzamelblad!K17</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verzamelblad!L17</f>
        <v>222.04</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verzamelblad!N17</f>
        <v>0</v>
      </c>
      <c r="H17" s="185">
        <f>'Tarieven onderhoud'!D10</f>
        <v>0</v>
      </c>
      <c r="I17" s="184">
        <f t="shared" si="0"/>
        <v>0</v>
      </c>
    </row>
    <row r="18" spans="2:15" x14ac:dyDescent="0.3">
      <c r="B18" s="3" t="str">
        <f>verzamelblad!O4</f>
        <v>Sierplantsoen</v>
      </c>
      <c r="C18" s="62"/>
      <c r="D18" s="62"/>
      <c r="E18" s="63"/>
      <c r="F18" s="64" t="str">
        <f>verzamelblad!O3</f>
        <v>m2</v>
      </c>
      <c r="G18" s="259">
        <f>verzamelblad!O17</f>
        <v>4.7699999999999996</v>
      </c>
      <c r="H18" s="185">
        <f>'Tarieven onderhoud'!D11</f>
        <v>0</v>
      </c>
      <c r="I18" s="184">
        <f t="shared" si="0"/>
        <v>0</v>
      </c>
    </row>
    <row r="19" spans="2:15" x14ac:dyDescent="0.3">
      <c r="B19" s="3" t="str">
        <f>verzamelblad!P4</f>
        <v>Bodembedekkers</v>
      </c>
      <c r="C19" s="62"/>
      <c r="D19" s="62"/>
      <c r="E19" s="63"/>
      <c r="F19" s="64" t="str">
        <f>verzamelblad!P3</f>
        <v>m2</v>
      </c>
      <c r="G19" s="259">
        <f>verzamelblad!P17</f>
        <v>76.161000000000001</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verzamelblad!Q17</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verzamelblad!R17</f>
        <v>0</v>
      </c>
      <c r="H21" s="185">
        <f>'Tarieven onderhoud'!D14</f>
        <v>0</v>
      </c>
      <c r="I21" s="184">
        <f t="shared" si="0"/>
        <v>0</v>
      </c>
    </row>
    <row r="22" spans="2:15" x14ac:dyDescent="0.3">
      <c r="B22" s="3" t="str">
        <f>verzamelblad!S4</f>
        <v>Gazons</v>
      </c>
      <c r="C22" s="62"/>
      <c r="D22" s="71"/>
      <c r="E22" s="63"/>
      <c r="F22" s="64" t="str">
        <f>verzamelblad!S3</f>
        <v>m2</v>
      </c>
      <c r="G22" s="259">
        <f>verzamelblad!S17</f>
        <v>753.154</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verzamelblad!T17</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verzamelblad!U17</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verzamelblad!V17</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verzamelblad!W17</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verzamelblad!X17</f>
        <v>39.225999999999999</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verzamelblad!Y17</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verzamelblad!Z17</f>
        <v>1164</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verzamelblad!AA17</f>
        <v>107.139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verzamelblad!AB17</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verzamelblad!AC17</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verzamelblad!AD17</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verzamelblad!AE17</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verzamelblad!AF17</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verzamelblad!AG17</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verzamelblad!AH17</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verzamelblad!AI17</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verzamelblad!AJ17</f>
        <v>11.767799999999999</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verzamelblad!AK17</f>
        <v>18.3</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verzamelblad!AM17</f>
        <v>2</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K46" s="8"/>
      <c r="L46" s="8"/>
      <c r="M46" s="8"/>
    </row>
    <row r="47" spans="2:15" x14ac:dyDescent="0.3">
      <c r="B47" s="147"/>
      <c r="C47" s="172"/>
      <c r="D47" s="172"/>
      <c r="E47" s="172"/>
      <c r="F47" s="172"/>
      <c r="G47" s="172"/>
      <c r="H47" s="172"/>
      <c r="I47" s="173"/>
    </row>
    <row r="48" spans="2:15" x14ac:dyDescent="0.3">
      <c r="B48" s="148"/>
      <c r="C48" s="174"/>
      <c r="D48" s="174"/>
      <c r="E48" s="174"/>
      <c r="F48" s="174"/>
      <c r="G48" s="174"/>
      <c r="H48" s="174"/>
      <c r="I48" s="175"/>
      <c r="J48" s="1"/>
      <c r="K48" s="1"/>
      <c r="L48" s="1"/>
      <c r="M48" s="1"/>
    </row>
    <row r="49" spans="5:16" x14ac:dyDescent="0.3">
      <c r="E49" s="10"/>
      <c r="G49" s="14"/>
      <c r="H49" s="14"/>
      <c r="I49" s="14"/>
      <c r="J49" s="1"/>
      <c r="K49" s="8"/>
      <c r="L49" s="8"/>
      <c r="M49" s="8"/>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E56" s="10"/>
      <c r="G56" s="14"/>
      <c r="H56" s="14"/>
      <c r="I56" s="14"/>
      <c r="J56" s="1"/>
      <c r="K56" s="8"/>
      <c r="L56" s="8"/>
      <c r="M56" s="8"/>
    </row>
    <row r="57" spans="5:16" hidden="1" x14ac:dyDescent="0.3">
      <c r="E57" s="10"/>
      <c r="G57" s="14"/>
      <c r="H57" s="14"/>
      <c r="I57" s="14"/>
      <c r="J57" s="1"/>
      <c r="K57" s="8"/>
      <c r="L57" s="8"/>
      <c r="M57" s="8"/>
    </row>
    <row r="58" spans="5:16" hidden="1" x14ac:dyDescent="0.3">
      <c r="E58" s="10"/>
      <c r="G58" s="14"/>
      <c r="H58" s="14"/>
      <c r="I58" s="14"/>
      <c r="J58" s="1"/>
      <c r="K58" s="8"/>
      <c r="L58" s="8"/>
      <c r="M58" s="8"/>
    </row>
    <row r="59" spans="5:16" hidden="1" x14ac:dyDescent="0.3">
      <c r="K59" s="8"/>
      <c r="L59" s="8"/>
      <c r="M59" s="8"/>
    </row>
    <row r="60" spans="5:16" hidden="1" x14ac:dyDescent="0.3">
      <c r="J60" s="1"/>
      <c r="K60" s="1"/>
      <c r="L60" s="1"/>
      <c r="M60" s="1"/>
    </row>
    <row r="61" spans="5:16" hidden="1" x14ac:dyDescent="0.3">
      <c r="J61" s="1"/>
      <c r="K61" s="1"/>
      <c r="L61" s="1"/>
      <c r="M61" s="1"/>
    </row>
    <row r="62" spans="5:16" hidden="1" x14ac:dyDescent="0.3"/>
    <row r="63" spans="5:16" hidden="1" x14ac:dyDescent="0.3">
      <c r="P63" s="8"/>
    </row>
    <row r="64" spans="5:16" hidden="1" x14ac:dyDescent="0.3">
      <c r="P64" s="8"/>
    </row>
    <row r="65" spans="11:13" hidden="1" x14ac:dyDescent="0.3"/>
    <row r="66" spans="11:13" hidden="1" x14ac:dyDescent="0.3"/>
    <row r="67" spans="11:13" hidden="1" x14ac:dyDescent="0.3"/>
    <row r="68" spans="11:13" hidden="1" x14ac:dyDescent="0.3"/>
    <row r="69" spans="11:13" hidden="1" x14ac:dyDescent="0.3"/>
    <row r="70" spans="11:13" hidden="1" x14ac:dyDescent="0.3"/>
    <row r="71" spans="11:13" hidden="1" x14ac:dyDescent="0.3"/>
    <row r="72" spans="11:13" hidden="1" x14ac:dyDescent="0.3"/>
    <row r="73" spans="11:13" hidden="1" x14ac:dyDescent="0.3"/>
    <row r="74" spans="11:13" hidden="1" x14ac:dyDescent="0.3"/>
    <row r="75" spans="11:13" hidden="1" x14ac:dyDescent="0.3"/>
    <row r="76" spans="11:13" hidden="1" x14ac:dyDescent="0.3">
      <c r="K76" s="8"/>
      <c r="L76" s="8"/>
      <c r="M76" s="8"/>
    </row>
    <row r="77" spans="11:13" hidden="1" x14ac:dyDescent="0.3"/>
    <row r="78" spans="11:13" hidden="1" x14ac:dyDescent="0.3">
      <c r="K78" s="11"/>
      <c r="L78" s="11"/>
      <c r="M78" s="11"/>
    </row>
    <row r="79" spans="11:13" hidden="1" x14ac:dyDescent="0.3">
      <c r="K79" s="11"/>
      <c r="L79" s="11"/>
      <c r="M79" s="11"/>
    </row>
    <row r="80" spans="11:13" hidden="1" x14ac:dyDescent="0.3">
      <c r="K80" s="11"/>
      <c r="L80" s="11"/>
      <c r="M80" s="11"/>
    </row>
    <row r="81" spans="1:14" hidden="1" x14ac:dyDescent="0.3">
      <c r="K81" s="11"/>
      <c r="L81" s="11"/>
      <c r="M81" s="77"/>
    </row>
    <row r="82" spans="1:14" hidden="1" x14ac:dyDescent="0.3">
      <c r="N82" s="78"/>
    </row>
    <row r="83" spans="1:14" hidden="1" x14ac:dyDescent="0.3">
      <c r="N83" s="78"/>
    </row>
    <row r="84" spans="1:14" hidden="1" x14ac:dyDescent="0.3">
      <c r="N84" s="78"/>
    </row>
    <row r="85" spans="1:14" hidden="1" x14ac:dyDescent="0.3"/>
    <row r="86" spans="1:14" hidden="1" x14ac:dyDescent="0.3">
      <c r="E86" s="18"/>
      <c r="K86" s="11"/>
      <c r="L86" s="11"/>
      <c r="M86" s="11"/>
    </row>
    <row r="87" spans="1:14" hidden="1" x14ac:dyDescent="0.3"/>
    <row r="88" spans="1:14" hidden="1" x14ac:dyDescent="0.3"/>
    <row r="89" spans="1:14" hidden="1" x14ac:dyDescent="0.3">
      <c r="A89" t="s">
        <v>7</v>
      </c>
      <c r="D89" t="s">
        <v>18</v>
      </c>
      <c r="E89" s="1" t="s">
        <v>19</v>
      </c>
    </row>
    <row r="90" spans="1:14" hidden="1" x14ac:dyDescent="0.3">
      <c r="A90" t="str">
        <f>IF(N22=0,"",N22)</f>
        <v/>
      </c>
      <c r="D90">
        <f t="shared" ref="D90:D104" ca="1" si="2">IF(A90="",0,VLOOKUP(A90,INDIRECT("'"&amp;$I$7&amp;"'!C500:M515"),11,0))</f>
        <v>0</v>
      </c>
      <c r="E90" s="1" t="str">
        <f>IF(O22="","",SUM(D90/O22)*#REF!)</f>
        <v/>
      </c>
    </row>
    <row r="91" spans="1:14" hidden="1" x14ac:dyDescent="0.3">
      <c r="A91" t="str">
        <f>IF(N24=0,"",N24)</f>
        <v/>
      </c>
      <c r="D91">
        <f t="shared" ca="1" si="2"/>
        <v>0</v>
      </c>
      <c r="E91" s="1" t="str">
        <f>IF(O24="","",SUM(D91/O24)*#REF!)</f>
        <v/>
      </c>
    </row>
    <row r="92" spans="1:14" hidden="1" x14ac:dyDescent="0.3">
      <c r="A92" t="str">
        <f>IF(N27=0,"",N27)</f>
        <v/>
      </c>
      <c r="D92">
        <f t="shared" ca="1" si="2"/>
        <v>0</v>
      </c>
      <c r="E92" s="1" t="str">
        <f>IF(O27="","",SUM(D92/O27)*#REF!)</f>
        <v/>
      </c>
    </row>
    <row r="93" spans="1:14" hidden="1" x14ac:dyDescent="0.3">
      <c r="A93" t="str">
        <f>IF(N28=0,"",N28)</f>
        <v/>
      </c>
      <c r="D93">
        <f t="shared" ca="1" si="2"/>
        <v>0</v>
      </c>
      <c r="E93" s="1" t="str">
        <f>IF(O28="","",SUM(D93/O28)*#REF!)</f>
        <v/>
      </c>
    </row>
    <row r="94" spans="1:14" hidden="1" x14ac:dyDescent="0.3">
      <c r="A94" t="str">
        <f>IF(N29=0,"",N29)</f>
        <v/>
      </c>
      <c r="D94">
        <f t="shared" ca="1" si="2"/>
        <v>0</v>
      </c>
      <c r="E94" s="1" t="str">
        <f>IF(O29="","",SUM(D94/O29)*#REF!)</f>
        <v/>
      </c>
    </row>
    <row r="95" spans="1:14" hidden="1" x14ac:dyDescent="0.3">
      <c r="A95" t="str">
        <f t="shared" ref="A95" si="3">IF(N33=0,"",N33)</f>
        <v/>
      </c>
      <c r="D95">
        <f t="shared" ca="1" si="2"/>
        <v>0</v>
      </c>
      <c r="E95" s="1" t="str">
        <f>IF(O33="","",SUM(D95/O33)*#REF!)</f>
        <v/>
      </c>
    </row>
    <row r="96" spans="1:14" hidden="1" x14ac:dyDescent="0.3">
      <c r="A96" t="e">
        <f>IF(#REF!=0,"",#REF!)</f>
        <v>#REF!</v>
      </c>
      <c r="D96" t="e">
        <f t="shared" ca="1" si="2"/>
        <v>#REF!</v>
      </c>
      <c r="E96" s="1" t="e">
        <f>IF(#REF!="","",SUM(D96/#REF!)*#REF!)</f>
        <v>#REF!</v>
      </c>
    </row>
    <row r="97" spans="1:5" hidden="1" x14ac:dyDescent="0.3">
      <c r="A97" t="str">
        <f>IF(N34=0,"",N34)</f>
        <v/>
      </c>
      <c r="D97">
        <f t="shared" ca="1" si="2"/>
        <v>0</v>
      </c>
      <c r="E97" s="1" t="str">
        <f>IF(O34="","",SUM(D97/O34)*#REF!)</f>
        <v/>
      </c>
    </row>
    <row r="98" spans="1:5" hidden="1" x14ac:dyDescent="0.3">
      <c r="A98" t="str">
        <f>IF(N35=0,"",N35)</f>
        <v/>
      </c>
      <c r="D98">
        <f t="shared" ca="1" si="2"/>
        <v>0</v>
      </c>
      <c r="E98" s="1" t="str">
        <f>IF(O35="","",SUM(D98/O35)*#REF!)</f>
        <v/>
      </c>
    </row>
    <row r="99" spans="1:5" hidden="1" x14ac:dyDescent="0.3">
      <c r="A99" t="e">
        <f>IF(#REF!=0,"",#REF!)</f>
        <v>#REF!</v>
      </c>
      <c r="D99" t="e">
        <f t="shared" ca="1" si="2"/>
        <v>#REF!</v>
      </c>
      <c r="E99" s="1" t="e">
        <f>IF(#REF!="","",SUM(D99/#REF!)*#REF!)</f>
        <v>#REF!</v>
      </c>
    </row>
    <row r="100" spans="1:5" hidden="1" x14ac:dyDescent="0.3">
      <c r="A100" t="e">
        <f>IF(#REF!=0,"",#REF!)</f>
        <v>#REF!</v>
      </c>
      <c r="D100" t="e">
        <f t="shared" ca="1" si="2"/>
        <v>#REF!</v>
      </c>
      <c r="E100" s="1" t="e">
        <f>IF(#REF!="","",SUM(D100/#REF!)*#REF!)</f>
        <v>#REF!</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t="15" hidden="1" thickBot="1" x14ac:dyDescent="0.35">
      <c r="A105" s="73" t="s">
        <v>20</v>
      </c>
      <c r="B105" s="73"/>
      <c r="C105" s="73"/>
      <c r="D105" s="73" t="e">
        <f ca="1">SUM(D90:D104)</f>
        <v>#REF!</v>
      </c>
      <c r="E105" s="74" t="e">
        <f>SUM(E90:E104)</f>
        <v>#REF!</v>
      </c>
    </row>
    <row r="106" spans="1:5" ht="15" hidden="1" thickTop="1" x14ac:dyDescent="0.3"/>
    <row r="107" spans="1:5" hidden="1" x14ac:dyDescent="0.3"/>
    <row r="108" spans="1:5" hidden="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f+xFj8SnA7gi43auti+2CyD91qeCBfT5Qx81rAnRRPqyEkYsN8Fv96z9vs0i3Hd7o6tmzAGBgDdVwZMhqx5rHg==" saltValue="2r2Ae3jv8v2CW7AUFn+Lnw==" spinCount="100000" sheet="1" objects="1" scenarios="1"/>
  <mergeCells count="2">
    <mergeCell ref="B3:I3"/>
    <mergeCell ref="B44:I44"/>
  </mergeCells>
  <phoneticPr fontId="11" type="noConversion"/>
  <conditionalFormatting sqref="N16">
    <cfRule type="cellIs" dxfId="2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1">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14,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Emmermeer</v>
      </c>
      <c r="C5" s="95"/>
      <c r="D5" s="95"/>
      <c r="E5" s="96"/>
      <c r="F5" s="41"/>
      <c r="G5" s="41"/>
      <c r="H5" s="41"/>
      <c r="I5" s="101"/>
    </row>
    <row r="6" spans="1:14" x14ac:dyDescent="0.3">
      <c r="A6" s="8"/>
      <c r="B6" s="111" t="str">
        <f>VLOOKUP(I6,verzamelblad!A5:E54,4)</f>
        <v>Middenhaag 4</v>
      </c>
      <c r="C6" s="97"/>
      <c r="D6" s="97"/>
      <c r="E6" s="98"/>
      <c r="F6" s="46"/>
      <c r="G6" s="47" t="s">
        <v>5</v>
      </c>
      <c r="H6" s="79"/>
      <c r="I6" s="102">
        <v>14</v>
      </c>
    </row>
    <row r="7" spans="1:14" x14ac:dyDescent="0.3">
      <c r="A7" s="8"/>
      <c r="B7" s="112" t="str">
        <f>VLOOKUP(I6,verzamelblad!A5:E54,5)</f>
        <v>7815 LB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verzamelblad!F18</f>
        <v>5543.6120000000001</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verzamelblad!H18</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verzamelblad!I18</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verzamelblad!J18</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verzamelblad!K18</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verzamelblad!L18</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verzamelblad!N18</f>
        <v>0</v>
      </c>
      <c r="H17" s="185">
        <f>'Tarieven onderhoud'!D10</f>
        <v>0</v>
      </c>
      <c r="I17" s="184">
        <f t="shared" si="0"/>
        <v>0</v>
      </c>
    </row>
    <row r="18" spans="2:15" x14ac:dyDescent="0.3">
      <c r="B18" s="3" t="str">
        <f>verzamelblad!O4</f>
        <v>Sierplantsoen</v>
      </c>
      <c r="C18" s="62"/>
      <c r="D18" s="62"/>
      <c r="E18" s="63"/>
      <c r="F18" s="64" t="str">
        <f>verzamelblad!O3</f>
        <v>m2</v>
      </c>
      <c r="G18" s="259">
        <f>verzamelblad!O18</f>
        <v>0</v>
      </c>
      <c r="H18" s="185">
        <f>'Tarieven onderhoud'!D11</f>
        <v>0</v>
      </c>
      <c r="I18" s="184">
        <f t="shared" si="0"/>
        <v>0</v>
      </c>
    </row>
    <row r="19" spans="2:15" x14ac:dyDescent="0.3">
      <c r="B19" s="3" t="str">
        <f>verzamelblad!P4</f>
        <v>Bodembedekkers</v>
      </c>
      <c r="C19" s="62"/>
      <c r="D19" s="62"/>
      <c r="E19" s="63"/>
      <c r="F19" s="64" t="str">
        <f>verzamelblad!P3</f>
        <v>m2</v>
      </c>
      <c r="G19" s="259">
        <f>verzamelblad!P18</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verzamelblad!Q18</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verzamelblad!R18</f>
        <v>0</v>
      </c>
      <c r="H21" s="185">
        <f>'Tarieven onderhoud'!D14</f>
        <v>0</v>
      </c>
      <c r="I21" s="184">
        <f t="shared" si="0"/>
        <v>0</v>
      </c>
    </row>
    <row r="22" spans="2:15" x14ac:dyDescent="0.3">
      <c r="B22" s="3" t="str">
        <f>verzamelblad!S4</f>
        <v>Gazons</v>
      </c>
      <c r="C22" s="62"/>
      <c r="D22" s="71"/>
      <c r="E22" s="63"/>
      <c r="F22" s="64" t="str">
        <f>verzamelblad!S3</f>
        <v>m2</v>
      </c>
      <c r="G22" s="259">
        <f>verzamelblad!S18</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verzamelblad!T18</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verzamelblad!U18</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verzamelblad!V18</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verzamelblad!W18</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verzamelblad!X18</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verzamelblad!Y18</f>
        <v>160.91300000000001</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verzamelblad!Z18</f>
        <v>1364.8720000000001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verzamelblad!AA18</f>
        <v>21.030999999999999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verzamelblad!AB18</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verzamelblad!AC18</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verzamelblad!AD18</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verzamelblad!AE18</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verzamelblad!AF18</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verzamelblad!AG18</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verzamelblad!AH18</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verzamelblad!AI18</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verzamelblad!AJ18</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verzamelblad!AK18</f>
        <v>18</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verzamelblad!AM18</f>
        <v>4</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IF(N34=0,"",N34)</f>
        <v/>
      </c>
      <c r="D101">
        <f t="shared" ca="1" si="2"/>
        <v>0</v>
      </c>
      <c r="E101" s="1" t="str">
        <f>IF(O34="","",SUM(D101/O34)*#REF!)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4wyKWASZ+asdjea+AsKq8FHroD+WYYcPll8qKWd85MDUwi08RyLGYxoS1u4/6FND4sHpKs7YgcDVpm/tCJ8ijA==" saltValue="TnLjnslfyV/Ded05n3lb9Q==" spinCount="100000" sheet="1" objects="1" scenarios="1"/>
  <mergeCells count="2">
    <mergeCell ref="B3:I3"/>
    <mergeCell ref="B44:I44"/>
  </mergeCells>
  <phoneticPr fontId="11" type="noConversion"/>
  <conditionalFormatting sqref="N16">
    <cfRule type="cellIs" dxfId="2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15,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Esdoorn De</v>
      </c>
      <c r="C5" s="95"/>
      <c r="D5" s="95"/>
      <c r="E5" s="96"/>
      <c r="F5" s="41"/>
      <c r="G5" s="41"/>
      <c r="H5" s="41"/>
      <c r="I5" s="101"/>
    </row>
    <row r="6" spans="1:14" x14ac:dyDescent="0.3">
      <c r="A6" s="8"/>
      <c r="B6" s="111" t="str">
        <f>VLOOKUP(I6,verzamelblad!A5:E54,4)</f>
        <v>Buiskoolstraat 1</v>
      </c>
      <c r="C6" s="97"/>
      <c r="D6" s="97"/>
      <c r="E6" s="98"/>
      <c r="F6" s="46"/>
      <c r="G6" s="47" t="s">
        <v>5</v>
      </c>
      <c r="H6" s="79"/>
      <c r="I6" s="102">
        <v>15</v>
      </c>
    </row>
    <row r="7" spans="1:14" x14ac:dyDescent="0.3">
      <c r="A7" s="8"/>
      <c r="B7" s="112" t="str">
        <f>VLOOKUP(I6,verzamelblad!A5:E54,5)</f>
        <v>7814 RC Emmen/Weerdinge</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verzamelblad!F19</f>
        <v>2459.232</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verzamelblad!H19</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verzamelblad!I19</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verzamelblad!J19</f>
        <v>3</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verzamelblad!K19</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verzamelblad!L19</f>
        <v>53.6</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verzamelblad!N19</f>
        <v>0</v>
      </c>
      <c r="H17" s="185">
        <f>'Tarieven onderhoud'!D10</f>
        <v>0</v>
      </c>
      <c r="I17" s="184">
        <f t="shared" si="0"/>
        <v>0</v>
      </c>
    </row>
    <row r="18" spans="2:15" x14ac:dyDescent="0.3">
      <c r="B18" s="3" t="str">
        <f>verzamelblad!O4</f>
        <v>Sierplantsoen</v>
      </c>
      <c r="C18" s="62"/>
      <c r="D18" s="62"/>
      <c r="E18" s="63"/>
      <c r="F18" s="64" t="str">
        <f>verzamelblad!O3</f>
        <v>m2</v>
      </c>
      <c r="G18" s="259">
        <f>verzamelblad!O19</f>
        <v>0</v>
      </c>
      <c r="H18" s="185">
        <f>'Tarieven onderhoud'!D11</f>
        <v>0</v>
      </c>
      <c r="I18" s="184">
        <f t="shared" si="0"/>
        <v>0</v>
      </c>
    </row>
    <row r="19" spans="2:15" x14ac:dyDescent="0.3">
      <c r="B19" s="3" t="str">
        <f>verzamelblad!P4</f>
        <v>Bodembedekkers</v>
      </c>
      <c r="C19" s="62"/>
      <c r="D19" s="62"/>
      <c r="E19" s="63"/>
      <c r="F19" s="64" t="str">
        <f>verzamelblad!P3</f>
        <v>m2</v>
      </c>
      <c r="G19" s="259">
        <f>verzamelblad!P19</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verzamelblad!Q19</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verzamelblad!R19</f>
        <v>0</v>
      </c>
      <c r="H21" s="185">
        <f>'Tarieven onderhoud'!D14</f>
        <v>0</v>
      </c>
      <c r="I21" s="184">
        <f t="shared" si="0"/>
        <v>0</v>
      </c>
    </row>
    <row r="22" spans="2:15" x14ac:dyDescent="0.3">
      <c r="B22" s="3" t="str">
        <f>verzamelblad!S4</f>
        <v>Gazons</v>
      </c>
      <c r="C22" s="62"/>
      <c r="D22" s="71"/>
      <c r="E22" s="63"/>
      <c r="F22" s="64" t="str">
        <f>verzamelblad!S3</f>
        <v>m2</v>
      </c>
      <c r="G22" s="259">
        <f>verzamelblad!S19</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verzamelblad!T19</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verzamelblad!U19</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verzamelblad!V19</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verzamelblad!W19</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verzamelblad!X19</f>
        <v>53.802999999999997</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verzamelblad!Y19</f>
        <v>26.721</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verzamelblad!Z19</f>
        <v>519.84</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verzamelblad!AA19</f>
        <v>94.968000000000004</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verzamelblad!AB19</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verzamelblad!AC19</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verzamelblad!AD19</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verzamelblad!AE19</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verzamelblad!AF19</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verzamelblad!AG19</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verzamelblad!AH19</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verzamelblad!AI19</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verzamelblad!AJ19</f>
        <v>16.140899999999998</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verzamelblad!AK19</f>
        <v>12.95</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verzamelblad!AM19</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str">
        <f t="shared" ref="A98" si="3">IF(N33=0,"",N33)</f>
        <v/>
      </c>
      <c r="D98">
        <f t="shared" ca="1" si="2"/>
        <v>0</v>
      </c>
      <c r="E98" s="1" t="str">
        <f>IF(O33="","",SUM(D98/O33)*#REF!)</f>
        <v/>
      </c>
    </row>
    <row r="99" spans="1:5" hidden="1" x14ac:dyDescent="0.3">
      <c r="A99" t="e">
        <f>IF(#REF!=0,"",#REF!)</f>
        <v>#REF!</v>
      </c>
      <c r="D99" t="e">
        <f t="shared" ca="1" si="2"/>
        <v>#REF!</v>
      </c>
      <c r="E99" s="1" t="e">
        <f>IF(#REF!="","",SUM(D99/#REF!)*#REF!)</f>
        <v>#REF!</v>
      </c>
    </row>
    <row r="100" spans="1:5" hidden="1" x14ac:dyDescent="0.3">
      <c r="A100" t="str">
        <f>IF(N34=0,"",N34)</f>
        <v/>
      </c>
      <c r="D100">
        <f t="shared" ca="1" si="2"/>
        <v>0</v>
      </c>
      <c r="E100" s="1" t="str">
        <f>IF(O34="","",SUM(D100/O34)*#REF!)</f>
        <v/>
      </c>
    </row>
    <row r="101" spans="1:5" hidden="1" x14ac:dyDescent="0.3">
      <c r="A101" t="str">
        <f>IF(N35=0,"",N35)</f>
        <v/>
      </c>
      <c r="D101">
        <f t="shared" ca="1" si="2"/>
        <v>0</v>
      </c>
      <c r="E101" s="1" t="str">
        <f>IF(O35="","",SUM(D101/O35)*#REF!)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JxyrHSGHpNE7gf6SZJEgfWqrzxvujQkVPAXpdUZLwPYl9rFyuykBgnKmmAwO0OtJhErqWiBeD4fMz5ofAM7cRQ==" saltValue="EA5Q4xTdEWEWwBC00nvo9g==" spinCount="100000" sheet="1" objects="1" scenarios="1"/>
  <mergeCells count="2">
    <mergeCell ref="B3:I3"/>
    <mergeCell ref="B44:I44"/>
  </mergeCells>
  <phoneticPr fontId="11" type="noConversion"/>
  <conditionalFormatting sqref="N16">
    <cfRule type="cellIs" dxfId="2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16,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Iemenhof De</v>
      </c>
      <c r="C5" s="95"/>
      <c r="D5" s="95"/>
      <c r="E5" s="96"/>
      <c r="F5" s="41"/>
      <c r="G5" s="41"/>
      <c r="H5" s="41"/>
      <c r="I5" s="101"/>
    </row>
    <row r="6" spans="1:14" x14ac:dyDescent="0.3">
      <c r="A6" s="8"/>
      <c r="B6" s="111" t="str">
        <f>VLOOKUP(I6,verzamelblad!A5:E54,4)</f>
        <v>Spanjaardspad 86</v>
      </c>
      <c r="C6" s="97"/>
      <c r="D6" s="97"/>
      <c r="E6" s="98"/>
      <c r="F6" s="46"/>
      <c r="G6" s="47" t="s">
        <v>5</v>
      </c>
      <c r="H6" s="79"/>
      <c r="I6" s="102">
        <v>16</v>
      </c>
    </row>
    <row r="7" spans="1:14" x14ac:dyDescent="0.3">
      <c r="A7" s="8"/>
      <c r="B7" s="112" t="str">
        <f>VLOOKUP(I6,verzamelblad!A5:E54,5)</f>
        <v>7761 BR  Schoonebeek</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113" t="str">
        <f>verzamelblad!F4</f>
        <v>Schoolplein vegen (m2 = totaal van 4 beurten per jaar)</v>
      </c>
      <c r="C11" s="94"/>
      <c r="D11" s="114"/>
      <c r="E11" s="115"/>
      <c r="F11" s="64" t="str">
        <f>verzamelblad!F3</f>
        <v>m2</v>
      </c>
      <c r="G11" s="259">
        <f>verzamelblad!F20</f>
        <v>9397.6880000000001</v>
      </c>
      <c r="H11" s="185">
        <f>'Tarieven onderhoud'!D4</f>
        <v>0</v>
      </c>
      <c r="I11" s="184">
        <f>SUM(G11*H11)</f>
        <v>0</v>
      </c>
      <c r="J11" s="1"/>
      <c r="K11" s="1"/>
      <c r="L11" s="1"/>
      <c r="M11" s="1"/>
    </row>
    <row r="12" spans="1:14" ht="18.75" customHeight="1" x14ac:dyDescent="0.3">
      <c r="B12" s="113" t="str">
        <f>verzamelblad!H4</f>
        <v>Vorm en leibomen</v>
      </c>
      <c r="C12" s="114"/>
      <c r="D12" s="114"/>
      <c r="E12" s="115"/>
      <c r="F12" s="116" t="str">
        <f>verzamelblad!H3</f>
        <v>stuks</v>
      </c>
      <c r="G12" s="259">
        <f>verzamelblad!H20</f>
        <v>0</v>
      </c>
      <c r="H12" s="185">
        <f>'Tarieven onderhoud'!D5</f>
        <v>0</v>
      </c>
      <c r="I12" s="184">
        <f>SUM(G12*H12)</f>
        <v>0</v>
      </c>
      <c r="J12" s="1"/>
      <c r="K12" s="67"/>
      <c r="L12" s="67"/>
      <c r="M12" s="1"/>
      <c r="N12" s="1"/>
    </row>
    <row r="13" spans="1:14" x14ac:dyDescent="0.3">
      <c r="B13" s="113" t="str">
        <f>verzamelblad!I4</f>
        <v>Bomen &lt; 20cm</v>
      </c>
      <c r="C13" s="114"/>
      <c r="D13" s="114"/>
      <c r="E13" s="115"/>
      <c r="F13" s="64" t="str">
        <f>verzamelblad!I3</f>
        <v>stuks</v>
      </c>
      <c r="G13" s="259">
        <f>verzamelblad!I20</f>
        <v>0</v>
      </c>
      <c r="H13" s="185">
        <f>'Tarieven onderhoud'!D6</f>
        <v>0</v>
      </c>
      <c r="I13" s="184">
        <f>SUM(G13*H13)</f>
        <v>0</v>
      </c>
      <c r="J13" s="11"/>
      <c r="K13" s="11"/>
      <c r="L13" s="11"/>
      <c r="M13" s="69"/>
      <c r="N13" s="70"/>
    </row>
    <row r="14" spans="1:14" x14ac:dyDescent="0.3">
      <c r="B14" s="113" t="str">
        <f>verzamelblad!J4</f>
        <v>Bomen &gt; 20cm</v>
      </c>
      <c r="C14" s="114"/>
      <c r="D14" s="114"/>
      <c r="E14" s="115"/>
      <c r="F14" s="64" t="str">
        <f>verzamelblad!J3</f>
        <v>stuks</v>
      </c>
      <c r="G14" s="259">
        <f>verzamelblad!J20</f>
        <v>5</v>
      </c>
      <c r="H14" s="185">
        <f>'Tarieven onderhoud'!D7</f>
        <v>0</v>
      </c>
      <c r="I14" s="184">
        <f t="shared" ref="I14:I41" si="0">SUM(G14*H14)</f>
        <v>0</v>
      </c>
      <c r="J14" s="11"/>
      <c r="K14" s="11"/>
      <c r="L14" s="11"/>
      <c r="M14" s="69"/>
      <c r="N14" s="70"/>
    </row>
    <row r="15" spans="1:14" x14ac:dyDescent="0.3">
      <c r="B15" s="113" t="str">
        <f>verzamelblad!K4</f>
        <v>Bosplantsoen</v>
      </c>
      <c r="C15" s="114"/>
      <c r="D15" s="114"/>
      <c r="E15" s="115"/>
      <c r="F15" s="116" t="str">
        <f>verzamelblad!K3</f>
        <v>m2</v>
      </c>
      <c r="G15" s="259">
        <f>verzamelblad!K20</f>
        <v>0</v>
      </c>
      <c r="H15" s="185">
        <f>'Tarieven onderhoud'!D8</f>
        <v>0</v>
      </c>
      <c r="I15" s="184">
        <f t="shared" si="0"/>
        <v>0</v>
      </c>
      <c r="J15" s="11"/>
      <c r="K15" s="11"/>
      <c r="L15" s="11"/>
      <c r="M15" s="69"/>
      <c r="N15" s="70"/>
    </row>
    <row r="16" spans="1:14" x14ac:dyDescent="0.3">
      <c r="B16" s="113" t="str">
        <f>verzamelblad!L4</f>
        <v>(Blok) hagen (m2 = 2-zijdig / m1 x H=100)</v>
      </c>
      <c r="C16" s="114"/>
      <c r="D16" s="114"/>
      <c r="E16" s="115"/>
      <c r="F16" s="64" t="str">
        <f>verzamelblad!L3</f>
        <v>m2</v>
      </c>
      <c r="G16" s="259">
        <f>verzamelblad!L20</f>
        <v>0</v>
      </c>
      <c r="H16" s="185">
        <f>'Tarieven onderhoud'!D9</f>
        <v>0</v>
      </c>
      <c r="I16" s="184">
        <f t="shared" si="0"/>
        <v>0</v>
      </c>
      <c r="J16" s="11"/>
      <c r="K16" s="11"/>
      <c r="L16" s="11"/>
      <c r="M16" s="69"/>
      <c r="N16" s="1"/>
    </row>
    <row r="17" spans="2:15" x14ac:dyDescent="0.3">
      <c r="B17" s="113" t="str">
        <f>verzamelblad!N4</f>
        <v>Sier en grove heesters</v>
      </c>
      <c r="C17" s="114"/>
      <c r="D17" s="114"/>
      <c r="E17" s="115"/>
      <c r="F17" s="64" t="str">
        <f>verzamelblad!N3</f>
        <v>m2</v>
      </c>
      <c r="G17" s="259">
        <f>verzamelblad!N20</f>
        <v>0</v>
      </c>
      <c r="H17" s="185">
        <f>'Tarieven onderhoud'!D10</f>
        <v>0</v>
      </c>
      <c r="I17" s="184">
        <f t="shared" si="0"/>
        <v>0</v>
      </c>
    </row>
    <row r="18" spans="2:15" x14ac:dyDescent="0.3">
      <c r="B18" s="113" t="str">
        <f>verzamelblad!O4</f>
        <v>Sierplantsoen</v>
      </c>
      <c r="C18" s="114"/>
      <c r="D18" s="114"/>
      <c r="E18" s="115"/>
      <c r="F18" s="116" t="str">
        <f>verzamelblad!O3</f>
        <v>m2</v>
      </c>
      <c r="G18" s="259">
        <f>verzamelblad!O20</f>
        <v>41.862000000000002</v>
      </c>
      <c r="H18" s="185">
        <f>'Tarieven onderhoud'!D11</f>
        <v>0</v>
      </c>
      <c r="I18" s="184">
        <f t="shared" si="0"/>
        <v>0</v>
      </c>
    </row>
    <row r="19" spans="2:15" x14ac:dyDescent="0.3">
      <c r="B19" s="113" t="str">
        <f>verzamelblad!P4</f>
        <v>Bodembedekkers</v>
      </c>
      <c r="C19" s="114"/>
      <c r="D19" s="114"/>
      <c r="E19" s="115"/>
      <c r="F19" s="64" t="str">
        <f>verzamelblad!P3</f>
        <v>m2</v>
      </c>
      <c r="G19" s="259">
        <f>verzamelblad!P20</f>
        <v>0</v>
      </c>
      <c r="H19" s="185">
        <f>'Tarieven onderhoud'!D12</f>
        <v>0</v>
      </c>
      <c r="I19" s="184">
        <f t="shared" si="0"/>
        <v>0</v>
      </c>
    </row>
    <row r="20" spans="2:15" ht="15.75" customHeight="1" x14ac:dyDescent="0.3">
      <c r="B20" s="113" t="str">
        <f>verzamelblad!Q4</f>
        <v>Klimplanten</v>
      </c>
      <c r="C20" s="114"/>
      <c r="D20" s="114"/>
      <c r="E20" s="115"/>
      <c r="F20" s="64" t="str">
        <f>verzamelblad!Q3</f>
        <v>m2</v>
      </c>
      <c r="G20" s="259">
        <f>verzamelblad!Q20</f>
        <v>0</v>
      </c>
      <c r="H20" s="185">
        <f>'Tarieven onderhoud'!D13</f>
        <v>0</v>
      </c>
      <c r="I20" s="184">
        <f t="shared" si="0"/>
        <v>0</v>
      </c>
    </row>
    <row r="21" spans="2:15" ht="15.75" customHeight="1" x14ac:dyDescent="0.3">
      <c r="B21" s="113" t="str">
        <f>verzamelblad!R4</f>
        <v>Vaste planten</v>
      </c>
      <c r="C21" s="114"/>
      <c r="D21" s="114"/>
      <c r="E21" s="115"/>
      <c r="F21" s="116" t="str">
        <f>verzamelblad!R3</f>
        <v>m2</v>
      </c>
      <c r="G21" s="259">
        <f>verzamelblad!R20</f>
        <v>0</v>
      </c>
      <c r="H21" s="185">
        <f>'Tarieven onderhoud'!D14</f>
        <v>0</v>
      </c>
      <c r="I21" s="184">
        <f t="shared" si="0"/>
        <v>0</v>
      </c>
    </row>
    <row r="22" spans="2:15" x14ac:dyDescent="0.3">
      <c r="B22" s="113" t="str">
        <f>verzamelblad!S4</f>
        <v>Gazons</v>
      </c>
      <c r="C22" s="114"/>
      <c r="D22" s="117"/>
      <c r="E22" s="115"/>
      <c r="F22" s="64" t="str">
        <f>verzamelblad!S3</f>
        <v>m2</v>
      </c>
      <c r="G22" s="259">
        <f>verzamelblad!S20</f>
        <v>87.88</v>
      </c>
      <c r="H22" s="185">
        <f>'Tarieven onderhoud'!D15</f>
        <v>0</v>
      </c>
      <c r="I22" s="184">
        <f t="shared" si="0"/>
        <v>0</v>
      </c>
      <c r="J22" s="14"/>
      <c r="K22" s="14"/>
      <c r="L22" s="14"/>
      <c r="N22" s="1"/>
      <c r="O22" s="34"/>
    </row>
    <row r="23" spans="2:15" x14ac:dyDescent="0.3">
      <c r="B23" s="113" t="str">
        <f>verzamelblad!T4</f>
        <v>Valondergrond rubber</v>
      </c>
      <c r="C23" s="114"/>
      <c r="D23" s="117"/>
      <c r="E23" s="115"/>
      <c r="F23" s="64" t="str">
        <f>verzamelblad!T3</f>
        <v>m2</v>
      </c>
      <c r="G23" s="259">
        <f>verzamelblad!T20</f>
        <v>0</v>
      </c>
      <c r="H23" s="185">
        <f>'Tarieven onderhoud'!D16</f>
        <v>0</v>
      </c>
      <c r="I23" s="184">
        <f t="shared" si="0"/>
        <v>0</v>
      </c>
      <c r="J23" s="14"/>
      <c r="K23" s="14"/>
      <c r="L23" s="14"/>
      <c r="N23" s="1"/>
      <c r="O23" s="34"/>
    </row>
    <row r="24" spans="2:15" x14ac:dyDescent="0.3">
      <c r="B24" s="113" t="str">
        <f>verzamelblad!U4</f>
        <v>Valondergrond boomschors / houtsnippers (gemiddelde tbv vergelijkingsprijs)</v>
      </c>
      <c r="C24" s="114"/>
      <c r="D24" s="114"/>
      <c r="E24" s="115"/>
      <c r="F24" s="116" t="str">
        <f>verzamelblad!U3</f>
        <v>m2</v>
      </c>
      <c r="G24" s="259">
        <f>verzamelblad!U20</f>
        <v>0</v>
      </c>
      <c r="H24" s="185">
        <f>'Tarieven onderhoud'!D17</f>
        <v>0</v>
      </c>
      <c r="I24" s="184">
        <f t="shared" si="0"/>
        <v>0</v>
      </c>
      <c r="N24" s="1"/>
      <c r="O24" s="34"/>
    </row>
    <row r="25" spans="2:15" x14ac:dyDescent="0.3">
      <c r="B25" s="113" t="str">
        <f>verzamelblad!V4</f>
        <v>Valondergrond boomschors</v>
      </c>
      <c r="C25" s="114"/>
      <c r="D25" s="114"/>
      <c r="E25" s="115"/>
      <c r="F25" s="116" t="str">
        <f>verzamelblad!V3</f>
        <v>m2</v>
      </c>
      <c r="G25" s="259">
        <f>verzamelblad!V20</f>
        <v>0</v>
      </c>
      <c r="H25" s="185">
        <f>'Tarieven onderhoud'!D18</f>
        <v>0</v>
      </c>
      <c r="I25" s="184">
        <f t="shared" ref="I25:I26" si="1">SUM(G25*H25)</f>
        <v>0</v>
      </c>
      <c r="N25" s="1"/>
      <c r="O25" s="34"/>
    </row>
    <row r="26" spans="2:15" x14ac:dyDescent="0.3">
      <c r="B26" s="113" t="str">
        <f>verzamelblad!W4</f>
        <v>Valondergrond houtsnippers</v>
      </c>
      <c r="C26" s="114"/>
      <c r="D26" s="114"/>
      <c r="E26" s="115"/>
      <c r="F26" s="116" t="str">
        <f>verzamelblad!W3</f>
        <v>m2</v>
      </c>
      <c r="G26" s="259">
        <f>verzamelblad!W20</f>
        <v>0</v>
      </c>
      <c r="H26" s="185">
        <f>'Tarieven onderhoud'!D19</f>
        <v>0</v>
      </c>
      <c r="I26" s="184">
        <f t="shared" si="1"/>
        <v>0</v>
      </c>
      <c r="N26" s="1"/>
      <c r="O26" s="34"/>
    </row>
    <row r="27" spans="2:15" x14ac:dyDescent="0.3">
      <c r="B27" s="113" t="str">
        <f>verzamelblad!X4</f>
        <v>Valondergrond  valzand</v>
      </c>
      <c r="C27" s="114"/>
      <c r="D27" s="115"/>
      <c r="E27" s="115"/>
      <c r="F27" s="64" t="str">
        <f>verzamelblad!X3</f>
        <v>m2</v>
      </c>
      <c r="G27" s="259">
        <f>verzamelblad!X20</f>
        <v>0</v>
      </c>
      <c r="H27" s="185">
        <f>'Tarieven onderhoud'!D20</f>
        <v>0</v>
      </c>
      <c r="I27" s="184">
        <f t="shared" si="0"/>
        <v>0</v>
      </c>
      <c r="J27" s="1"/>
      <c r="K27" s="1"/>
      <c r="L27" s="1"/>
      <c r="N27" s="1"/>
      <c r="O27" s="34"/>
    </row>
    <row r="28" spans="2:15" x14ac:dyDescent="0.3">
      <c r="B28" s="113" t="str">
        <f>verzamelblad!Y4</f>
        <v>Valondergrond kunstgras</v>
      </c>
      <c r="C28" s="114"/>
      <c r="D28" s="115"/>
      <c r="E28" s="115"/>
      <c r="F28" s="64" t="str">
        <f>verzamelblad!Y3</f>
        <v>m2</v>
      </c>
      <c r="G28" s="259">
        <f>verzamelblad!Y20</f>
        <v>0</v>
      </c>
      <c r="H28" s="185">
        <f>'Tarieven onderhoud'!D21</f>
        <v>0</v>
      </c>
      <c r="I28" s="184">
        <f t="shared" si="0"/>
        <v>0</v>
      </c>
      <c r="J28" s="8"/>
      <c r="K28" s="8"/>
      <c r="L28" s="8"/>
      <c r="N28" s="1"/>
      <c r="O28" s="34"/>
    </row>
    <row r="29" spans="2:15" x14ac:dyDescent="0.3">
      <c r="B29" s="113" t="str">
        <f>verzamelblad!Z4</f>
        <v>Verharding tegels</v>
      </c>
      <c r="C29" s="114"/>
      <c r="D29" s="115"/>
      <c r="E29" s="134"/>
      <c r="F29" s="116" t="str">
        <f>verzamelblad!Z3</f>
        <v>m2</v>
      </c>
      <c r="G29" s="259">
        <f>verzamelblad!Z20</f>
        <v>2112.2289999999998</v>
      </c>
      <c r="H29" s="185">
        <f>'Tarieven onderhoud'!D22</f>
        <v>0</v>
      </c>
      <c r="I29" s="184">
        <f t="shared" si="0"/>
        <v>0</v>
      </c>
      <c r="J29" s="8"/>
      <c r="K29" s="8"/>
      <c r="L29" s="8"/>
      <c r="N29" s="1"/>
      <c r="O29" s="34"/>
    </row>
    <row r="30" spans="2:15" x14ac:dyDescent="0.3">
      <c r="B30" s="113" t="str">
        <f>verzamelblad!AA4</f>
        <v>Verharding rubberen tegels</v>
      </c>
      <c r="C30" s="114"/>
      <c r="D30" s="115"/>
      <c r="E30" s="134"/>
      <c r="F30" s="64" t="str">
        <f>verzamelblad!AA3</f>
        <v>m2</v>
      </c>
      <c r="G30" s="259">
        <f>verzamelblad!AA20</f>
        <v>237.19300000000001</v>
      </c>
      <c r="H30" s="185">
        <f>'Tarieven onderhoud'!D23</f>
        <v>0</v>
      </c>
      <c r="I30" s="184">
        <f t="shared" si="0"/>
        <v>0</v>
      </c>
      <c r="J30" s="8"/>
      <c r="K30" s="8"/>
      <c r="L30" s="8"/>
      <c r="N30" s="1"/>
      <c r="O30" s="34"/>
    </row>
    <row r="31" spans="2:15" x14ac:dyDescent="0.3">
      <c r="B31" s="113" t="str">
        <f>verzamelblad!AB4</f>
        <v>Verharding kunststof/hout</v>
      </c>
      <c r="C31" s="114"/>
      <c r="D31" s="115"/>
      <c r="E31" s="134"/>
      <c r="F31" s="64" t="str">
        <f>verzamelblad!AB3</f>
        <v>m2</v>
      </c>
      <c r="G31" s="259">
        <f>verzamelblad!AB20</f>
        <v>0</v>
      </c>
      <c r="H31" s="185">
        <f>'Tarieven onderhoud'!D24</f>
        <v>0</v>
      </c>
      <c r="I31" s="184">
        <f t="shared" si="0"/>
        <v>0</v>
      </c>
      <c r="J31" s="8"/>
      <c r="K31" s="8"/>
      <c r="L31" s="8"/>
      <c r="N31" s="1"/>
      <c r="O31" s="34"/>
    </row>
    <row r="32" spans="2:15" x14ac:dyDescent="0.3">
      <c r="B32" s="113" t="str">
        <f>verzamelblad!AC4</f>
        <v>Verharding beton</v>
      </c>
      <c r="C32" s="114"/>
      <c r="D32" s="115"/>
      <c r="E32" s="134"/>
      <c r="F32" s="64" t="str">
        <f>verzamelblad!AC3</f>
        <v>m2</v>
      </c>
      <c r="G32" s="259">
        <f>verzamelblad!AC20</f>
        <v>0</v>
      </c>
      <c r="H32" s="185">
        <f>'Tarieven onderhoud'!D25</f>
        <v>0</v>
      </c>
      <c r="I32" s="184">
        <f t="shared" si="0"/>
        <v>0</v>
      </c>
      <c r="J32" s="8"/>
      <c r="K32" s="8"/>
      <c r="L32" s="8"/>
      <c r="N32" s="1"/>
      <c r="O32" s="34"/>
    </row>
    <row r="33" spans="2:15" x14ac:dyDescent="0.3">
      <c r="B33" s="113" t="str">
        <f>verzamelblad!AD4</f>
        <v>Halfverharding</v>
      </c>
      <c r="C33" s="114"/>
      <c r="D33" s="115"/>
      <c r="E33" s="115"/>
      <c r="F33" s="64" t="str">
        <f>verzamelblad!AD3</f>
        <v>m2</v>
      </c>
      <c r="G33" s="259">
        <f>verzamelblad!AD20</f>
        <v>0</v>
      </c>
      <c r="H33" s="185">
        <f>'Tarieven onderhoud'!D26</f>
        <v>0</v>
      </c>
      <c r="I33" s="184">
        <f t="shared" si="0"/>
        <v>0</v>
      </c>
      <c r="J33" s="8"/>
      <c r="K33" s="8"/>
      <c r="L33" s="8"/>
      <c r="N33" s="1"/>
      <c r="O33" s="34"/>
    </row>
    <row r="34" spans="2:15" x14ac:dyDescent="0.3">
      <c r="B34" s="113" t="str">
        <f>verzamelblad!AE4</f>
        <v>Boomomheining</v>
      </c>
      <c r="C34" s="114"/>
      <c r="D34" s="115"/>
      <c r="E34" s="115"/>
      <c r="F34" s="116" t="str">
        <f>verzamelblad!AE3</f>
        <v>stuks</v>
      </c>
      <c r="G34" s="259">
        <f>verzamelblad!AE20</f>
        <v>0</v>
      </c>
      <c r="H34" s="185">
        <f>'Tarieven onderhoud'!D27</f>
        <v>0</v>
      </c>
      <c r="I34" s="184">
        <f t="shared" si="0"/>
        <v>0</v>
      </c>
      <c r="J34" s="8"/>
      <c r="K34" s="8"/>
      <c r="L34" s="8"/>
      <c r="N34" s="1"/>
      <c r="O34" s="34"/>
    </row>
    <row r="35" spans="2:15" x14ac:dyDescent="0.3">
      <c r="B35" s="113" t="str">
        <f>verzamelblad!AF4</f>
        <v>Winterklaar maken waterkranen</v>
      </c>
      <c r="C35" s="114"/>
      <c r="D35" s="115"/>
      <c r="E35" s="115"/>
      <c r="F35" s="64" t="str">
        <f>verzamelblad!AF3</f>
        <v>stuks</v>
      </c>
      <c r="G35" s="259">
        <f>verzamelblad!AF20</f>
        <v>0</v>
      </c>
      <c r="H35" s="185">
        <f>'Tarieven onderhoud'!D28</f>
        <v>0</v>
      </c>
      <c r="I35" s="190">
        <f t="shared" si="0"/>
        <v>0</v>
      </c>
      <c r="J35" s="8"/>
      <c r="K35" s="8"/>
      <c r="L35" s="8"/>
      <c r="N35" s="1"/>
      <c r="O35" s="34"/>
    </row>
    <row r="36" spans="2:15" x14ac:dyDescent="0.3">
      <c r="B36" s="113" t="str">
        <f>verzamelblad!AG4</f>
        <v>niet van toepassing</v>
      </c>
      <c r="C36" s="114"/>
      <c r="D36" s="115"/>
      <c r="E36" s="115"/>
      <c r="F36" s="64" t="str">
        <f>verzamelblad!AG3</f>
        <v>m3</v>
      </c>
      <c r="G36" s="259">
        <f>verzamelblad!AG20</f>
        <v>0</v>
      </c>
      <c r="H36" s="185">
        <f>'Tarieven onderhoud'!D29</f>
        <v>0</v>
      </c>
      <c r="I36" s="190">
        <f t="shared" si="0"/>
        <v>0</v>
      </c>
      <c r="J36" s="8"/>
      <c r="K36" s="8"/>
      <c r="L36" s="8"/>
      <c r="N36" s="1"/>
      <c r="O36" s="34"/>
    </row>
    <row r="37" spans="2:15" x14ac:dyDescent="0.3">
      <c r="B37" s="113" t="str">
        <f>verzamelblad!AH4</f>
        <v>Vervangen valondergrond boomschors (300mm)</v>
      </c>
      <c r="C37" s="114"/>
      <c r="D37" s="115"/>
      <c r="E37" s="115"/>
      <c r="F37" s="64" t="str">
        <f>verzamelblad!AH3</f>
        <v>m3</v>
      </c>
      <c r="G37" s="259">
        <f>verzamelblad!AH20</f>
        <v>0</v>
      </c>
      <c r="H37" s="185">
        <f>'Tarieven onderhoud'!D30</f>
        <v>0</v>
      </c>
      <c r="I37" s="190">
        <f t="shared" si="0"/>
        <v>0</v>
      </c>
      <c r="J37" s="8"/>
      <c r="K37" s="8"/>
      <c r="L37" s="8"/>
      <c r="N37" s="1"/>
      <c r="O37" s="34"/>
    </row>
    <row r="38" spans="2:15" x14ac:dyDescent="0.3">
      <c r="B38" s="113" t="str">
        <f>verzamelblad!AI4</f>
        <v>Vervangen valondergrond houtsnippers (300mm)</v>
      </c>
      <c r="C38" s="114"/>
      <c r="D38" s="115"/>
      <c r="E38" s="115"/>
      <c r="F38" s="64" t="str">
        <f>verzamelblad!AI3</f>
        <v>m3</v>
      </c>
      <c r="G38" s="259">
        <f>verzamelblad!AI20</f>
        <v>0</v>
      </c>
      <c r="H38" s="185">
        <f>'Tarieven onderhoud'!D31</f>
        <v>0</v>
      </c>
      <c r="I38" s="190">
        <f t="shared" si="0"/>
        <v>0</v>
      </c>
      <c r="J38" s="8"/>
      <c r="K38" s="8"/>
      <c r="L38" s="8"/>
      <c r="N38" s="1"/>
      <c r="O38" s="34"/>
    </row>
    <row r="39" spans="2:15" x14ac:dyDescent="0.3">
      <c r="B39" s="113" t="str">
        <f>verzamelblad!AJ4</f>
        <v>Vervangen valondergrond valzand (300mm) (1 keer per 2 jaar)</v>
      </c>
      <c r="C39" s="114"/>
      <c r="D39" s="115"/>
      <c r="E39" s="115"/>
      <c r="F39" s="64" t="str">
        <f>verzamelblad!AJ3</f>
        <v>m3</v>
      </c>
      <c r="G39" s="259">
        <f>verzamelblad!AJ20</f>
        <v>0</v>
      </c>
      <c r="H39" s="185">
        <f>'Tarieven onderhoud'!D32</f>
        <v>0</v>
      </c>
      <c r="I39" s="190">
        <f>SUM(G39*H39)/2</f>
        <v>0</v>
      </c>
      <c r="J39" s="8"/>
      <c r="K39" s="8"/>
      <c r="L39" s="8"/>
      <c r="N39" s="1"/>
      <c r="O39" s="34"/>
    </row>
    <row r="40" spans="2:15" x14ac:dyDescent="0.3">
      <c r="B40" s="113" t="str">
        <f>verzamelblad!AK4</f>
        <v>Vervangen zandbak zand (500mm) (1 keer per 2 jaar)</v>
      </c>
      <c r="C40" s="114"/>
      <c r="D40" s="115"/>
      <c r="E40" s="115"/>
      <c r="F40" s="64" t="str">
        <f>verzamelblad!AK3</f>
        <v>m3</v>
      </c>
      <c r="G40" s="259">
        <f>verzamelblad!AK20</f>
        <v>22.5</v>
      </c>
      <c r="H40" s="185">
        <f>'Tarieven onderhoud'!D33</f>
        <v>0</v>
      </c>
      <c r="I40" s="190">
        <f>SUM(G40*H40)/2</f>
        <v>0</v>
      </c>
      <c r="J40" s="8"/>
      <c r="K40" s="8"/>
      <c r="L40" s="8"/>
      <c r="N40" s="1"/>
      <c r="O40" s="34"/>
    </row>
    <row r="41" spans="2:15" x14ac:dyDescent="0.3">
      <c r="B41" s="113" t="str">
        <f>verzamelblad!AM4</f>
        <v>Putten en kolken schonen naar behoefte, tenminste 2 maal per jaar</v>
      </c>
      <c r="C41" s="116"/>
      <c r="D41" s="116"/>
      <c r="E41" s="116"/>
      <c r="F41" s="116" t="str">
        <f>verzamelblad!AM3</f>
        <v>stuks</v>
      </c>
      <c r="G41" s="259">
        <f>verzamelblad!AM20</f>
        <v>2</v>
      </c>
      <c r="H41" s="185">
        <f>'Tarieven onderhoud'!D34</f>
        <v>0</v>
      </c>
      <c r="I41" s="260">
        <f t="shared" si="0"/>
        <v>0</v>
      </c>
      <c r="J41" s="1"/>
      <c r="K41" s="1"/>
      <c r="L41" s="1"/>
    </row>
    <row r="42" spans="2:15" ht="15" thickBot="1" x14ac:dyDescent="0.35">
      <c r="B42" s="131" t="s">
        <v>71</v>
      </c>
      <c r="C42" s="118"/>
      <c r="D42" s="119"/>
      <c r="E42" s="119"/>
      <c r="F42" s="120"/>
      <c r="G42" s="121"/>
      <c r="H42" s="121"/>
      <c r="I42" s="125">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Dxyjp7jaKoy/gofFYB856Lvz/afacXYz7kKHBRVe0EsSwyVnNuMwl+8TrvE6MPxcAlZg8A7I7GlKAPReKMmE2Q==" saltValue="pQzFhQjVPPIRlC6+aoAMKA==" spinCount="100000" sheet="1" objects="1" scenarios="1"/>
  <mergeCells count="2">
    <mergeCell ref="B3:I3"/>
    <mergeCell ref="B44:I44"/>
  </mergeCells>
  <phoneticPr fontId="11" type="noConversion"/>
  <conditionalFormatting sqref="N16">
    <cfRule type="cellIs" dxfId="2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17,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Koppel 't</v>
      </c>
      <c r="C5" s="95"/>
      <c r="D5" s="95"/>
      <c r="E5" s="96"/>
      <c r="F5" s="41"/>
      <c r="G5" s="41"/>
      <c r="H5" s="41"/>
      <c r="I5" s="101"/>
    </row>
    <row r="6" spans="1:14" x14ac:dyDescent="0.3">
      <c r="A6" s="8"/>
      <c r="B6" s="111" t="str">
        <f>VLOOKUP(I6,verzamelblad!A5:E54,4)</f>
        <v>Gedempte Achterdiep 9</v>
      </c>
      <c r="C6" s="97"/>
      <c r="D6" s="97"/>
      <c r="E6" s="98"/>
      <c r="F6" s="46"/>
      <c r="G6" s="47" t="s">
        <v>5</v>
      </c>
      <c r="H6" s="79"/>
      <c r="I6" s="102">
        <v>17</v>
      </c>
    </row>
    <row r="7" spans="1:14" x14ac:dyDescent="0.3">
      <c r="A7" s="8"/>
      <c r="B7" s="112" t="str">
        <f>VLOOKUP(I6,verzamelblad!A5:E54,5)</f>
        <v>7831 CJ  Nieuw Weerdinge</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113" t="str">
        <f>verzamelblad!F4</f>
        <v>Schoolplein vegen (m2 = totaal van 4 beurten per jaar)</v>
      </c>
      <c r="C11" s="94"/>
      <c r="D11" s="114"/>
      <c r="E11" s="115"/>
      <c r="F11" s="64" t="str">
        <f>verzamelblad!F3</f>
        <v>m2</v>
      </c>
      <c r="G11" s="259">
        <f>verzamelblad!F21</f>
        <v>4373.8440000000001</v>
      </c>
      <c r="H11" s="185">
        <f>'Tarieven onderhoud'!D4</f>
        <v>0</v>
      </c>
      <c r="I11" s="184">
        <f>SUM(G11*H11)</f>
        <v>0</v>
      </c>
      <c r="J11" s="1"/>
      <c r="K11" s="1"/>
      <c r="L11" s="1"/>
      <c r="M11" s="1"/>
    </row>
    <row r="12" spans="1:14" ht="18.75" customHeight="1" x14ac:dyDescent="0.3">
      <c r="B12" s="113" t="str">
        <f>verzamelblad!H4</f>
        <v>Vorm en leibomen</v>
      </c>
      <c r="C12" s="114"/>
      <c r="D12" s="114"/>
      <c r="E12" s="115"/>
      <c r="F12" s="116" t="str">
        <f>verzamelblad!H3</f>
        <v>stuks</v>
      </c>
      <c r="G12" s="259">
        <f>verzamelblad!H21</f>
        <v>0</v>
      </c>
      <c r="H12" s="185">
        <f>'Tarieven onderhoud'!D5</f>
        <v>0</v>
      </c>
      <c r="I12" s="184">
        <f>SUM(G12*H12)</f>
        <v>0</v>
      </c>
      <c r="J12" s="1"/>
      <c r="K12" s="67"/>
      <c r="L12" s="67"/>
      <c r="M12" s="1"/>
      <c r="N12" s="1"/>
    </row>
    <row r="13" spans="1:14" x14ac:dyDescent="0.3">
      <c r="B13" s="113" t="str">
        <f>verzamelblad!I4</f>
        <v>Bomen &lt; 20cm</v>
      </c>
      <c r="C13" s="114"/>
      <c r="D13" s="114"/>
      <c r="E13" s="115"/>
      <c r="F13" s="64" t="str">
        <f>verzamelblad!I3</f>
        <v>stuks</v>
      </c>
      <c r="G13" s="259">
        <f>verzamelblad!I21</f>
        <v>0</v>
      </c>
      <c r="H13" s="185">
        <f>'Tarieven onderhoud'!D6</f>
        <v>0</v>
      </c>
      <c r="I13" s="184">
        <f>SUM(G13*H13)</f>
        <v>0</v>
      </c>
      <c r="J13" s="11"/>
      <c r="K13" s="11"/>
      <c r="L13" s="11"/>
      <c r="M13" s="69"/>
      <c r="N13" s="70"/>
    </row>
    <row r="14" spans="1:14" x14ac:dyDescent="0.3">
      <c r="B14" s="113" t="str">
        <f>verzamelblad!J4</f>
        <v>Bomen &gt; 20cm</v>
      </c>
      <c r="C14" s="114"/>
      <c r="D14" s="114"/>
      <c r="E14" s="115"/>
      <c r="F14" s="64" t="str">
        <f>verzamelblad!J3</f>
        <v>stuks</v>
      </c>
      <c r="G14" s="259">
        <f>verzamelblad!J21</f>
        <v>2</v>
      </c>
      <c r="H14" s="185">
        <f>'Tarieven onderhoud'!D7</f>
        <v>0</v>
      </c>
      <c r="I14" s="184">
        <f t="shared" ref="I14:I41" si="0">SUM(G14*H14)</f>
        <v>0</v>
      </c>
      <c r="J14" s="11"/>
      <c r="K14" s="11"/>
      <c r="L14" s="11"/>
      <c r="M14" s="69"/>
      <c r="N14" s="70"/>
    </row>
    <row r="15" spans="1:14" x14ac:dyDescent="0.3">
      <c r="B15" s="113" t="str">
        <f>verzamelblad!K4</f>
        <v>Bosplantsoen</v>
      </c>
      <c r="C15" s="114"/>
      <c r="D15" s="114"/>
      <c r="E15" s="115"/>
      <c r="F15" s="116" t="str">
        <f>verzamelblad!K3</f>
        <v>m2</v>
      </c>
      <c r="G15" s="259">
        <f>verzamelblad!K21</f>
        <v>0</v>
      </c>
      <c r="H15" s="185">
        <f>'Tarieven onderhoud'!D8</f>
        <v>0</v>
      </c>
      <c r="I15" s="184">
        <f t="shared" si="0"/>
        <v>0</v>
      </c>
      <c r="J15" s="11"/>
      <c r="K15" s="11"/>
      <c r="L15" s="11"/>
      <c r="M15" s="69"/>
      <c r="N15" s="70"/>
    </row>
    <row r="16" spans="1:14" x14ac:dyDescent="0.3">
      <c r="B16" s="113" t="str">
        <f>verzamelblad!L4</f>
        <v>(Blok) hagen (m2 = 2-zijdig / m1 x H=100)</v>
      </c>
      <c r="C16" s="114"/>
      <c r="D16" s="114"/>
      <c r="E16" s="115"/>
      <c r="F16" s="64" t="str">
        <f>verzamelblad!L3</f>
        <v>m2</v>
      </c>
      <c r="G16" s="259">
        <f>verzamelblad!L21</f>
        <v>98.983999999999995</v>
      </c>
      <c r="H16" s="185">
        <f>'Tarieven onderhoud'!D9</f>
        <v>0</v>
      </c>
      <c r="I16" s="184">
        <f t="shared" si="0"/>
        <v>0</v>
      </c>
      <c r="J16" s="11"/>
      <c r="K16" s="11"/>
      <c r="L16" s="11"/>
      <c r="M16" s="69"/>
      <c r="N16" s="1"/>
    </row>
    <row r="17" spans="2:15" x14ac:dyDescent="0.3">
      <c r="B17" s="113" t="str">
        <f>verzamelblad!N4</f>
        <v>Sier en grove heesters</v>
      </c>
      <c r="C17" s="114"/>
      <c r="D17" s="114"/>
      <c r="E17" s="115"/>
      <c r="F17" s="64" t="str">
        <f>verzamelblad!N3</f>
        <v>m2</v>
      </c>
      <c r="G17" s="259">
        <f>verzamelblad!N21</f>
        <v>0</v>
      </c>
      <c r="H17" s="185">
        <f>'Tarieven onderhoud'!D10</f>
        <v>0</v>
      </c>
      <c r="I17" s="184">
        <f t="shared" si="0"/>
        <v>0</v>
      </c>
    </row>
    <row r="18" spans="2:15" x14ac:dyDescent="0.3">
      <c r="B18" s="113" t="str">
        <f>verzamelblad!O4</f>
        <v>Sierplantsoen</v>
      </c>
      <c r="C18" s="114"/>
      <c r="D18" s="114"/>
      <c r="E18" s="115"/>
      <c r="F18" s="116" t="str">
        <f>verzamelblad!O3</f>
        <v>m2</v>
      </c>
      <c r="G18" s="259">
        <f>verzamelblad!O21</f>
        <v>0</v>
      </c>
      <c r="H18" s="185">
        <f>'Tarieven onderhoud'!D11</f>
        <v>0</v>
      </c>
      <c r="I18" s="184">
        <f t="shared" si="0"/>
        <v>0</v>
      </c>
    </row>
    <row r="19" spans="2:15" x14ac:dyDescent="0.3">
      <c r="B19" s="113" t="str">
        <f>verzamelblad!P4</f>
        <v>Bodembedekkers</v>
      </c>
      <c r="C19" s="114"/>
      <c r="D19" s="114"/>
      <c r="E19" s="115"/>
      <c r="F19" s="64" t="str">
        <f>verzamelblad!P3</f>
        <v>m2</v>
      </c>
      <c r="G19" s="259">
        <f>verzamelblad!P21</f>
        <v>0</v>
      </c>
      <c r="H19" s="185">
        <f>'Tarieven onderhoud'!D12</f>
        <v>0</v>
      </c>
      <c r="I19" s="184">
        <f t="shared" si="0"/>
        <v>0</v>
      </c>
    </row>
    <row r="20" spans="2:15" ht="15.75" customHeight="1" x14ac:dyDescent="0.3">
      <c r="B20" s="113" t="str">
        <f>verzamelblad!Q4</f>
        <v>Klimplanten</v>
      </c>
      <c r="C20" s="114"/>
      <c r="D20" s="114"/>
      <c r="E20" s="115"/>
      <c r="F20" s="64" t="str">
        <f>verzamelblad!Q3</f>
        <v>m2</v>
      </c>
      <c r="G20" s="259">
        <f>verzamelblad!Q21</f>
        <v>0</v>
      </c>
      <c r="H20" s="185">
        <f>'Tarieven onderhoud'!D13</f>
        <v>0</v>
      </c>
      <c r="I20" s="184">
        <f t="shared" si="0"/>
        <v>0</v>
      </c>
    </row>
    <row r="21" spans="2:15" ht="15.75" customHeight="1" x14ac:dyDescent="0.3">
      <c r="B21" s="113" t="str">
        <f>verzamelblad!R4</f>
        <v>Vaste planten</v>
      </c>
      <c r="C21" s="114"/>
      <c r="D21" s="114"/>
      <c r="E21" s="115"/>
      <c r="F21" s="116" t="str">
        <f>verzamelblad!R3</f>
        <v>m2</v>
      </c>
      <c r="G21" s="259">
        <f>verzamelblad!R21</f>
        <v>0</v>
      </c>
      <c r="H21" s="185">
        <f>'Tarieven onderhoud'!D14</f>
        <v>0</v>
      </c>
      <c r="I21" s="184">
        <f t="shared" si="0"/>
        <v>0</v>
      </c>
    </row>
    <row r="22" spans="2:15" x14ac:dyDescent="0.3">
      <c r="B22" s="113" t="str">
        <f>verzamelblad!S4</f>
        <v>Gazons</v>
      </c>
      <c r="C22" s="114"/>
      <c r="D22" s="117"/>
      <c r="E22" s="115"/>
      <c r="F22" s="64" t="str">
        <f>verzamelblad!S3</f>
        <v>m2</v>
      </c>
      <c r="G22" s="259">
        <f>verzamelblad!S21</f>
        <v>168.685</v>
      </c>
      <c r="H22" s="185">
        <f>'Tarieven onderhoud'!D15</f>
        <v>0</v>
      </c>
      <c r="I22" s="184">
        <f t="shared" si="0"/>
        <v>0</v>
      </c>
      <c r="J22" s="14"/>
      <c r="K22" s="14"/>
      <c r="L22" s="14"/>
      <c r="N22" s="1"/>
      <c r="O22" s="34"/>
    </row>
    <row r="23" spans="2:15" x14ac:dyDescent="0.3">
      <c r="B23" s="113" t="str">
        <f>verzamelblad!T4</f>
        <v>Valondergrond rubber</v>
      </c>
      <c r="C23" s="114"/>
      <c r="D23" s="117"/>
      <c r="E23" s="115"/>
      <c r="F23" s="64" t="str">
        <f>verzamelblad!T3</f>
        <v>m2</v>
      </c>
      <c r="G23" s="259">
        <f>verzamelblad!T21</f>
        <v>0</v>
      </c>
      <c r="H23" s="185">
        <f>'Tarieven onderhoud'!D16</f>
        <v>0</v>
      </c>
      <c r="I23" s="184">
        <f t="shared" si="0"/>
        <v>0</v>
      </c>
      <c r="J23" s="14"/>
      <c r="K23" s="14"/>
      <c r="L23" s="14"/>
      <c r="N23" s="1"/>
      <c r="O23" s="34"/>
    </row>
    <row r="24" spans="2:15" x14ac:dyDescent="0.3">
      <c r="B24" s="113" t="str">
        <f>verzamelblad!U4</f>
        <v>Valondergrond boomschors / houtsnippers (gemiddelde tbv vergelijkingsprijs)</v>
      </c>
      <c r="C24" s="114"/>
      <c r="D24" s="114"/>
      <c r="E24" s="115"/>
      <c r="F24" s="116" t="str">
        <f>verzamelblad!U3</f>
        <v>m2</v>
      </c>
      <c r="G24" s="259">
        <f>verzamelblad!U21</f>
        <v>0</v>
      </c>
      <c r="H24" s="185">
        <f>'Tarieven onderhoud'!D17</f>
        <v>0</v>
      </c>
      <c r="I24" s="184">
        <f t="shared" si="0"/>
        <v>0</v>
      </c>
      <c r="N24" s="1"/>
      <c r="O24" s="34"/>
    </row>
    <row r="25" spans="2:15" x14ac:dyDescent="0.3">
      <c r="B25" s="113" t="str">
        <f>verzamelblad!V4</f>
        <v>Valondergrond boomschors</v>
      </c>
      <c r="C25" s="114"/>
      <c r="D25" s="114"/>
      <c r="E25" s="115"/>
      <c r="F25" s="116" t="str">
        <f>verzamelblad!V3</f>
        <v>m2</v>
      </c>
      <c r="G25" s="259">
        <f>verzamelblad!V21</f>
        <v>0</v>
      </c>
      <c r="H25" s="185">
        <f>'Tarieven onderhoud'!D18</f>
        <v>0</v>
      </c>
      <c r="I25" s="184">
        <f t="shared" ref="I25:I26" si="1">SUM(G25*H25)</f>
        <v>0</v>
      </c>
      <c r="N25" s="1"/>
      <c r="O25" s="34"/>
    </row>
    <row r="26" spans="2:15" x14ac:dyDescent="0.3">
      <c r="B26" s="113" t="str">
        <f>verzamelblad!W4</f>
        <v>Valondergrond houtsnippers</v>
      </c>
      <c r="C26" s="114"/>
      <c r="D26" s="114"/>
      <c r="E26" s="115"/>
      <c r="F26" s="116" t="str">
        <f>verzamelblad!W3</f>
        <v>m2</v>
      </c>
      <c r="G26" s="259">
        <f>verzamelblad!W21</f>
        <v>0</v>
      </c>
      <c r="H26" s="185">
        <f>'Tarieven onderhoud'!D19</f>
        <v>0</v>
      </c>
      <c r="I26" s="184">
        <f t="shared" si="1"/>
        <v>0</v>
      </c>
      <c r="N26" s="1"/>
      <c r="O26" s="34"/>
    </row>
    <row r="27" spans="2:15" x14ac:dyDescent="0.3">
      <c r="B27" s="113" t="str">
        <f>verzamelblad!X4</f>
        <v>Valondergrond  valzand</v>
      </c>
      <c r="C27" s="114"/>
      <c r="D27" s="115"/>
      <c r="E27" s="115"/>
      <c r="F27" s="64" t="str">
        <f>verzamelblad!X3</f>
        <v>m2</v>
      </c>
      <c r="G27" s="259">
        <f>verzamelblad!X21</f>
        <v>0</v>
      </c>
      <c r="H27" s="185">
        <f>'Tarieven onderhoud'!D20</f>
        <v>0</v>
      </c>
      <c r="I27" s="184">
        <f t="shared" si="0"/>
        <v>0</v>
      </c>
      <c r="J27" s="1"/>
      <c r="K27" s="1"/>
      <c r="L27" s="1"/>
      <c r="N27" s="1"/>
      <c r="O27" s="34"/>
    </row>
    <row r="28" spans="2:15" x14ac:dyDescent="0.3">
      <c r="B28" s="113" t="str">
        <f>verzamelblad!Y4</f>
        <v>Valondergrond kunstgras</v>
      </c>
      <c r="C28" s="114"/>
      <c r="D28" s="115"/>
      <c r="E28" s="115"/>
      <c r="F28" s="64" t="str">
        <f>verzamelblad!Y3</f>
        <v>m2</v>
      </c>
      <c r="G28" s="259">
        <f>verzamelblad!Y21</f>
        <v>162.29</v>
      </c>
      <c r="H28" s="185">
        <f>'Tarieven onderhoud'!D21</f>
        <v>0</v>
      </c>
      <c r="I28" s="184">
        <f t="shared" si="0"/>
        <v>0</v>
      </c>
      <c r="J28" s="8"/>
      <c r="K28" s="8"/>
      <c r="L28" s="8"/>
      <c r="N28" s="1"/>
      <c r="O28" s="34"/>
    </row>
    <row r="29" spans="2:15" x14ac:dyDescent="0.3">
      <c r="B29" s="113" t="str">
        <f>verzamelblad!Z4</f>
        <v>Verharding tegels</v>
      </c>
      <c r="C29" s="114"/>
      <c r="D29" s="115"/>
      <c r="E29" s="134"/>
      <c r="F29" s="116" t="str">
        <f>verzamelblad!Z3</f>
        <v>m2</v>
      </c>
      <c r="G29" s="259">
        <f>verzamelblad!Z21</f>
        <v>1074.6189999999999</v>
      </c>
      <c r="H29" s="185">
        <f>'Tarieven onderhoud'!D22</f>
        <v>0</v>
      </c>
      <c r="I29" s="184">
        <f t="shared" si="0"/>
        <v>0</v>
      </c>
      <c r="J29" s="8"/>
      <c r="K29" s="8"/>
      <c r="L29" s="8"/>
      <c r="N29" s="1"/>
      <c r="O29" s="34"/>
    </row>
    <row r="30" spans="2:15" x14ac:dyDescent="0.3">
      <c r="B30" s="113" t="str">
        <f>verzamelblad!AA4</f>
        <v>Verharding rubberen tegels</v>
      </c>
      <c r="C30" s="114"/>
      <c r="D30" s="115"/>
      <c r="E30" s="134"/>
      <c r="F30" s="64" t="str">
        <f>verzamelblad!AA3</f>
        <v>m2</v>
      </c>
      <c r="G30" s="259">
        <f>verzamelblad!AA21</f>
        <v>18.841999999999999</v>
      </c>
      <c r="H30" s="185">
        <f>'Tarieven onderhoud'!D23</f>
        <v>0</v>
      </c>
      <c r="I30" s="184">
        <f t="shared" si="0"/>
        <v>0</v>
      </c>
      <c r="J30" s="8"/>
      <c r="K30" s="8"/>
      <c r="L30" s="8"/>
      <c r="N30" s="1"/>
      <c r="O30" s="34"/>
    </row>
    <row r="31" spans="2:15" x14ac:dyDescent="0.3">
      <c r="B31" s="113" t="str">
        <f>verzamelblad!AB4</f>
        <v>Verharding kunststof/hout</v>
      </c>
      <c r="C31" s="114"/>
      <c r="D31" s="115"/>
      <c r="E31" s="134"/>
      <c r="F31" s="64" t="str">
        <f>verzamelblad!AB3</f>
        <v>m2</v>
      </c>
      <c r="G31" s="259">
        <f>verzamelblad!AB21</f>
        <v>0</v>
      </c>
      <c r="H31" s="185">
        <f>'Tarieven onderhoud'!D24</f>
        <v>0</v>
      </c>
      <c r="I31" s="184">
        <f t="shared" si="0"/>
        <v>0</v>
      </c>
      <c r="J31" s="8"/>
      <c r="K31" s="8"/>
      <c r="L31" s="8"/>
      <c r="N31" s="1"/>
      <c r="O31" s="34"/>
    </row>
    <row r="32" spans="2:15" x14ac:dyDescent="0.3">
      <c r="B32" s="113" t="str">
        <f>verzamelblad!AC4</f>
        <v>Verharding beton</v>
      </c>
      <c r="C32" s="114"/>
      <c r="D32" s="115"/>
      <c r="E32" s="134"/>
      <c r="F32" s="64" t="str">
        <f>verzamelblad!AC3</f>
        <v>m2</v>
      </c>
      <c r="G32" s="259">
        <f>verzamelblad!AC21</f>
        <v>0</v>
      </c>
      <c r="H32" s="185">
        <f>'Tarieven onderhoud'!D25</f>
        <v>0</v>
      </c>
      <c r="I32" s="184">
        <f t="shared" si="0"/>
        <v>0</v>
      </c>
      <c r="J32" s="8"/>
      <c r="K32" s="8"/>
      <c r="L32" s="8"/>
      <c r="N32" s="1"/>
      <c r="O32" s="34"/>
    </row>
    <row r="33" spans="2:15" x14ac:dyDescent="0.3">
      <c r="B33" s="113" t="str">
        <f>verzamelblad!AD4</f>
        <v>Halfverharding</v>
      </c>
      <c r="C33" s="114"/>
      <c r="D33" s="115"/>
      <c r="E33" s="115"/>
      <c r="F33" s="64" t="str">
        <f>verzamelblad!AD3</f>
        <v>m2</v>
      </c>
      <c r="G33" s="259">
        <f>verzamelblad!AD21</f>
        <v>0</v>
      </c>
      <c r="H33" s="185">
        <f>'Tarieven onderhoud'!D26</f>
        <v>0</v>
      </c>
      <c r="I33" s="184">
        <f t="shared" si="0"/>
        <v>0</v>
      </c>
      <c r="J33" s="8"/>
      <c r="K33" s="8"/>
      <c r="L33" s="8"/>
      <c r="N33" s="1"/>
      <c r="O33" s="34"/>
    </row>
    <row r="34" spans="2:15" x14ac:dyDescent="0.3">
      <c r="B34" s="113" t="str">
        <f>verzamelblad!AE4</f>
        <v>Boomomheining</v>
      </c>
      <c r="C34" s="114"/>
      <c r="D34" s="115"/>
      <c r="E34" s="115"/>
      <c r="F34" s="116" t="str">
        <f>verzamelblad!AE3</f>
        <v>stuks</v>
      </c>
      <c r="G34" s="259">
        <f>verzamelblad!AE21</f>
        <v>0</v>
      </c>
      <c r="H34" s="185">
        <f>'Tarieven onderhoud'!D27</f>
        <v>0</v>
      </c>
      <c r="I34" s="184">
        <f t="shared" si="0"/>
        <v>0</v>
      </c>
      <c r="J34" s="8"/>
      <c r="K34" s="8"/>
      <c r="L34" s="8"/>
      <c r="N34" s="1"/>
      <c r="O34" s="34"/>
    </row>
    <row r="35" spans="2:15" x14ac:dyDescent="0.3">
      <c r="B35" s="113" t="str">
        <f>verzamelblad!AF4</f>
        <v>Winterklaar maken waterkranen</v>
      </c>
      <c r="C35" s="114"/>
      <c r="D35" s="115"/>
      <c r="E35" s="115"/>
      <c r="F35" s="64" t="str">
        <f>verzamelblad!AF3</f>
        <v>stuks</v>
      </c>
      <c r="G35" s="259">
        <f>verzamelblad!AF21</f>
        <v>0</v>
      </c>
      <c r="H35" s="185">
        <f>'Tarieven onderhoud'!D28</f>
        <v>0</v>
      </c>
      <c r="I35" s="190">
        <f t="shared" si="0"/>
        <v>0</v>
      </c>
      <c r="J35" s="8"/>
      <c r="K35" s="8"/>
      <c r="L35" s="8"/>
      <c r="N35" s="1"/>
      <c r="O35" s="34"/>
    </row>
    <row r="36" spans="2:15" x14ac:dyDescent="0.3">
      <c r="B36" s="113" t="str">
        <f>verzamelblad!AG4</f>
        <v>niet van toepassing</v>
      </c>
      <c r="C36" s="114"/>
      <c r="D36" s="115"/>
      <c r="E36" s="115"/>
      <c r="F36" s="64" t="str">
        <f>verzamelblad!AG3</f>
        <v>m3</v>
      </c>
      <c r="G36" s="259">
        <f>verzamelblad!AG21</f>
        <v>0</v>
      </c>
      <c r="H36" s="185">
        <f>'Tarieven onderhoud'!D29</f>
        <v>0</v>
      </c>
      <c r="I36" s="190">
        <f t="shared" si="0"/>
        <v>0</v>
      </c>
      <c r="J36" s="8"/>
      <c r="K36" s="8"/>
      <c r="L36" s="8"/>
      <c r="N36" s="1"/>
      <c r="O36" s="34"/>
    </row>
    <row r="37" spans="2:15" x14ac:dyDescent="0.3">
      <c r="B37" s="113" t="str">
        <f>verzamelblad!AH4</f>
        <v>Vervangen valondergrond boomschors (300mm)</v>
      </c>
      <c r="C37" s="114"/>
      <c r="D37" s="115"/>
      <c r="E37" s="115"/>
      <c r="F37" s="64" t="str">
        <f>verzamelblad!AH3</f>
        <v>m3</v>
      </c>
      <c r="G37" s="259">
        <f>verzamelblad!AH21</f>
        <v>0</v>
      </c>
      <c r="H37" s="185">
        <f>'Tarieven onderhoud'!D30</f>
        <v>0</v>
      </c>
      <c r="I37" s="190">
        <f t="shared" si="0"/>
        <v>0</v>
      </c>
      <c r="J37" s="8"/>
      <c r="K37" s="8"/>
      <c r="L37" s="8"/>
      <c r="N37" s="1"/>
      <c r="O37" s="34"/>
    </row>
    <row r="38" spans="2:15" x14ac:dyDescent="0.3">
      <c r="B38" s="113" t="str">
        <f>verzamelblad!AI4</f>
        <v>Vervangen valondergrond houtsnippers (300mm)</v>
      </c>
      <c r="C38" s="114"/>
      <c r="D38" s="115"/>
      <c r="E38" s="115"/>
      <c r="F38" s="64" t="str">
        <f>verzamelblad!AI3</f>
        <v>m3</v>
      </c>
      <c r="G38" s="259">
        <f>verzamelblad!AI21</f>
        <v>0</v>
      </c>
      <c r="H38" s="185">
        <f>'Tarieven onderhoud'!D31</f>
        <v>0</v>
      </c>
      <c r="I38" s="190">
        <f t="shared" si="0"/>
        <v>0</v>
      </c>
      <c r="J38" s="8"/>
      <c r="K38" s="8"/>
      <c r="L38" s="8"/>
      <c r="N38" s="1"/>
      <c r="O38" s="34"/>
    </row>
    <row r="39" spans="2:15" x14ac:dyDescent="0.3">
      <c r="B39" s="113" t="str">
        <f>verzamelblad!AJ4</f>
        <v>Vervangen valondergrond valzand (300mm) (1 keer per 2 jaar)</v>
      </c>
      <c r="C39" s="114"/>
      <c r="D39" s="115"/>
      <c r="E39" s="115"/>
      <c r="F39" s="64" t="str">
        <f>verzamelblad!AJ3</f>
        <v>m3</v>
      </c>
      <c r="G39" s="259">
        <f>verzamelblad!AJ21</f>
        <v>0</v>
      </c>
      <c r="H39" s="185">
        <f>'Tarieven onderhoud'!D32</f>
        <v>0</v>
      </c>
      <c r="I39" s="190">
        <f>SUM(G39*H39)/2</f>
        <v>0</v>
      </c>
      <c r="J39" s="8"/>
      <c r="K39" s="8"/>
      <c r="L39" s="8"/>
      <c r="N39" s="1"/>
      <c r="O39" s="34"/>
    </row>
    <row r="40" spans="2:15" x14ac:dyDescent="0.3">
      <c r="B40" s="113" t="str">
        <f>verzamelblad!AK4</f>
        <v>Vervangen zandbak zand (500mm) (1 keer per 2 jaar)</v>
      </c>
      <c r="C40" s="114"/>
      <c r="D40" s="115"/>
      <c r="E40" s="115"/>
      <c r="F40" s="64" t="str">
        <f>verzamelblad!AK3</f>
        <v>m3</v>
      </c>
      <c r="G40" s="259">
        <f>verzamelblad!AK21</f>
        <v>27.55</v>
      </c>
      <c r="H40" s="185">
        <f>'Tarieven onderhoud'!D33</f>
        <v>0</v>
      </c>
      <c r="I40" s="190">
        <f>SUM(G40*H40)/2</f>
        <v>0</v>
      </c>
      <c r="J40" s="8"/>
      <c r="K40" s="8"/>
      <c r="L40" s="8"/>
      <c r="N40" s="1"/>
      <c r="O40" s="34"/>
    </row>
    <row r="41" spans="2:15" x14ac:dyDescent="0.3">
      <c r="B41" s="113" t="str">
        <f>verzamelblad!AM4</f>
        <v>Putten en kolken schonen naar behoefte, tenminste 2 maal per jaar</v>
      </c>
      <c r="C41" s="116"/>
      <c r="D41" s="116"/>
      <c r="E41" s="116"/>
      <c r="F41" s="116" t="str">
        <f>verzamelblad!AM3</f>
        <v>stuks</v>
      </c>
      <c r="G41" s="259">
        <f>verzamelblad!AM21</f>
        <v>0</v>
      </c>
      <c r="H41" s="185">
        <f>'Tarieven onderhoud'!D34</f>
        <v>0</v>
      </c>
      <c r="I41" s="260">
        <f t="shared" si="0"/>
        <v>0</v>
      </c>
      <c r="J41" s="1"/>
      <c r="K41" s="1"/>
      <c r="L41" s="1"/>
    </row>
    <row r="42" spans="2:15" ht="15" thickBot="1" x14ac:dyDescent="0.35">
      <c r="B42" s="131" t="s">
        <v>71</v>
      </c>
      <c r="C42" s="118"/>
      <c r="D42" s="119"/>
      <c r="E42" s="119"/>
      <c r="F42" s="120"/>
      <c r="G42" s="121"/>
      <c r="H42" s="121"/>
      <c r="I42" s="125">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IVqP90HGqxkANEQ8GeN9YxWdHf16R8YIavOSrRA7lePafVDux6NaOZh89QSr4r8dko6esM+d98trHM5lkFr9Yg==" saltValue="uhl3ZU6w8d1CgAFQoedxBg==" spinCount="100000" sheet="1" objects="1" scenarios="1"/>
  <mergeCells count="2">
    <mergeCell ref="B3:I3"/>
    <mergeCell ref="B44:I44"/>
  </mergeCells>
  <phoneticPr fontId="11" type="noConversion"/>
  <conditionalFormatting sqref="N16">
    <cfRule type="cellIs" dxfId="2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18,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Kubus De</v>
      </c>
      <c r="C5" s="95"/>
      <c r="D5" s="95"/>
      <c r="E5" s="96"/>
      <c r="F5" s="41"/>
      <c r="G5" s="41"/>
      <c r="H5" s="41"/>
      <c r="I5" s="101"/>
    </row>
    <row r="6" spans="1:14" x14ac:dyDescent="0.3">
      <c r="A6" s="8"/>
      <c r="B6" s="111" t="str">
        <f>VLOOKUP(I6,verzamelblad!A5:E54,4)</f>
        <v>Houtweg 403</v>
      </c>
      <c r="C6" s="97"/>
      <c r="D6" s="97"/>
      <c r="E6" s="98"/>
      <c r="F6" s="46"/>
      <c r="G6" s="47" t="s">
        <v>5</v>
      </c>
      <c r="H6" s="79"/>
      <c r="I6" s="102">
        <v>18</v>
      </c>
    </row>
    <row r="7" spans="1:14" x14ac:dyDescent="0.3">
      <c r="A7" s="8"/>
      <c r="B7" s="112" t="str">
        <f>VLOOKUP(I6,verzamelblad!A5:E54,5)</f>
        <v>7823 PS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verzamelblad!F22</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verzamelblad!H22</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verzamelblad!I22</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verzamelblad!J22</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verzamelblad!K22</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verzamelblad!L22</f>
        <v>46.695999999999998</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verzamelblad!N22</f>
        <v>0</v>
      </c>
      <c r="H17" s="185">
        <f>'Tarieven onderhoud'!D10</f>
        <v>0</v>
      </c>
      <c r="I17" s="184">
        <f t="shared" si="0"/>
        <v>0</v>
      </c>
    </row>
    <row r="18" spans="2:15" x14ac:dyDescent="0.3">
      <c r="B18" s="3" t="str">
        <f>verzamelblad!O4</f>
        <v>Sierplantsoen</v>
      </c>
      <c r="C18" s="62"/>
      <c r="D18" s="62"/>
      <c r="E18" s="63"/>
      <c r="F18" s="64" t="str">
        <f>verzamelblad!O3</f>
        <v>m2</v>
      </c>
      <c r="G18" s="259">
        <f>verzamelblad!O22</f>
        <v>67.131</v>
      </c>
      <c r="H18" s="185">
        <f>'Tarieven onderhoud'!D11</f>
        <v>0</v>
      </c>
      <c r="I18" s="184">
        <f t="shared" si="0"/>
        <v>0</v>
      </c>
    </row>
    <row r="19" spans="2:15" x14ac:dyDescent="0.3">
      <c r="B19" s="3" t="str">
        <f>verzamelblad!P4</f>
        <v>Bodembedekkers</v>
      </c>
      <c r="C19" s="62"/>
      <c r="D19" s="62"/>
      <c r="E19" s="63"/>
      <c r="F19" s="64" t="str">
        <f>verzamelblad!P3</f>
        <v>m2</v>
      </c>
      <c r="G19" s="259">
        <f>verzamelblad!P22</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verzamelblad!Q22</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verzamelblad!R22</f>
        <v>0</v>
      </c>
      <c r="H21" s="185">
        <f>'Tarieven onderhoud'!D14</f>
        <v>0</v>
      </c>
      <c r="I21" s="184">
        <f t="shared" si="0"/>
        <v>0</v>
      </c>
    </row>
    <row r="22" spans="2:15" x14ac:dyDescent="0.3">
      <c r="B22" s="3" t="str">
        <f>verzamelblad!S4</f>
        <v>Gazons</v>
      </c>
      <c r="C22" s="62"/>
      <c r="D22" s="71"/>
      <c r="E22" s="63"/>
      <c r="F22" s="64" t="str">
        <f>verzamelblad!S3</f>
        <v>m2</v>
      </c>
      <c r="G22" s="259">
        <f>verzamelblad!S22</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verzamelblad!T22</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verzamelblad!U22</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verzamelblad!V22</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verzamelblad!W22</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verzamelblad!X22</f>
        <v>68.581999999999994</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verzamelblad!Y22</f>
        <v>293.71499999999997</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verzamelblad!Z22</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verzamelblad!AA22</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verzamelblad!AB22</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verzamelblad!AC22</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verzamelblad!AD22</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verzamelblad!AE22</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verzamelblad!AF22</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verzamelblad!AG22</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verzamelblad!AH22</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verzamelblad!AI22</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verzamelblad!AJ22</f>
        <v>20.574599999999997</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verzamelblad!AK22</f>
        <v>22.48</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verzamelblad!AM22</f>
        <v>0</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K48" s="8"/>
      <c r="L48" s="8"/>
      <c r="M48" s="8"/>
    </row>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4" spans="5:13" hidden="1" x14ac:dyDescent="0.3"/>
    <row r="65" spans="11:16" hidden="1" x14ac:dyDescent="0.3">
      <c r="P65" s="8"/>
    </row>
    <row r="66" spans="11:16" hidden="1" x14ac:dyDescent="0.3">
      <c r="P66" s="8"/>
    </row>
    <row r="67" spans="11:16" hidden="1" x14ac:dyDescent="0.3"/>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c r="K78" s="8"/>
      <c r="L78" s="8"/>
      <c r="M78" s="8"/>
    </row>
    <row r="79" spans="11:16" hidden="1" x14ac:dyDescent="0.3"/>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7" spans="1:14" hidden="1" x14ac:dyDescent="0.3"/>
    <row r="88" spans="1:14" hidden="1" x14ac:dyDescent="0.3">
      <c r="E88" s="18"/>
      <c r="K88" s="11"/>
      <c r="L88" s="11"/>
      <c r="M88" s="11"/>
    </row>
    <row r="89" spans="1:14" hidden="1" x14ac:dyDescent="0.3"/>
    <row r="90" spans="1:14" hidden="1" x14ac:dyDescent="0.3"/>
    <row r="91" spans="1:14" hidden="1" x14ac:dyDescent="0.3">
      <c r="A91" t="s">
        <v>7</v>
      </c>
      <c r="D91" t="s">
        <v>18</v>
      </c>
      <c r="E91" s="1" t="s">
        <v>19</v>
      </c>
    </row>
    <row r="92" spans="1:14" hidden="1" x14ac:dyDescent="0.3">
      <c r="A92" t="str">
        <f>IF(N22=0,"",N22)</f>
        <v/>
      </c>
      <c r="D92">
        <f t="shared" ref="D92:D106" ca="1" si="2">IF(A92="",0,VLOOKUP(A92,INDIRECT("'"&amp;$I$7&amp;"'!C500:M515"),11,0))</f>
        <v>0</v>
      </c>
      <c r="E92" s="1" t="str">
        <f>IF(O22="","",SUM(D92/O22)*#REF!)</f>
        <v/>
      </c>
    </row>
    <row r="93" spans="1:14" hidden="1" x14ac:dyDescent="0.3">
      <c r="A93" t="str">
        <f>IF(N24=0,"",N24)</f>
        <v/>
      </c>
      <c r="D93">
        <f t="shared" ca="1" si="2"/>
        <v>0</v>
      </c>
      <c r="E93" s="1" t="str">
        <f>IF(O24="","",SUM(D93/O24)*#REF!)</f>
        <v/>
      </c>
    </row>
    <row r="94" spans="1:14" hidden="1" x14ac:dyDescent="0.3">
      <c r="A94" t="str">
        <f>IF(N27=0,"",N27)</f>
        <v/>
      </c>
      <c r="D94">
        <f t="shared" ca="1" si="2"/>
        <v>0</v>
      </c>
      <c r="E94" s="1" t="str">
        <f>IF(O27="","",SUM(D94/O27)*#REF!)</f>
        <v/>
      </c>
    </row>
    <row r="95" spans="1:14" hidden="1" x14ac:dyDescent="0.3">
      <c r="A95" t="str">
        <f>IF(N28=0,"",N28)</f>
        <v/>
      </c>
      <c r="D95">
        <f t="shared" ca="1" si="2"/>
        <v>0</v>
      </c>
      <c r="E95" s="1" t="str">
        <f>IF(O28="","",SUM(D95/O28)*#REF!)</f>
        <v/>
      </c>
    </row>
    <row r="96" spans="1:14" hidden="1" x14ac:dyDescent="0.3">
      <c r="A96" t="str">
        <f>IF(N29=0,"",N29)</f>
        <v/>
      </c>
      <c r="D96">
        <f t="shared" ca="1" si="2"/>
        <v>0</v>
      </c>
      <c r="E96" s="1" t="str">
        <f>IF(O29="","",SUM(D96/O29)*#REF!)</f>
        <v/>
      </c>
    </row>
    <row r="97" spans="1:5" hidden="1" x14ac:dyDescent="0.3">
      <c r="A97" t="str">
        <f>IF(N33=0,"",N33)</f>
        <v/>
      </c>
      <c r="D97">
        <f t="shared" ca="1" si="2"/>
        <v>0</v>
      </c>
      <c r="E97" s="1" t="str">
        <f>IF(O33="","",SUM(D97/O33)*#REF!)</f>
        <v/>
      </c>
    </row>
    <row r="98" spans="1:5" hidden="1" x14ac:dyDescent="0.3">
      <c r="A98" t="e">
        <f>IF(#REF!=0,"",#REF!)</f>
        <v>#REF!</v>
      </c>
      <c r="D98" t="e">
        <f t="shared" ca="1" si="2"/>
        <v>#REF!</v>
      </c>
      <c r="E98" s="1" t="e">
        <f>IF(#REF!="","",SUM(D98/#REF!)*#REF!)</f>
        <v>#REF!</v>
      </c>
    </row>
    <row r="99" spans="1:5" hidden="1" x14ac:dyDescent="0.3">
      <c r="A99" t="str">
        <f>IF(N34=0,"",N34)</f>
        <v/>
      </c>
      <c r="D99">
        <f t="shared" ca="1" si="2"/>
        <v>0</v>
      </c>
      <c r="E99" s="1" t="str">
        <f>IF(O34="","",SUM(D99/O34)*#REF!)</f>
        <v/>
      </c>
    </row>
    <row r="100" spans="1:5" hidden="1" x14ac:dyDescent="0.3">
      <c r="A100" t="str">
        <f>IF(N35=0,"",N35)</f>
        <v/>
      </c>
      <c r="D100">
        <f t="shared" ca="1" si="2"/>
        <v>0</v>
      </c>
      <c r="E100" s="1" t="str">
        <f>IF(O35="","",SUM(D100/O35)*#REF!)</f>
        <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t="15" hidden="1" thickBot="1" x14ac:dyDescent="0.35">
      <c r="A107" s="73" t="s">
        <v>20</v>
      </c>
      <c r="B107" s="73"/>
      <c r="C107" s="73"/>
      <c r="D107" s="73" t="e">
        <f ca="1">SUM(D92:D106)</f>
        <v>#REF!</v>
      </c>
      <c r="E107" s="74" t="e">
        <f>SUM(E92:E106)</f>
        <v>#REF!</v>
      </c>
    </row>
    <row r="108" spans="1:5" ht="15" hidden="1" thickTop="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bxGPJ3qdqoUw95Dlql2G50YgTMlR06hGVS4KA3eW3W2M3Wc8AaOtLKENrOkcD0ludXKEK7WzL/PltKdR+dwaJA==" saltValue="hWppCjE+UqNm9t/9nI5S7g==" spinCount="100000" sheet="1" objects="1" scenarios="1"/>
  <mergeCells count="2">
    <mergeCell ref="B3:I3"/>
    <mergeCell ref="B44:I44"/>
  </mergeCells>
  <phoneticPr fontId="11" type="noConversion"/>
  <conditionalFormatting sqref="N16">
    <cfRule type="cellIs" dxfId="2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19,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Lisdodde De</v>
      </c>
      <c r="C5" s="95"/>
      <c r="D5" s="95"/>
      <c r="E5" s="96"/>
      <c r="F5" s="41"/>
      <c r="G5" s="41"/>
      <c r="H5" s="41"/>
      <c r="I5" s="101"/>
    </row>
    <row r="6" spans="1:14" x14ac:dyDescent="0.3">
      <c r="A6" s="8"/>
      <c r="B6" s="111" t="str">
        <f>VLOOKUP(I6,verzamelblad!A5:E54,4)</f>
        <v>Ganzenveld 85</v>
      </c>
      <c r="C6" s="97"/>
      <c r="D6" s="97"/>
      <c r="E6" s="98"/>
      <c r="F6" s="46"/>
      <c r="G6" s="47" t="s">
        <v>5</v>
      </c>
      <c r="H6" s="79"/>
      <c r="I6" s="102">
        <v>19</v>
      </c>
    </row>
    <row r="7" spans="1:14" x14ac:dyDescent="0.3">
      <c r="A7" s="8"/>
      <c r="B7" s="112" t="str">
        <f>VLOOKUP(I6,verzamelblad!A5:E54,5)</f>
        <v>7827 SE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verzamelblad!F23</f>
        <v>8218.7240000000002</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verzamelblad!H23</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verzamelblad!I23</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verzamelblad!J23</f>
        <v>17</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verzamelblad!K23</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verzamelblad!L23</f>
        <v>477.94799999999998</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verzamelblad!N23</f>
        <v>0</v>
      </c>
      <c r="H17" s="185">
        <f>'Tarieven onderhoud'!D10</f>
        <v>0</v>
      </c>
      <c r="I17" s="184">
        <f t="shared" si="0"/>
        <v>0</v>
      </c>
    </row>
    <row r="18" spans="2:15" x14ac:dyDescent="0.3">
      <c r="B18" s="3" t="str">
        <f>verzamelblad!O4</f>
        <v>Sierplantsoen</v>
      </c>
      <c r="C18" s="62"/>
      <c r="D18" s="62"/>
      <c r="E18" s="63"/>
      <c r="F18" s="64" t="str">
        <f>verzamelblad!O3</f>
        <v>m2</v>
      </c>
      <c r="G18" s="259">
        <f>verzamelblad!O23</f>
        <v>103.81699999999999</v>
      </c>
      <c r="H18" s="185">
        <f>'Tarieven onderhoud'!D11</f>
        <v>0</v>
      </c>
      <c r="I18" s="184">
        <f t="shared" si="0"/>
        <v>0</v>
      </c>
    </row>
    <row r="19" spans="2:15" x14ac:dyDescent="0.3">
      <c r="B19" s="3" t="str">
        <f>verzamelblad!P4</f>
        <v>Bodembedekkers</v>
      </c>
      <c r="C19" s="62"/>
      <c r="D19" s="62"/>
      <c r="E19" s="63"/>
      <c r="F19" s="64" t="str">
        <f>verzamelblad!P3</f>
        <v>m2</v>
      </c>
      <c r="G19" s="259">
        <f>verzamelblad!P23</f>
        <v>9.9019999999999992</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verzamelblad!Q23</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verzamelblad!R23</f>
        <v>21.265999999999998</v>
      </c>
      <c r="H21" s="185">
        <f>'Tarieven onderhoud'!D14</f>
        <v>0</v>
      </c>
      <c r="I21" s="184">
        <f t="shared" si="0"/>
        <v>0</v>
      </c>
    </row>
    <row r="22" spans="2:15" x14ac:dyDescent="0.3">
      <c r="B22" s="3" t="str">
        <f>verzamelblad!S4</f>
        <v>Gazons</v>
      </c>
      <c r="C22" s="62"/>
      <c r="D22" s="71"/>
      <c r="E22" s="63"/>
      <c r="F22" s="64" t="str">
        <f>verzamelblad!S3</f>
        <v>m2</v>
      </c>
      <c r="G22" s="259">
        <f>verzamelblad!S23</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verzamelblad!T23</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verzamelblad!U23</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verzamelblad!V23</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verzamelblad!W23</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verzamelblad!X23</f>
        <v>155.929</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verzamelblad!Y23</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verzamelblad!Z23</f>
        <v>2004.8610000000001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verzamelblad!AA23</f>
        <v>49.82</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verzamelblad!AB23</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verzamelblad!AC23</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verzamelblad!AD23</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verzamelblad!AE23</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verzamelblad!AF23</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verzamelblad!AG23</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verzamelblad!AH23</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verzamelblad!AI23</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verzamelblad!AJ23</f>
        <v>46.778700000000001</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verzamelblad!AK23</f>
        <v>24</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verzamelblad!AM23</f>
        <v>3</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K48" s="8"/>
      <c r="L48" s="8"/>
      <c r="M48" s="8"/>
    </row>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4" spans="5:13" hidden="1" x14ac:dyDescent="0.3"/>
    <row r="65" spans="11:16" hidden="1" x14ac:dyDescent="0.3">
      <c r="P65" s="8"/>
    </row>
    <row r="66" spans="11:16" hidden="1" x14ac:dyDescent="0.3">
      <c r="P66" s="8"/>
    </row>
    <row r="67" spans="11:16" hidden="1" x14ac:dyDescent="0.3"/>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c r="K78" s="8"/>
      <c r="L78" s="8"/>
      <c r="M78" s="8"/>
    </row>
    <row r="79" spans="11:16" hidden="1" x14ac:dyDescent="0.3"/>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7" spans="1:14" hidden="1" x14ac:dyDescent="0.3"/>
    <row r="88" spans="1:14" hidden="1" x14ac:dyDescent="0.3">
      <c r="E88" s="18"/>
      <c r="K88" s="11"/>
      <c r="L88" s="11"/>
      <c r="M88" s="11"/>
    </row>
    <row r="89" spans="1:14" hidden="1" x14ac:dyDescent="0.3"/>
    <row r="90" spans="1:14" hidden="1" x14ac:dyDescent="0.3"/>
    <row r="91" spans="1:14" hidden="1" x14ac:dyDescent="0.3">
      <c r="A91" t="s">
        <v>7</v>
      </c>
      <c r="D91" t="s">
        <v>18</v>
      </c>
      <c r="E91" s="1" t="s">
        <v>19</v>
      </c>
    </row>
    <row r="92" spans="1:14" hidden="1" x14ac:dyDescent="0.3">
      <c r="A92" t="str">
        <f>IF(N22=0,"",N22)</f>
        <v/>
      </c>
      <c r="D92">
        <f t="shared" ref="D92:D106" ca="1" si="2">IF(A92="",0,VLOOKUP(A92,INDIRECT("'"&amp;$I$7&amp;"'!C500:M515"),11,0))</f>
        <v>0</v>
      </c>
      <c r="E92" s="1" t="str">
        <f>IF(O22="","",SUM(D92/O22)*#REF!)</f>
        <v/>
      </c>
    </row>
    <row r="93" spans="1:14" hidden="1" x14ac:dyDescent="0.3">
      <c r="A93" t="str">
        <f>IF(N24=0,"",N24)</f>
        <v/>
      </c>
      <c r="D93">
        <f t="shared" ca="1" si="2"/>
        <v>0</v>
      </c>
      <c r="E93" s="1" t="str">
        <f>IF(O24="","",SUM(D93/O24)*#REF!)</f>
        <v/>
      </c>
    </row>
    <row r="94" spans="1:14" hidden="1" x14ac:dyDescent="0.3">
      <c r="A94" t="str">
        <f>IF(N27=0,"",N27)</f>
        <v/>
      </c>
      <c r="D94">
        <f t="shared" ca="1" si="2"/>
        <v>0</v>
      </c>
      <c r="E94" s="1" t="str">
        <f>IF(O27="","",SUM(D94/O27)*#REF!)</f>
        <v/>
      </c>
    </row>
    <row r="95" spans="1:14" hidden="1" x14ac:dyDescent="0.3">
      <c r="A95" t="str">
        <f>IF(N28=0,"",N28)</f>
        <v/>
      </c>
      <c r="D95">
        <f t="shared" ca="1" si="2"/>
        <v>0</v>
      </c>
      <c r="E95" s="1" t="str">
        <f>IF(O28="","",SUM(D95/O28)*#REF!)</f>
        <v/>
      </c>
    </row>
    <row r="96" spans="1:14" hidden="1" x14ac:dyDescent="0.3">
      <c r="A96" t="str">
        <f>IF(N29=0,"",N29)</f>
        <v/>
      </c>
      <c r="D96">
        <f t="shared" ca="1" si="2"/>
        <v>0</v>
      </c>
      <c r="E96" s="1" t="str">
        <f>IF(O29="","",SUM(D96/O29)*#REF!)</f>
        <v/>
      </c>
    </row>
    <row r="97" spans="1:5" hidden="1" x14ac:dyDescent="0.3">
      <c r="A97" t="e">
        <f>IF(#REF!=0,"",#REF!)</f>
        <v>#REF!</v>
      </c>
      <c r="D97" t="e">
        <f t="shared" ca="1" si="2"/>
        <v>#REF!</v>
      </c>
      <c r="E97" s="1" t="e">
        <f>IF(#REF!="","",SUM(D97/#REF!)*#REF!)</f>
        <v>#REF!</v>
      </c>
    </row>
    <row r="98" spans="1:5" hidden="1" x14ac:dyDescent="0.3">
      <c r="A98" t="e">
        <f>IF(#REF!=0,"",#REF!)</f>
        <v>#REF!</v>
      </c>
      <c r="D98" t="e">
        <f t="shared" ca="1" si="2"/>
        <v>#REF!</v>
      </c>
      <c r="E98" s="1" t="e">
        <f>IF(#REF!="","",SUM(D98/#REF!)*#REF!)</f>
        <v>#REF!</v>
      </c>
    </row>
    <row r="99" spans="1:5" hidden="1" x14ac:dyDescent="0.3">
      <c r="A99" t="str">
        <f>IF(N33=0,"",N33)</f>
        <v/>
      </c>
      <c r="D99">
        <f t="shared" ca="1" si="2"/>
        <v>0</v>
      </c>
      <c r="E99" s="1" t="str">
        <f>IF(O33="","",SUM(D99/O33)*#REF!)</f>
        <v/>
      </c>
    </row>
    <row r="100" spans="1:5" hidden="1" x14ac:dyDescent="0.3">
      <c r="A100" t="str">
        <f>IF(N34=0,"",N34)</f>
        <v/>
      </c>
      <c r="D100">
        <f t="shared" ca="1" si="2"/>
        <v>0</v>
      </c>
      <c r="E100" s="1" t="str">
        <f>IF(O34="","",SUM(D100/O34)*#REF!)</f>
        <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t="15" hidden="1" thickBot="1" x14ac:dyDescent="0.35">
      <c r="A107" s="73" t="s">
        <v>20</v>
      </c>
      <c r="B107" s="73"/>
      <c r="C107" s="73"/>
      <c r="D107" s="73" t="e">
        <f ca="1">SUM(D92:D106)</f>
        <v>#REF!</v>
      </c>
      <c r="E107" s="74" t="e">
        <f>SUM(E92:E106)</f>
        <v>#REF!</v>
      </c>
    </row>
    <row r="108" spans="1:5" ht="15" hidden="1" thickTop="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g90X5giW4M3J5T/nPBRlk4PJ0XLY3iyIMbFpmlxfPIjv7SZ8dWu1oOOspnnLH7Awjf9A+e38s+lk0i9McGOO0g==" saltValue="TW4CiPILWoEQ3HW9EqZCqg==" spinCount="100000" sheet="1" objects="1" scenarios="1"/>
  <mergeCells count="2">
    <mergeCell ref="B3:I3"/>
    <mergeCell ref="B44:I44"/>
  </mergeCells>
  <phoneticPr fontId="11" type="noConversion"/>
  <conditionalFormatting sqref="N16">
    <cfRule type="cellIs" dxfId="2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7">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20,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Lisdodde De (loc.Eid.)</v>
      </c>
      <c r="C5" s="95"/>
      <c r="D5" s="95"/>
      <c r="E5" s="96"/>
      <c r="F5" s="41"/>
      <c r="G5" s="41"/>
      <c r="H5" s="41"/>
      <c r="I5" s="101"/>
    </row>
    <row r="6" spans="1:14" x14ac:dyDescent="0.3">
      <c r="A6" s="8"/>
      <c r="B6" s="111" t="str">
        <f>VLOOKUP(I6,verzamelblad!A5:E54,4)</f>
        <v>Eidereend 20</v>
      </c>
      <c r="C6" s="97"/>
      <c r="D6" s="97"/>
      <c r="E6" s="98"/>
      <c r="F6" s="46"/>
      <c r="G6" s="47" t="s">
        <v>5</v>
      </c>
      <c r="H6" s="79"/>
      <c r="I6" s="102">
        <v>20</v>
      </c>
    </row>
    <row r="7" spans="1:14" x14ac:dyDescent="0.3">
      <c r="A7" s="8"/>
      <c r="B7" s="112" t="str">
        <f>VLOOKUP(I6,verzamelblad!A5:E54,5)</f>
        <v>7827 LD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verzamelblad!F24</f>
        <v>5093.7120000000004</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verzamelblad!H24</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verzamelblad!I24</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verzamelblad!J24</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verzamelblad!K24</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verzamelblad!L24</f>
        <v>192</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verzamelblad!N24</f>
        <v>0</v>
      </c>
      <c r="H17" s="185">
        <f>'Tarieven onderhoud'!D10</f>
        <v>0</v>
      </c>
      <c r="I17" s="184">
        <f t="shared" si="0"/>
        <v>0</v>
      </c>
    </row>
    <row r="18" spans="2:15" x14ac:dyDescent="0.3">
      <c r="B18" s="3" t="str">
        <f>verzamelblad!O4</f>
        <v>Sierplantsoen</v>
      </c>
      <c r="C18" s="62"/>
      <c r="D18" s="62"/>
      <c r="E18" s="63"/>
      <c r="F18" s="64" t="str">
        <f>verzamelblad!O3</f>
        <v>m2</v>
      </c>
      <c r="G18" s="259">
        <f>verzamelblad!O24</f>
        <v>0</v>
      </c>
      <c r="H18" s="185">
        <f>'Tarieven onderhoud'!D11</f>
        <v>0</v>
      </c>
      <c r="I18" s="184">
        <f t="shared" si="0"/>
        <v>0</v>
      </c>
    </row>
    <row r="19" spans="2:15" x14ac:dyDescent="0.3">
      <c r="B19" s="3" t="str">
        <f>verzamelblad!P4</f>
        <v>Bodembedekkers</v>
      </c>
      <c r="C19" s="62"/>
      <c r="D19" s="62"/>
      <c r="E19" s="63"/>
      <c r="F19" s="64" t="str">
        <f>verzamelblad!P3</f>
        <v>m2</v>
      </c>
      <c r="G19" s="259">
        <f>verzamelblad!P24</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verzamelblad!Q24</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verzamelblad!R24</f>
        <v>0</v>
      </c>
      <c r="H21" s="185">
        <f>'Tarieven onderhoud'!D14</f>
        <v>0</v>
      </c>
      <c r="I21" s="184">
        <f t="shared" si="0"/>
        <v>0</v>
      </c>
    </row>
    <row r="22" spans="2:15" x14ac:dyDescent="0.3">
      <c r="B22" s="3" t="str">
        <f>verzamelblad!S4</f>
        <v>Gazons</v>
      </c>
      <c r="C22" s="62"/>
      <c r="D22" s="71"/>
      <c r="E22" s="63"/>
      <c r="F22" s="64" t="str">
        <f>verzamelblad!S3</f>
        <v>m2</v>
      </c>
      <c r="G22" s="259">
        <f>verzamelblad!S24</f>
        <v>350.30399999999997</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verzamelblad!T24</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verzamelblad!U24</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verzamelblad!V24</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verzamelblad!W24</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verzamelblad!X24</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verzamelblad!Y24</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verzamelblad!Z24</f>
        <v>1273.4280000000001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verzamelblad!AA24</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verzamelblad!AB24</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verzamelblad!AC24</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verzamelblad!AD24</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verzamelblad!AE24</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verzamelblad!AF24</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verzamelblad!AG24</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verzamelblad!AH24</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verzamelblad!AI24</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verzamelblad!AJ24</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verzamelblad!AK24</f>
        <v>0</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verzamelblad!AM24</f>
        <v>5</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K48" s="8"/>
      <c r="L48" s="8"/>
      <c r="M48" s="8"/>
    </row>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4" spans="5:13" hidden="1" x14ac:dyDescent="0.3"/>
    <row r="65" spans="11:16" hidden="1" x14ac:dyDescent="0.3">
      <c r="P65" s="8"/>
    </row>
    <row r="66" spans="11:16" hidden="1" x14ac:dyDescent="0.3">
      <c r="P66" s="8"/>
    </row>
    <row r="67" spans="11:16" hidden="1" x14ac:dyDescent="0.3"/>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c r="K78" s="8"/>
      <c r="L78" s="8"/>
      <c r="M78" s="8"/>
    </row>
    <row r="79" spans="11:16" hidden="1" x14ac:dyDescent="0.3"/>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7" spans="1:14" hidden="1" x14ac:dyDescent="0.3"/>
    <row r="88" spans="1:14" hidden="1" x14ac:dyDescent="0.3">
      <c r="E88" s="18"/>
      <c r="K88" s="11"/>
      <c r="L88" s="11"/>
      <c r="M88" s="11"/>
    </row>
    <row r="89" spans="1:14" hidden="1" x14ac:dyDescent="0.3"/>
    <row r="90" spans="1:14" hidden="1" x14ac:dyDescent="0.3"/>
    <row r="91" spans="1:14" hidden="1" x14ac:dyDescent="0.3">
      <c r="A91" t="s">
        <v>7</v>
      </c>
      <c r="D91" t="s">
        <v>18</v>
      </c>
      <c r="E91" s="1" t="s">
        <v>19</v>
      </c>
    </row>
    <row r="92" spans="1:14" hidden="1" x14ac:dyDescent="0.3">
      <c r="A92" t="str">
        <f>IF(N22=0,"",N22)</f>
        <v/>
      </c>
      <c r="D92">
        <f t="shared" ref="D92:D106" ca="1" si="2">IF(A92="",0,VLOOKUP(A92,INDIRECT("'"&amp;$I$7&amp;"'!C500:M515"),11,0))</f>
        <v>0</v>
      </c>
      <c r="E92" s="1" t="str">
        <f>IF(O22="","",SUM(D92/O22)*#REF!)</f>
        <v/>
      </c>
    </row>
    <row r="93" spans="1:14" hidden="1" x14ac:dyDescent="0.3">
      <c r="A93" t="str">
        <f>IF(N24=0,"",N24)</f>
        <v/>
      </c>
      <c r="D93">
        <f t="shared" ca="1" si="2"/>
        <v>0</v>
      </c>
      <c r="E93" s="1" t="str">
        <f>IF(O24="","",SUM(D93/O24)*#REF!)</f>
        <v/>
      </c>
    </row>
    <row r="94" spans="1:14" hidden="1" x14ac:dyDescent="0.3">
      <c r="A94" t="str">
        <f>IF(N27=0,"",N27)</f>
        <v/>
      </c>
      <c r="D94">
        <f t="shared" ca="1" si="2"/>
        <v>0</v>
      </c>
      <c r="E94" s="1" t="str">
        <f>IF(O27="","",SUM(D94/O27)*#REF!)</f>
        <v/>
      </c>
    </row>
    <row r="95" spans="1:14" hidden="1" x14ac:dyDescent="0.3">
      <c r="A95" t="str">
        <f>IF(N28=0,"",N28)</f>
        <v/>
      </c>
      <c r="D95">
        <f t="shared" ca="1" si="2"/>
        <v>0</v>
      </c>
      <c r="E95" s="1" t="str">
        <f>IF(O28="","",SUM(D95/O28)*#REF!)</f>
        <v/>
      </c>
    </row>
    <row r="96" spans="1:14" hidden="1" x14ac:dyDescent="0.3">
      <c r="A96" t="str">
        <f>IF(N29=0,"",N29)</f>
        <v/>
      </c>
      <c r="D96">
        <f t="shared" ca="1" si="2"/>
        <v>0</v>
      </c>
      <c r="E96" s="1" t="str">
        <f>IF(O29="","",SUM(D96/O29)*#REF!)</f>
        <v/>
      </c>
    </row>
    <row r="97" spans="1:5" hidden="1" x14ac:dyDescent="0.3">
      <c r="A97" t="e">
        <f>IF(#REF!=0,"",#REF!)</f>
        <v>#REF!</v>
      </c>
      <c r="D97" t="e">
        <f t="shared" ca="1" si="2"/>
        <v>#REF!</v>
      </c>
      <c r="E97" s="1" t="e">
        <f>IF(#REF!="","",SUM(D97/#REF!)*#REF!)</f>
        <v>#REF!</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IF(N36=0,"",N36)</f>
        <v/>
      </c>
      <c r="D101">
        <f t="shared" ca="1" si="2"/>
        <v>0</v>
      </c>
      <c r="E101" s="1" t="str">
        <f>IF(O36="","",SUM(D101/O36)*#REF!)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t="15" hidden="1" thickBot="1" x14ac:dyDescent="0.35">
      <c r="A107" s="73" t="s">
        <v>20</v>
      </c>
      <c r="B107" s="73"/>
      <c r="C107" s="73"/>
      <c r="D107" s="73" t="e">
        <f ca="1">SUM(D92:D106)</f>
        <v>#REF!</v>
      </c>
      <c r="E107" s="74" t="e">
        <f>SUM(E92:E106)</f>
        <v>#REF!</v>
      </c>
    </row>
    <row r="108" spans="1:5" ht="15" hidden="1" thickTop="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HkgpmBtL8TB/y9bBzYOZZzBHk2mNxjQ1SzgcIgUmvHQ6DPNh8So/LhI9V98/RIkDAePJbKU24G9CniB/7cucHg==" saltValue="4Rm/4tXVJY3vbUjNwO01jA==" spinCount="100000" sheet="1" objects="1" scenarios="1"/>
  <mergeCells count="2">
    <mergeCell ref="B3:I3"/>
    <mergeCell ref="B44:I44"/>
  </mergeCells>
  <phoneticPr fontId="11" type="noConversion"/>
  <conditionalFormatting sqref="N16">
    <cfRule type="cellIs" dxfId="2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8">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21,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Montessorischool</v>
      </c>
      <c r="C5" s="95"/>
      <c r="D5" s="95"/>
      <c r="E5" s="96"/>
      <c r="F5" s="41"/>
      <c r="G5" s="41"/>
      <c r="H5" s="41"/>
      <c r="I5" s="101"/>
    </row>
    <row r="6" spans="1:14" x14ac:dyDescent="0.3">
      <c r="A6" s="8"/>
      <c r="B6" s="111" t="str">
        <f>VLOOKUP(I6,verzamelblad!A5:E54,4)</f>
        <v>AL Lesturgeonstraat 3</v>
      </c>
      <c r="C6" s="97"/>
      <c r="D6" s="97"/>
      <c r="E6" s="98"/>
      <c r="F6" s="46"/>
      <c r="G6" s="47" t="s">
        <v>5</v>
      </c>
      <c r="H6" s="79"/>
      <c r="I6" s="102">
        <v>21</v>
      </c>
    </row>
    <row r="7" spans="1:14" x14ac:dyDescent="0.3">
      <c r="A7" s="8"/>
      <c r="B7" s="112" t="str">
        <f>VLOOKUP(I6,verzamelblad!A5:E54,5)</f>
        <v>7815 VD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K10" s="1"/>
      <c r="L10" s="1"/>
      <c r="M10" s="1"/>
    </row>
    <row r="11" spans="1:14" x14ac:dyDescent="0.3">
      <c r="B11" s="3" t="str">
        <f>verzamelblad!F4</f>
        <v>Schoolplein vegen (m2 = totaal van 4 beurten per jaar)</v>
      </c>
      <c r="C11" s="94"/>
      <c r="D11" s="62"/>
      <c r="E11" s="63"/>
      <c r="F11" s="64" t="str">
        <f>verzamelblad!F3</f>
        <v>m2</v>
      </c>
      <c r="G11" s="259">
        <f>verzamelblad!F25</f>
        <v>11399.796</v>
      </c>
      <c r="H11" s="185">
        <f>'Tarieven onderhoud'!D4</f>
        <v>0</v>
      </c>
      <c r="I11" s="184">
        <f>SUM(G11*H11)</f>
        <v>0</v>
      </c>
      <c r="K11" s="1"/>
      <c r="L11" s="1"/>
      <c r="M11" s="1"/>
    </row>
    <row r="12" spans="1:14" ht="18.75" customHeight="1" x14ac:dyDescent="0.3">
      <c r="B12" s="3" t="str">
        <f>verzamelblad!H4</f>
        <v>Vorm en leibomen</v>
      </c>
      <c r="C12" s="62"/>
      <c r="D12" s="62"/>
      <c r="E12" s="63"/>
      <c r="F12" s="64" t="str">
        <f>verzamelblad!H3</f>
        <v>stuks</v>
      </c>
      <c r="G12" s="259">
        <f>verzamelblad!H25</f>
        <v>0</v>
      </c>
      <c r="H12" s="185">
        <f>'Tarieven onderhoud'!D5</f>
        <v>0</v>
      </c>
      <c r="I12" s="184">
        <f>SUM(G12*H12)</f>
        <v>0</v>
      </c>
      <c r="K12" s="67"/>
      <c r="L12" s="67"/>
      <c r="M12" s="1"/>
      <c r="N12" s="1"/>
    </row>
    <row r="13" spans="1:14" x14ac:dyDescent="0.3">
      <c r="B13" s="3" t="str">
        <f>verzamelblad!I4</f>
        <v>Bomen &lt; 20cm</v>
      </c>
      <c r="C13" s="62"/>
      <c r="D13" s="62"/>
      <c r="E13" s="63"/>
      <c r="F13" s="64" t="str">
        <f>verzamelblad!I3</f>
        <v>stuks</v>
      </c>
      <c r="G13" s="259">
        <f>verzamelblad!I25</f>
        <v>0</v>
      </c>
      <c r="H13" s="185">
        <f>'Tarieven onderhoud'!D6</f>
        <v>0</v>
      </c>
      <c r="I13" s="184">
        <f>SUM(G13*H13)</f>
        <v>0</v>
      </c>
      <c r="K13" s="11"/>
      <c r="L13" s="11"/>
      <c r="M13" s="69"/>
      <c r="N13" s="70"/>
    </row>
    <row r="14" spans="1:14" x14ac:dyDescent="0.3">
      <c r="B14" s="3" t="str">
        <f>verzamelblad!J4</f>
        <v>Bomen &gt; 20cm</v>
      </c>
      <c r="C14" s="62"/>
      <c r="D14" s="62"/>
      <c r="E14" s="63"/>
      <c r="F14" s="64" t="str">
        <f>verzamelblad!J3</f>
        <v>stuks</v>
      </c>
      <c r="G14" s="259">
        <f>verzamelblad!J25</f>
        <v>1</v>
      </c>
      <c r="H14" s="185">
        <f>'Tarieven onderhoud'!D7</f>
        <v>0</v>
      </c>
      <c r="I14" s="184">
        <f t="shared" ref="I14:I41" si="0">SUM(G14*H14)</f>
        <v>0</v>
      </c>
      <c r="K14" s="11"/>
      <c r="L14" s="11"/>
      <c r="M14" s="69"/>
      <c r="N14" s="70"/>
    </row>
    <row r="15" spans="1:14" x14ac:dyDescent="0.3">
      <c r="B15" s="3" t="str">
        <f>verzamelblad!K4</f>
        <v>Bosplantsoen</v>
      </c>
      <c r="C15" s="62"/>
      <c r="D15" s="62"/>
      <c r="E15" s="63"/>
      <c r="F15" s="64" t="str">
        <f>verzamelblad!K3</f>
        <v>m2</v>
      </c>
      <c r="G15" s="259">
        <f>verzamelblad!K25</f>
        <v>0</v>
      </c>
      <c r="H15" s="185">
        <f>'Tarieven onderhoud'!D8</f>
        <v>0</v>
      </c>
      <c r="I15" s="184">
        <f t="shared" si="0"/>
        <v>0</v>
      </c>
      <c r="K15" s="11"/>
      <c r="L15" s="11"/>
      <c r="M15" s="69"/>
      <c r="N15" s="70"/>
    </row>
    <row r="16" spans="1:14" x14ac:dyDescent="0.3">
      <c r="B16" s="3" t="str">
        <f>verzamelblad!L4</f>
        <v>(Blok) hagen (m2 = 2-zijdig / m1 x H=100)</v>
      </c>
      <c r="C16" s="62"/>
      <c r="D16" s="62"/>
      <c r="E16" s="63"/>
      <c r="F16" s="64" t="str">
        <f>verzamelblad!L3</f>
        <v>m2</v>
      </c>
      <c r="G16" s="259">
        <f>verzamelblad!L25</f>
        <v>466.89400000000001</v>
      </c>
      <c r="H16" s="185">
        <f>'Tarieven onderhoud'!D9</f>
        <v>0</v>
      </c>
      <c r="I16" s="184">
        <f t="shared" si="0"/>
        <v>0</v>
      </c>
      <c r="K16" s="11"/>
      <c r="L16" s="11"/>
      <c r="M16" s="69"/>
      <c r="N16" s="1"/>
    </row>
    <row r="17" spans="2:15" x14ac:dyDescent="0.3">
      <c r="B17" s="3" t="str">
        <f>verzamelblad!N4</f>
        <v>Sier en grove heesters</v>
      </c>
      <c r="C17" s="62"/>
      <c r="D17" s="62"/>
      <c r="E17" s="63"/>
      <c r="F17" s="64" t="str">
        <f>verzamelblad!N3</f>
        <v>m2</v>
      </c>
      <c r="G17" s="259">
        <f>verzamelblad!N25</f>
        <v>0</v>
      </c>
      <c r="H17" s="185">
        <f>'Tarieven onderhoud'!D10</f>
        <v>0</v>
      </c>
      <c r="I17" s="184">
        <f t="shared" si="0"/>
        <v>0</v>
      </c>
    </row>
    <row r="18" spans="2:15" x14ac:dyDescent="0.3">
      <c r="B18" s="3" t="str">
        <f>verzamelblad!O4</f>
        <v>Sierplantsoen</v>
      </c>
      <c r="C18" s="62"/>
      <c r="D18" s="62"/>
      <c r="E18" s="63"/>
      <c r="F18" s="64" t="str">
        <f>verzamelblad!O3</f>
        <v>m2</v>
      </c>
      <c r="G18" s="259">
        <f>verzamelblad!O25</f>
        <v>0</v>
      </c>
      <c r="H18" s="185">
        <f>'Tarieven onderhoud'!D11</f>
        <v>0</v>
      </c>
      <c r="I18" s="184">
        <f t="shared" si="0"/>
        <v>0</v>
      </c>
    </row>
    <row r="19" spans="2:15" x14ac:dyDescent="0.3">
      <c r="B19" s="3" t="str">
        <f>verzamelblad!P4</f>
        <v>Bodembedekkers</v>
      </c>
      <c r="C19" s="62"/>
      <c r="D19" s="62"/>
      <c r="E19" s="63"/>
      <c r="F19" s="64" t="str">
        <f>verzamelblad!P3</f>
        <v>m2</v>
      </c>
      <c r="G19" s="259">
        <f>verzamelblad!P25</f>
        <v>184.64400000000001</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verzamelblad!Q25</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verzamelblad!R25</f>
        <v>0</v>
      </c>
      <c r="H21" s="185">
        <f>'Tarieven onderhoud'!D14</f>
        <v>0</v>
      </c>
      <c r="I21" s="184">
        <f t="shared" si="0"/>
        <v>0</v>
      </c>
    </row>
    <row r="22" spans="2:15" x14ac:dyDescent="0.3">
      <c r="B22" s="3" t="str">
        <f>verzamelblad!S4</f>
        <v>Gazons</v>
      </c>
      <c r="C22" s="62"/>
      <c r="D22" s="71"/>
      <c r="E22" s="63"/>
      <c r="F22" s="64" t="str">
        <f>verzamelblad!S3</f>
        <v>m2</v>
      </c>
      <c r="G22" s="259">
        <f>verzamelblad!S25</f>
        <v>157.51</v>
      </c>
      <c r="H22" s="185">
        <f>'Tarieven onderhoud'!D15</f>
        <v>0</v>
      </c>
      <c r="I22" s="184">
        <f t="shared" si="0"/>
        <v>0</v>
      </c>
      <c r="K22" s="14"/>
      <c r="L22" s="14"/>
      <c r="N22" s="1"/>
      <c r="O22" s="34"/>
    </row>
    <row r="23" spans="2:15" x14ac:dyDescent="0.3">
      <c r="B23" s="3" t="str">
        <f>verzamelblad!T4</f>
        <v>Valondergrond rubber</v>
      </c>
      <c r="C23" s="62"/>
      <c r="D23" s="71"/>
      <c r="E23" s="63"/>
      <c r="F23" s="64" t="str">
        <f>verzamelblad!T3</f>
        <v>m2</v>
      </c>
      <c r="G23" s="259">
        <f>verzamelblad!T25</f>
        <v>0</v>
      </c>
      <c r="H23" s="185">
        <f>'Tarieven onderhoud'!D16</f>
        <v>0</v>
      </c>
      <c r="I23" s="184">
        <f t="shared" si="0"/>
        <v>0</v>
      </c>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verzamelblad!U25</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verzamelblad!V25</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verzamelblad!W25</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verzamelblad!X25</f>
        <v>130.89699999999999</v>
      </c>
      <c r="H27" s="185">
        <f>'Tarieven onderhoud'!D20</f>
        <v>0</v>
      </c>
      <c r="I27" s="184">
        <f t="shared" si="0"/>
        <v>0</v>
      </c>
      <c r="K27" s="1"/>
      <c r="L27" s="1"/>
      <c r="N27" s="1"/>
      <c r="O27" s="34"/>
    </row>
    <row r="28" spans="2:15" x14ac:dyDescent="0.3">
      <c r="B28" s="3" t="str">
        <f>verzamelblad!Y4</f>
        <v>Valondergrond kunstgras</v>
      </c>
      <c r="C28" s="62"/>
      <c r="D28" s="63"/>
      <c r="E28" s="63"/>
      <c r="F28" s="64" t="str">
        <f>verzamelblad!Y3</f>
        <v>m2</v>
      </c>
      <c r="G28" s="259">
        <f>verzamelblad!Y25</f>
        <v>0</v>
      </c>
      <c r="H28" s="185">
        <f>'Tarieven onderhoud'!D21</f>
        <v>0</v>
      </c>
      <c r="I28" s="184">
        <f t="shared" si="0"/>
        <v>0</v>
      </c>
      <c r="K28" s="8"/>
      <c r="L28" s="8"/>
      <c r="N28" s="1"/>
      <c r="O28" s="34"/>
    </row>
    <row r="29" spans="2:15" x14ac:dyDescent="0.3">
      <c r="B29" s="3" t="str">
        <f>verzamelblad!Z4</f>
        <v>Verharding tegels</v>
      </c>
      <c r="C29" s="62"/>
      <c r="D29" s="63"/>
      <c r="E29" s="135"/>
      <c r="F29" s="64" t="str">
        <f>verzamelblad!Z3</f>
        <v>m2</v>
      </c>
      <c r="G29" s="259">
        <f>verzamelblad!Z25</f>
        <v>2765.3</v>
      </c>
      <c r="H29" s="185">
        <f>'Tarieven onderhoud'!D22</f>
        <v>0</v>
      </c>
      <c r="I29" s="184">
        <f t="shared" si="0"/>
        <v>0</v>
      </c>
      <c r="K29" s="8"/>
      <c r="L29" s="8"/>
      <c r="N29" s="1"/>
      <c r="O29" s="34"/>
    </row>
    <row r="30" spans="2:15" x14ac:dyDescent="0.3">
      <c r="B30" s="3" t="str">
        <f>verzamelblad!AA4</f>
        <v>Verharding rubberen tegels</v>
      </c>
      <c r="C30" s="62"/>
      <c r="D30" s="63"/>
      <c r="E30" s="135"/>
      <c r="F30" s="64" t="str">
        <f>verzamelblad!AA3</f>
        <v>m2</v>
      </c>
      <c r="G30" s="259">
        <f>verzamelblad!AA25</f>
        <v>84.649000000000001</v>
      </c>
      <c r="H30" s="185">
        <f>'Tarieven onderhoud'!D23</f>
        <v>0</v>
      </c>
      <c r="I30" s="184">
        <f t="shared" si="0"/>
        <v>0</v>
      </c>
      <c r="K30" s="8"/>
      <c r="L30" s="8"/>
      <c r="N30" s="1"/>
      <c r="O30" s="34"/>
    </row>
    <row r="31" spans="2:15" x14ac:dyDescent="0.3">
      <c r="B31" s="3" t="str">
        <f>verzamelblad!AB4</f>
        <v>Verharding kunststof/hout</v>
      </c>
      <c r="C31" s="62"/>
      <c r="D31" s="63"/>
      <c r="E31" s="135"/>
      <c r="F31" s="64" t="str">
        <f>verzamelblad!AB3</f>
        <v>m2</v>
      </c>
      <c r="G31" s="259">
        <f>verzamelblad!AB25</f>
        <v>0</v>
      </c>
      <c r="H31" s="185">
        <f>'Tarieven onderhoud'!D24</f>
        <v>0</v>
      </c>
      <c r="I31" s="184">
        <f t="shared" si="0"/>
        <v>0</v>
      </c>
      <c r="K31" s="8"/>
      <c r="L31" s="8"/>
      <c r="N31" s="1"/>
      <c r="O31" s="34"/>
    </row>
    <row r="32" spans="2:15" x14ac:dyDescent="0.3">
      <c r="B32" s="3" t="str">
        <f>verzamelblad!AC4</f>
        <v>Verharding beton</v>
      </c>
      <c r="C32" s="62"/>
      <c r="D32" s="63"/>
      <c r="E32" s="135"/>
      <c r="F32" s="64" t="str">
        <f>verzamelblad!AC3</f>
        <v>m2</v>
      </c>
      <c r="G32" s="259">
        <f>verzamelblad!AC25</f>
        <v>0</v>
      </c>
      <c r="H32" s="185">
        <f>'Tarieven onderhoud'!D25</f>
        <v>0</v>
      </c>
      <c r="I32" s="184">
        <f t="shared" si="0"/>
        <v>0</v>
      </c>
      <c r="K32" s="8"/>
      <c r="L32" s="8"/>
      <c r="N32" s="1"/>
      <c r="O32" s="34"/>
    </row>
    <row r="33" spans="2:15" x14ac:dyDescent="0.3">
      <c r="B33" s="3" t="str">
        <f>verzamelblad!AD4</f>
        <v>Halfverharding</v>
      </c>
      <c r="C33" s="62"/>
      <c r="D33" s="63"/>
      <c r="E33" s="63"/>
      <c r="F33" s="64" t="str">
        <f>verzamelblad!AD3</f>
        <v>m2</v>
      </c>
      <c r="G33" s="259">
        <f>verzamelblad!AD25</f>
        <v>0</v>
      </c>
      <c r="H33" s="185">
        <f>'Tarieven onderhoud'!D26</f>
        <v>0</v>
      </c>
      <c r="I33" s="184">
        <f t="shared" si="0"/>
        <v>0</v>
      </c>
      <c r="K33" s="8"/>
      <c r="L33" s="8"/>
      <c r="N33" s="1"/>
      <c r="O33" s="34"/>
    </row>
    <row r="34" spans="2:15" x14ac:dyDescent="0.3">
      <c r="B34" s="3" t="str">
        <f>verzamelblad!AE4</f>
        <v>Boomomheining</v>
      </c>
      <c r="C34" s="62"/>
      <c r="D34" s="63"/>
      <c r="E34" s="63"/>
      <c r="F34" s="64" t="str">
        <f>verzamelblad!AE3</f>
        <v>stuks</v>
      </c>
      <c r="G34" s="259">
        <f>verzamelblad!AE25</f>
        <v>0</v>
      </c>
      <c r="H34" s="185">
        <f>'Tarieven onderhoud'!D27</f>
        <v>0</v>
      </c>
      <c r="I34" s="184">
        <f t="shared" si="0"/>
        <v>0</v>
      </c>
      <c r="K34" s="8"/>
      <c r="L34" s="8"/>
      <c r="N34" s="1"/>
      <c r="O34" s="34"/>
    </row>
    <row r="35" spans="2:15" x14ac:dyDescent="0.3">
      <c r="B35" s="3" t="str">
        <f>verzamelblad!AF4</f>
        <v>Winterklaar maken waterkranen</v>
      </c>
      <c r="C35" s="62"/>
      <c r="D35" s="63"/>
      <c r="E35" s="63"/>
      <c r="F35" s="64" t="str">
        <f>verzamelblad!AF3</f>
        <v>stuks</v>
      </c>
      <c r="G35" s="259">
        <f>verzamelblad!AF25</f>
        <v>0</v>
      </c>
      <c r="H35" s="185">
        <f>'Tarieven onderhoud'!D28</f>
        <v>0</v>
      </c>
      <c r="I35" s="190">
        <f t="shared" si="0"/>
        <v>0</v>
      </c>
      <c r="K35" s="8"/>
      <c r="L35" s="8"/>
      <c r="N35" s="1"/>
      <c r="O35" s="34"/>
    </row>
    <row r="36" spans="2:15" x14ac:dyDescent="0.3">
      <c r="B36" s="3" t="str">
        <f>verzamelblad!AG4</f>
        <v>niet van toepassing</v>
      </c>
      <c r="C36" s="62"/>
      <c r="D36" s="63"/>
      <c r="E36" s="63"/>
      <c r="F36" s="64" t="str">
        <f>verzamelblad!AG3</f>
        <v>m3</v>
      </c>
      <c r="G36" s="259">
        <f>verzamelblad!AG25</f>
        <v>0</v>
      </c>
      <c r="H36" s="185">
        <f>'Tarieven onderhoud'!D29</f>
        <v>0</v>
      </c>
      <c r="I36" s="190">
        <f t="shared" si="0"/>
        <v>0</v>
      </c>
      <c r="K36" s="8"/>
      <c r="L36" s="8"/>
      <c r="N36" s="1"/>
      <c r="O36" s="34"/>
    </row>
    <row r="37" spans="2:15" x14ac:dyDescent="0.3">
      <c r="B37" s="3" t="str">
        <f>verzamelblad!AH4</f>
        <v>Vervangen valondergrond boomschors (300mm)</v>
      </c>
      <c r="C37" s="62"/>
      <c r="D37" s="63"/>
      <c r="E37" s="63"/>
      <c r="F37" s="64" t="str">
        <f>verzamelblad!AH3</f>
        <v>m3</v>
      </c>
      <c r="G37" s="259">
        <f>verzamelblad!AH25</f>
        <v>0</v>
      </c>
      <c r="H37" s="185">
        <f>'Tarieven onderhoud'!D30</f>
        <v>0</v>
      </c>
      <c r="I37" s="190">
        <f t="shared" si="0"/>
        <v>0</v>
      </c>
      <c r="K37" s="8"/>
      <c r="L37" s="8"/>
      <c r="N37" s="1"/>
      <c r="O37" s="34"/>
    </row>
    <row r="38" spans="2:15" x14ac:dyDescent="0.3">
      <c r="B38" s="3" t="str">
        <f>verzamelblad!AI4</f>
        <v>Vervangen valondergrond houtsnippers (300mm)</v>
      </c>
      <c r="C38" s="62"/>
      <c r="D38" s="63"/>
      <c r="E38" s="63"/>
      <c r="F38" s="64" t="str">
        <f>verzamelblad!AI3</f>
        <v>m3</v>
      </c>
      <c r="G38" s="259">
        <f>verzamelblad!AI25</f>
        <v>0</v>
      </c>
      <c r="H38" s="185">
        <f>'Tarieven onderhoud'!D31</f>
        <v>0</v>
      </c>
      <c r="I38" s="190">
        <f t="shared" si="0"/>
        <v>0</v>
      </c>
      <c r="K38" s="8"/>
      <c r="L38" s="8"/>
      <c r="N38" s="1"/>
      <c r="O38" s="34"/>
    </row>
    <row r="39" spans="2:15" x14ac:dyDescent="0.3">
      <c r="B39" s="3" t="str">
        <f>verzamelblad!AJ4</f>
        <v>Vervangen valondergrond valzand (300mm) (1 keer per 2 jaar)</v>
      </c>
      <c r="C39" s="62"/>
      <c r="D39" s="63"/>
      <c r="E39" s="63"/>
      <c r="F39" s="64" t="str">
        <f>verzamelblad!AJ3</f>
        <v>m3</v>
      </c>
      <c r="G39" s="259">
        <f>verzamelblad!AJ25</f>
        <v>39.269099999999995</v>
      </c>
      <c r="H39" s="185">
        <f>'Tarieven onderhoud'!D32</f>
        <v>0</v>
      </c>
      <c r="I39" s="190">
        <f>SUM(G39*H39)/2</f>
        <v>0</v>
      </c>
      <c r="K39" s="8"/>
      <c r="L39" s="8"/>
      <c r="N39" s="1"/>
      <c r="O39" s="34"/>
    </row>
    <row r="40" spans="2:15" x14ac:dyDescent="0.3">
      <c r="B40" s="3" t="str">
        <f>verzamelblad!AK4</f>
        <v>Vervangen zandbak zand (500mm) (1 keer per 2 jaar)</v>
      </c>
      <c r="C40" s="62"/>
      <c r="D40" s="63"/>
      <c r="E40" s="63"/>
      <c r="F40" s="64" t="str">
        <f>verzamelblad!AK3</f>
        <v>m3</v>
      </c>
      <c r="G40" s="259">
        <f>verzamelblad!AK25</f>
        <v>16</v>
      </c>
      <c r="H40" s="185">
        <f>'Tarieven onderhoud'!D33</f>
        <v>0</v>
      </c>
      <c r="I40" s="190">
        <f>SUM(G40*H40)/2</f>
        <v>0</v>
      </c>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verzamelblad!AM25</f>
        <v>5</v>
      </c>
      <c r="H41" s="185">
        <f>'Tarieven onderhoud'!D34</f>
        <v>0</v>
      </c>
      <c r="I41" s="260">
        <f t="shared" si="0"/>
        <v>0</v>
      </c>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IF(N34=0,"",N34)</f>
        <v/>
      </c>
      <c r="D101">
        <f t="shared" ca="1" si="2"/>
        <v>0</v>
      </c>
      <c r="E101" s="1" t="str">
        <f>IF(O34="","",SUM(D101/O34)*#REF!)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Qlib4tNO5xD3c/uCWUcWV6MN0MnDa0B8Vg1zqR8egAcb3BxEIRauXC9fsne/N0Ytd717mFlCmFutDef59R8D6g==" saltValue="qvrlM1SvhJWDls0kay4uJw==" spinCount="100000" sheet="1" objects="1" scenarios="1"/>
  <mergeCells count="2">
    <mergeCell ref="B3:I3"/>
    <mergeCell ref="B44:I44"/>
  </mergeCells>
  <phoneticPr fontId="11" type="noConversion"/>
  <conditionalFormatting sqref="N16">
    <cfRule type="cellIs" dxfId="2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9">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22,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Klazienaveen, OBS (geen inventarisatiegegevens)</v>
      </c>
      <c r="C5" s="95"/>
      <c r="D5" s="95"/>
      <c r="E5" s="96"/>
      <c r="F5" s="41"/>
      <c r="G5" s="41"/>
      <c r="H5" s="41"/>
      <c r="I5" s="101"/>
    </row>
    <row r="6" spans="1:14" x14ac:dyDescent="0.3">
      <c r="A6" s="8"/>
      <c r="B6" s="111" t="str">
        <f>VLOOKUP(I6,verzamelblad!A5:E54,4)</f>
        <v>Van Echtenstraat 26</v>
      </c>
      <c r="C6" s="97"/>
      <c r="D6" s="97"/>
      <c r="E6" s="98"/>
      <c r="F6" s="46"/>
      <c r="G6" s="47" t="s">
        <v>5</v>
      </c>
      <c r="H6" s="79"/>
      <c r="I6" s="102">
        <v>22</v>
      </c>
    </row>
    <row r="7" spans="1:14" x14ac:dyDescent="0.3">
      <c r="A7" s="8"/>
      <c r="B7" s="112" t="str">
        <f>VLOOKUP(I6,verzamelblad!A5:E54,5)</f>
        <v>7891 LM Klazienaveen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verzamelblad!F26</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verzamelblad!H26</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verzamelblad!I26</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verzamelblad!J26</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verzamelblad!K26</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verzamelblad!L26</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verzamelblad!N26</f>
        <v>0</v>
      </c>
      <c r="H17" s="185">
        <f>'Tarieven onderhoud'!D10</f>
        <v>0</v>
      </c>
      <c r="I17" s="184">
        <f t="shared" si="0"/>
        <v>0</v>
      </c>
    </row>
    <row r="18" spans="2:15" x14ac:dyDescent="0.3">
      <c r="B18" s="3" t="str">
        <f>verzamelblad!O4</f>
        <v>Sierplantsoen</v>
      </c>
      <c r="C18" s="62"/>
      <c r="D18" s="62"/>
      <c r="E18" s="63"/>
      <c r="F18" s="64" t="str">
        <f>verzamelblad!O3</f>
        <v>m2</v>
      </c>
      <c r="G18" s="259">
        <f>verzamelblad!O26</f>
        <v>0</v>
      </c>
      <c r="H18" s="185">
        <f>'Tarieven onderhoud'!D11</f>
        <v>0</v>
      </c>
      <c r="I18" s="184">
        <f t="shared" si="0"/>
        <v>0</v>
      </c>
    </row>
    <row r="19" spans="2:15" x14ac:dyDescent="0.3">
      <c r="B19" s="3" t="str">
        <f>verzamelblad!P4</f>
        <v>Bodembedekkers</v>
      </c>
      <c r="C19" s="62"/>
      <c r="D19" s="62"/>
      <c r="E19" s="63"/>
      <c r="F19" s="64" t="str">
        <f>verzamelblad!P3</f>
        <v>m2</v>
      </c>
      <c r="G19" s="259">
        <f>verzamelblad!P26</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verzamelblad!Q26</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verzamelblad!R26</f>
        <v>0</v>
      </c>
      <c r="H21" s="185">
        <f>'Tarieven onderhoud'!D14</f>
        <v>0</v>
      </c>
      <c r="I21" s="184">
        <f t="shared" si="0"/>
        <v>0</v>
      </c>
    </row>
    <row r="22" spans="2:15" x14ac:dyDescent="0.3">
      <c r="B22" s="3" t="str">
        <f>verzamelblad!S4</f>
        <v>Gazons</v>
      </c>
      <c r="C22" s="62"/>
      <c r="D22" s="71"/>
      <c r="E22" s="63"/>
      <c r="F22" s="64" t="str">
        <f>verzamelblad!S3</f>
        <v>m2</v>
      </c>
      <c r="G22" s="259">
        <f>verzamelblad!S26</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verzamelblad!T26</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verzamelblad!U26</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verzamelblad!V26</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verzamelblad!W26</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verzamelblad!X26</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verzamelblad!Y26</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verzamelblad!Z26</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verzamelblad!AA26</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verzamelblad!AB26</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verzamelblad!AC26</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verzamelblad!AD26</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verzamelblad!AE26</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verzamelblad!AF26</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verzamelblad!AG26</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verzamelblad!AH26</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verzamelblad!AI26</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verzamelblad!AJ26</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verzamelblad!AK26</f>
        <v>0</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verzamelblad!AM26</f>
        <v>0</v>
      </c>
      <c r="H41" s="185">
        <f>'Tarieven onderhoud'!D34</f>
        <v>0</v>
      </c>
      <c r="I41" s="260">
        <f t="shared" si="0"/>
        <v>0</v>
      </c>
      <c r="J41" s="8"/>
      <c r="K41" s="8"/>
      <c r="L41" s="8"/>
    </row>
    <row r="42" spans="2:15" ht="15" thickBot="1" x14ac:dyDescent="0.35">
      <c r="B42" s="129" t="s">
        <v>71</v>
      </c>
      <c r="C42" s="73"/>
      <c r="D42" s="74"/>
      <c r="E42" s="74"/>
      <c r="F42" s="75"/>
      <c r="G42" s="76"/>
      <c r="H42" s="76"/>
      <c r="I42" s="123">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IF(N34=0,"",N34)</f>
        <v/>
      </c>
      <c r="D101">
        <f t="shared" ca="1" si="2"/>
        <v>0</v>
      </c>
      <c r="E101" s="1" t="str">
        <f>IF(O34="","",SUM(D101/O34)*#REF!)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lEPSeibx013Mv/osMFAMnUSD1p2WtJW4EsyAcpkcHz9s8HI3AMOvnWdXzQmv0K9P7vMfeaBL5RMQAmEuS3jX2A==" saltValue="egkd++Wip6zQ0WPL+gX4+g==" spinCount="100000" sheet="1" objects="1" scenarios="1"/>
  <mergeCells count="2">
    <mergeCell ref="B3:I3"/>
    <mergeCell ref="B44:I44"/>
  </mergeCells>
  <phoneticPr fontId="11" type="noConversion"/>
  <conditionalFormatting sqref="N16">
    <cfRule type="cellIs" dxfId="2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1230-ABA1-4609-A2B0-C022DFD1B71A}">
  <sheetPr>
    <tabColor rgb="FFC2E76B"/>
  </sheetPr>
  <dimension ref="A1:K51"/>
  <sheetViews>
    <sheetView showGridLines="0" zoomScaleNormal="100" workbookViewId="0">
      <pane ySplit="2" topLeftCell="A3" activePane="bottomLeft" state="frozen"/>
      <selection pane="bottomLeft" activeCell="D32" sqref="D32"/>
    </sheetView>
  </sheetViews>
  <sheetFormatPr defaultColWidth="0" defaultRowHeight="14.4" zeroHeight="1" x14ac:dyDescent="0.3"/>
  <cols>
    <col min="1" max="1" width="71" bestFit="1" customWidth="1"/>
    <col min="2" max="2" width="8.44140625" bestFit="1" customWidth="1"/>
    <col min="3" max="3" width="16.88671875" bestFit="1" customWidth="1"/>
    <col min="4" max="4" width="16.33203125" bestFit="1" customWidth="1"/>
    <col min="5" max="5" width="19.109375" customWidth="1"/>
    <col min="6" max="6" width="9.6640625" customWidth="1"/>
    <col min="7" max="7" width="5.6640625" hidden="1" customWidth="1"/>
    <col min="8" max="9" width="0" hidden="1" customWidth="1"/>
    <col min="10" max="10" width="5.6640625" hidden="1" customWidth="1"/>
    <col min="11" max="11" width="0" hidden="1" customWidth="1"/>
    <col min="12" max="16384" width="9.109375" hidden="1"/>
  </cols>
  <sheetData>
    <row r="1" spans="1:6" x14ac:dyDescent="0.3"/>
    <row r="2" spans="1:6" ht="21" x14ac:dyDescent="0.4">
      <c r="A2" s="186" t="str">
        <f>CONCATENATE("Tariefblad boomveiligheid BVC VTA, onderdeel van ",bestekcontract," ",besteknr)</f>
        <v>Tariefblad boomveiligheid BVC VTA, onderdeel van bestek 2023-GRO1023</v>
      </c>
      <c r="B2" s="2"/>
      <c r="C2" s="2"/>
      <c r="D2" s="2"/>
      <c r="E2" s="4"/>
    </row>
    <row r="3" spans="1:6" x14ac:dyDescent="0.3"/>
    <row r="4" spans="1:6" x14ac:dyDescent="0.3">
      <c r="A4" s="104" t="s">
        <v>143</v>
      </c>
      <c r="B4" s="169" t="s">
        <v>108</v>
      </c>
      <c r="C4" s="107" t="s">
        <v>134</v>
      </c>
      <c r="D4" s="108" t="s">
        <v>109</v>
      </c>
      <c r="E4" s="109" t="s">
        <v>154</v>
      </c>
    </row>
    <row r="5" spans="1:6" x14ac:dyDescent="0.3">
      <c r="A5" s="194" t="s">
        <v>139</v>
      </c>
      <c r="B5" s="181"/>
      <c r="C5" s="187"/>
      <c r="D5" s="185"/>
      <c r="E5" s="184"/>
      <c r="F5" s="195"/>
    </row>
    <row r="6" spans="1:6" x14ac:dyDescent="0.3">
      <c r="A6" s="196" t="s">
        <v>135</v>
      </c>
      <c r="B6" s="68" t="s">
        <v>111</v>
      </c>
      <c r="C6" s="187">
        <v>28</v>
      </c>
      <c r="D6" s="177"/>
      <c r="E6" s="184">
        <f t="shared" ref="E6:E15" si="0">SUM(C6*D6)</f>
        <v>0</v>
      </c>
      <c r="F6" s="195"/>
    </row>
    <row r="7" spans="1:6" x14ac:dyDescent="0.3">
      <c r="A7" s="196" t="s">
        <v>136</v>
      </c>
      <c r="B7" s="68" t="s">
        <v>111</v>
      </c>
      <c r="C7" s="187">
        <v>133</v>
      </c>
      <c r="D7" s="177"/>
      <c r="E7" s="184">
        <f t="shared" si="0"/>
        <v>0</v>
      </c>
      <c r="F7" s="195"/>
    </row>
    <row r="8" spans="1:6" x14ac:dyDescent="0.3">
      <c r="A8" s="196"/>
      <c r="B8" s="68"/>
      <c r="C8" s="187"/>
      <c r="D8" s="296"/>
      <c r="E8" s="184"/>
    </row>
    <row r="9" spans="1:6" x14ac:dyDescent="0.3">
      <c r="A9" s="196" t="s">
        <v>140</v>
      </c>
      <c r="B9" s="68"/>
      <c r="C9" s="187"/>
      <c r="D9" s="296"/>
      <c r="E9" s="184"/>
    </row>
    <row r="10" spans="1:6" x14ac:dyDescent="0.3">
      <c r="A10" s="196" t="s">
        <v>135</v>
      </c>
      <c r="B10" s="68" t="s">
        <v>111</v>
      </c>
      <c r="C10" s="187">
        <v>28</v>
      </c>
      <c r="D10" s="177"/>
      <c r="E10" s="184">
        <f t="shared" si="0"/>
        <v>0</v>
      </c>
      <c r="F10" s="1"/>
    </row>
    <row r="11" spans="1:6" x14ac:dyDescent="0.3">
      <c r="A11" s="196" t="s">
        <v>136</v>
      </c>
      <c r="B11" s="68" t="s">
        <v>111</v>
      </c>
      <c r="C11" s="187">
        <v>133</v>
      </c>
      <c r="D11" s="177"/>
      <c r="E11" s="184">
        <f t="shared" si="0"/>
        <v>0</v>
      </c>
      <c r="F11" s="195"/>
    </row>
    <row r="12" spans="1:6" x14ac:dyDescent="0.3">
      <c r="A12" s="196"/>
      <c r="B12" s="68"/>
      <c r="C12" s="187"/>
      <c r="D12" s="296"/>
      <c r="E12" s="184"/>
      <c r="F12" s="195"/>
    </row>
    <row r="13" spans="1:6" x14ac:dyDescent="0.3">
      <c r="A13" s="196" t="s">
        <v>141</v>
      </c>
      <c r="B13" s="68"/>
      <c r="C13" s="187"/>
      <c r="D13" s="296"/>
      <c r="E13" s="184"/>
      <c r="F13" s="195"/>
    </row>
    <row r="14" spans="1:6" x14ac:dyDescent="0.3">
      <c r="A14" s="196" t="s">
        <v>137</v>
      </c>
      <c r="B14" s="68" t="s">
        <v>111</v>
      </c>
      <c r="C14" s="187">
        <v>10</v>
      </c>
      <c r="D14" s="177"/>
      <c r="E14" s="184">
        <f t="shared" si="0"/>
        <v>0</v>
      </c>
    </row>
    <row r="15" spans="1:6" x14ac:dyDescent="0.3">
      <c r="A15" s="196" t="s">
        <v>138</v>
      </c>
      <c r="B15" s="68" t="s">
        <v>111</v>
      </c>
      <c r="C15" s="187">
        <v>20</v>
      </c>
      <c r="D15" s="177"/>
      <c r="E15" s="184">
        <f t="shared" si="0"/>
        <v>0</v>
      </c>
    </row>
    <row r="16" spans="1:6" x14ac:dyDescent="0.3">
      <c r="A16" s="197"/>
      <c r="B16" s="188"/>
      <c r="C16" s="189"/>
      <c r="D16" s="199"/>
      <c r="E16" s="190"/>
    </row>
    <row r="17" spans="1:5" ht="24" customHeight="1" x14ac:dyDescent="0.3">
      <c r="A17" s="191" t="s">
        <v>71</v>
      </c>
      <c r="B17" s="192"/>
      <c r="C17" s="193"/>
      <c r="D17" s="193"/>
      <c r="E17" s="198">
        <f>SUM(E5:E16)</f>
        <v>0</v>
      </c>
    </row>
    <row r="18" spans="1:5" x14ac:dyDescent="0.3"/>
    <row r="19" spans="1:5" x14ac:dyDescent="0.3"/>
    <row r="20" spans="1:5" x14ac:dyDescent="0.3"/>
    <row r="21" spans="1:5" x14ac:dyDescent="0.3"/>
    <row r="22" spans="1:5" x14ac:dyDescent="0.3"/>
    <row r="23" spans="1:5" x14ac:dyDescent="0.3"/>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sheetData>
  <sheetProtection algorithmName="SHA-512" hashValue="gv9NxP12TaBg6pXsqX5ofVf8L6YnQQBR+F9Fyy1O1KQiNd3d/yTkvTqlrOEEqaJdkIrRWbkJ9Ie7uDSHTvxg5g==" saltValue="RzV9gCXsx0KQ1Re2cq8oTA=="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30">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23,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Swarte Meer 't</v>
      </c>
      <c r="C5" s="95"/>
      <c r="D5" s="95"/>
      <c r="E5" s="96"/>
      <c r="F5" s="41"/>
      <c r="G5" s="41"/>
      <c r="H5" s="41"/>
      <c r="I5" s="101"/>
    </row>
    <row r="6" spans="1:14" x14ac:dyDescent="0.3">
      <c r="A6" s="8"/>
      <c r="B6" s="111" t="str">
        <f>VLOOKUP(I6,verzamelblad!A5:E54,4)</f>
        <v>De Blokken 22</v>
      </c>
      <c r="C6" s="97"/>
      <c r="D6" s="97"/>
      <c r="E6" s="98"/>
      <c r="F6" s="46"/>
      <c r="G6" s="47" t="s">
        <v>5</v>
      </c>
      <c r="H6" s="79"/>
      <c r="I6" s="102">
        <v>23</v>
      </c>
    </row>
    <row r="7" spans="1:14" x14ac:dyDescent="0.3">
      <c r="A7" s="8"/>
      <c r="B7" s="112" t="str">
        <f>VLOOKUP(I6,verzamelblad!A5:E54,5)</f>
        <v>7894 CL  Zwartemeer</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verzamelblad!F27</f>
        <v>6396.1559999999999</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verzamelblad!H27</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verzamelblad!I27</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verzamelblad!J27</f>
        <v>6</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verzamelblad!K27</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verzamelblad!L27</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verzamelblad!N27</f>
        <v>0</v>
      </c>
      <c r="H17" s="185">
        <f>'Tarieven onderhoud'!D10</f>
        <v>0</v>
      </c>
      <c r="I17" s="184">
        <f t="shared" si="0"/>
        <v>0</v>
      </c>
    </row>
    <row r="18" spans="2:15" x14ac:dyDescent="0.3">
      <c r="B18" s="3" t="str">
        <f>verzamelblad!O4</f>
        <v>Sierplantsoen</v>
      </c>
      <c r="C18" s="62"/>
      <c r="D18" s="62"/>
      <c r="E18" s="63"/>
      <c r="F18" s="64" t="str">
        <f>verzamelblad!O3</f>
        <v>m2</v>
      </c>
      <c r="G18" s="259">
        <f>verzamelblad!O27</f>
        <v>172.12700000000001</v>
      </c>
      <c r="H18" s="185">
        <f>'Tarieven onderhoud'!D11</f>
        <v>0</v>
      </c>
      <c r="I18" s="184">
        <f t="shared" si="0"/>
        <v>0</v>
      </c>
    </row>
    <row r="19" spans="2:15" x14ac:dyDescent="0.3">
      <c r="B19" s="3" t="str">
        <f>verzamelblad!P4</f>
        <v>Bodembedekkers</v>
      </c>
      <c r="C19" s="62"/>
      <c r="D19" s="62"/>
      <c r="E19" s="63"/>
      <c r="F19" s="64" t="str">
        <f>verzamelblad!P3</f>
        <v>m2</v>
      </c>
      <c r="G19" s="259">
        <f>verzamelblad!P27</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verzamelblad!Q27</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verzamelblad!R27</f>
        <v>62.698999999999998</v>
      </c>
      <c r="H21" s="185">
        <f>'Tarieven onderhoud'!D14</f>
        <v>0</v>
      </c>
      <c r="I21" s="184">
        <f t="shared" si="0"/>
        <v>0</v>
      </c>
    </row>
    <row r="22" spans="2:15" x14ac:dyDescent="0.3">
      <c r="B22" s="3" t="str">
        <f>verzamelblad!S4</f>
        <v>Gazons</v>
      </c>
      <c r="C22" s="62"/>
      <c r="D22" s="71"/>
      <c r="E22" s="63"/>
      <c r="F22" s="64" t="str">
        <f>verzamelblad!S3</f>
        <v>m2</v>
      </c>
      <c r="G22" s="259">
        <f>verzamelblad!S27</f>
        <v>97.492000000000004</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verzamelblad!T27</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verzamelblad!U27</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verzamelblad!V27</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verzamelblad!W27</f>
        <v>184.20599999999999</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verzamelblad!X27</f>
        <v>197.36600000000001</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verzamelblad!Y27</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verzamelblad!Z27</f>
        <v>1497.62</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verzamelblad!AA27</f>
        <v>101.419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verzamelblad!AB27</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verzamelblad!AC27</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verzamelblad!AD27</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verzamelblad!AE27</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verzamelblad!AF27</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verzamelblad!AG27</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verzamelblad!AH27</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verzamelblad!AI27</f>
        <v>55.261799999999994</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verzamelblad!AJ27</f>
        <v>59.209800000000001</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verzamelblad!AK27</f>
        <v>28.6</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verzamelblad!AM27</f>
        <v>3</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K46" s="8"/>
      <c r="L46" s="8"/>
      <c r="M46" s="8"/>
    </row>
    <row r="47" spans="2:15" x14ac:dyDescent="0.3">
      <c r="B47" s="147"/>
      <c r="C47" s="172"/>
      <c r="D47" s="172"/>
      <c r="E47" s="172"/>
      <c r="F47" s="172"/>
      <c r="G47" s="172"/>
      <c r="H47" s="172"/>
      <c r="I47" s="173"/>
    </row>
    <row r="48" spans="2:15" x14ac:dyDescent="0.3">
      <c r="B48" s="148"/>
      <c r="C48" s="174"/>
      <c r="D48" s="174"/>
      <c r="E48" s="174"/>
      <c r="F48" s="174"/>
      <c r="G48" s="174"/>
      <c r="H48" s="174"/>
      <c r="I48" s="175"/>
      <c r="J48" s="1"/>
      <c r="K48" s="1"/>
      <c r="L48" s="1"/>
      <c r="M48" s="1"/>
    </row>
    <row r="49" spans="5:16" x14ac:dyDescent="0.3">
      <c r="E49" s="10"/>
      <c r="G49" s="14"/>
      <c r="H49" s="14"/>
      <c r="I49" s="14"/>
      <c r="J49" s="1"/>
      <c r="K49" s="8"/>
      <c r="L49" s="8"/>
      <c r="M49" s="8"/>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E56" s="10"/>
      <c r="G56" s="14"/>
      <c r="H56" s="14"/>
      <c r="I56" s="14"/>
      <c r="J56" s="1"/>
      <c r="K56" s="8"/>
      <c r="L56" s="8"/>
      <c r="M56" s="8"/>
    </row>
    <row r="57" spans="5:16" hidden="1" x14ac:dyDescent="0.3">
      <c r="E57" s="10"/>
      <c r="G57" s="14"/>
      <c r="H57" s="14"/>
      <c r="I57" s="14"/>
      <c r="J57" s="1"/>
      <c r="K57" s="8"/>
      <c r="L57" s="8"/>
      <c r="M57" s="8"/>
    </row>
    <row r="58" spans="5:16" hidden="1" x14ac:dyDescent="0.3">
      <c r="E58" s="10"/>
      <c r="G58" s="14"/>
      <c r="H58" s="14"/>
      <c r="I58" s="14"/>
      <c r="J58" s="1"/>
      <c r="K58" s="8"/>
      <c r="L58" s="8"/>
      <c r="M58" s="8"/>
    </row>
    <row r="59" spans="5:16" hidden="1" x14ac:dyDescent="0.3">
      <c r="K59" s="8"/>
      <c r="L59" s="8"/>
      <c r="M59" s="8"/>
    </row>
    <row r="60" spans="5:16" hidden="1" x14ac:dyDescent="0.3">
      <c r="J60" s="1"/>
      <c r="K60" s="1"/>
      <c r="L60" s="1"/>
      <c r="M60" s="1"/>
    </row>
    <row r="61" spans="5:16" hidden="1" x14ac:dyDescent="0.3">
      <c r="J61" s="1"/>
      <c r="K61" s="1"/>
      <c r="L61" s="1"/>
      <c r="M61" s="1"/>
    </row>
    <row r="62" spans="5:16" hidden="1" x14ac:dyDescent="0.3"/>
    <row r="63" spans="5:16" hidden="1" x14ac:dyDescent="0.3">
      <c r="P63" s="8"/>
    </row>
    <row r="64" spans="5:16" hidden="1" x14ac:dyDescent="0.3">
      <c r="P64" s="8"/>
    </row>
    <row r="65" spans="11:13" hidden="1" x14ac:dyDescent="0.3"/>
    <row r="66" spans="11:13" hidden="1" x14ac:dyDescent="0.3"/>
    <row r="67" spans="11:13" hidden="1" x14ac:dyDescent="0.3"/>
    <row r="68" spans="11:13" hidden="1" x14ac:dyDescent="0.3"/>
    <row r="69" spans="11:13" hidden="1" x14ac:dyDescent="0.3"/>
    <row r="70" spans="11:13" hidden="1" x14ac:dyDescent="0.3"/>
    <row r="71" spans="11:13" hidden="1" x14ac:dyDescent="0.3"/>
    <row r="72" spans="11:13" hidden="1" x14ac:dyDescent="0.3"/>
    <row r="73" spans="11:13" hidden="1" x14ac:dyDescent="0.3"/>
    <row r="74" spans="11:13" hidden="1" x14ac:dyDescent="0.3"/>
    <row r="75" spans="11:13" hidden="1" x14ac:dyDescent="0.3"/>
    <row r="76" spans="11:13" hidden="1" x14ac:dyDescent="0.3">
      <c r="K76" s="8"/>
      <c r="L76" s="8"/>
      <c r="M76" s="8"/>
    </row>
    <row r="77" spans="11:13" hidden="1" x14ac:dyDescent="0.3"/>
    <row r="78" spans="11:13" hidden="1" x14ac:dyDescent="0.3">
      <c r="K78" s="11"/>
      <c r="L78" s="11"/>
      <c r="M78" s="11"/>
    </row>
    <row r="79" spans="11:13" hidden="1" x14ac:dyDescent="0.3">
      <c r="K79" s="11"/>
      <c r="L79" s="11"/>
      <c r="M79" s="11"/>
    </row>
    <row r="80" spans="11:13" hidden="1" x14ac:dyDescent="0.3">
      <c r="K80" s="11"/>
      <c r="L80" s="11"/>
      <c r="M80" s="11"/>
    </row>
    <row r="81" spans="1:14" hidden="1" x14ac:dyDescent="0.3">
      <c r="K81" s="11"/>
      <c r="L81" s="11"/>
      <c r="M81" s="77"/>
    </row>
    <row r="82" spans="1:14" hidden="1" x14ac:dyDescent="0.3">
      <c r="N82" s="78"/>
    </row>
    <row r="83" spans="1:14" hidden="1" x14ac:dyDescent="0.3">
      <c r="N83" s="78"/>
    </row>
    <row r="84" spans="1:14" hidden="1" x14ac:dyDescent="0.3">
      <c r="N84" s="78"/>
    </row>
    <row r="85" spans="1:14" hidden="1" x14ac:dyDescent="0.3"/>
    <row r="86" spans="1:14" hidden="1" x14ac:dyDescent="0.3">
      <c r="E86" s="18"/>
      <c r="K86" s="11"/>
      <c r="L86" s="11"/>
      <c r="M86" s="11"/>
    </row>
    <row r="87" spans="1:14" hidden="1" x14ac:dyDescent="0.3"/>
    <row r="88" spans="1:14" hidden="1" x14ac:dyDescent="0.3"/>
    <row r="89" spans="1:14" hidden="1" x14ac:dyDescent="0.3">
      <c r="A89" t="s">
        <v>7</v>
      </c>
      <c r="D89" t="s">
        <v>18</v>
      </c>
      <c r="E89" s="1" t="s">
        <v>19</v>
      </c>
    </row>
    <row r="90" spans="1:14" hidden="1" x14ac:dyDescent="0.3">
      <c r="A90" t="str">
        <f>IF(N22=0,"",N22)</f>
        <v/>
      </c>
      <c r="D90">
        <f t="shared" ref="D90:D104" ca="1" si="2">IF(A90="",0,VLOOKUP(A90,INDIRECT("'"&amp;$I$7&amp;"'!C500:M515"),11,0))</f>
        <v>0</v>
      </c>
      <c r="E90" s="1" t="str">
        <f>IF(O22="","",SUM(D90/O22)*#REF!)</f>
        <v/>
      </c>
    </row>
    <row r="91" spans="1:14" hidden="1" x14ac:dyDescent="0.3">
      <c r="A91" t="str">
        <f>IF(N24=0,"",N24)</f>
        <v/>
      </c>
      <c r="D91">
        <f t="shared" ca="1" si="2"/>
        <v>0</v>
      </c>
      <c r="E91" s="1" t="str">
        <f>IF(O24="","",SUM(D91/O24)*#REF!)</f>
        <v/>
      </c>
    </row>
    <row r="92" spans="1:14" hidden="1" x14ac:dyDescent="0.3">
      <c r="A92" t="str">
        <f>IF(N27=0,"",N27)</f>
        <v/>
      </c>
      <c r="D92">
        <f t="shared" ca="1" si="2"/>
        <v>0</v>
      </c>
      <c r="E92" s="1" t="str">
        <f>IF(O27="","",SUM(D92/O27)*#REF!)</f>
        <v/>
      </c>
    </row>
    <row r="93" spans="1:14" hidden="1" x14ac:dyDescent="0.3">
      <c r="A93" t="str">
        <f>IF(N28=0,"",N28)</f>
        <v/>
      </c>
      <c r="D93">
        <f t="shared" ca="1" si="2"/>
        <v>0</v>
      </c>
      <c r="E93" s="1" t="str">
        <f>IF(O28="","",SUM(D93/O28)*#REF!)</f>
        <v/>
      </c>
    </row>
    <row r="94" spans="1:14" hidden="1" x14ac:dyDescent="0.3">
      <c r="A94" t="str">
        <f>IF(N29=0,"",N29)</f>
        <v/>
      </c>
      <c r="D94">
        <f t="shared" ca="1" si="2"/>
        <v>0</v>
      </c>
      <c r="E94" s="1" t="str">
        <f>IF(O29="","",SUM(D94/O29)*#REF!)</f>
        <v/>
      </c>
    </row>
    <row r="95" spans="1:14" hidden="1" x14ac:dyDescent="0.3">
      <c r="A95" t="e">
        <f>IF(#REF!=0,"",#REF!)</f>
        <v>#REF!</v>
      </c>
      <c r="D95" t="e">
        <f t="shared" ca="1" si="2"/>
        <v>#REF!</v>
      </c>
      <c r="E95" s="1" t="e">
        <f>IF(#REF!="","",SUM(D95/#REF!)*#REF!)</f>
        <v>#REF!</v>
      </c>
    </row>
    <row r="96" spans="1:14" hidden="1" x14ac:dyDescent="0.3">
      <c r="A96" t="e">
        <f>IF(#REF!=0,"",#REF!)</f>
        <v>#REF!</v>
      </c>
      <c r="D96" t="e">
        <f t="shared" ca="1" si="2"/>
        <v>#REF!</v>
      </c>
      <c r="E96" s="1" t="e">
        <f>IF(#REF!="","",SUM(D96/#REF!)*#REF!)</f>
        <v>#REF!</v>
      </c>
    </row>
    <row r="97" spans="1:5" hidden="1" x14ac:dyDescent="0.3">
      <c r="A97" t="str">
        <f>IF(N33=0,"",N33)</f>
        <v/>
      </c>
      <c r="D97">
        <f t="shared" ca="1" si="2"/>
        <v>0</v>
      </c>
      <c r="E97" s="1" t="str">
        <f>IF(O33="","",SUM(D97/O33)*#REF!)</f>
        <v/>
      </c>
    </row>
    <row r="98" spans="1:5" hidden="1" x14ac:dyDescent="0.3">
      <c r="A98" t="str">
        <f>IF(N34=0,"",N34)</f>
        <v/>
      </c>
      <c r="D98">
        <f t="shared" ca="1" si="2"/>
        <v>0</v>
      </c>
      <c r="E98" s="1" t="str">
        <f>IF(O34="","",SUM(D98/O34)*#REF!)</f>
        <v/>
      </c>
    </row>
    <row r="99" spans="1:5" hidden="1" x14ac:dyDescent="0.3">
      <c r="A99" t="e">
        <f>IF(#REF!=0,"",#REF!)</f>
        <v>#REF!</v>
      </c>
      <c r="D99" t="e">
        <f t="shared" ca="1" si="2"/>
        <v>#REF!</v>
      </c>
      <c r="E99" s="1" t="e">
        <f>IF(#REF!="","",SUM(D99/#REF!)*#REF!)</f>
        <v>#REF!</v>
      </c>
    </row>
    <row r="100" spans="1:5" hidden="1" x14ac:dyDescent="0.3">
      <c r="A100" t="e">
        <f>IF(#REF!=0,"",#REF!)</f>
        <v>#REF!</v>
      </c>
      <c r="D100" t="e">
        <f t="shared" ca="1" si="2"/>
        <v>#REF!</v>
      </c>
      <c r="E100" s="1" t="e">
        <f>IF(#REF!="","",SUM(D100/#REF!)*#REF!)</f>
        <v>#REF!</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t="15" hidden="1" thickBot="1" x14ac:dyDescent="0.35">
      <c r="A105" s="73" t="s">
        <v>20</v>
      </c>
      <c r="B105" s="73"/>
      <c r="C105" s="73"/>
      <c r="D105" s="73" t="e">
        <f ca="1">SUM(D90:D104)</f>
        <v>#REF!</v>
      </c>
      <c r="E105" s="74" t="e">
        <f>SUM(E90:E104)</f>
        <v>#REF!</v>
      </c>
    </row>
    <row r="106" spans="1:5" ht="15" hidden="1" thickTop="1" x14ac:dyDescent="0.3"/>
    <row r="107" spans="1:5" hidden="1" x14ac:dyDescent="0.3"/>
    <row r="108" spans="1:5" hidden="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HKtiRtivmLuRvP0+m8cnOTvNdSSryUXX02MLPd9JRzdTv39KLU50g/NcFx3KDwtxRDI6ZKBcquWFV29R1eQ6pA==" saltValue="q1mkcOGKjgaPiCXdxGR4tA==" spinCount="100000" sheet="1" objects="1" scenarios="1"/>
  <mergeCells count="2">
    <mergeCell ref="B3:I3"/>
    <mergeCell ref="B44:I44"/>
  </mergeCells>
  <phoneticPr fontId="11" type="noConversion"/>
  <conditionalFormatting sqref="N16">
    <cfRule type="cellIs" dxfId="1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1">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24,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Thriantaschool SO</v>
      </c>
      <c r="C5" s="95"/>
      <c r="D5" s="95"/>
      <c r="E5" s="96"/>
      <c r="F5" s="41"/>
      <c r="G5" s="41"/>
      <c r="H5" s="41"/>
      <c r="I5" s="101"/>
    </row>
    <row r="6" spans="1:14" x14ac:dyDescent="0.3">
      <c r="A6" s="8"/>
      <c r="B6" s="111" t="str">
        <f>VLOOKUP(I6,verzamelblad!A5:E54,4)</f>
        <v>Balingerbrink 178</v>
      </c>
      <c r="C6" s="97"/>
      <c r="D6" s="97"/>
      <c r="E6" s="98"/>
      <c r="F6" s="46"/>
      <c r="G6" s="47" t="s">
        <v>5</v>
      </c>
      <c r="H6" s="79"/>
      <c r="I6" s="102">
        <v>24</v>
      </c>
    </row>
    <row r="7" spans="1:14" x14ac:dyDescent="0.3">
      <c r="A7" s="8"/>
      <c r="B7" s="112" t="str">
        <f>VLOOKUP(I6,verzamelblad!A5:E54,5)</f>
        <v>7812 SN  Emmen</v>
      </c>
      <c r="C7" s="99"/>
      <c r="D7" s="99"/>
      <c r="E7" s="100"/>
      <c r="F7" s="52"/>
      <c r="G7" s="53"/>
      <c r="H7" s="53"/>
      <c r="I7" s="103"/>
    </row>
    <row r="8" spans="1:14" x14ac:dyDescent="0.3">
      <c r="J8" s="55"/>
    </row>
    <row r="9" spans="1:14" x14ac:dyDescent="0.3">
      <c r="E9" s="56">
        <f>VLOOKUP($I$6,verzamelblad!$A$5:$EX$51,14,0)</f>
        <v>48.09</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verzamelblad!F28</f>
        <v>7979.0040000000008</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verzamelblad!H28</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verzamelblad!I28</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verzamelblad!J28</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verzamelblad!K28</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verzamelblad!L28</f>
        <v>12.048</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verzamelblad!N28</f>
        <v>48.09</v>
      </c>
      <c r="H17" s="185">
        <f>'Tarieven onderhoud'!D10</f>
        <v>0</v>
      </c>
      <c r="I17" s="184">
        <f t="shared" si="0"/>
        <v>0</v>
      </c>
    </row>
    <row r="18" spans="2:15" x14ac:dyDescent="0.3">
      <c r="B18" s="3" t="str">
        <f>verzamelblad!O4</f>
        <v>Sierplantsoen</v>
      </c>
      <c r="C18" s="62"/>
      <c r="D18" s="62"/>
      <c r="E18" s="63"/>
      <c r="F18" s="64" t="str">
        <f>verzamelblad!O3</f>
        <v>m2</v>
      </c>
      <c r="G18" s="259">
        <f>verzamelblad!O28</f>
        <v>80.501999999999995</v>
      </c>
      <c r="H18" s="185">
        <f>'Tarieven onderhoud'!D11</f>
        <v>0</v>
      </c>
      <c r="I18" s="184">
        <f t="shared" si="0"/>
        <v>0</v>
      </c>
    </row>
    <row r="19" spans="2:15" x14ac:dyDescent="0.3">
      <c r="B19" s="3" t="str">
        <f>verzamelblad!P4</f>
        <v>Bodembedekkers</v>
      </c>
      <c r="C19" s="62"/>
      <c r="D19" s="62"/>
      <c r="E19" s="63"/>
      <c r="F19" s="64" t="str">
        <f>verzamelblad!P3</f>
        <v>m2</v>
      </c>
      <c r="G19" s="259">
        <f>verzamelblad!P28</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verzamelblad!Q28</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verzamelblad!R28</f>
        <v>0</v>
      </c>
      <c r="H21" s="185">
        <f>'Tarieven onderhoud'!D14</f>
        <v>0</v>
      </c>
      <c r="I21" s="184">
        <f t="shared" si="0"/>
        <v>0</v>
      </c>
    </row>
    <row r="22" spans="2:15" x14ac:dyDescent="0.3">
      <c r="B22" s="3" t="str">
        <f>verzamelblad!S4</f>
        <v>Gazons</v>
      </c>
      <c r="C22" s="62"/>
      <c r="D22" s="71"/>
      <c r="E22" s="63"/>
      <c r="F22" s="64" t="str">
        <f>verzamelblad!S3</f>
        <v>m2</v>
      </c>
      <c r="G22" s="259">
        <f>verzamelblad!S28</f>
        <v>597.71900000000005</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verzamelblad!T28</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verzamelblad!U28</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verzamelblad!V28</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verzamelblad!W28</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verzamelblad!X28</f>
        <v>84.641000000000005</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verzamelblad!Y28</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verzamelblad!Z28</f>
        <v>1845.2940000000001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verzamelblad!AA28</f>
        <v>149.45699999999999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verzamelblad!AB28</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verzamelblad!AC28</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verzamelblad!AD28</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verzamelblad!AE28</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verzamelblad!AF28</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verzamelblad!AG28</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verzamelblad!AH28</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verzamelblad!AI28</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verzamelblad!AJ28</f>
        <v>25.392300000000002</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verzamelblad!AK28</f>
        <v>0</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verzamelblad!AM28</f>
        <v>13</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IF(N34=0,"",N34)</f>
        <v/>
      </c>
      <c r="D101">
        <f t="shared" ca="1" si="2"/>
        <v>0</v>
      </c>
      <c r="E101" s="1" t="str">
        <f>IF(O34="","",SUM(D101/O34)*#REF!)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PKj0YVKESPpZnTWoAt+5m2QkVAFpgxSPY4ypMjRUgl3Q5O17B9mWnWCKhHzrAy+YX6cjAxx/gE2By+xfLZ+0/w==" saltValue="1w+WoBoNwl8gI7gY6Cp/AA==" spinCount="100000" sheet="1" objects="1" scenarios="1"/>
  <mergeCells count="2">
    <mergeCell ref="B3:I3"/>
    <mergeCell ref="B44:I44"/>
  </mergeCells>
  <phoneticPr fontId="11" type="noConversion"/>
  <conditionalFormatting sqref="N16">
    <cfRule type="cellIs" dxfId="1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2">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25,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Thriantaschool VSO (geen inventarisatiegegevens)</v>
      </c>
      <c r="C5" s="95"/>
      <c r="D5" s="95"/>
      <c r="E5" s="96"/>
      <c r="F5" s="41"/>
      <c r="G5" s="41"/>
      <c r="H5" s="41"/>
      <c r="I5" s="101"/>
    </row>
    <row r="6" spans="1:14" x14ac:dyDescent="0.3">
      <c r="A6" s="8"/>
      <c r="B6" s="111" t="str">
        <f>VLOOKUP(I6,verzamelblad!A5:E54,4)</f>
        <v>Velodrome 2</v>
      </c>
      <c r="C6" s="97"/>
      <c r="D6" s="97"/>
      <c r="E6" s="98"/>
      <c r="F6" s="46"/>
      <c r="G6" s="47" t="s">
        <v>5</v>
      </c>
      <c r="H6" s="79"/>
      <c r="I6" s="102">
        <v>25</v>
      </c>
    </row>
    <row r="7" spans="1:14" x14ac:dyDescent="0.3">
      <c r="A7" s="8"/>
      <c r="B7" s="112" t="str">
        <f>VLOOKUP(I6,verzamelblad!A5:E54,5)</f>
        <v>7825 SH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verzamelblad!F29</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verzamelblad!H29</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verzamelblad!I29</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verzamelblad!J29</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verzamelblad!K29</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verzamelblad!L29</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verzamelblad!N29</f>
        <v>0</v>
      </c>
      <c r="H17" s="185">
        <f>'Tarieven onderhoud'!D10</f>
        <v>0</v>
      </c>
      <c r="I17" s="184">
        <f t="shared" si="0"/>
        <v>0</v>
      </c>
    </row>
    <row r="18" spans="2:15" x14ac:dyDescent="0.3">
      <c r="B18" s="3" t="str">
        <f>verzamelblad!O4</f>
        <v>Sierplantsoen</v>
      </c>
      <c r="C18" s="62"/>
      <c r="D18" s="62"/>
      <c r="E18" s="63"/>
      <c r="F18" s="64" t="str">
        <f>verzamelblad!O3</f>
        <v>m2</v>
      </c>
      <c r="G18" s="259">
        <f>verzamelblad!O29</f>
        <v>0</v>
      </c>
      <c r="H18" s="185">
        <f>'Tarieven onderhoud'!D11</f>
        <v>0</v>
      </c>
      <c r="I18" s="184">
        <f t="shared" si="0"/>
        <v>0</v>
      </c>
    </row>
    <row r="19" spans="2:15" x14ac:dyDescent="0.3">
      <c r="B19" s="3" t="str">
        <f>verzamelblad!P4</f>
        <v>Bodembedekkers</v>
      </c>
      <c r="C19" s="62"/>
      <c r="D19" s="62"/>
      <c r="E19" s="63"/>
      <c r="F19" s="64" t="str">
        <f>verzamelblad!P3</f>
        <v>m2</v>
      </c>
      <c r="G19" s="259">
        <f>verzamelblad!P29</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verzamelblad!Q29</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verzamelblad!R29</f>
        <v>0</v>
      </c>
      <c r="H21" s="185">
        <f>'Tarieven onderhoud'!D14</f>
        <v>0</v>
      </c>
      <c r="I21" s="184">
        <f t="shared" si="0"/>
        <v>0</v>
      </c>
    </row>
    <row r="22" spans="2:15" x14ac:dyDescent="0.3">
      <c r="B22" s="3" t="str">
        <f>verzamelblad!S4</f>
        <v>Gazons</v>
      </c>
      <c r="C22" s="62"/>
      <c r="D22" s="71"/>
      <c r="E22" s="63"/>
      <c r="F22" s="64" t="str">
        <f>verzamelblad!S3</f>
        <v>m2</v>
      </c>
      <c r="G22" s="259">
        <f>verzamelblad!S29</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verzamelblad!T29</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verzamelblad!U29</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verzamelblad!V29</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verzamelblad!W29</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verzamelblad!X29</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verzamelblad!Y29</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verzamelblad!Z29</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verzamelblad!AA29</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verzamelblad!AB29</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verzamelblad!AC29</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verzamelblad!AD29</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verzamelblad!AE29</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verzamelblad!AF29</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verzamelblad!AG29</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verzamelblad!AH29</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verzamelblad!AI29</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verzamelblad!AJ29</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verzamelblad!AK29</f>
        <v>0</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verzamelblad!AM29</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ziiEII+MusDZRTNmoMl1wBy3WbqTkTfrAcDwLCYwU2d3O6saT/93sLVjDE0dbpOIbnCYv3LLYkcT1pxcC9Qkxw==" saltValue="N/olsjs+HO/uoU9RUTIC9g==" spinCount="100000" sheet="1" objects="1" scenarios="1"/>
  <mergeCells count="2">
    <mergeCell ref="B3:I3"/>
    <mergeCell ref="B44:I44"/>
  </mergeCells>
  <phoneticPr fontId="11" type="noConversion"/>
  <conditionalFormatting sqref="N16">
    <cfRule type="cellIs" dxfId="1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33">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26,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Vegter Mr.</v>
      </c>
      <c r="C5" s="95"/>
      <c r="D5" s="95"/>
      <c r="E5" s="96"/>
      <c r="F5" s="41"/>
      <c r="G5" s="41"/>
      <c r="H5" s="41"/>
      <c r="I5" s="101"/>
    </row>
    <row r="6" spans="1:14" x14ac:dyDescent="0.3">
      <c r="A6" s="8"/>
      <c r="B6" s="111" t="str">
        <f>VLOOKUP(I6,verzamelblad!A5:E54,4)</f>
        <v>Bargermeerweg 113</v>
      </c>
      <c r="C6" s="97"/>
      <c r="D6" s="97"/>
      <c r="E6" s="98"/>
      <c r="F6" s="46"/>
      <c r="G6" s="47" t="s">
        <v>5</v>
      </c>
      <c r="H6" s="79"/>
      <c r="I6" s="102">
        <v>26</v>
      </c>
    </row>
    <row r="7" spans="1:14" x14ac:dyDescent="0.3">
      <c r="A7" s="8"/>
      <c r="B7" s="112" t="str">
        <f>VLOOKUP(I6,verzamelblad!A5:E54,5)</f>
        <v>7811 LD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verzamelblad!F30</f>
        <v>4796.7160000000003</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verzamelblad!H30</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verzamelblad!I30</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verzamelblad!J30</f>
        <v>20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verzamelblad!K30</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verzamelblad!L30</f>
        <v>18.126000000000001</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verzamelblad!N30</f>
        <v>0</v>
      </c>
      <c r="H17" s="185">
        <f>'Tarieven onderhoud'!D10</f>
        <v>0</v>
      </c>
      <c r="I17" s="184">
        <f t="shared" si="0"/>
        <v>0</v>
      </c>
    </row>
    <row r="18" spans="2:15" x14ac:dyDescent="0.3">
      <c r="B18" s="3" t="str">
        <f>verzamelblad!O4</f>
        <v>Sierplantsoen</v>
      </c>
      <c r="C18" s="62"/>
      <c r="D18" s="62"/>
      <c r="E18" s="63"/>
      <c r="F18" s="64" t="str">
        <f>verzamelblad!O3</f>
        <v>m2</v>
      </c>
      <c r="G18" s="259">
        <f>verzamelblad!O30</f>
        <v>205.60300000000001</v>
      </c>
      <c r="H18" s="185">
        <f>'Tarieven onderhoud'!D11</f>
        <v>0</v>
      </c>
      <c r="I18" s="184">
        <f t="shared" si="0"/>
        <v>0</v>
      </c>
    </row>
    <row r="19" spans="2:15" x14ac:dyDescent="0.3">
      <c r="B19" s="3" t="str">
        <f>verzamelblad!P4</f>
        <v>Bodembedekkers</v>
      </c>
      <c r="C19" s="62"/>
      <c r="D19" s="62"/>
      <c r="E19" s="63"/>
      <c r="F19" s="64" t="str">
        <f>verzamelblad!P3</f>
        <v>m2</v>
      </c>
      <c r="G19" s="259">
        <f>verzamelblad!P30</f>
        <v>127.705</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verzamelblad!Q30</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verzamelblad!R30</f>
        <v>52.195</v>
      </c>
      <c r="H21" s="185">
        <f>'Tarieven onderhoud'!D14</f>
        <v>0</v>
      </c>
      <c r="I21" s="184">
        <f t="shared" si="0"/>
        <v>0</v>
      </c>
    </row>
    <row r="22" spans="2:15" x14ac:dyDescent="0.3">
      <c r="B22" s="3" t="str">
        <f>verzamelblad!S4</f>
        <v>Gazons</v>
      </c>
      <c r="C22" s="62"/>
      <c r="D22" s="71"/>
      <c r="E22" s="63"/>
      <c r="F22" s="64" t="str">
        <f>verzamelblad!S3</f>
        <v>m2</v>
      </c>
      <c r="G22" s="259">
        <f>verzamelblad!S30</f>
        <v>1793.8620000000001</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verzamelblad!T30</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verzamelblad!U30</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verzamelblad!V30</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verzamelblad!W30</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verzamelblad!X30</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verzamelblad!Y30</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verzamelblad!Z30</f>
        <v>1041.3440000000001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verzamelblad!AA30</f>
        <v>157.83500000000001</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verzamelblad!AB30</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verzamelblad!AC30</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verzamelblad!AD30</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verzamelblad!AE30</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verzamelblad!AF30</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verzamelblad!AG30</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verzamelblad!AH30</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verzamelblad!AI30</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verzamelblad!AJ30</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verzamelblad!AK30</f>
        <v>26.82</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verzamelblad!AM30</f>
        <v>2</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b00mB3JMaeVpjm2lLBtADtJ1Mr9rdicczmTwsCHCilDCimOYdp1E27zZMUoWMN8w5GO7jPSCuSOje1pVTn4VWg==" saltValue="EYzuikRZsRxmyzzLxAla+g==" spinCount="100000" sheet="1" objects="1" scenarios="1"/>
  <mergeCells count="2">
    <mergeCell ref="B3:I3"/>
    <mergeCell ref="B44:I44"/>
  </mergeCells>
  <phoneticPr fontId="11" type="noConversion"/>
  <conditionalFormatting sqref="N16">
    <cfRule type="cellIs" dxfId="1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4">
    <tabColor rgb="FF173583"/>
  </sheetPr>
  <dimension ref="A3:Q156"/>
  <sheetViews>
    <sheetView showGridLines="0" showZeros="0" zoomScale="85" zoomScaleNormal="85" workbookViewId="0">
      <selection activeCell="I41" sqref="I41"/>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27,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 xml:space="preserve">Veld Op 't </v>
      </c>
      <c r="C5" s="95"/>
      <c r="D5" s="95"/>
      <c r="E5" s="96"/>
      <c r="F5" s="41"/>
      <c r="G5" s="41"/>
      <c r="H5" s="41"/>
      <c r="I5" s="101"/>
    </row>
    <row r="6" spans="1:14" x14ac:dyDescent="0.3">
      <c r="A6" s="8"/>
      <c r="B6" s="111" t="str">
        <f>VLOOKUP(I6,verzamelblad!A5:E54,4)</f>
        <v>Barnar 5a</v>
      </c>
      <c r="C6" s="97"/>
      <c r="D6" s="97"/>
      <c r="E6" s="98"/>
      <c r="F6" s="46"/>
      <c r="G6" s="47" t="s">
        <v>5</v>
      </c>
      <c r="H6" s="79"/>
      <c r="I6" s="102">
        <v>27</v>
      </c>
    </row>
    <row r="7" spans="1:14" x14ac:dyDescent="0.3">
      <c r="A7" s="8"/>
      <c r="B7" s="112" t="str">
        <f>VLOOKUP(I6,verzamelblad!A5:E54,5)</f>
        <v>7826 EP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verzamelblad!F31</f>
        <v>5047.5599999999995</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verzamelblad!H31</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verzamelblad!I31</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verzamelblad!J31</f>
        <v>6</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verzamelblad!K31</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verzamelblad!L31</f>
        <v>123.36</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verzamelblad!N31</f>
        <v>0</v>
      </c>
      <c r="H17" s="185">
        <f>'Tarieven onderhoud'!D10</f>
        <v>0</v>
      </c>
      <c r="I17" s="184">
        <f t="shared" si="0"/>
        <v>0</v>
      </c>
    </row>
    <row r="18" spans="2:15" x14ac:dyDescent="0.3">
      <c r="B18" s="3" t="str">
        <f>verzamelblad!O4</f>
        <v>Sierplantsoen</v>
      </c>
      <c r="C18" s="62"/>
      <c r="D18" s="62"/>
      <c r="E18" s="63"/>
      <c r="F18" s="64" t="str">
        <f>verzamelblad!O3</f>
        <v>m2</v>
      </c>
      <c r="G18" s="259">
        <f>verzamelblad!O31</f>
        <v>0</v>
      </c>
      <c r="H18" s="185">
        <f>'Tarieven onderhoud'!D11</f>
        <v>0</v>
      </c>
      <c r="I18" s="184">
        <f t="shared" si="0"/>
        <v>0</v>
      </c>
    </row>
    <row r="19" spans="2:15" x14ac:dyDescent="0.3">
      <c r="B19" s="3" t="str">
        <f>verzamelblad!P4</f>
        <v>Bodembedekkers</v>
      </c>
      <c r="C19" s="62"/>
      <c r="D19" s="62"/>
      <c r="E19" s="63"/>
      <c r="F19" s="64" t="str">
        <f>verzamelblad!P3</f>
        <v>m2</v>
      </c>
      <c r="G19" s="259">
        <f>verzamelblad!P31</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verzamelblad!Q31</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verzamelblad!R31</f>
        <v>0</v>
      </c>
      <c r="H21" s="185">
        <f>'Tarieven onderhoud'!D14</f>
        <v>0</v>
      </c>
      <c r="I21" s="184">
        <f t="shared" si="0"/>
        <v>0</v>
      </c>
    </row>
    <row r="22" spans="2:15" x14ac:dyDescent="0.3">
      <c r="B22" s="3" t="str">
        <f>verzamelblad!S4</f>
        <v>Gazons</v>
      </c>
      <c r="C22" s="62"/>
      <c r="D22" s="71"/>
      <c r="E22" s="63"/>
      <c r="F22" s="64" t="str">
        <f>verzamelblad!S3</f>
        <v>m2</v>
      </c>
      <c r="G22" s="259">
        <f>verzamelblad!S31</f>
        <v>19.91</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verzamelblad!T31</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verzamelblad!U31</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verzamelblad!V31</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verzamelblad!W31</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verzamelblad!X31</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verzamelblad!Y31</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verzamelblad!Z31</f>
        <v>1109.8389999999999</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verzamelblad!AA31</f>
        <v>152.05099999999999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verzamelblad!AB31</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verzamelblad!AC31</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verzamelblad!AD31</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verzamelblad!AE31</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verzamelblad!AF31</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verzamelblad!AG31</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verzamelblad!AH31</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verzamelblad!AI31</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verzamelblad!AJ31</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verzamelblad!AK31</f>
        <v>11.71</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verzamelblad!AM31</f>
        <v>2</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VJQlfZJWFb2/5wwWKegtiGVEVdIz3mcQfAdfwR7FmNdi/KDAwcjSYRB+qwme5dEUK2hD3BclKHBpUNWyfkTNRg==" saltValue="0pvV5I6mQRCbHPAUg7TBeA==" spinCount="100000" sheet="1" objects="1" scenarios="1"/>
  <mergeCells count="2">
    <mergeCell ref="B3:I3"/>
    <mergeCell ref="B44:I44"/>
  </mergeCells>
  <phoneticPr fontId="11" type="noConversion"/>
  <conditionalFormatting sqref="N16">
    <cfRule type="cellIs" dxfId="1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5">
    <tabColor rgb="FF173583"/>
  </sheetPr>
  <dimension ref="A3:Q156"/>
  <sheetViews>
    <sheetView showGridLines="0" showZeros="0" zoomScale="85" zoomScaleNormal="85" workbookViewId="0">
      <selection activeCell="I40" sqref="I40"/>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28,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Vlonder De</v>
      </c>
      <c r="C5" s="95"/>
      <c r="D5" s="95"/>
      <c r="E5" s="96"/>
      <c r="F5" s="41"/>
      <c r="G5" s="41"/>
      <c r="H5" s="41"/>
      <c r="I5" s="101"/>
    </row>
    <row r="6" spans="1:14" x14ac:dyDescent="0.3">
      <c r="A6" s="8"/>
      <c r="B6" s="111" t="str">
        <f>VLOOKUP(I6,verzamelblad!A5:E54,4)</f>
        <v>Giervalk 20</v>
      </c>
      <c r="C6" s="97"/>
      <c r="D6" s="97"/>
      <c r="E6" s="98"/>
      <c r="F6" s="46"/>
      <c r="G6" s="47" t="s">
        <v>5</v>
      </c>
      <c r="H6" s="79"/>
      <c r="I6" s="102">
        <v>28</v>
      </c>
    </row>
    <row r="7" spans="1:14" x14ac:dyDescent="0.3">
      <c r="A7" s="8"/>
      <c r="B7" s="112" t="str">
        <f>VLOOKUP(I6,verzamelblad!A5:E54,5)</f>
        <v>7827 HX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verzamelblad!F32</f>
        <v>9826.3639999999996</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verzamelblad!H32</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verzamelblad!I32</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verzamelblad!J32</f>
        <v>2</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verzamelblad!K32</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verzamelblad!L32</f>
        <v>69.244</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verzamelblad!N32</f>
        <v>0</v>
      </c>
      <c r="H17" s="185">
        <f>'Tarieven onderhoud'!D10</f>
        <v>0</v>
      </c>
      <c r="I17" s="184">
        <f t="shared" si="0"/>
        <v>0</v>
      </c>
    </row>
    <row r="18" spans="2:15" x14ac:dyDescent="0.3">
      <c r="B18" s="3" t="str">
        <f>verzamelblad!O4</f>
        <v>Sierplantsoen</v>
      </c>
      <c r="C18" s="62"/>
      <c r="D18" s="62"/>
      <c r="E18" s="63"/>
      <c r="F18" s="64" t="str">
        <f>verzamelblad!O3</f>
        <v>m2</v>
      </c>
      <c r="G18" s="259">
        <f>verzamelblad!O32</f>
        <v>156.90700000000001</v>
      </c>
      <c r="H18" s="185">
        <f>'Tarieven onderhoud'!D11</f>
        <v>0</v>
      </c>
      <c r="I18" s="184">
        <f t="shared" si="0"/>
        <v>0</v>
      </c>
    </row>
    <row r="19" spans="2:15" x14ac:dyDescent="0.3">
      <c r="B19" s="3" t="str">
        <f>verzamelblad!P4</f>
        <v>Bodembedekkers</v>
      </c>
      <c r="C19" s="62"/>
      <c r="D19" s="62"/>
      <c r="E19" s="63"/>
      <c r="F19" s="64" t="str">
        <f>verzamelblad!P3</f>
        <v>m2</v>
      </c>
      <c r="G19" s="259">
        <f>verzamelblad!P32</f>
        <v>25.388000000000002</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verzamelblad!Q32</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verzamelblad!R32</f>
        <v>0</v>
      </c>
      <c r="H21" s="185">
        <f>'Tarieven onderhoud'!D14</f>
        <v>0</v>
      </c>
      <c r="I21" s="184">
        <f t="shared" si="0"/>
        <v>0</v>
      </c>
    </row>
    <row r="22" spans="2:15" x14ac:dyDescent="0.3">
      <c r="B22" s="3" t="str">
        <f>verzamelblad!S4</f>
        <v>Gazons</v>
      </c>
      <c r="C22" s="62"/>
      <c r="D22" s="71"/>
      <c r="E22" s="63"/>
      <c r="F22" s="64" t="str">
        <f>verzamelblad!S3</f>
        <v>m2</v>
      </c>
      <c r="G22" s="259">
        <f>verzamelblad!S32</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verzamelblad!T32</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verzamelblad!U32</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verzamelblad!V32</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verzamelblad!W32</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verzamelblad!X32</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verzamelblad!Y32</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verzamelblad!Z32</f>
        <v>2198.549</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verzamelblad!AA32</f>
        <v>258.04199999999997</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verzamelblad!AB32</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verzamelblad!AC32</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verzamelblad!AD32</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verzamelblad!AE32</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verzamelblad!AF32</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verzamelblad!AG32</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verzamelblad!AH32</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verzamelblad!AI32</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verzamelblad!AJ32</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verzamelblad!AK32</f>
        <v>25.81</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verzamelblad!AM32</f>
        <v>5</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e">
        <f>IF(#REF!=0,"",#REF!)</f>
        <v>#REF!</v>
      </c>
      <c r="D98" t="e">
        <f t="shared" ca="1" si="2"/>
        <v>#REF!</v>
      </c>
      <c r="E98" s="1" t="e">
        <f>IF(#REF!="","",SUM(D98/#REF!)*#REF!)</f>
        <v>#REF!</v>
      </c>
    </row>
    <row r="99" spans="1:5" hidden="1" x14ac:dyDescent="0.3">
      <c r="A99" t="e">
        <f>IF(#REF!=0,"",#REF!)</f>
        <v>#REF!</v>
      </c>
      <c r="D99" t="e">
        <f t="shared" ca="1" si="2"/>
        <v>#REF!</v>
      </c>
      <c r="E99" s="1" t="e">
        <f>IF(#REF!="","",SUM(D99/#REF!)*#REF!)</f>
        <v>#REF!</v>
      </c>
    </row>
    <row r="100" spans="1:5" hidden="1" x14ac:dyDescent="0.3">
      <c r="A100" t="str">
        <f>IF(N33=0,"",N33)</f>
        <v/>
      </c>
      <c r="D100">
        <f t="shared" ca="1" si="2"/>
        <v>0</v>
      </c>
      <c r="E100" s="1" t="str">
        <f>IF(O33="","",SUM(D100/O33)*#REF!)</f>
        <v/>
      </c>
    </row>
    <row r="101" spans="1:5" hidden="1" x14ac:dyDescent="0.3">
      <c r="A101" t="str">
        <f>IF(N34=0,"",N34)</f>
        <v/>
      </c>
      <c r="D101">
        <f t="shared" ca="1" si="2"/>
        <v>0</v>
      </c>
      <c r="E101" s="1" t="str">
        <f>IF(O34="","",SUM(D101/O34)*#REF!)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w3EcY3bVXyIgCg6wCuMk7x2ZhRlCQM9RtuhVBwukvxJUuQXIF2bdbQlg3CFNLfsHZAX2u72EkPswsQmPipS8A==" saltValue="b2tLopbXaJETJ3HXxyt/pA==" spinCount="100000" sheet="1" objects="1" scenarios="1"/>
  <mergeCells count="2">
    <mergeCell ref="B3:I3"/>
    <mergeCell ref="B44:I44"/>
  </mergeCells>
  <phoneticPr fontId="11" type="noConversion"/>
  <conditionalFormatting sqref="N16">
    <cfRule type="cellIs" dxfId="1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6">
    <tabColor rgb="FF173583"/>
  </sheetPr>
  <dimension ref="A3:Q156"/>
  <sheetViews>
    <sheetView showGridLines="0" showZeros="0" zoomScale="85" zoomScaleNormal="85" workbookViewId="0">
      <selection activeCell="J26" sqref="J26"/>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29,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29</v>
      </c>
    </row>
    <row r="7" spans="1:14" x14ac:dyDescent="0.3">
      <c r="A7" s="8"/>
      <c r="B7" s="112">
        <f>VLOOKUP(I6,verzamelblad!A5:E54,5)</f>
        <v>0</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verzamelblad!F33</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verzamelblad!H33</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verzamelblad!I33</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verzamelblad!J33</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verzamelblad!K33</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verzamelblad!L33</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verzamelblad!N33</f>
        <v>0</v>
      </c>
      <c r="H17" s="185">
        <f>'Tarieven onderhoud'!D10</f>
        <v>0</v>
      </c>
      <c r="I17" s="184">
        <f t="shared" si="0"/>
        <v>0</v>
      </c>
    </row>
    <row r="18" spans="2:15" x14ac:dyDescent="0.3">
      <c r="B18" s="3" t="str">
        <f>verzamelblad!O4</f>
        <v>Sierplantsoen</v>
      </c>
      <c r="C18" s="62"/>
      <c r="D18" s="62"/>
      <c r="E18" s="63"/>
      <c r="F18" s="64" t="str">
        <f>verzamelblad!O3</f>
        <v>m2</v>
      </c>
      <c r="G18" s="259">
        <f>verzamelblad!O33</f>
        <v>0</v>
      </c>
      <c r="H18" s="185">
        <f>'Tarieven onderhoud'!D11</f>
        <v>0</v>
      </c>
      <c r="I18" s="184">
        <f t="shared" si="0"/>
        <v>0</v>
      </c>
    </row>
    <row r="19" spans="2:15" x14ac:dyDescent="0.3">
      <c r="B19" s="3" t="str">
        <f>verzamelblad!P4</f>
        <v>Bodembedekkers</v>
      </c>
      <c r="C19" s="62"/>
      <c r="D19" s="62"/>
      <c r="E19" s="63"/>
      <c r="F19" s="64" t="str">
        <f>verzamelblad!P3</f>
        <v>m2</v>
      </c>
      <c r="G19" s="259">
        <f>verzamelblad!P33</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verzamelblad!Q33</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verzamelblad!R33</f>
        <v>0</v>
      </c>
      <c r="H21" s="185">
        <f>'Tarieven onderhoud'!D14</f>
        <v>0</v>
      </c>
      <c r="I21" s="184">
        <f t="shared" si="0"/>
        <v>0</v>
      </c>
    </row>
    <row r="22" spans="2:15" x14ac:dyDescent="0.3">
      <c r="B22" s="3" t="str">
        <f>verzamelblad!S4</f>
        <v>Gazons</v>
      </c>
      <c r="C22" s="62"/>
      <c r="D22" s="71"/>
      <c r="E22" s="63"/>
      <c r="F22" s="64" t="str">
        <f>verzamelblad!S3</f>
        <v>m2</v>
      </c>
      <c r="G22" s="259">
        <f>verzamelblad!S33</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verzamelblad!T33</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verzamelblad!U33</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verzamelblad!V33</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verzamelblad!W33</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verzamelblad!X33</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verzamelblad!Y33</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verzamelblad!Z33</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verzamelblad!AA33</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verzamelblad!AB33</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verzamelblad!AC33</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verzamelblad!AD33</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verzamelblad!AE33</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verzamelblad!AF33</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verzamelblad!AG33</f>
        <v>0</v>
      </c>
      <c r="H36" s="185">
        <f>'Tarieven onderhoud'!D29</f>
        <v>0</v>
      </c>
      <c r="I36" s="261"/>
      <c r="J36" s="8"/>
      <c r="K36" s="8"/>
      <c r="L36" s="8"/>
      <c r="N36" s="1"/>
      <c r="O36" s="34"/>
    </row>
    <row r="37" spans="2:15" x14ac:dyDescent="0.3">
      <c r="B37" s="3" t="str">
        <f>verzamelblad!AH4</f>
        <v>Vervangen valondergrond boomschors (300mm)</v>
      </c>
      <c r="C37" s="62"/>
      <c r="D37" s="63"/>
      <c r="E37" s="63"/>
      <c r="F37" s="64" t="str">
        <f>verzamelblad!AH3</f>
        <v>m3</v>
      </c>
      <c r="G37" s="259">
        <f>verzamelblad!AH33</f>
        <v>0</v>
      </c>
      <c r="H37" s="185">
        <f>'Tarieven onderhoud'!D30</f>
        <v>0</v>
      </c>
      <c r="I37" s="261"/>
      <c r="J37" s="8"/>
      <c r="K37" s="8"/>
      <c r="L37" s="8"/>
      <c r="N37" s="1"/>
      <c r="O37" s="34"/>
    </row>
    <row r="38" spans="2:15" x14ac:dyDescent="0.3">
      <c r="B38" s="3" t="str">
        <f>verzamelblad!AI4</f>
        <v>Vervangen valondergrond houtsnippers (300mm)</v>
      </c>
      <c r="C38" s="62"/>
      <c r="D38" s="63"/>
      <c r="E38" s="63"/>
      <c r="F38" s="64" t="str">
        <f>verzamelblad!AI3</f>
        <v>m3</v>
      </c>
      <c r="G38" s="259">
        <f>verzamelblad!AI33</f>
        <v>0</v>
      </c>
      <c r="H38" s="185">
        <f>'Tarieven onderhoud'!D31</f>
        <v>0</v>
      </c>
      <c r="I38" s="261"/>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verzamelblad!AJ33</f>
        <v>0</v>
      </c>
      <c r="H39" s="185">
        <f>'Tarieven onderhoud'!D32</f>
        <v>0</v>
      </c>
      <c r="I39" s="261"/>
      <c r="J39" s="8"/>
      <c r="K39" s="8"/>
      <c r="L39" s="8"/>
      <c r="N39" s="1"/>
      <c r="O39" s="34"/>
    </row>
    <row r="40" spans="2:15" x14ac:dyDescent="0.3">
      <c r="B40" s="3" t="str">
        <f>verzamelblad!AK4</f>
        <v>Vervangen zandbak zand (500mm) (1 keer per 2 jaar)</v>
      </c>
      <c r="C40" s="62"/>
      <c r="D40" s="63"/>
      <c r="E40" s="63"/>
      <c r="F40" s="64" t="str">
        <f>verzamelblad!AK3</f>
        <v>m3</v>
      </c>
      <c r="G40" s="259">
        <f>verzamelblad!AK33</f>
        <v>0</v>
      </c>
      <c r="H40" s="185">
        <f>'Tarieven onderhoud'!D33</f>
        <v>0</v>
      </c>
      <c r="I40" s="261"/>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verzamelblad!AM33</f>
        <v>0</v>
      </c>
      <c r="H41" s="185">
        <f>'Tarieven onderhoud'!D34</f>
        <v>0</v>
      </c>
      <c r="I41" s="260">
        <f t="shared" si="0"/>
        <v>0</v>
      </c>
      <c r="J41" s="8"/>
      <c r="K41" s="8"/>
      <c r="L41" s="8"/>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K48" s="8"/>
      <c r="L48" s="8"/>
      <c r="M48" s="8"/>
    </row>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4" spans="5:13" hidden="1" x14ac:dyDescent="0.3"/>
    <row r="65" spans="11:16" hidden="1" x14ac:dyDescent="0.3">
      <c r="P65" s="8"/>
    </row>
    <row r="66" spans="11:16" hidden="1" x14ac:dyDescent="0.3">
      <c r="P66" s="8"/>
    </row>
    <row r="67" spans="11:16" hidden="1" x14ac:dyDescent="0.3"/>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c r="K78" s="8"/>
      <c r="L78" s="8"/>
      <c r="M78" s="8"/>
    </row>
    <row r="79" spans="11:16" hidden="1" x14ac:dyDescent="0.3"/>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7" spans="1:14" hidden="1" x14ac:dyDescent="0.3"/>
    <row r="88" spans="1:14" hidden="1" x14ac:dyDescent="0.3">
      <c r="E88" s="18"/>
      <c r="K88" s="11"/>
      <c r="L88" s="11"/>
      <c r="M88" s="11"/>
    </row>
    <row r="89" spans="1:14" hidden="1" x14ac:dyDescent="0.3"/>
    <row r="90" spans="1:14" hidden="1" x14ac:dyDescent="0.3"/>
    <row r="91" spans="1:14" hidden="1" x14ac:dyDescent="0.3">
      <c r="A91" t="s">
        <v>7</v>
      </c>
      <c r="D91" t="s">
        <v>18</v>
      </c>
      <c r="E91" s="1" t="s">
        <v>19</v>
      </c>
    </row>
    <row r="92" spans="1:14" hidden="1" x14ac:dyDescent="0.3">
      <c r="A92" t="str">
        <f>IF(N22=0,"",N22)</f>
        <v/>
      </c>
      <c r="D92">
        <f t="shared" ref="D92:D106" ca="1" si="2">IF(A92="",0,VLOOKUP(A92,INDIRECT("'"&amp;$I$7&amp;"'!C500:M515"),11,0))</f>
        <v>0</v>
      </c>
      <c r="E92" s="1" t="str">
        <f>IF(O22="","",SUM(D92/O22)*#REF!)</f>
        <v/>
      </c>
    </row>
    <row r="93" spans="1:14" hidden="1" x14ac:dyDescent="0.3">
      <c r="A93" t="str">
        <f>IF(N24=0,"",N24)</f>
        <v/>
      </c>
      <c r="D93">
        <f t="shared" ca="1" si="2"/>
        <v>0</v>
      </c>
      <c r="E93" s="1" t="str">
        <f>IF(O24="","",SUM(D93/O24)*#REF!)</f>
        <v/>
      </c>
    </row>
    <row r="94" spans="1:14" hidden="1" x14ac:dyDescent="0.3">
      <c r="A94" t="str">
        <f>IF(N27=0,"",N27)</f>
        <v/>
      </c>
      <c r="D94">
        <f t="shared" ca="1" si="2"/>
        <v>0</v>
      </c>
      <c r="E94" s="1" t="str">
        <f>IF(O27="","",SUM(D94/O27)*#REF!)</f>
        <v/>
      </c>
    </row>
    <row r="95" spans="1:14" hidden="1" x14ac:dyDescent="0.3">
      <c r="A95" t="str">
        <f>IF(N28=0,"",N28)</f>
        <v/>
      </c>
      <c r="D95">
        <f t="shared" ca="1" si="2"/>
        <v>0</v>
      </c>
      <c r="E95" s="1" t="str">
        <f>IF(O28="","",SUM(D95/O28)*#REF!)</f>
        <v/>
      </c>
    </row>
    <row r="96" spans="1:14" hidden="1" x14ac:dyDescent="0.3">
      <c r="A96" t="str">
        <f>IF(N29=0,"",N29)</f>
        <v/>
      </c>
      <c r="D96">
        <f t="shared" ca="1" si="2"/>
        <v>0</v>
      </c>
      <c r="E96" s="1" t="str">
        <f>IF(O29="","",SUM(D96/O29)*#REF!)</f>
        <v/>
      </c>
    </row>
    <row r="97" spans="1:5" hidden="1" x14ac:dyDescent="0.3">
      <c r="A97" t="e">
        <f>IF(#REF!=0,"",#REF!)</f>
        <v>#REF!</v>
      </c>
      <c r="D97" t="e">
        <f t="shared" ca="1" si="2"/>
        <v>#REF!</v>
      </c>
      <c r="E97" s="1" t="e">
        <f>IF(#REF!="","",SUM(D97/#REF!)*#REF!)</f>
        <v>#REF!</v>
      </c>
    </row>
    <row r="98" spans="1:5" hidden="1" x14ac:dyDescent="0.3">
      <c r="A98" t="e">
        <f>IF(#REF!=0,"",#REF!)</f>
        <v>#REF!</v>
      </c>
      <c r="D98" t="e">
        <f t="shared" ca="1" si="2"/>
        <v>#REF!</v>
      </c>
      <c r="E98" s="1" t="e">
        <f>IF(#REF!="","",SUM(D98/#REF!)*#REF!)</f>
        <v>#REF!</v>
      </c>
    </row>
    <row r="99" spans="1:5" hidden="1" x14ac:dyDescent="0.3">
      <c r="A99" t="str">
        <f>IF(N33=0,"",N33)</f>
        <v/>
      </c>
      <c r="D99">
        <f t="shared" ca="1" si="2"/>
        <v>0</v>
      </c>
      <c r="E99" s="1" t="str">
        <f>IF(O33="","",SUM(D99/O33)*#REF!)</f>
        <v/>
      </c>
    </row>
    <row r="100" spans="1:5" hidden="1" x14ac:dyDescent="0.3">
      <c r="A100" t="str">
        <f>IF(N34=0,"",N34)</f>
        <v/>
      </c>
      <c r="D100">
        <f t="shared" ca="1" si="2"/>
        <v>0</v>
      </c>
      <c r="E100" s="1" t="str">
        <f>IF(O34="","",SUM(D100/O34)*#REF!)</f>
        <v/>
      </c>
    </row>
    <row r="101" spans="1:5" hidden="1" x14ac:dyDescent="0.3">
      <c r="A101" t="e">
        <f>IF(#REF!=0,"",#REF!)</f>
        <v>#REF!</v>
      </c>
      <c r="D101" t="e">
        <f t="shared" ca="1" si="2"/>
        <v>#REF!</v>
      </c>
      <c r="E101" s="1" t="e">
        <f>IF(#REF!="","",SUM(D101/#REF!)*#REF!)</f>
        <v>#REF!</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t="15" hidden="1" thickBot="1" x14ac:dyDescent="0.35">
      <c r="A107" s="73" t="s">
        <v>20</v>
      </c>
      <c r="B107" s="73"/>
      <c r="C107" s="73"/>
      <c r="D107" s="73" t="e">
        <f ca="1">SUM(D92:D106)</f>
        <v>#REF!</v>
      </c>
      <c r="E107" s="74" t="e">
        <f>SUM(E92:E106)</f>
        <v>#REF!</v>
      </c>
    </row>
    <row r="108" spans="1:5" ht="15" hidden="1" thickTop="1" x14ac:dyDescent="0.3"/>
    <row r="109" spans="1:5" hidden="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M2dPIOv00VYMb+PLOHl+A321XX77qacfFl4tZAtwY3+P6ZHY2GJuSKsRNT7Q7GRTBWvgAFnJPPkKWQivauqizQ==" saltValue="hmrD9WxTl6ctd8+OmdeJyw==" spinCount="100000" sheet="1" objects="1" scenarios="1"/>
  <mergeCells count="2">
    <mergeCell ref="B3:I3"/>
    <mergeCell ref="B44:I44"/>
  </mergeCells>
  <phoneticPr fontId="11" type="noConversion"/>
  <conditionalFormatting sqref="N16">
    <cfRule type="cellIs" dxfId="1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7">
    <tabColor rgb="FF173583"/>
  </sheetPr>
  <dimension ref="A3:Q156"/>
  <sheetViews>
    <sheetView showGridLines="0" showZeros="0" zoomScale="85" zoomScaleNormal="85" workbookViewId="0">
      <selection activeCell="J26" sqref="J26"/>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30,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30</v>
      </c>
    </row>
    <row r="7" spans="1:14" x14ac:dyDescent="0.3">
      <c r="A7" s="8"/>
      <c r="B7" s="112">
        <f>VLOOKUP(I6,verzamelblad!A5:E54,5)</f>
        <v>0</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verzamelblad!F34</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verzamelblad!H34</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verzamelblad!I34</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verzamelblad!J34</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verzamelblad!K34</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verzamelblad!L34</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verzamelblad!N34</f>
        <v>0</v>
      </c>
      <c r="H17" s="185">
        <f>'Tarieven onderhoud'!D10</f>
        <v>0</v>
      </c>
      <c r="I17" s="184">
        <f t="shared" si="0"/>
        <v>0</v>
      </c>
    </row>
    <row r="18" spans="2:15" x14ac:dyDescent="0.3">
      <c r="B18" s="3" t="str">
        <f>verzamelblad!O4</f>
        <v>Sierplantsoen</v>
      </c>
      <c r="C18" s="62"/>
      <c r="D18" s="62"/>
      <c r="E18" s="63"/>
      <c r="F18" s="64" t="str">
        <f>verzamelblad!O3</f>
        <v>m2</v>
      </c>
      <c r="G18" s="259">
        <f>verzamelblad!O34</f>
        <v>0</v>
      </c>
      <c r="H18" s="185">
        <f>'Tarieven onderhoud'!D11</f>
        <v>0</v>
      </c>
      <c r="I18" s="184">
        <f t="shared" si="0"/>
        <v>0</v>
      </c>
    </row>
    <row r="19" spans="2:15" x14ac:dyDescent="0.3">
      <c r="B19" s="3" t="str">
        <f>verzamelblad!P4</f>
        <v>Bodembedekkers</v>
      </c>
      <c r="C19" s="62"/>
      <c r="D19" s="62"/>
      <c r="E19" s="63"/>
      <c r="F19" s="64" t="str">
        <f>verzamelblad!P3</f>
        <v>m2</v>
      </c>
      <c r="G19" s="259">
        <f>verzamelblad!P34</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verzamelblad!Q34</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verzamelblad!R34</f>
        <v>0</v>
      </c>
      <c r="H21" s="185">
        <f>'Tarieven onderhoud'!D14</f>
        <v>0</v>
      </c>
      <c r="I21" s="184">
        <f t="shared" si="0"/>
        <v>0</v>
      </c>
    </row>
    <row r="22" spans="2:15" x14ac:dyDescent="0.3">
      <c r="B22" s="3" t="str">
        <f>verzamelblad!S4</f>
        <v>Gazons</v>
      </c>
      <c r="C22" s="62"/>
      <c r="D22" s="71"/>
      <c r="E22" s="63"/>
      <c r="F22" s="64" t="str">
        <f>verzamelblad!S3</f>
        <v>m2</v>
      </c>
      <c r="G22" s="259">
        <f>verzamelblad!S34</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verzamelblad!T34</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verzamelblad!U34</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verzamelblad!V34</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verzamelblad!W34</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verzamelblad!X34</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verzamelblad!Y34</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verzamelblad!Z34</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verzamelblad!AA34</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verzamelblad!AB34</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verzamelblad!AC34</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verzamelblad!AD34</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verzamelblad!AE34</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verzamelblad!AF34</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verzamelblad!AG34</f>
        <v>0</v>
      </c>
      <c r="H36" s="185">
        <f>'Tarieven onderhoud'!D29</f>
        <v>0</v>
      </c>
      <c r="I36" s="261"/>
      <c r="J36" s="8"/>
      <c r="K36" s="8"/>
      <c r="L36" s="8"/>
      <c r="N36" s="1"/>
      <c r="O36" s="34"/>
    </row>
    <row r="37" spans="2:15" x14ac:dyDescent="0.3">
      <c r="B37" s="3" t="str">
        <f>verzamelblad!AH4</f>
        <v>Vervangen valondergrond boomschors (300mm)</v>
      </c>
      <c r="C37" s="62"/>
      <c r="D37" s="63"/>
      <c r="E37" s="63"/>
      <c r="F37" s="64" t="str">
        <f>verzamelblad!AH3</f>
        <v>m3</v>
      </c>
      <c r="G37" s="259">
        <f>verzamelblad!AH34</f>
        <v>0</v>
      </c>
      <c r="H37" s="185">
        <f>'Tarieven onderhoud'!D30</f>
        <v>0</v>
      </c>
      <c r="I37" s="261"/>
      <c r="J37" s="8"/>
      <c r="K37" s="8"/>
      <c r="L37" s="8"/>
      <c r="N37" s="1"/>
      <c r="O37" s="34"/>
    </row>
    <row r="38" spans="2:15" x14ac:dyDescent="0.3">
      <c r="B38" s="3" t="str">
        <f>verzamelblad!AI4</f>
        <v>Vervangen valondergrond houtsnippers (300mm)</v>
      </c>
      <c r="C38" s="62"/>
      <c r="D38" s="63"/>
      <c r="E38" s="63"/>
      <c r="F38" s="64" t="str">
        <f>verzamelblad!AI3</f>
        <v>m3</v>
      </c>
      <c r="G38" s="259">
        <f>verzamelblad!AI34</f>
        <v>0</v>
      </c>
      <c r="H38" s="185">
        <f>'Tarieven onderhoud'!D31</f>
        <v>0</v>
      </c>
      <c r="I38" s="261"/>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verzamelblad!AJ34</f>
        <v>0</v>
      </c>
      <c r="H39" s="185">
        <f>'Tarieven onderhoud'!D32</f>
        <v>0</v>
      </c>
      <c r="I39" s="261"/>
      <c r="J39" s="8"/>
      <c r="K39" s="8"/>
      <c r="L39" s="8"/>
      <c r="N39" s="1"/>
      <c r="O39" s="34"/>
    </row>
    <row r="40" spans="2:15" x14ac:dyDescent="0.3">
      <c r="B40" s="3" t="str">
        <f>verzamelblad!AK4</f>
        <v>Vervangen zandbak zand (500mm) (1 keer per 2 jaar)</v>
      </c>
      <c r="C40" s="62"/>
      <c r="D40" s="63"/>
      <c r="E40" s="63"/>
      <c r="F40" s="64" t="str">
        <f>verzamelblad!AK3</f>
        <v>m3</v>
      </c>
      <c r="G40" s="259">
        <f>verzamelblad!AK34</f>
        <v>0</v>
      </c>
      <c r="H40" s="185">
        <f>'Tarieven onderhoud'!D33</f>
        <v>0</v>
      </c>
      <c r="I40" s="261"/>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verzamelblad!AM34</f>
        <v>0</v>
      </c>
      <c r="H41" s="185">
        <f>'Tarieven onderhoud'!D34</f>
        <v>0</v>
      </c>
      <c r="I41" s="260">
        <f t="shared" si="0"/>
        <v>0</v>
      </c>
      <c r="J41" s="8"/>
      <c r="K41" s="8"/>
      <c r="L41" s="8"/>
    </row>
    <row r="42" spans="2:15" ht="15" thickBot="1" x14ac:dyDescent="0.35">
      <c r="B42" s="129" t="s">
        <v>71</v>
      </c>
      <c r="C42" s="73"/>
      <c r="D42" s="74"/>
      <c r="E42" s="74"/>
      <c r="F42" s="75"/>
      <c r="G42" s="76"/>
      <c r="H42" s="76"/>
      <c r="I42" s="123">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K49" s="8"/>
      <c r="L49" s="8"/>
      <c r="M49" s="8"/>
    </row>
    <row r="51" spans="5:13" x14ac:dyDescent="0.3">
      <c r="J51" s="1"/>
      <c r="K51" s="1"/>
      <c r="L51" s="1"/>
      <c r="M51" s="1"/>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K62" s="8"/>
      <c r="L62" s="8"/>
      <c r="M62" s="8"/>
    </row>
    <row r="63" spans="5:13" hidden="1" x14ac:dyDescent="0.3">
      <c r="J63" s="1"/>
      <c r="K63" s="1"/>
      <c r="L63" s="1"/>
      <c r="M63" s="1"/>
    </row>
    <row r="64" spans="5:13" hidden="1" x14ac:dyDescent="0.3">
      <c r="J64" s="1"/>
      <c r="K64" s="1"/>
      <c r="L64" s="1"/>
      <c r="M64" s="1"/>
    </row>
    <row r="65" spans="11:16" hidden="1" x14ac:dyDescent="0.3"/>
    <row r="66" spans="11:16" hidden="1" x14ac:dyDescent="0.3">
      <c r="P66" s="8"/>
    </row>
    <row r="67" spans="11:16" hidden="1" x14ac:dyDescent="0.3">
      <c r="P67" s="8"/>
    </row>
    <row r="68" spans="11:16" hidden="1" x14ac:dyDescent="0.3"/>
    <row r="69" spans="11:16" hidden="1" x14ac:dyDescent="0.3"/>
    <row r="70" spans="11:16" hidden="1" x14ac:dyDescent="0.3"/>
    <row r="71" spans="11:16" hidden="1" x14ac:dyDescent="0.3"/>
    <row r="72" spans="11:16" hidden="1" x14ac:dyDescent="0.3"/>
    <row r="73" spans="11:16" hidden="1" x14ac:dyDescent="0.3"/>
    <row r="74" spans="11:16" hidden="1" x14ac:dyDescent="0.3"/>
    <row r="75" spans="11:16" hidden="1" x14ac:dyDescent="0.3"/>
    <row r="76" spans="11:16" hidden="1" x14ac:dyDescent="0.3"/>
    <row r="77" spans="11:16" hidden="1" x14ac:dyDescent="0.3"/>
    <row r="78" spans="11:16" hidden="1" x14ac:dyDescent="0.3"/>
    <row r="79" spans="11:16" hidden="1" x14ac:dyDescent="0.3">
      <c r="K79" s="8"/>
      <c r="L79" s="8"/>
      <c r="M79" s="8"/>
    </row>
    <row r="80" spans="11:16" hidden="1" x14ac:dyDescent="0.3"/>
    <row r="81" spans="1:14" hidden="1" x14ac:dyDescent="0.3">
      <c r="K81" s="11"/>
      <c r="L81" s="11"/>
      <c r="M81" s="11"/>
    </row>
    <row r="82" spans="1:14" hidden="1" x14ac:dyDescent="0.3">
      <c r="K82" s="11"/>
      <c r="L82" s="11"/>
      <c r="M82" s="11"/>
    </row>
    <row r="83" spans="1:14" hidden="1" x14ac:dyDescent="0.3">
      <c r="K83" s="11"/>
      <c r="L83" s="11"/>
      <c r="M83" s="11"/>
    </row>
    <row r="84" spans="1:14" hidden="1" x14ac:dyDescent="0.3">
      <c r="K84" s="11"/>
      <c r="L84" s="11"/>
      <c r="M84" s="77"/>
    </row>
    <row r="85" spans="1:14" hidden="1" x14ac:dyDescent="0.3">
      <c r="N85" s="78"/>
    </row>
    <row r="86" spans="1:14" hidden="1" x14ac:dyDescent="0.3">
      <c r="N86" s="78"/>
    </row>
    <row r="87" spans="1:14" hidden="1" x14ac:dyDescent="0.3">
      <c r="N87" s="78"/>
    </row>
    <row r="88" spans="1:14" hidden="1" x14ac:dyDescent="0.3"/>
    <row r="89" spans="1:14" hidden="1" x14ac:dyDescent="0.3">
      <c r="E89" s="18"/>
      <c r="K89" s="11"/>
      <c r="L89" s="11"/>
      <c r="M89" s="11"/>
    </row>
    <row r="90" spans="1:14" hidden="1" x14ac:dyDescent="0.3"/>
    <row r="91" spans="1:14" hidden="1" x14ac:dyDescent="0.3"/>
    <row r="92" spans="1:14" hidden="1" x14ac:dyDescent="0.3">
      <c r="A92" t="s">
        <v>7</v>
      </c>
      <c r="D92" t="s">
        <v>18</v>
      </c>
      <c r="E92" s="1" t="s">
        <v>19</v>
      </c>
    </row>
    <row r="93" spans="1:14" hidden="1" x14ac:dyDescent="0.3">
      <c r="A93" t="str">
        <f>IF(N22=0,"",N22)</f>
        <v/>
      </c>
      <c r="D93">
        <f t="shared" ref="D93:D107" ca="1" si="2">IF(A93="",0,VLOOKUP(A93,INDIRECT("'"&amp;$I$7&amp;"'!C500:M515"),11,0))</f>
        <v>0</v>
      </c>
      <c r="E93" s="1" t="str">
        <f>IF(O22="","",SUM(D93/O22)*#REF!)</f>
        <v/>
      </c>
    </row>
    <row r="94" spans="1:14" hidden="1" x14ac:dyDescent="0.3">
      <c r="A94" t="str">
        <f>IF(N24=0,"",N24)</f>
        <v/>
      </c>
      <c r="D94">
        <f t="shared" ca="1" si="2"/>
        <v>0</v>
      </c>
      <c r="E94" s="1" t="str">
        <f>IF(O24="","",SUM(D94/O24)*#REF!)</f>
        <v/>
      </c>
    </row>
    <row r="95" spans="1:14" hidden="1" x14ac:dyDescent="0.3">
      <c r="A95" t="str">
        <f>IF(N27=0,"",N27)</f>
        <v/>
      </c>
      <c r="D95">
        <f t="shared" ca="1" si="2"/>
        <v>0</v>
      </c>
      <c r="E95" s="1" t="str">
        <f>IF(O27="","",SUM(D95/O27)*#REF!)</f>
        <v/>
      </c>
    </row>
    <row r="96" spans="1:14" hidden="1" x14ac:dyDescent="0.3">
      <c r="A96" t="str">
        <f>IF(N28=0,"",N28)</f>
        <v/>
      </c>
      <c r="D96">
        <f t="shared" ca="1" si="2"/>
        <v>0</v>
      </c>
      <c r="E96" s="1" t="str">
        <f>IF(O28="","",SUM(D96/O28)*#REF!)</f>
        <v/>
      </c>
    </row>
    <row r="97" spans="1:5" hidden="1" x14ac:dyDescent="0.3">
      <c r="A97" t="str">
        <f>IF(N29=0,"",N29)</f>
        <v/>
      </c>
      <c r="D97">
        <f t="shared" ca="1" si="2"/>
        <v>0</v>
      </c>
      <c r="E97" s="1" t="str">
        <f>IF(O29="","",SUM(D97/O29)*#REF!)</f>
        <v/>
      </c>
    </row>
    <row r="98" spans="1:5" hidden="1" x14ac:dyDescent="0.3">
      <c r="A98" t="str">
        <f t="shared" ref="A98" si="3">IF(N33=0,"",N33)</f>
        <v/>
      </c>
      <c r="D98">
        <f t="shared" ca="1" si="2"/>
        <v>0</v>
      </c>
      <c r="E98" s="1" t="str">
        <f>IF(O33="","",SUM(D98/O33)*#REF!)</f>
        <v/>
      </c>
    </row>
    <row r="99" spans="1:5" hidden="1" x14ac:dyDescent="0.3">
      <c r="A99" t="e">
        <f>IF(#REF!=0,"",#REF!)</f>
        <v>#REF!</v>
      </c>
      <c r="D99" t="e">
        <f t="shared" ca="1" si="2"/>
        <v>#REF!</v>
      </c>
      <c r="E99" s="1" t="e">
        <f>IF(#REF!="","",SUM(D99/#REF!)*#REF!)</f>
        <v>#REF!</v>
      </c>
    </row>
    <row r="100" spans="1:5" hidden="1" x14ac:dyDescent="0.3">
      <c r="A100" t="str">
        <f>IF(N34=0,"",N34)</f>
        <v/>
      </c>
      <c r="D100">
        <f t="shared" ca="1" si="2"/>
        <v>0</v>
      </c>
      <c r="E100" s="1" t="str">
        <f>IF(O34="","",SUM(D100/O34)*#REF!)</f>
        <v/>
      </c>
    </row>
    <row r="101" spans="1:5" hidden="1" x14ac:dyDescent="0.3">
      <c r="A101" t="str">
        <f>IF(N35=0,"",N35)</f>
        <v/>
      </c>
      <c r="D101">
        <f t="shared" ca="1" si="2"/>
        <v>0</v>
      </c>
      <c r="E101" s="1" t="str">
        <f>IF(O35="","",SUM(D101/O35)*#REF!)</f>
        <v/>
      </c>
    </row>
    <row r="102" spans="1:5" hidden="1" x14ac:dyDescent="0.3">
      <c r="A102" t="e">
        <f>IF(#REF!=0,"",#REF!)</f>
        <v>#REF!</v>
      </c>
      <c r="D102" t="e">
        <f t="shared" ca="1" si="2"/>
        <v>#REF!</v>
      </c>
      <c r="E102" s="1" t="e">
        <f>IF(#REF!="","",SUM(D102/#REF!)*#REF!)</f>
        <v>#REF!</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t="15" hidden="1" thickBot="1" x14ac:dyDescent="0.35">
      <c r="A108" s="73" t="s">
        <v>20</v>
      </c>
      <c r="B108" s="73"/>
      <c r="C108" s="73"/>
      <c r="D108" s="73" t="e">
        <f ca="1">SUM(D93:D107)</f>
        <v>#REF!</v>
      </c>
      <c r="E108" s="74" t="e">
        <f>SUM(E93:E107)</f>
        <v>#REF!</v>
      </c>
    </row>
    <row r="109" spans="1:5" ht="15" hidden="1" thickTop="1" x14ac:dyDescent="0.3"/>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Bca2ZyAVGO0uw9Jo0hmx3IdhVo8yELQ30s1ofW30tL20fFwUPHE1lGHP9piMo2a/5+/PPqguz/hji3I120U1XQ==" saltValue="cScanRILKZGUS0IEzkHF8A==" spinCount="100000" sheet="1" objects="1" scenarios="1"/>
  <mergeCells count="2">
    <mergeCell ref="B3:I3"/>
    <mergeCell ref="B44:I44"/>
  </mergeCells>
  <phoneticPr fontId="11" type="noConversion"/>
  <conditionalFormatting sqref="N16">
    <cfRule type="cellIs" dxfId="1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8">
    <tabColor rgb="FF173583"/>
  </sheetPr>
  <dimension ref="A3:Q156"/>
  <sheetViews>
    <sheetView showGridLines="0" showZeros="0" zoomScale="85" zoomScaleNormal="85" workbookViewId="0">
      <selection activeCell="J26" sqref="J26"/>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31,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31</v>
      </c>
    </row>
    <row r="7" spans="1:14" x14ac:dyDescent="0.3">
      <c r="A7" s="8"/>
      <c r="B7" s="112">
        <f>VLOOKUP(I6,verzamelblad!A5:E54,5)</f>
        <v>0</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verzamelblad!F35</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verzamelblad!H35</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verzamelblad!I35</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verzamelblad!J35</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verzamelblad!K35</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verzamelblad!L35</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verzamelblad!N35</f>
        <v>0</v>
      </c>
      <c r="H17" s="185">
        <f>'Tarieven onderhoud'!D10</f>
        <v>0</v>
      </c>
      <c r="I17" s="184">
        <f t="shared" si="0"/>
        <v>0</v>
      </c>
    </row>
    <row r="18" spans="2:15" x14ac:dyDescent="0.3">
      <c r="B18" s="3" t="str">
        <f>verzamelblad!O4</f>
        <v>Sierplantsoen</v>
      </c>
      <c r="C18" s="62"/>
      <c r="D18" s="62"/>
      <c r="E18" s="63"/>
      <c r="F18" s="64" t="str">
        <f>verzamelblad!O3</f>
        <v>m2</v>
      </c>
      <c r="G18" s="259">
        <f>verzamelblad!O35</f>
        <v>0</v>
      </c>
      <c r="H18" s="185">
        <f>'Tarieven onderhoud'!D11</f>
        <v>0</v>
      </c>
      <c r="I18" s="184">
        <f t="shared" si="0"/>
        <v>0</v>
      </c>
    </row>
    <row r="19" spans="2:15" x14ac:dyDescent="0.3">
      <c r="B19" s="3" t="str">
        <f>verzamelblad!P4</f>
        <v>Bodembedekkers</v>
      </c>
      <c r="C19" s="62"/>
      <c r="D19" s="62"/>
      <c r="E19" s="63"/>
      <c r="F19" s="64" t="str">
        <f>verzamelblad!P3</f>
        <v>m2</v>
      </c>
      <c r="G19" s="259">
        <f>verzamelblad!P35</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verzamelblad!Q35</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verzamelblad!R35</f>
        <v>0</v>
      </c>
      <c r="H21" s="185">
        <f>'Tarieven onderhoud'!D14</f>
        <v>0</v>
      </c>
      <c r="I21" s="184">
        <f t="shared" si="0"/>
        <v>0</v>
      </c>
    </row>
    <row r="22" spans="2:15" x14ac:dyDescent="0.3">
      <c r="B22" s="3" t="str">
        <f>verzamelblad!S4</f>
        <v>Gazons</v>
      </c>
      <c r="C22" s="62"/>
      <c r="D22" s="71"/>
      <c r="E22" s="63"/>
      <c r="F22" s="64" t="str">
        <f>verzamelblad!S3</f>
        <v>m2</v>
      </c>
      <c r="G22" s="259">
        <f>verzamelblad!S35</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verzamelblad!T35</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verzamelblad!U35</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verzamelblad!V35</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verzamelblad!W35</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verzamelblad!X35</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verzamelblad!Y35</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verzamelblad!Z35</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verzamelblad!AA35</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verzamelblad!AB35</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verzamelblad!AC35</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verzamelblad!AD35</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verzamelblad!AE35</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verzamelblad!AF35</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verzamelblad!AG35</f>
        <v>0</v>
      </c>
      <c r="H36" s="185">
        <f>'Tarieven onderhoud'!D29</f>
        <v>0</v>
      </c>
      <c r="I36" s="261"/>
      <c r="J36" s="8"/>
      <c r="K36" s="8"/>
      <c r="L36" s="8"/>
      <c r="N36" s="1"/>
      <c r="O36" s="34"/>
    </row>
    <row r="37" spans="2:15" x14ac:dyDescent="0.3">
      <c r="B37" s="3" t="str">
        <f>verzamelblad!AH4</f>
        <v>Vervangen valondergrond boomschors (300mm)</v>
      </c>
      <c r="C37" s="62"/>
      <c r="D37" s="63"/>
      <c r="E37" s="63"/>
      <c r="F37" s="64" t="str">
        <f>verzamelblad!AH3</f>
        <v>m3</v>
      </c>
      <c r="G37" s="259">
        <f>verzamelblad!AH35</f>
        <v>0</v>
      </c>
      <c r="H37" s="185">
        <f>'Tarieven onderhoud'!D30</f>
        <v>0</v>
      </c>
      <c r="I37" s="261"/>
      <c r="J37" s="8"/>
      <c r="K37" s="8"/>
      <c r="L37" s="8"/>
      <c r="N37" s="1"/>
      <c r="O37" s="34"/>
    </row>
    <row r="38" spans="2:15" x14ac:dyDescent="0.3">
      <c r="B38" s="3" t="str">
        <f>verzamelblad!AI4</f>
        <v>Vervangen valondergrond houtsnippers (300mm)</v>
      </c>
      <c r="C38" s="62"/>
      <c r="D38" s="63"/>
      <c r="E38" s="63"/>
      <c r="F38" s="64" t="str">
        <f>verzamelblad!AI3</f>
        <v>m3</v>
      </c>
      <c r="G38" s="259">
        <f>verzamelblad!AI35</f>
        <v>0</v>
      </c>
      <c r="H38" s="185">
        <f>'Tarieven onderhoud'!D31</f>
        <v>0</v>
      </c>
      <c r="I38" s="261"/>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verzamelblad!AJ35</f>
        <v>0</v>
      </c>
      <c r="H39" s="185">
        <f>'Tarieven onderhoud'!D32</f>
        <v>0</v>
      </c>
      <c r="I39" s="261"/>
      <c r="J39" s="8"/>
      <c r="K39" s="8"/>
      <c r="L39" s="8"/>
      <c r="N39" s="1"/>
      <c r="O39" s="34"/>
    </row>
    <row r="40" spans="2:15" x14ac:dyDescent="0.3">
      <c r="B40" s="3" t="str">
        <f>verzamelblad!AK4</f>
        <v>Vervangen zandbak zand (500mm) (1 keer per 2 jaar)</v>
      </c>
      <c r="C40" s="62"/>
      <c r="D40" s="63"/>
      <c r="E40" s="63"/>
      <c r="F40" s="64" t="str">
        <f>verzamelblad!AK3</f>
        <v>m3</v>
      </c>
      <c r="G40" s="259">
        <f>verzamelblad!AK35</f>
        <v>0</v>
      </c>
      <c r="H40" s="185">
        <f>'Tarieven onderhoud'!D33</f>
        <v>0</v>
      </c>
      <c r="I40" s="261"/>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verzamelblad!AM35</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vFzwmfjuWWAjIQG1YbpOrWTPX9LTieDtm+tR/NlspM9Wkclki6nGpizM0hL7tAQ/81sPCqPGfwFEkXKxr/QXWQ==" saltValue="H6feQ3XGEOlPpgyy9d6ZGw==" spinCount="100000" sheet="1" objects="1" scenarios="1"/>
  <mergeCells count="2">
    <mergeCell ref="B3:I3"/>
    <mergeCell ref="B44:I44"/>
  </mergeCells>
  <phoneticPr fontId="11" type="noConversion"/>
  <conditionalFormatting sqref="N16">
    <cfRule type="cellIs" dxfId="1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9">
    <tabColor rgb="FF173583"/>
  </sheetPr>
  <dimension ref="A3:Q156"/>
  <sheetViews>
    <sheetView showGridLines="0" showZeros="0" zoomScale="85" zoomScaleNormal="85" workbookViewId="0">
      <selection activeCell="J26" sqref="J26"/>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32,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32</v>
      </c>
    </row>
    <row r="7" spans="1:14" x14ac:dyDescent="0.3">
      <c r="A7" s="8"/>
      <c r="B7" s="112">
        <f>VLOOKUP(I6,verzamelblad!A5:E54,5)</f>
        <v>0</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verzamelblad!F36</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verzamelblad!H36</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verzamelblad!I36</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verzamelblad!J36</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verzamelblad!K36</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verzamelblad!L36</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verzamelblad!N36</f>
        <v>0</v>
      </c>
      <c r="H17" s="185">
        <f>'Tarieven onderhoud'!D10</f>
        <v>0</v>
      </c>
      <c r="I17" s="184">
        <f t="shared" si="0"/>
        <v>0</v>
      </c>
    </row>
    <row r="18" spans="2:15" x14ac:dyDescent="0.3">
      <c r="B18" s="3" t="str">
        <f>verzamelblad!O4</f>
        <v>Sierplantsoen</v>
      </c>
      <c r="C18" s="62"/>
      <c r="D18" s="62"/>
      <c r="E18" s="63"/>
      <c r="F18" s="64" t="str">
        <f>verzamelblad!O3</f>
        <v>m2</v>
      </c>
      <c r="G18" s="259">
        <f>verzamelblad!O36</f>
        <v>0</v>
      </c>
      <c r="H18" s="185">
        <f>'Tarieven onderhoud'!D11</f>
        <v>0</v>
      </c>
      <c r="I18" s="184">
        <f t="shared" si="0"/>
        <v>0</v>
      </c>
    </row>
    <row r="19" spans="2:15" x14ac:dyDescent="0.3">
      <c r="B19" s="3" t="str">
        <f>verzamelblad!P4</f>
        <v>Bodembedekkers</v>
      </c>
      <c r="C19" s="62"/>
      <c r="D19" s="62"/>
      <c r="E19" s="63"/>
      <c r="F19" s="64" t="str">
        <f>verzamelblad!P3</f>
        <v>m2</v>
      </c>
      <c r="G19" s="259">
        <f>verzamelblad!P36</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verzamelblad!Q36</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verzamelblad!R36</f>
        <v>0</v>
      </c>
      <c r="H21" s="185">
        <f>'Tarieven onderhoud'!D14</f>
        <v>0</v>
      </c>
      <c r="I21" s="184">
        <f t="shared" si="0"/>
        <v>0</v>
      </c>
    </row>
    <row r="22" spans="2:15" x14ac:dyDescent="0.3">
      <c r="B22" s="3" t="str">
        <f>verzamelblad!S4</f>
        <v>Gazons</v>
      </c>
      <c r="C22" s="62"/>
      <c r="D22" s="71"/>
      <c r="E22" s="63"/>
      <c r="F22" s="64" t="str">
        <f>verzamelblad!S3</f>
        <v>m2</v>
      </c>
      <c r="G22" s="259">
        <f>verzamelblad!S36</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verzamelblad!T36</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verzamelblad!U36</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verzamelblad!V36</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verzamelblad!W36</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verzamelblad!X36</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verzamelblad!Y36</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verzamelblad!Z36</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verzamelblad!AA36</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verzamelblad!AB36</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verzamelblad!AC36</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verzamelblad!AD36</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verzamelblad!AE36</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verzamelblad!AF36</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verzamelblad!AG36</f>
        <v>0</v>
      </c>
      <c r="H36" s="185">
        <f>'Tarieven onderhoud'!D29</f>
        <v>0</v>
      </c>
      <c r="I36" s="261"/>
      <c r="J36" s="8"/>
      <c r="K36" s="8"/>
      <c r="L36" s="8"/>
      <c r="N36" s="1"/>
      <c r="O36" s="34"/>
    </row>
    <row r="37" spans="2:15" x14ac:dyDescent="0.3">
      <c r="B37" s="3" t="str">
        <f>verzamelblad!AH4</f>
        <v>Vervangen valondergrond boomschors (300mm)</v>
      </c>
      <c r="C37" s="62"/>
      <c r="D37" s="63"/>
      <c r="E37" s="63"/>
      <c r="F37" s="64" t="str">
        <f>verzamelblad!AH3</f>
        <v>m3</v>
      </c>
      <c r="G37" s="259">
        <f>verzamelblad!AH36</f>
        <v>0</v>
      </c>
      <c r="H37" s="185">
        <f>'Tarieven onderhoud'!D30</f>
        <v>0</v>
      </c>
      <c r="I37" s="261"/>
      <c r="J37" s="8"/>
      <c r="K37" s="8"/>
      <c r="L37" s="8"/>
      <c r="N37" s="1"/>
      <c r="O37" s="34"/>
    </row>
    <row r="38" spans="2:15" x14ac:dyDescent="0.3">
      <c r="B38" s="3" t="str">
        <f>verzamelblad!AI4</f>
        <v>Vervangen valondergrond houtsnippers (300mm)</v>
      </c>
      <c r="C38" s="62"/>
      <c r="D38" s="63"/>
      <c r="E38" s="63"/>
      <c r="F38" s="64" t="str">
        <f>verzamelblad!AI3</f>
        <v>m3</v>
      </c>
      <c r="G38" s="259">
        <f>verzamelblad!AI36</f>
        <v>0</v>
      </c>
      <c r="H38" s="185">
        <f>'Tarieven onderhoud'!D31</f>
        <v>0</v>
      </c>
      <c r="I38" s="261"/>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verzamelblad!AJ36</f>
        <v>0</v>
      </c>
      <c r="H39" s="185">
        <f>'Tarieven onderhoud'!D32</f>
        <v>0</v>
      </c>
      <c r="I39" s="261"/>
      <c r="J39" s="8"/>
      <c r="K39" s="8"/>
      <c r="L39" s="8"/>
      <c r="N39" s="1"/>
      <c r="O39" s="34"/>
    </row>
    <row r="40" spans="2:15" x14ac:dyDescent="0.3">
      <c r="B40" s="3" t="str">
        <f>verzamelblad!AK4</f>
        <v>Vervangen zandbak zand (500mm) (1 keer per 2 jaar)</v>
      </c>
      <c r="C40" s="62"/>
      <c r="D40" s="63"/>
      <c r="E40" s="63"/>
      <c r="F40" s="64" t="str">
        <f>verzamelblad!AK3</f>
        <v>m3</v>
      </c>
      <c r="G40" s="259">
        <f>verzamelblad!AK36</f>
        <v>0</v>
      </c>
      <c r="H40" s="185">
        <f>'Tarieven onderhoud'!D33</f>
        <v>0</v>
      </c>
      <c r="I40" s="261"/>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verzamelblad!AM36</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4964HIE6zl1MHyis4ywXtSYSsjnNjlk+7kqhXo9v9ugms+EYBuvD4hPDyk0xVP/SSAoaNGYRQAiaYUk7gy1smA==" saltValue="tatJ8a5p8Nf4RemUTKx1Gg==" spinCount="100000" sheet="1" objects="1" scenarios="1"/>
  <mergeCells count="2">
    <mergeCell ref="B3:I3"/>
    <mergeCell ref="B44:I44"/>
  </mergeCells>
  <phoneticPr fontId="11" type="noConversion"/>
  <conditionalFormatting sqref="N16">
    <cfRule type="cellIs" dxfId="1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15AE-CE38-4FC2-BB4F-62ADDA9DC7BE}">
  <sheetPr>
    <tabColor rgb="FFC2E76B"/>
  </sheetPr>
  <dimension ref="A1:D54"/>
  <sheetViews>
    <sheetView showGridLines="0" workbookViewId="0">
      <selection activeCell="B18" sqref="B18"/>
    </sheetView>
  </sheetViews>
  <sheetFormatPr defaultColWidth="9.109375" defaultRowHeight="14.4" zeroHeight="1" x14ac:dyDescent="0.3"/>
  <cols>
    <col min="1" max="1" width="93" customWidth="1"/>
    <col min="2" max="2" width="21.88671875" customWidth="1"/>
    <col min="3" max="4" width="19.109375" customWidth="1"/>
    <col min="5" max="5" width="5.6640625" customWidth="1"/>
    <col min="6" max="7" width="9.109375" customWidth="1"/>
    <col min="8" max="8" width="5.6640625" customWidth="1"/>
    <col min="9" max="9" width="9.109375" customWidth="1"/>
    <col min="10" max="10" width="5.6640625" customWidth="1"/>
    <col min="11" max="13" width="9.109375" customWidth="1"/>
  </cols>
  <sheetData>
    <row r="1" spans="1:4" ht="21" x14ac:dyDescent="0.4">
      <c r="A1" s="186" t="str">
        <f>CONCATENATE("Tariefblad Inventarisatie, onderdeel van ",bestekcontract," ",besteknr)</f>
        <v>Tariefblad Inventarisatie, onderdeel van bestek 2023-GRO1023</v>
      </c>
      <c r="B1" s="285"/>
      <c r="C1" s="2"/>
      <c r="D1" s="4"/>
    </row>
    <row r="2" spans="1:4" x14ac:dyDescent="0.3">
      <c r="A2" s="215"/>
    </row>
    <row r="3" spans="1:4" x14ac:dyDescent="0.3">
      <c r="A3" s="104" t="s">
        <v>282</v>
      </c>
      <c r="B3" s="95" t="s">
        <v>278</v>
      </c>
      <c r="C3" s="289" t="s">
        <v>281</v>
      </c>
      <c r="D3" s="290" t="s">
        <v>280</v>
      </c>
    </row>
    <row r="4" spans="1:4" ht="43.2" x14ac:dyDescent="0.3">
      <c r="A4" s="239" t="s">
        <v>279</v>
      </c>
      <c r="B4" s="286">
        <v>24</v>
      </c>
      <c r="C4" s="177">
        <v>0</v>
      </c>
      <c r="D4" s="291">
        <f>B4*C4</f>
        <v>0</v>
      </c>
    </row>
    <row r="5" spans="1:4" x14ac:dyDescent="0.3">
      <c r="A5" s="239" t="s">
        <v>277</v>
      </c>
      <c r="B5" s="286">
        <v>4</v>
      </c>
      <c r="C5" s="177">
        <v>0</v>
      </c>
      <c r="D5" s="291">
        <f t="shared" ref="D5:D7" si="0">B5*C5</f>
        <v>0</v>
      </c>
    </row>
    <row r="6" spans="1:4" x14ac:dyDescent="0.3">
      <c r="A6" s="300" t="s">
        <v>291</v>
      </c>
      <c r="B6" s="301">
        <v>1</v>
      </c>
      <c r="C6" s="177"/>
      <c r="D6" s="291">
        <f t="shared" si="0"/>
        <v>0</v>
      </c>
    </row>
    <row r="7" spans="1:4" x14ac:dyDescent="0.3">
      <c r="A7" s="292" t="s">
        <v>283</v>
      </c>
      <c r="B7" s="293">
        <v>1</v>
      </c>
      <c r="C7" s="294">
        <v>0</v>
      </c>
      <c r="D7" s="295">
        <f t="shared" si="0"/>
        <v>0</v>
      </c>
    </row>
    <row r="8" spans="1:4" x14ac:dyDescent="0.3">
      <c r="A8" s="287"/>
      <c r="B8" s="8"/>
      <c r="C8" s="284"/>
      <c r="D8" s="284"/>
    </row>
    <row r="9" spans="1:4" ht="24" customHeight="1" x14ac:dyDescent="0.3">
      <c r="A9" s="191" t="s">
        <v>71</v>
      </c>
      <c r="B9" s="191"/>
      <c r="C9" s="191"/>
      <c r="D9" s="288">
        <f>SUM(D4:D7)</f>
        <v>0</v>
      </c>
    </row>
    <row r="10" spans="1:4" x14ac:dyDescent="0.3"/>
    <row r="11" spans="1:4" x14ac:dyDescent="0.3"/>
    <row r="12" spans="1:4" x14ac:dyDescent="0.3"/>
    <row r="13" spans="1:4" x14ac:dyDescent="0.3"/>
    <row r="14" spans="1:4" x14ac:dyDescent="0.3"/>
    <row r="15" spans="1:4" x14ac:dyDescent="0.3"/>
    <row r="16" spans="1:4"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sheetData>
  <sheetProtection algorithmName="SHA-512" hashValue="bsCgl3VXQDYbZ/Zj+HUzwglNvhNvZKj12+y0948OmdmcsUat+AMIS9oUnpt7+pKT+PXK8wiuilIOwGBjwSHs8Q==" saltValue="mLQLJUaH6FeomVfeiWCOrQ==" spinCount="100000" sheet="1" objects="1" scenarios="1"/>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40">
    <tabColor rgb="FF173583"/>
  </sheetPr>
  <dimension ref="A3:Q156"/>
  <sheetViews>
    <sheetView showGridLines="0" showZeros="0" zoomScale="85" zoomScaleNormal="85" workbookViewId="0">
      <selection activeCell="J35" sqref="J35"/>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33,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33</v>
      </c>
    </row>
    <row r="7" spans="1:14" x14ac:dyDescent="0.3">
      <c r="A7" s="8"/>
      <c r="B7" s="112">
        <f>VLOOKUP(I6,verzamelblad!A5:E54,5)</f>
        <v>0</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verzamelblad!F37</f>
        <v>0</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verzamelblad!H37</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verzamelblad!I37</f>
        <v>0</v>
      </c>
      <c r="H13" s="185">
        <f>'Tarieven onderhoud'!D6</f>
        <v>0</v>
      </c>
      <c r="I13" s="184">
        <f>SUM(G13*H13)</f>
        <v>0</v>
      </c>
      <c r="J13" s="11"/>
      <c r="K13" s="11"/>
      <c r="L13" s="11"/>
      <c r="M13" s="69"/>
      <c r="N13" s="70"/>
    </row>
    <row r="14" spans="1:14" x14ac:dyDescent="0.3">
      <c r="B14" s="3" t="str">
        <f>verzamelblad!J4</f>
        <v>Bomen &gt; 20cm</v>
      </c>
      <c r="C14" s="62"/>
      <c r="D14" s="62"/>
      <c r="E14" s="63"/>
      <c r="F14" s="64" t="str">
        <f>verzamelblad!J3</f>
        <v>stuks</v>
      </c>
      <c r="G14" s="259">
        <f>verzamelblad!J37</f>
        <v>0</v>
      </c>
      <c r="H14" s="185">
        <f>'Tarieven onderhoud'!D7</f>
        <v>0</v>
      </c>
      <c r="I14" s="184">
        <f t="shared" ref="I14:I41" si="0">SUM(G14*H14)</f>
        <v>0</v>
      </c>
      <c r="J14" s="11"/>
      <c r="K14" s="11"/>
      <c r="L14" s="11"/>
      <c r="M14" s="69"/>
      <c r="N14" s="70"/>
    </row>
    <row r="15" spans="1:14" x14ac:dyDescent="0.3">
      <c r="B15" s="3" t="str">
        <f>verzamelblad!K4</f>
        <v>Bosplantsoen</v>
      </c>
      <c r="C15" s="62"/>
      <c r="D15" s="62"/>
      <c r="E15" s="63"/>
      <c r="F15" s="64" t="str">
        <f>verzamelblad!K3</f>
        <v>m2</v>
      </c>
      <c r="G15" s="259">
        <f>verzamelblad!K37</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verzamelblad!L37</f>
        <v>0</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verzamelblad!N37</f>
        <v>0</v>
      </c>
      <c r="H17" s="185">
        <f>'Tarieven onderhoud'!D10</f>
        <v>0</v>
      </c>
      <c r="I17" s="184">
        <f t="shared" si="0"/>
        <v>0</v>
      </c>
    </row>
    <row r="18" spans="2:15" x14ac:dyDescent="0.3">
      <c r="B18" s="3" t="str">
        <f>verzamelblad!O4</f>
        <v>Sierplantsoen</v>
      </c>
      <c r="C18" s="62"/>
      <c r="D18" s="62"/>
      <c r="E18" s="63"/>
      <c r="F18" s="64" t="str">
        <f>verzamelblad!O3</f>
        <v>m2</v>
      </c>
      <c r="G18" s="259">
        <f>verzamelblad!O37</f>
        <v>0</v>
      </c>
      <c r="H18" s="185">
        <f>'Tarieven onderhoud'!D11</f>
        <v>0</v>
      </c>
      <c r="I18" s="184">
        <f t="shared" si="0"/>
        <v>0</v>
      </c>
    </row>
    <row r="19" spans="2:15" x14ac:dyDescent="0.3">
      <c r="B19" s="3" t="str">
        <f>verzamelblad!P4</f>
        <v>Bodembedekkers</v>
      </c>
      <c r="C19" s="62"/>
      <c r="D19" s="62"/>
      <c r="E19" s="63"/>
      <c r="F19" s="64" t="str">
        <f>verzamelblad!P3</f>
        <v>m2</v>
      </c>
      <c r="G19" s="259">
        <f>verzamelblad!P37</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verzamelblad!Q37</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verzamelblad!R37</f>
        <v>0</v>
      </c>
      <c r="H21" s="185">
        <f>'Tarieven onderhoud'!D14</f>
        <v>0</v>
      </c>
      <c r="I21" s="184">
        <f t="shared" si="0"/>
        <v>0</v>
      </c>
    </row>
    <row r="22" spans="2:15" x14ac:dyDescent="0.3">
      <c r="B22" s="3" t="str">
        <f>verzamelblad!S4</f>
        <v>Gazons</v>
      </c>
      <c r="C22" s="62"/>
      <c r="D22" s="71"/>
      <c r="E22" s="63"/>
      <c r="F22" s="64" t="str">
        <f>verzamelblad!S3</f>
        <v>m2</v>
      </c>
      <c r="G22" s="259">
        <f>verzamelblad!S37</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verzamelblad!T37</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verzamelblad!U37</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verzamelblad!V37</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verzamelblad!W37</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verzamelblad!X37</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verzamelblad!Y37</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verzamelblad!Z37</f>
        <v>0</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verzamelblad!AA37</f>
        <v>0</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verzamelblad!AB37</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verzamelblad!AC37</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verzamelblad!AD37</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verzamelblad!AE37</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verzamelblad!AF37</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verzamelblad!AG37</f>
        <v>0</v>
      </c>
      <c r="H36" s="185">
        <f>'Tarieven onderhoud'!D29</f>
        <v>0</v>
      </c>
      <c r="I36" s="261"/>
      <c r="J36" s="8"/>
      <c r="K36" s="8"/>
      <c r="L36" s="8"/>
      <c r="N36" s="1"/>
      <c r="O36" s="34"/>
    </row>
    <row r="37" spans="2:15" x14ac:dyDescent="0.3">
      <c r="B37" s="3" t="str">
        <f>verzamelblad!AH4</f>
        <v>Vervangen valondergrond boomschors (300mm)</v>
      </c>
      <c r="C37" s="62"/>
      <c r="D37" s="63"/>
      <c r="E37" s="63"/>
      <c r="F37" s="64" t="str">
        <f>verzamelblad!AH3</f>
        <v>m3</v>
      </c>
      <c r="G37" s="259">
        <f>verzamelblad!AH37</f>
        <v>0</v>
      </c>
      <c r="H37" s="185">
        <f>'Tarieven onderhoud'!D30</f>
        <v>0</v>
      </c>
      <c r="I37" s="261"/>
      <c r="J37" s="8"/>
      <c r="K37" s="8"/>
      <c r="L37" s="8"/>
      <c r="N37" s="1"/>
      <c r="O37" s="34"/>
    </row>
    <row r="38" spans="2:15" x14ac:dyDescent="0.3">
      <c r="B38" s="3" t="str">
        <f>verzamelblad!AI4</f>
        <v>Vervangen valondergrond houtsnippers (300mm)</v>
      </c>
      <c r="C38" s="62"/>
      <c r="D38" s="63"/>
      <c r="E38" s="63"/>
      <c r="F38" s="64" t="str">
        <f>verzamelblad!AI3</f>
        <v>m3</v>
      </c>
      <c r="G38" s="259">
        <f>verzamelblad!AI37</f>
        <v>0</v>
      </c>
      <c r="H38" s="185">
        <f>'Tarieven onderhoud'!D31</f>
        <v>0</v>
      </c>
      <c r="I38" s="261"/>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verzamelblad!AJ37</f>
        <v>0</v>
      </c>
      <c r="H39" s="185">
        <f>'Tarieven onderhoud'!D32</f>
        <v>0</v>
      </c>
      <c r="I39" s="261"/>
      <c r="J39" s="8"/>
      <c r="K39" s="8"/>
      <c r="L39" s="8"/>
      <c r="N39" s="1"/>
      <c r="O39" s="34"/>
    </row>
    <row r="40" spans="2:15" x14ac:dyDescent="0.3">
      <c r="B40" s="3" t="str">
        <f>verzamelblad!AK4</f>
        <v>Vervangen zandbak zand (500mm) (1 keer per 2 jaar)</v>
      </c>
      <c r="C40" s="62"/>
      <c r="D40" s="63"/>
      <c r="E40" s="63"/>
      <c r="F40" s="64" t="str">
        <f>verzamelblad!AK3</f>
        <v>m3</v>
      </c>
      <c r="G40" s="259">
        <f>verzamelblad!AK37</f>
        <v>0</v>
      </c>
      <c r="H40" s="185">
        <f>'Tarieven onderhoud'!D33</f>
        <v>0</v>
      </c>
      <c r="I40" s="261"/>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verzamelblad!AM37</f>
        <v>0</v>
      </c>
      <c r="H41" s="185">
        <f>'Tarieven onderhoud'!D34</f>
        <v>0</v>
      </c>
      <c r="I41" s="260">
        <f t="shared" si="0"/>
        <v>0</v>
      </c>
      <c r="J41" s="1"/>
      <c r="K41" s="1"/>
      <c r="L41" s="1"/>
    </row>
    <row r="42" spans="2:15" ht="15" thickBot="1" x14ac:dyDescent="0.35">
      <c r="B42" s="130"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I2zw0XCtUKU4UZfnvTRDSpHp3VhLPdBGGZkWkeohAwxP/899JghLRj3gwpOyOJ1r34q/y2cJasmiyC8ipEfdYA==" saltValue="qkc0F+ZSACM2XtvxHKovgw==" spinCount="100000" sheet="1" objects="1" scenarios="1"/>
  <mergeCells count="2">
    <mergeCell ref="B3:I3"/>
    <mergeCell ref="B44:I44"/>
  </mergeCells>
  <phoneticPr fontId="11" type="noConversion"/>
  <conditionalFormatting sqref="N16">
    <cfRule type="cellIs" dxfId="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44">
    <tabColor rgb="FFC2E76B"/>
  </sheetPr>
  <dimension ref="A3:Q129"/>
  <sheetViews>
    <sheetView showGridLines="0" showZeros="0" topLeftCell="A3" zoomScaleNormal="100" workbookViewId="0">
      <selection activeCell="G11" sqref="G11"/>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34,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34</v>
      </c>
    </row>
    <row r="7" spans="1:14" x14ac:dyDescent="0.3">
      <c r="A7" s="8"/>
      <c r="B7" s="112">
        <f>VLOOKUP(I6,verzamelblad!A5:E54,5)</f>
        <v>0</v>
      </c>
      <c r="C7" s="99"/>
      <c r="D7" s="99"/>
      <c r="E7" s="100"/>
      <c r="F7" s="52"/>
      <c r="G7" s="53" t="s">
        <v>6</v>
      </c>
      <c r="H7" s="53"/>
      <c r="I7" s="103" t="str">
        <f>CONCATENATE(I6,"a")</f>
        <v>34a</v>
      </c>
    </row>
    <row r="8" spans="1:14" x14ac:dyDescent="0.3">
      <c r="J8" s="55"/>
    </row>
    <row r="9" spans="1:14" x14ac:dyDescent="0.3">
      <c r="E9" s="56" t="e">
        <f>VLOOKUP($I$6,verzamelblad!$A$5:$EX$51,14,0)</f>
        <v>#N/A</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
        <v>120</v>
      </c>
      <c r="C11" s="62"/>
      <c r="D11" s="62"/>
      <c r="E11" s="63"/>
      <c r="F11" s="133" t="s">
        <v>121</v>
      </c>
      <c r="G11" s="65"/>
      <c r="H11" s="126"/>
      <c r="I11" s="122">
        <f>SUM(G11*H11)</f>
        <v>0</v>
      </c>
      <c r="J11" s="1"/>
      <c r="K11" s="1"/>
      <c r="L11" s="1"/>
      <c r="M11" s="1"/>
    </row>
    <row r="12" spans="1:14" ht="18.75" customHeight="1" x14ac:dyDescent="0.3">
      <c r="B12" s="3" t="s">
        <v>115</v>
      </c>
      <c r="C12" s="62"/>
      <c r="D12" s="62"/>
      <c r="E12" s="63"/>
      <c r="F12" s="64" t="s">
        <v>111</v>
      </c>
      <c r="G12" s="65"/>
      <c r="H12" s="126"/>
      <c r="I12" s="122">
        <f>SUM(G12*H12)</f>
        <v>0</v>
      </c>
      <c r="J12" s="1"/>
      <c r="K12" s="67"/>
      <c r="L12" s="67"/>
      <c r="M12" s="1"/>
      <c r="N12" s="1"/>
    </row>
    <row r="13" spans="1:14" x14ac:dyDescent="0.3">
      <c r="B13" s="3" t="s">
        <v>116</v>
      </c>
      <c r="C13" s="62"/>
      <c r="D13" s="62"/>
      <c r="E13" s="63"/>
      <c r="F13" s="68" t="s">
        <v>111</v>
      </c>
      <c r="G13" s="65"/>
      <c r="H13" s="126"/>
      <c r="I13" s="122">
        <f>SUM(G13*H13)</f>
        <v>0</v>
      </c>
      <c r="J13" s="11"/>
      <c r="K13" s="11"/>
      <c r="L13" s="11"/>
      <c r="M13" s="69"/>
      <c r="N13" s="70"/>
    </row>
    <row r="14" spans="1:14" x14ac:dyDescent="0.3">
      <c r="B14" s="3" t="s">
        <v>117</v>
      </c>
      <c r="C14" s="62"/>
      <c r="D14" s="62"/>
      <c r="E14" s="63"/>
      <c r="F14" s="68" t="s">
        <v>111</v>
      </c>
      <c r="G14" s="65"/>
      <c r="H14" s="126"/>
      <c r="I14" s="122">
        <f t="shared" ref="I14:I30" si="0">SUM(G14*H14)</f>
        <v>0</v>
      </c>
      <c r="J14" s="11"/>
      <c r="K14" s="11"/>
      <c r="L14" s="11"/>
      <c r="M14" s="69"/>
      <c r="N14" s="70"/>
    </row>
    <row r="15" spans="1:14" x14ac:dyDescent="0.3">
      <c r="B15" s="3" t="s">
        <v>60</v>
      </c>
      <c r="C15" s="62"/>
      <c r="D15" s="62"/>
      <c r="E15" s="63"/>
      <c r="F15" s="68" t="s">
        <v>112</v>
      </c>
      <c r="G15" s="65"/>
      <c r="H15" s="126"/>
      <c r="I15" s="122">
        <f t="shared" si="0"/>
        <v>0</v>
      </c>
      <c r="J15" s="11"/>
      <c r="K15" s="11"/>
      <c r="L15" s="11"/>
      <c r="M15" s="69"/>
      <c r="N15" s="70"/>
    </row>
    <row r="16" spans="1:14" x14ac:dyDescent="0.3">
      <c r="B16" s="3" t="s">
        <v>61</v>
      </c>
      <c r="C16" s="62"/>
      <c r="D16" s="62"/>
      <c r="E16" s="63"/>
      <c r="F16" s="68" t="s">
        <v>113</v>
      </c>
      <c r="G16" s="65"/>
      <c r="H16" s="126"/>
      <c r="I16" s="122">
        <f t="shared" si="0"/>
        <v>0</v>
      </c>
      <c r="J16" s="11"/>
      <c r="K16" s="11"/>
      <c r="L16" s="11"/>
      <c r="M16" s="69"/>
      <c r="N16" s="1"/>
    </row>
    <row r="17" spans="2:15" x14ac:dyDescent="0.3">
      <c r="B17" s="3" t="s">
        <v>118</v>
      </c>
      <c r="C17" s="62"/>
      <c r="D17" s="62"/>
      <c r="E17" s="63"/>
      <c r="F17" s="64" t="s">
        <v>112</v>
      </c>
      <c r="G17" s="65"/>
      <c r="H17" s="126"/>
      <c r="I17" s="122">
        <f t="shared" si="0"/>
        <v>0</v>
      </c>
    </row>
    <row r="18" spans="2:15" x14ac:dyDescent="0.3">
      <c r="B18" s="3" t="s">
        <v>74</v>
      </c>
      <c r="C18" s="62"/>
      <c r="D18" s="62"/>
      <c r="E18" s="63"/>
      <c r="F18" s="133" t="s">
        <v>112</v>
      </c>
      <c r="G18" s="65"/>
      <c r="H18" s="126"/>
      <c r="I18" s="122">
        <f t="shared" si="0"/>
        <v>0</v>
      </c>
    </row>
    <row r="19" spans="2:15" x14ac:dyDescent="0.3">
      <c r="B19" s="3" t="s">
        <v>62</v>
      </c>
      <c r="C19" s="62"/>
      <c r="D19" s="62"/>
      <c r="E19" s="63"/>
      <c r="F19" s="68" t="s">
        <v>112</v>
      </c>
      <c r="G19" s="65"/>
      <c r="H19" s="126"/>
      <c r="I19" s="122">
        <f t="shared" si="0"/>
        <v>0</v>
      </c>
    </row>
    <row r="20" spans="2:15" ht="15.75" customHeight="1" x14ac:dyDescent="0.3">
      <c r="B20" s="3" t="s">
        <v>63</v>
      </c>
      <c r="C20" s="62"/>
      <c r="D20" s="62"/>
      <c r="E20" s="63"/>
      <c r="F20" s="64" t="s">
        <v>112</v>
      </c>
      <c r="G20" s="65"/>
      <c r="H20" s="126"/>
      <c r="I20" s="122">
        <f t="shared" si="0"/>
        <v>0</v>
      </c>
    </row>
    <row r="21" spans="2:15" ht="15.75" customHeight="1" x14ac:dyDescent="0.3">
      <c r="B21" s="3" t="s">
        <v>64</v>
      </c>
      <c r="C21" s="62"/>
      <c r="D21" s="62"/>
      <c r="E21" s="63"/>
      <c r="F21" s="64" t="s">
        <v>112</v>
      </c>
      <c r="G21" s="65"/>
      <c r="H21" s="126"/>
      <c r="I21" s="122">
        <f t="shared" si="0"/>
        <v>0</v>
      </c>
    </row>
    <row r="22" spans="2:15" x14ac:dyDescent="0.3">
      <c r="B22" s="3" t="s">
        <v>65</v>
      </c>
      <c r="C22" s="62"/>
      <c r="D22" s="71"/>
      <c r="E22" s="63"/>
      <c r="F22" s="64" t="s">
        <v>112</v>
      </c>
      <c r="G22" s="65"/>
      <c r="H22" s="126"/>
      <c r="I22" s="122">
        <f t="shared" si="0"/>
        <v>0</v>
      </c>
      <c r="J22" s="14"/>
      <c r="K22" s="14"/>
      <c r="L22" s="14"/>
      <c r="N22" s="1"/>
      <c r="O22" s="34"/>
    </row>
    <row r="23" spans="2:15" x14ac:dyDescent="0.3">
      <c r="B23" s="3" t="s">
        <v>66</v>
      </c>
      <c r="C23" s="62"/>
      <c r="D23" s="62"/>
      <c r="E23" s="63"/>
      <c r="F23" s="64" t="s">
        <v>112</v>
      </c>
      <c r="G23" s="65"/>
      <c r="H23" s="126"/>
      <c r="I23" s="122">
        <f t="shared" si="0"/>
        <v>0</v>
      </c>
      <c r="N23" s="1"/>
      <c r="O23" s="34"/>
    </row>
    <row r="24" spans="2:15" x14ac:dyDescent="0.3">
      <c r="B24" s="3" t="s">
        <v>119</v>
      </c>
      <c r="C24" s="62"/>
      <c r="D24" s="63"/>
      <c r="E24" s="63"/>
      <c r="F24" s="34" t="s">
        <v>112</v>
      </c>
      <c r="G24" s="65"/>
      <c r="H24" s="126"/>
      <c r="I24" s="122">
        <f t="shared" si="0"/>
        <v>0</v>
      </c>
      <c r="J24" s="1"/>
      <c r="K24" s="1"/>
      <c r="L24" s="1"/>
      <c r="N24" s="1"/>
      <c r="O24" s="34"/>
    </row>
    <row r="25" spans="2:15" x14ac:dyDescent="0.3">
      <c r="B25" s="3" t="s">
        <v>67</v>
      </c>
      <c r="C25" s="62"/>
      <c r="D25" s="63"/>
      <c r="E25" s="63"/>
      <c r="F25" s="64" t="s">
        <v>112</v>
      </c>
      <c r="G25" s="65"/>
      <c r="H25" s="126"/>
      <c r="I25" s="122">
        <f t="shared" si="0"/>
        <v>0</v>
      </c>
      <c r="J25" s="8"/>
      <c r="K25" s="8"/>
      <c r="L25" s="8"/>
      <c r="N25" s="1"/>
      <c r="O25" s="34"/>
    </row>
    <row r="26" spans="2:15" x14ac:dyDescent="0.3">
      <c r="B26" s="3" t="s">
        <v>68</v>
      </c>
      <c r="C26" s="62"/>
      <c r="D26" s="63"/>
      <c r="E26" s="63"/>
      <c r="F26" s="64" t="s">
        <v>112</v>
      </c>
      <c r="G26" s="65"/>
      <c r="H26" s="126"/>
      <c r="I26" s="122">
        <f t="shared" si="0"/>
        <v>0</v>
      </c>
      <c r="J26" s="8"/>
      <c r="K26" s="8"/>
      <c r="L26" s="8"/>
      <c r="N26" s="1"/>
      <c r="O26" s="34"/>
    </row>
    <row r="27" spans="2:15" x14ac:dyDescent="0.3">
      <c r="B27" s="3" t="s">
        <v>69</v>
      </c>
      <c r="C27" s="62"/>
      <c r="D27" s="63"/>
      <c r="E27" s="63"/>
      <c r="F27" s="64" t="s">
        <v>112</v>
      </c>
      <c r="G27" s="65"/>
      <c r="H27" s="126"/>
      <c r="I27" s="122">
        <f t="shared" si="0"/>
        <v>0</v>
      </c>
      <c r="J27" s="8"/>
      <c r="K27" s="8"/>
      <c r="L27" s="8"/>
      <c r="N27" s="1"/>
      <c r="O27" s="34"/>
    </row>
    <row r="28" spans="2:15" x14ac:dyDescent="0.3">
      <c r="B28" s="3" t="s">
        <v>70</v>
      </c>
      <c r="C28" s="62"/>
      <c r="D28" s="63"/>
      <c r="E28" s="63"/>
      <c r="F28" s="64" t="s">
        <v>111</v>
      </c>
      <c r="G28" s="65"/>
      <c r="H28" s="126"/>
      <c r="I28" s="122">
        <f t="shared" si="0"/>
        <v>0</v>
      </c>
      <c r="J28" s="8"/>
      <c r="K28" s="8"/>
      <c r="L28" s="8"/>
      <c r="N28" s="1"/>
      <c r="O28" s="34"/>
    </row>
    <row r="29" spans="2:15" x14ac:dyDescent="0.3">
      <c r="B29" s="3" t="s">
        <v>45</v>
      </c>
      <c r="C29" s="62"/>
      <c r="D29" s="63"/>
      <c r="E29" s="63"/>
      <c r="F29" s="64" t="s">
        <v>111</v>
      </c>
      <c r="G29" s="65"/>
      <c r="H29" s="126"/>
      <c r="I29" s="122">
        <f t="shared" si="0"/>
        <v>0</v>
      </c>
      <c r="J29" s="8"/>
      <c r="K29" s="8"/>
      <c r="L29" s="8"/>
      <c r="N29" s="1"/>
      <c r="O29" s="34"/>
    </row>
    <row r="30" spans="2:15" x14ac:dyDescent="0.3">
      <c r="B30" s="3" t="s">
        <v>73</v>
      </c>
      <c r="C30" s="62"/>
      <c r="D30" s="63"/>
      <c r="E30" s="63"/>
      <c r="F30" s="132" t="s">
        <v>114</v>
      </c>
      <c r="G30" s="65"/>
      <c r="H30" s="127"/>
      <c r="I30" s="122">
        <f t="shared" si="0"/>
        <v>0</v>
      </c>
      <c r="J30" s="8"/>
      <c r="K30" s="8"/>
      <c r="L30" s="8"/>
      <c r="N30" s="1"/>
      <c r="O30" s="34"/>
    </row>
    <row r="31" spans="2:15" x14ac:dyDescent="0.3">
      <c r="B31" s="3" t="s">
        <v>84</v>
      </c>
      <c r="C31" s="64"/>
      <c r="D31" s="64"/>
      <c r="E31" s="64"/>
      <c r="F31" s="64" t="s">
        <v>111</v>
      </c>
      <c r="G31" s="65"/>
      <c r="H31" s="128"/>
      <c r="I31" s="122">
        <f>SUM(G31*H31)</f>
        <v>0</v>
      </c>
      <c r="J31" s="1"/>
      <c r="K31" s="1"/>
      <c r="L31" s="1"/>
    </row>
    <row r="32" spans="2:15" ht="15" thickBot="1" x14ac:dyDescent="0.35">
      <c r="B32" s="130" t="s">
        <v>71</v>
      </c>
      <c r="C32" s="73"/>
      <c r="D32" s="74"/>
      <c r="E32" s="74"/>
      <c r="F32" s="75"/>
      <c r="G32" s="76"/>
      <c r="H32" s="76"/>
      <c r="I32" s="124">
        <f>SUM(I11:I31)</f>
        <v>0</v>
      </c>
      <c r="J32" s="8"/>
      <c r="K32" s="8"/>
      <c r="L32" s="8"/>
    </row>
    <row r="33" spans="5:13" ht="15" thickTop="1" x14ac:dyDescent="0.3">
      <c r="E33" s="10"/>
      <c r="G33" s="14"/>
      <c r="H33" s="14"/>
      <c r="I33" s="14"/>
      <c r="J33" s="1"/>
      <c r="K33" s="8"/>
      <c r="L33" s="8"/>
      <c r="M33" s="8"/>
    </row>
    <row r="34" spans="5:13" x14ac:dyDescent="0.3">
      <c r="E34" s="10"/>
      <c r="G34" s="14"/>
      <c r="H34" s="14"/>
      <c r="I34" s="14"/>
      <c r="J34" s="1"/>
      <c r="K34" s="8"/>
      <c r="L34" s="8"/>
      <c r="M34" s="8"/>
    </row>
    <row r="35" spans="5:13" x14ac:dyDescent="0.3">
      <c r="E35" s="10"/>
      <c r="G35" s="14"/>
      <c r="H35" s="14"/>
      <c r="I35" s="14"/>
      <c r="J35" s="1"/>
      <c r="K35" s="8"/>
      <c r="L35" s="8"/>
      <c r="M35" s="8"/>
    </row>
    <row r="36" spans="5:13" x14ac:dyDescent="0.3">
      <c r="E36" s="10"/>
      <c r="G36" s="14"/>
      <c r="H36" s="14"/>
      <c r="I36" s="14"/>
      <c r="J36" s="1"/>
      <c r="K36" s="8"/>
      <c r="L36" s="8"/>
      <c r="M36" s="8"/>
    </row>
    <row r="37" spans="5:13" x14ac:dyDescent="0.3">
      <c r="E37" s="10"/>
      <c r="G37" s="14"/>
      <c r="H37" s="14"/>
      <c r="I37" s="14"/>
      <c r="J37" s="1"/>
      <c r="K37" s="8"/>
      <c r="L37" s="8"/>
      <c r="M37" s="8"/>
    </row>
    <row r="38" spans="5:13" x14ac:dyDescent="0.3">
      <c r="E38" s="10"/>
      <c r="G38" s="14"/>
      <c r="H38" s="14"/>
      <c r="I38" s="14"/>
      <c r="J38" s="1"/>
      <c r="K38" s="8"/>
      <c r="L38" s="8"/>
      <c r="M38" s="8"/>
    </row>
    <row r="39" spans="5:13" x14ac:dyDescent="0.3">
      <c r="E39" s="10"/>
      <c r="G39" s="14"/>
      <c r="H39" s="14"/>
      <c r="I39" s="14"/>
      <c r="J39" s="1"/>
      <c r="K39" s="8"/>
      <c r="L39" s="8"/>
      <c r="M39" s="8"/>
    </row>
    <row r="40" spans="5:13" x14ac:dyDescent="0.3">
      <c r="K40" s="8"/>
      <c r="L40" s="8"/>
      <c r="M40" s="8"/>
    </row>
    <row r="41" spans="5:13" x14ac:dyDescent="0.3"/>
    <row r="42" spans="5:13" x14ac:dyDescent="0.3">
      <c r="J42" s="1"/>
      <c r="K42" s="1"/>
      <c r="L42" s="1"/>
      <c r="M42" s="1"/>
    </row>
    <row r="43" spans="5:13" x14ac:dyDescent="0.3">
      <c r="E43" s="10"/>
      <c r="G43" s="14"/>
      <c r="H43" s="14"/>
      <c r="I43" s="14"/>
      <c r="J43" s="1"/>
      <c r="K43" s="8"/>
      <c r="L43" s="8"/>
      <c r="M43" s="8"/>
    </row>
    <row r="44" spans="5:13" x14ac:dyDescent="0.3">
      <c r="E44" s="10"/>
      <c r="G44" s="14"/>
      <c r="H44" s="14"/>
      <c r="I44" s="14"/>
      <c r="J44" s="1"/>
      <c r="K44" s="8"/>
      <c r="L44" s="8"/>
      <c r="M44" s="8"/>
    </row>
    <row r="45" spans="5:13" x14ac:dyDescent="0.3">
      <c r="E45" s="10"/>
      <c r="G45" s="14"/>
      <c r="H45" s="14"/>
      <c r="I45" s="14"/>
      <c r="J45" s="1"/>
      <c r="K45" s="8"/>
      <c r="L45" s="8"/>
      <c r="M45" s="8"/>
    </row>
    <row r="46" spans="5:13" x14ac:dyDescent="0.3">
      <c r="E46" s="10"/>
      <c r="G46" s="14"/>
      <c r="H46" s="14"/>
      <c r="I46" s="14"/>
      <c r="J46" s="1"/>
      <c r="K46" s="8"/>
      <c r="L46" s="8"/>
      <c r="M46" s="8"/>
    </row>
    <row r="47" spans="5:13" x14ac:dyDescent="0.3">
      <c r="E47" s="10"/>
      <c r="G47" s="14"/>
      <c r="H47" s="14"/>
      <c r="I47" s="14"/>
      <c r="J47" s="1"/>
      <c r="K47" s="8"/>
      <c r="L47" s="8"/>
      <c r="M47" s="8"/>
    </row>
    <row r="48" spans="5:13" x14ac:dyDescent="0.3">
      <c r="E48" s="10"/>
      <c r="G48" s="14"/>
      <c r="H48" s="14"/>
      <c r="I48" s="14"/>
      <c r="J48" s="1"/>
      <c r="K48" s="8"/>
      <c r="L48" s="8"/>
      <c r="M48" s="8"/>
    </row>
    <row r="49" spans="5:16" x14ac:dyDescent="0.3">
      <c r="E49" s="10"/>
      <c r="G49" s="14"/>
      <c r="H49" s="14"/>
      <c r="I49" s="14"/>
      <c r="J49" s="1"/>
      <c r="K49" s="8"/>
      <c r="L49" s="8"/>
      <c r="M49" s="8"/>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K53" s="8"/>
      <c r="L53" s="8"/>
      <c r="M53" s="8"/>
    </row>
    <row r="54" spans="5:16" x14ac:dyDescent="0.3">
      <c r="J54" s="1"/>
      <c r="K54" s="1"/>
      <c r="L54" s="1"/>
      <c r="M54" s="1"/>
    </row>
    <row r="55" spans="5:16" x14ac:dyDescent="0.3">
      <c r="J55" s="1"/>
      <c r="K55" s="1"/>
      <c r="L55" s="1"/>
      <c r="M55" s="1"/>
    </row>
    <row r="56" spans="5:16" x14ac:dyDescent="0.3"/>
    <row r="57" spans="5:16" x14ac:dyDescent="0.3">
      <c r="P57" s="8"/>
    </row>
    <row r="58" spans="5:16" x14ac:dyDescent="0.3">
      <c r="P58" s="8"/>
    </row>
    <row r="59" spans="5:16" x14ac:dyDescent="0.3"/>
    <row r="60" spans="5:16" x14ac:dyDescent="0.3"/>
    <row r="61" spans="5:16" x14ac:dyDescent="0.3"/>
    <row r="62" spans="5:16" x14ac:dyDescent="0.3"/>
    <row r="63" spans="5:16" x14ac:dyDescent="0.3"/>
    <row r="64" spans="5:16" x14ac:dyDescent="0.3"/>
    <row r="65" spans="5:14" x14ac:dyDescent="0.3"/>
    <row r="66" spans="5:14" x14ac:dyDescent="0.3"/>
    <row r="67" spans="5:14" x14ac:dyDescent="0.3"/>
    <row r="68" spans="5:14" x14ac:dyDescent="0.3"/>
    <row r="69" spans="5:14" x14ac:dyDescent="0.3"/>
    <row r="70" spans="5:14" x14ac:dyDescent="0.3">
      <c r="K70" s="8"/>
      <c r="L70" s="8"/>
      <c r="M70" s="8"/>
    </row>
    <row r="71" spans="5:14" x14ac:dyDescent="0.3"/>
    <row r="72" spans="5:14" x14ac:dyDescent="0.3">
      <c r="K72" s="11"/>
      <c r="L72" s="11"/>
      <c r="M72" s="11"/>
    </row>
    <row r="73" spans="5:14" x14ac:dyDescent="0.3">
      <c r="K73" s="11"/>
      <c r="L73" s="11"/>
      <c r="M73" s="11"/>
    </row>
    <row r="74" spans="5:14" x14ac:dyDescent="0.3">
      <c r="K74" s="11"/>
      <c r="L74" s="11"/>
      <c r="M74" s="11"/>
    </row>
    <row r="75" spans="5:14" x14ac:dyDescent="0.3">
      <c r="K75" s="11"/>
      <c r="L75" s="11"/>
      <c r="M75" s="77"/>
    </row>
    <row r="76" spans="5:14" x14ac:dyDescent="0.3">
      <c r="N76" s="78"/>
    </row>
    <row r="77" spans="5:14" x14ac:dyDescent="0.3">
      <c r="N77" s="78"/>
    </row>
    <row r="78" spans="5:14" x14ac:dyDescent="0.3">
      <c r="N78" s="78"/>
    </row>
    <row r="79" spans="5:14" x14ac:dyDescent="0.3"/>
    <row r="80" spans="5:14" x14ac:dyDescent="0.3">
      <c r="E80" s="18"/>
      <c r="K80" s="11"/>
      <c r="L80" s="11"/>
      <c r="M80" s="11"/>
    </row>
    <row r="81" spans="1:5" x14ac:dyDescent="0.3"/>
    <row r="82" spans="1:5" x14ac:dyDescent="0.3"/>
    <row r="83" spans="1:5" x14ac:dyDescent="0.3">
      <c r="A83" t="s">
        <v>7</v>
      </c>
      <c r="D83" t="s">
        <v>18</v>
      </c>
      <c r="E83" s="1" t="s">
        <v>19</v>
      </c>
    </row>
    <row r="84" spans="1:5" x14ac:dyDescent="0.3">
      <c r="A84" t="str">
        <f t="shared" ref="A84:A89" si="1">IF(N22=0,"",N22)</f>
        <v/>
      </c>
      <c r="D84">
        <f t="shared" ref="D84:D98" ca="1" si="2">IF(A84="",0,VLOOKUP(A84,INDIRECT("'"&amp;$I$7&amp;"'!C500:M515"),11,0))</f>
        <v>0</v>
      </c>
      <c r="E84" s="1" t="str">
        <f>IF(O22="","",SUM(D84/O22)*#REF!)</f>
        <v/>
      </c>
    </row>
    <row r="85" spans="1:5" x14ac:dyDescent="0.3">
      <c r="A85" t="str">
        <f t="shared" si="1"/>
        <v/>
      </c>
      <c r="D85">
        <f t="shared" ca="1" si="2"/>
        <v>0</v>
      </c>
      <c r="E85" s="1" t="str">
        <f>IF(O23="","",SUM(D85/O23)*#REF!)</f>
        <v/>
      </c>
    </row>
    <row r="86" spans="1:5" x14ac:dyDescent="0.3">
      <c r="A86" t="str">
        <f t="shared" si="1"/>
        <v/>
      </c>
      <c r="D86">
        <f t="shared" ca="1" si="2"/>
        <v>0</v>
      </c>
      <c r="E86" s="1" t="str">
        <f>IF(O24="","",SUM(D86/O24)*#REF!)</f>
        <v/>
      </c>
    </row>
    <row r="87" spans="1:5" x14ac:dyDescent="0.3">
      <c r="A87" t="str">
        <f t="shared" si="1"/>
        <v/>
      </c>
      <c r="D87">
        <f t="shared" ca="1" si="2"/>
        <v>0</v>
      </c>
      <c r="E87" s="1" t="str">
        <f>IF(O25="","",SUM(D87/O25)*#REF!)</f>
        <v/>
      </c>
    </row>
    <row r="88" spans="1:5" x14ac:dyDescent="0.3">
      <c r="A88" t="str">
        <f t="shared" si="1"/>
        <v/>
      </c>
      <c r="D88">
        <f t="shared" ca="1" si="2"/>
        <v>0</v>
      </c>
      <c r="E88" s="1" t="str">
        <f>IF(O26="","",SUM(D88/O26)*#REF!)</f>
        <v/>
      </c>
    </row>
    <row r="89" spans="1:5" x14ac:dyDescent="0.3">
      <c r="A89" t="str">
        <f t="shared" si="1"/>
        <v/>
      </c>
      <c r="D89">
        <f t="shared" ca="1" si="2"/>
        <v>0</v>
      </c>
      <c r="E89" s="1" t="str">
        <f>IF(O27="","",SUM(D89/O27)*#REF!)</f>
        <v/>
      </c>
    </row>
    <row r="90" spans="1:5" x14ac:dyDescent="0.3">
      <c r="A90" t="e">
        <f>IF(#REF!=0,"",#REF!)</f>
        <v>#REF!</v>
      </c>
      <c r="D90" t="e">
        <f t="shared" ca="1" si="2"/>
        <v>#REF!</v>
      </c>
      <c r="E90" s="1" t="e">
        <f>IF(#REF!="","",SUM(D90/#REF!)*#REF!)</f>
        <v>#REF!</v>
      </c>
    </row>
    <row r="91" spans="1:5" x14ac:dyDescent="0.3">
      <c r="A91" t="str">
        <f>IF(N28=0,"",N28)</f>
        <v/>
      </c>
      <c r="D91">
        <f t="shared" ca="1" si="2"/>
        <v>0</v>
      </c>
      <c r="E91" s="1" t="str">
        <f>IF(O28="","",SUM(D91/O28)*#REF!)</f>
        <v/>
      </c>
    </row>
    <row r="92" spans="1:5" x14ac:dyDescent="0.3">
      <c r="A92" t="str">
        <f>IF(N29=0,"",N29)</f>
        <v/>
      </c>
      <c r="D92">
        <f t="shared" ca="1" si="2"/>
        <v>0</v>
      </c>
      <c r="E92" s="1" t="str">
        <f>IF(O29="","",SUM(D92/O29)*#REF!)</f>
        <v/>
      </c>
    </row>
    <row r="93" spans="1:5" x14ac:dyDescent="0.3">
      <c r="A93" t="e">
        <f>IF(#REF!=0,"",#REF!)</f>
        <v>#REF!</v>
      </c>
      <c r="D93" t="e">
        <f t="shared" ca="1" si="2"/>
        <v>#REF!</v>
      </c>
      <c r="E93" s="1" t="e">
        <f>IF(#REF!="","",SUM(D93/#REF!)*#REF!)</f>
        <v>#REF!</v>
      </c>
    </row>
    <row r="94" spans="1:5" x14ac:dyDescent="0.3">
      <c r="A94" t="e">
        <f>IF(#REF!=0,"",#REF!)</f>
        <v>#REF!</v>
      </c>
      <c r="D94" t="e">
        <f t="shared" ca="1" si="2"/>
        <v>#REF!</v>
      </c>
      <c r="E94" s="1" t="e">
        <f>IF(#REF!="","",SUM(D94/#REF!)*#REF!)</f>
        <v>#REF!</v>
      </c>
    </row>
    <row r="95" spans="1:5" x14ac:dyDescent="0.3">
      <c r="A95" t="e">
        <f>IF(#REF!=0,"",#REF!)</f>
        <v>#REF!</v>
      </c>
      <c r="D95" t="e">
        <f t="shared" ca="1" si="2"/>
        <v>#REF!</v>
      </c>
      <c r="E95" s="1" t="e">
        <f>IF(#REF!="","",SUM(D95/#REF!)*#REF!)</f>
        <v>#REF!</v>
      </c>
    </row>
    <row r="96" spans="1:5" x14ac:dyDescent="0.3">
      <c r="A96" t="e">
        <f>IF(#REF!=0,"",#REF!)</f>
        <v>#REF!</v>
      </c>
      <c r="D96" t="e">
        <f t="shared" ca="1" si="2"/>
        <v>#REF!</v>
      </c>
      <c r="E96" s="1" t="e">
        <f>IF(#REF!="","",SUM(D96/#REF!)*#REF!)</f>
        <v>#REF!</v>
      </c>
    </row>
    <row r="97" spans="1:5" x14ac:dyDescent="0.3">
      <c r="A97" t="e">
        <f>IF(#REF!=0,"",#REF!)</f>
        <v>#REF!</v>
      </c>
      <c r="D97" t="e">
        <f t="shared" ca="1" si="2"/>
        <v>#REF!</v>
      </c>
      <c r="E97" s="1" t="e">
        <f>IF(#REF!="","",SUM(D97/#REF!)*#REF!)</f>
        <v>#REF!</v>
      </c>
    </row>
    <row r="98" spans="1:5" x14ac:dyDescent="0.3">
      <c r="A98" t="e">
        <f>IF(#REF!=0,"",#REF!)</f>
        <v>#REF!</v>
      </c>
      <c r="D98" t="e">
        <f t="shared" ca="1" si="2"/>
        <v>#REF!</v>
      </c>
      <c r="E98" s="1" t="e">
        <f>IF(#REF!="","",SUM(D98/#REF!)*#REF!)</f>
        <v>#REF!</v>
      </c>
    </row>
    <row r="99" spans="1:5" ht="15" thickBot="1" x14ac:dyDescent="0.35">
      <c r="A99" s="73" t="s">
        <v>20</v>
      </c>
      <c r="B99" s="73"/>
      <c r="C99" s="73"/>
      <c r="D99" s="73" t="e">
        <f ca="1">SUM(D84:D98)</f>
        <v>#REF!</v>
      </c>
      <c r="E99" s="74" t="e">
        <f>SUM(E84:E98)</f>
        <v>#REF!</v>
      </c>
    </row>
    <row r="100" spans="1:5" ht="15" thickTop="1" x14ac:dyDescent="0.3"/>
    <row r="101" spans="1:5" x14ac:dyDescent="0.3"/>
    <row r="102" spans="1:5" x14ac:dyDescent="0.3"/>
    <row r="103" spans="1:5" x14ac:dyDescent="0.3"/>
    <row r="104" spans="1:5" x14ac:dyDescent="0.3"/>
    <row r="105" spans="1:5" x14ac:dyDescent="0.3"/>
    <row r="106" spans="1:5" x14ac:dyDescent="0.3"/>
    <row r="107" spans="1:5" x14ac:dyDescent="0.3"/>
    <row r="108" spans="1:5" x14ac:dyDescent="0.3"/>
    <row r="109" spans="1:5" x14ac:dyDescent="0.3"/>
    <row r="110" spans="1:5" x14ac:dyDescent="0.3"/>
    <row r="111" spans="1:5" x14ac:dyDescent="0.3"/>
    <row r="112" spans="1:5" x14ac:dyDescent="0.3"/>
    <row r="113" x14ac:dyDescent="0.3"/>
    <row r="114" x14ac:dyDescent="0.3"/>
    <row r="115" x14ac:dyDescent="0.3"/>
    <row r="116" x14ac:dyDescent="0.3"/>
    <row r="117" x14ac:dyDescent="0.3"/>
    <row r="118" x14ac:dyDescent="0.3"/>
    <row r="119" x14ac:dyDescent="0.3"/>
    <row r="120" x14ac:dyDescent="0.3"/>
    <row r="129" x14ac:dyDescent="0.3"/>
  </sheetData>
  <sheetProtection algorithmName="SHA-512" hashValue="yCFvvhuGwsbbgjHYh0ndQhQDVxu90ALchisVE9C7M3xA8eMobYjvTE0SyDFeJvB+vP/qW4df9JxN3tFLYtqSTA==" saltValue="phtpZ/zrbnS8nkiCTbR6gA==" spinCount="100000" sheet="1" objects="1" scenarios="1"/>
  <mergeCells count="1">
    <mergeCell ref="B3:I3"/>
  </mergeCells>
  <conditionalFormatting sqref="N16">
    <cfRule type="cellIs" dxfId="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2E76B"/>
  </sheetPr>
  <dimension ref="A3:Q129"/>
  <sheetViews>
    <sheetView showGridLines="0" showZeros="0" topLeftCell="A3" zoomScaleNormal="100" workbookViewId="0">
      <selection activeCell="G11" sqref="G11"/>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35,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f>VLOOKUP(I6,verzamelblad!A5:E54,3)</f>
        <v>0</v>
      </c>
      <c r="C5" s="95"/>
      <c r="D5" s="95"/>
      <c r="E5" s="96"/>
      <c r="F5" s="41"/>
      <c r="G5" s="41"/>
      <c r="H5" s="41"/>
      <c r="I5" s="101"/>
    </row>
    <row r="6" spans="1:14" x14ac:dyDescent="0.3">
      <c r="A6" s="8"/>
      <c r="B6" s="111">
        <f>VLOOKUP(I6,verzamelblad!A5:E54,4)</f>
        <v>0</v>
      </c>
      <c r="C6" s="97"/>
      <c r="D6" s="97"/>
      <c r="E6" s="98"/>
      <c r="F6" s="46"/>
      <c r="G6" s="47" t="s">
        <v>5</v>
      </c>
      <c r="H6" s="79"/>
      <c r="I6" s="102">
        <v>35</v>
      </c>
    </row>
    <row r="7" spans="1:14" x14ac:dyDescent="0.3">
      <c r="A7" s="8"/>
      <c r="B7" s="112">
        <f>VLOOKUP(I6,verzamelblad!A5:E54,5)</f>
        <v>0</v>
      </c>
      <c r="C7" s="99"/>
      <c r="D7" s="99"/>
      <c r="E7" s="100"/>
      <c r="F7" s="52"/>
      <c r="G7" s="53" t="s">
        <v>6</v>
      </c>
      <c r="H7" s="53"/>
      <c r="I7" s="103" t="str">
        <f>CONCATENATE(I6,"a")</f>
        <v>35a</v>
      </c>
    </row>
    <row r="8" spans="1:14" x14ac:dyDescent="0.3">
      <c r="J8" s="55"/>
    </row>
    <row r="9" spans="1:14" x14ac:dyDescent="0.3">
      <c r="E9" s="56" t="e">
        <f>VLOOKUP($I$6,verzamelblad!$A$5:$EX$51,14,0)</f>
        <v>#N/A</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
        <v>120</v>
      </c>
      <c r="C11" s="62"/>
      <c r="D11" s="62"/>
      <c r="E11" s="63"/>
      <c r="F11" s="133" t="s">
        <v>121</v>
      </c>
      <c r="G11" s="65"/>
      <c r="H11" s="126"/>
      <c r="I11" s="122">
        <f>SUM(G11*H11)</f>
        <v>0</v>
      </c>
      <c r="J11" s="1"/>
      <c r="K11" s="1"/>
      <c r="L11" s="1"/>
      <c r="M11" s="1"/>
    </row>
    <row r="12" spans="1:14" ht="18.75" customHeight="1" x14ac:dyDescent="0.3">
      <c r="B12" s="3" t="s">
        <v>115</v>
      </c>
      <c r="C12" s="62"/>
      <c r="D12" s="62"/>
      <c r="E12" s="63"/>
      <c r="F12" s="64" t="s">
        <v>111</v>
      </c>
      <c r="G12" s="65"/>
      <c r="H12" s="126"/>
      <c r="I12" s="122">
        <f>SUM(G12*H12)</f>
        <v>0</v>
      </c>
      <c r="J12" s="1"/>
      <c r="K12" s="67"/>
      <c r="L12" s="67"/>
      <c r="M12" s="1"/>
      <c r="N12" s="1"/>
    </row>
    <row r="13" spans="1:14" x14ac:dyDescent="0.3">
      <c r="B13" s="3" t="s">
        <v>116</v>
      </c>
      <c r="C13" s="62"/>
      <c r="D13" s="62"/>
      <c r="E13" s="63"/>
      <c r="F13" s="68" t="s">
        <v>111</v>
      </c>
      <c r="G13" s="65"/>
      <c r="H13" s="126"/>
      <c r="I13" s="122">
        <f>SUM(G13*H13)</f>
        <v>0</v>
      </c>
      <c r="J13" s="11"/>
      <c r="K13" s="11"/>
      <c r="L13" s="11"/>
      <c r="M13" s="69"/>
      <c r="N13" s="70"/>
    </row>
    <row r="14" spans="1:14" x14ac:dyDescent="0.3">
      <c r="B14" s="3" t="s">
        <v>117</v>
      </c>
      <c r="C14" s="62"/>
      <c r="D14" s="62"/>
      <c r="E14" s="63"/>
      <c r="F14" s="68" t="s">
        <v>111</v>
      </c>
      <c r="G14" s="65"/>
      <c r="H14" s="126"/>
      <c r="I14" s="122">
        <f t="shared" ref="I14:I30" si="0">SUM(G14*H14)</f>
        <v>0</v>
      </c>
      <c r="J14" s="11"/>
      <c r="K14" s="11"/>
      <c r="L14" s="11"/>
      <c r="M14" s="69"/>
      <c r="N14" s="70"/>
    </row>
    <row r="15" spans="1:14" x14ac:dyDescent="0.3">
      <c r="B15" s="3" t="s">
        <v>60</v>
      </c>
      <c r="C15" s="62"/>
      <c r="D15" s="62"/>
      <c r="E15" s="63"/>
      <c r="F15" s="68" t="s">
        <v>112</v>
      </c>
      <c r="G15" s="65"/>
      <c r="H15" s="126"/>
      <c r="I15" s="122">
        <f t="shared" si="0"/>
        <v>0</v>
      </c>
      <c r="J15" s="11"/>
      <c r="K15" s="11"/>
      <c r="L15" s="11"/>
      <c r="M15" s="69"/>
      <c r="N15" s="70"/>
    </row>
    <row r="16" spans="1:14" x14ac:dyDescent="0.3">
      <c r="B16" s="3" t="s">
        <v>61</v>
      </c>
      <c r="C16" s="62"/>
      <c r="D16" s="62"/>
      <c r="E16" s="63"/>
      <c r="F16" s="68" t="s">
        <v>113</v>
      </c>
      <c r="G16" s="65"/>
      <c r="H16" s="126"/>
      <c r="I16" s="122">
        <f t="shared" si="0"/>
        <v>0</v>
      </c>
      <c r="J16" s="11"/>
      <c r="K16" s="11"/>
      <c r="L16" s="11"/>
      <c r="M16" s="69"/>
      <c r="N16" s="1"/>
    </row>
    <row r="17" spans="2:15" x14ac:dyDescent="0.3">
      <c r="B17" s="3" t="s">
        <v>118</v>
      </c>
      <c r="C17" s="62"/>
      <c r="D17" s="62"/>
      <c r="E17" s="63"/>
      <c r="F17" s="64" t="s">
        <v>112</v>
      </c>
      <c r="G17" s="65"/>
      <c r="H17" s="126"/>
      <c r="I17" s="122">
        <f t="shared" si="0"/>
        <v>0</v>
      </c>
    </row>
    <row r="18" spans="2:15" x14ac:dyDescent="0.3">
      <c r="B18" s="3" t="s">
        <v>74</v>
      </c>
      <c r="C18" s="62"/>
      <c r="D18" s="62"/>
      <c r="E18" s="63"/>
      <c r="F18" s="133" t="s">
        <v>112</v>
      </c>
      <c r="G18" s="65"/>
      <c r="H18" s="126"/>
      <c r="I18" s="122">
        <f t="shared" si="0"/>
        <v>0</v>
      </c>
    </row>
    <row r="19" spans="2:15" x14ac:dyDescent="0.3">
      <c r="B19" s="3" t="s">
        <v>62</v>
      </c>
      <c r="C19" s="62"/>
      <c r="D19" s="62"/>
      <c r="E19" s="63"/>
      <c r="F19" s="68" t="s">
        <v>112</v>
      </c>
      <c r="G19" s="65"/>
      <c r="H19" s="126"/>
      <c r="I19" s="122">
        <f t="shared" si="0"/>
        <v>0</v>
      </c>
    </row>
    <row r="20" spans="2:15" ht="15.75" customHeight="1" x14ac:dyDescent="0.3">
      <c r="B20" s="3" t="s">
        <v>63</v>
      </c>
      <c r="C20" s="62"/>
      <c r="D20" s="62"/>
      <c r="E20" s="63"/>
      <c r="F20" s="64" t="s">
        <v>112</v>
      </c>
      <c r="G20" s="65"/>
      <c r="H20" s="126"/>
      <c r="I20" s="122">
        <f t="shared" si="0"/>
        <v>0</v>
      </c>
    </row>
    <row r="21" spans="2:15" ht="15.75" customHeight="1" x14ac:dyDescent="0.3">
      <c r="B21" s="3" t="s">
        <v>64</v>
      </c>
      <c r="C21" s="62"/>
      <c r="D21" s="62"/>
      <c r="E21" s="63"/>
      <c r="F21" s="64" t="s">
        <v>112</v>
      </c>
      <c r="G21" s="65"/>
      <c r="H21" s="126"/>
      <c r="I21" s="122">
        <f t="shared" si="0"/>
        <v>0</v>
      </c>
    </row>
    <row r="22" spans="2:15" x14ac:dyDescent="0.3">
      <c r="B22" s="3" t="s">
        <v>65</v>
      </c>
      <c r="C22" s="62"/>
      <c r="D22" s="71"/>
      <c r="E22" s="63"/>
      <c r="F22" s="64" t="s">
        <v>112</v>
      </c>
      <c r="G22" s="65"/>
      <c r="H22" s="126"/>
      <c r="I22" s="122">
        <f t="shared" si="0"/>
        <v>0</v>
      </c>
      <c r="J22" s="14"/>
      <c r="K22" s="14"/>
      <c r="L22" s="14"/>
      <c r="N22" s="1"/>
      <c r="O22" s="34"/>
    </row>
    <row r="23" spans="2:15" x14ac:dyDescent="0.3">
      <c r="B23" s="3" t="s">
        <v>66</v>
      </c>
      <c r="C23" s="62"/>
      <c r="D23" s="62"/>
      <c r="E23" s="63"/>
      <c r="F23" s="64" t="s">
        <v>112</v>
      </c>
      <c r="G23" s="65"/>
      <c r="H23" s="126"/>
      <c r="I23" s="122">
        <f t="shared" si="0"/>
        <v>0</v>
      </c>
      <c r="N23" s="1"/>
      <c r="O23" s="34"/>
    </row>
    <row r="24" spans="2:15" x14ac:dyDescent="0.3">
      <c r="B24" s="3" t="s">
        <v>119</v>
      </c>
      <c r="C24" s="62"/>
      <c r="D24" s="63"/>
      <c r="E24" s="63"/>
      <c r="F24" s="34" t="s">
        <v>112</v>
      </c>
      <c r="G24" s="65"/>
      <c r="H24" s="126"/>
      <c r="I24" s="122">
        <f t="shared" si="0"/>
        <v>0</v>
      </c>
      <c r="J24" s="1"/>
      <c r="K24" s="1"/>
      <c r="L24" s="1"/>
      <c r="N24" s="1"/>
      <c r="O24" s="34"/>
    </row>
    <row r="25" spans="2:15" x14ac:dyDescent="0.3">
      <c r="B25" s="3" t="s">
        <v>67</v>
      </c>
      <c r="C25" s="62"/>
      <c r="D25" s="63"/>
      <c r="E25" s="63"/>
      <c r="F25" s="64" t="s">
        <v>112</v>
      </c>
      <c r="G25" s="65"/>
      <c r="H25" s="126"/>
      <c r="I25" s="122">
        <f t="shared" si="0"/>
        <v>0</v>
      </c>
      <c r="J25" s="8"/>
      <c r="K25" s="8"/>
      <c r="L25" s="8"/>
      <c r="N25" s="1"/>
      <c r="O25" s="34"/>
    </row>
    <row r="26" spans="2:15" x14ac:dyDescent="0.3">
      <c r="B26" s="3" t="s">
        <v>68</v>
      </c>
      <c r="C26" s="62"/>
      <c r="D26" s="63"/>
      <c r="E26" s="63"/>
      <c r="F26" s="64" t="s">
        <v>112</v>
      </c>
      <c r="G26" s="65"/>
      <c r="H26" s="126"/>
      <c r="I26" s="122">
        <f t="shared" si="0"/>
        <v>0</v>
      </c>
      <c r="J26" s="8"/>
      <c r="K26" s="8"/>
      <c r="L26" s="8"/>
      <c r="N26" s="1"/>
      <c r="O26" s="34"/>
    </row>
    <row r="27" spans="2:15" x14ac:dyDescent="0.3">
      <c r="B27" s="3" t="s">
        <v>69</v>
      </c>
      <c r="C27" s="62"/>
      <c r="D27" s="63"/>
      <c r="E27" s="63"/>
      <c r="F27" s="64" t="s">
        <v>112</v>
      </c>
      <c r="G27" s="65"/>
      <c r="H27" s="126"/>
      <c r="I27" s="122">
        <f t="shared" si="0"/>
        <v>0</v>
      </c>
      <c r="J27" s="8"/>
      <c r="K27" s="8"/>
      <c r="L27" s="8"/>
      <c r="N27" s="1"/>
      <c r="O27" s="34"/>
    </row>
    <row r="28" spans="2:15" x14ac:dyDescent="0.3">
      <c r="B28" s="3" t="s">
        <v>70</v>
      </c>
      <c r="C28" s="62"/>
      <c r="D28" s="63"/>
      <c r="E28" s="63"/>
      <c r="F28" s="64" t="s">
        <v>111</v>
      </c>
      <c r="G28" s="65"/>
      <c r="H28" s="126"/>
      <c r="I28" s="122">
        <f t="shared" si="0"/>
        <v>0</v>
      </c>
      <c r="J28" s="8"/>
      <c r="K28" s="8"/>
      <c r="L28" s="8"/>
      <c r="N28" s="1"/>
      <c r="O28" s="34"/>
    </row>
    <row r="29" spans="2:15" x14ac:dyDescent="0.3">
      <c r="B29" s="3" t="s">
        <v>45</v>
      </c>
      <c r="C29" s="62"/>
      <c r="D29" s="63"/>
      <c r="E29" s="63"/>
      <c r="F29" s="64" t="s">
        <v>111</v>
      </c>
      <c r="G29" s="65"/>
      <c r="H29" s="126"/>
      <c r="I29" s="122">
        <f t="shared" si="0"/>
        <v>0</v>
      </c>
      <c r="J29" s="8"/>
      <c r="K29" s="8"/>
      <c r="L29" s="8"/>
      <c r="N29" s="1"/>
      <c r="O29" s="34"/>
    </row>
    <row r="30" spans="2:15" x14ac:dyDescent="0.3">
      <c r="B30" s="3" t="s">
        <v>73</v>
      </c>
      <c r="C30" s="62"/>
      <c r="D30" s="63"/>
      <c r="E30" s="63"/>
      <c r="F30" s="132" t="s">
        <v>114</v>
      </c>
      <c r="G30" s="65"/>
      <c r="H30" s="127"/>
      <c r="I30" s="122">
        <f t="shared" si="0"/>
        <v>0</v>
      </c>
      <c r="J30" s="8"/>
      <c r="K30" s="8"/>
      <c r="L30" s="8"/>
      <c r="N30" s="1"/>
      <c r="O30" s="34"/>
    </row>
    <row r="31" spans="2:15" x14ac:dyDescent="0.3">
      <c r="B31" s="3" t="s">
        <v>84</v>
      </c>
      <c r="C31" s="64"/>
      <c r="D31" s="64"/>
      <c r="E31" s="64"/>
      <c r="F31" s="64" t="s">
        <v>111</v>
      </c>
      <c r="G31" s="65"/>
      <c r="H31" s="128"/>
      <c r="I31" s="122">
        <f>SUM(G31*H31)</f>
        <v>0</v>
      </c>
      <c r="J31" s="1"/>
      <c r="K31" s="1"/>
      <c r="L31" s="1"/>
    </row>
    <row r="32" spans="2:15" ht="15" thickBot="1" x14ac:dyDescent="0.35">
      <c r="B32" s="130" t="s">
        <v>71</v>
      </c>
      <c r="C32" s="73"/>
      <c r="D32" s="74"/>
      <c r="E32" s="74"/>
      <c r="F32" s="75"/>
      <c r="G32" s="76"/>
      <c r="H32" s="76"/>
      <c r="I32" s="124">
        <f>SUM(I11:I31)</f>
        <v>0</v>
      </c>
      <c r="J32" s="8"/>
      <c r="K32" s="8"/>
      <c r="L32" s="8"/>
    </row>
    <row r="33" spans="5:13" ht="15" thickTop="1" x14ac:dyDescent="0.3">
      <c r="E33" s="10"/>
      <c r="G33" s="14"/>
      <c r="H33" s="14"/>
      <c r="I33" s="14"/>
      <c r="J33" s="1"/>
      <c r="K33" s="8"/>
      <c r="L33" s="8"/>
      <c r="M33" s="8"/>
    </row>
    <row r="34" spans="5:13" x14ac:dyDescent="0.3">
      <c r="E34" s="10"/>
      <c r="G34" s="14"/>
      <c r="H34" s="14"/>
      <c r="I34" s="14"/>
      <c r="J34" s="1"/>
      <c r="K34" s="8"/>
      <c r="L34" s="8"/>
      <c r="M34" s="8"/>
    </row>
    <row r="35" spans="5:13" x14ac:dyDescent="0.3">
      <c r="E35" s="10"/>
      <c r="G35" s="14"/>
      <c r="H35" s="14"/>
      <c r="I35" s="14"/>
      <c r="J35" s="1"/>
      <c r="K35" s="8"/>
      <c r="L35" s="8"/>
      <c r="M35" s="8"/>
    </row>
    <row r="36" spans="5:13" x14ac:dyDescent="0.3">
      <c r="E36" s="10"/>
      <c r="G36" s="14"/>
      <c r="H36" s="14"/>
      <c r="I36" s="14"/>
      <c r="J36" s="1"/>
      <c r="K36" s="8"/>
      <c r="L36" s="8"/>
      <c r="M36" s="8"/>
    </row>
    <row r="37" spans="5:13" x14ac:dyDescent="0.3">
      <c r="E37" s="10"/>
      <c r="G37" s="14"/>
      <c r="H37" s="14"/>
      <c r="I37" s="14"/>
      <c r="J37" s="1"/>
      <c r="K37" s="8"/>
      <c r="L37" s="8"/>
      <c r="M37" s="8"/>
    </row>
    <row r="38" spans="5:13" x14ac:dyDescent="0.3">
      <c r="E38" s="10"/>
      <c r="G38" s="14"/>
      <c r="H38" s="14"/>
      <c r="I38" s="14"/>
      <c r="J38" s="1"/>
      <c r="K38" s="8"/>
      <c r="L38" s="8"/>
      <c r="M38" s="8"/>
    </row>
    <row r="39" spans="5:13" x14ac:dyDescent="0.3">
      <c r="E39" s="10"/>
      <c r="G39" s="14"/>
      <c r="H39" s="14"/>
      <c r="I39" s="14"/>
      <c r="J39" s="1"/>
      <c r="K39" s="8"/>
      <c r="L39" s="8"/>
      <c r="M39" s="8"/>
    </row>
    <row r="40" spans="5:13" x14ac:dyDescent="0.3">
      <c r="K40" s="8"/>
      <c r="L40" s="8"/>
      <c r="M40" s="8"/>
    </row>
    <row r="41" spans="5:13" x14ac:dyDescent="0.3"/>
    <row r="42" spans="5:13" x14ac:dyDescent="0.3">
      <c r="J42" s="1"/>
      <c r="K42" s="1"/>
      <c r="L42" s="1"/>
      <c r="M42" s="1"/>
    </row>
    <row r="43" spans="5:13" x14ac:dyDescent="0.3">
      <c r="E43" s="10"/>
      <c r="G43" s="14"/>
      <c r="H43" s="14"/>
      <c r="I43" s="14"/>
      <c r="J43" s="1"/>
      <c r="K43" s="8"/>
      <c r="L43" s="8"/>
      <c r="M43" s="8"/>
    </row>
    <row r="44" spans="5:13" x14ac:dyDescent="0.3">
      <c r="E44" s="10"/>
      <c r="G44" s="14"/>
      <c r="H44" s="14"/>
      <c r="I44" s="14"/>
      <c r="J44" s="1"/>
      <c r="K44" s="8"/>
      <c r="L44" s="8"/>
      <c r="M44" s="8"/>
    </row>
    <row r="45" spans="5:13" x14ac:dyDescent="0.3">
      <c r="E45" s="10"/>
      <c r="G45" s="14"/>
      <c r="H45" s="14"/>
      <c r="I45" s="14"/>
      <c r="J45" s="1"/>
      <c r="K45" s="8"/>
      <c r="L45" s="8"/>
      <c r="M45" s="8"/>
    </row>
    <row r="46" spans="5:13" x14ac:dyDescent="0.3">
      <c r="E46" s="10"/>
      <c r="G46" s="14"/>
      <c r="H46" s="14"/>
      <c r="I46" s="14"/>
      <c r="J46" s="1"/>
      <c r="K46" s="8"/>
      <c r="L46" s="8"/>
      <c r="M46" s="8"/>
    </row>
    <row r="47" spans="5:13" x14ac:dyDescent="0.3">
      <c r="E47" s="10"/>
      <c r="G47" s="14"/>
      <c r="H47" s="14"/>
      <c r="I47" s="14"/>
      <c r="J47" s="1"/>
      <c r="K47" s="8"/>
      <c r="L47" s="8"/>
      <c r="M47" s="8"/>
    </row>
    <row r="48" spans="5:13" x14ac:dyDescent="0.3">
      <c r="E48" s="10"/>
      <c r="G48" s="14"/>
      <c r="H48" s="14"/>
      <c r="I48" s="14"/>
      <c r="J48" s="1"/>
      <c r="K48" s="8"/>
      <c r="L48" s="8"/>
      <c r="M48" s="8"/>
    </row>
    <row r="49" spans="5:16" x14ac:dyDescent="0.3">
      <c r="E49" s="10"/>
      <c r="G49" s="14"/>
      <c r="H49" s="14"/>
      <c r="I49" s="14"/>
      <c r="J49" s="1"/>
      <c r="K49" s="8"/>
      <c r="L49" s="8"/>
      <c r="M49" s="8"/>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K53" s="8"/>
      <c r="L53" s="8"/>
      <c r="M53" s="8"/>
    </row>
    <row r="54" spans="5:16" x14ac:dyDescent="0.3">
      <c r="J54" s="1"/>
      <c r="K54" s="1"/>
      <c r="L54" s="1"/>
      <c r="M54" s="1"/>
    </row>
    <row r="55" spans="5:16" x14ac:dyDescent="0.3">
      <c r="J55" s="1"/>
      <c r="K55" s="1"/>
      <c r="L55" s="1"/>
      <c r="M55" s="1"/>
    </row>
    <row r="56" spans="5:16" x14ac:dyDescent="0.3"/>
    <row r="57" spans="5:16" x14ac:dyDescent="0.3">
      <c r="P57" s="8"/>
    </row>
    <row r="58" spans="5:16" x14ac:dyDescent="0.3">
      <c r="P58" s="8"/>
    </row>
    <row r="59" spans="5:16" x14ac:dyDescent="0.3"/>
    <row r="60" spans="5:16" x14ac:dyDescent="0.3"/>
    <row r="61" spans="5:16" x14ac:dyDescent="0.3"/>
    <row r="62" spans="5:16" x14ac:dyDescent="0.3"/>
    <row r="63" spans="5:16" x14ac:dyDescent="0.3"/>
    <row r="64" spans="5:16" x14ac:dyDescent="0.3"/>
    <row r="65" spans="5:14" x14ac:dyDescent="0.3"/>
    <row r="66" spans="5:14" x14ac:dyDescent="0.3"/>
    <row r="67" spans="5:14" x14ac:dyDescent="0.3"/>
    <row r="68" spans="5:14" x14ac:dyDescent="0.3"/>
    <row r="69" spans="5:14" x14ac:dyDescent="0.3"/>
    <row r="70" spans="5:14" x14ac:dyDescent="0.3">
      <c r="K70" s="8"/>
      <c r="L70" s="8"/>
      <c r="M70" s="8"/>
    </row>
    <row r="71" spans="5:14" x14ac:dyDescent="0.3"/>
    <row r="72" spans="5:14" x14ac:dyDescent="0.3">
      <c r="K72" s="11"/>
      <c r="L72" s="11"/>
      <c r="M72" s="11"/>
    </row>
    <row r="73" spans="5:14" x14ac:dyDescent="0.3">
      <c r="K73" s="11"/>
      <c r="L73" s="11"/>
      <c r="M73" s="11"/>
    </row>
    <row r="74" spans="5:14" x14ac:dyDescent="0.3">
      <c r="K74" s="11"/>
      <c r="L74" s="11"/>
      <c r="M74" s="11"/>
    </row>
    <row r="75" spans="5:14" x14ac:dyDescent="0.3">
      <c r="K75" s="11"/>
      <c r="L75" s="11"/>
      <c r="M75" s="77"/>
    </row>
    <row r="76" spans="5:14" x14ac:dyDescent="0.3">
      <c r="N76" s="78"/>
    </row>
    <row r="77" spans="5:14" x14ac:dyDescent="0.3">
      <c r="N77" s="78"/>
    </row>
    <row r="78" spans="5:14" x14ac:dyDescent="0.3">
      <c r="N78" s="78"/>
    </row>
    <row r="79" spans="5:14" x14ac:dyDescent="0.3"/>
    <row r="80" spans="5:14" x14ac:dyDescent="0.3">
      <c r="E80" s="18"/>
      <c r="K80" s="11"/>
      <c r="L80" s="11"/>
      <c r="M80" s="11"/>
    </row>
    <row r="81" spans="1:5" x14ac:dyDescent="0.3"/>
    <row r="82" spans="1:5" x14ac:dyDescent="0.3"/>
    <row r="83" spans="1:5" x14ac:dyDescent="0.3">
      <c r="A83" t="s">
        <v>7</v>
      </c>
      <c r="D83" t="s">
        <v>18</v>
      </c>
      <c r="E83" s="1" t="s">
        <v>19</v>
      </c>
    </row>
    <row r="84" spans="1:5" x14ac:dyDescent="0.3">
      <c r="A84" t="str">
        <f t="shared" ref="A84:A89" si="1">IF(N22=0,"",N22)</f>
        <v/>
      </c>
      <c r="D84">
        <f t="shared" ref="D84:D98" ca="1" si="2">IF(A84="",0,VLOOKUP(A84,INDIRECT("'"&amp;$I$7&amp;"'!C500:M515"),11,0))</f>
        <v>0</v>
      </c>
      <c r="E84" s="1" t="str">
        <f>IF(O22="","",SUM(D84/O22)*#REF!)</f>
        <v/>
      </c>
    </row>
    <row r="85" spans="1:5" x14ac:dyDescent="0.3">
      <c r="A85" t="str">
        <f t="shared" si="1"/>
        <v/>
      </c>
      <c r="D85">
        <f t="shared" ca="1" si="2"/>
        <v>0</v>
      </c>
      <c r="E85" s="1" t="str">
        <f>IF(O23="","",SUM(D85/O23)*#REF!)</f>
        <v/>
      </c>
    </row>
    <row r="86" spans="1:5" x14ac:dyDescent="0.3">
      <c r="A86" t="str">
        <f t="shared" si="1"/>
        <v/>
      </c>
      <c r="D86">
        <f t="shared" ca="1" si="2"/>
        <v>0</v>
      </c>
      <c r="E86" s="1" t="str">
        <f>IF(O24="","",SUM(D86/O24)*#REF!)</f>
        <v/>
      </c>
    </row>
    <row r="87" spans="1:5" x14ac:dyDescent="0.3">
      <c r="A87" t="str">
        <f t="shared" si="1"/>
        <v/>
      </c>
      <c r="D87">
        <f t="shared" ca="1" si="2"/>
        <v>0</v>
      </c>
      <c r="E87" s="1" t="str">
        <f>IF(O25="","",SUM(D87/O25)*#REF!)</f>
        <v/>
      </c>
    </row>
    <row r="88" spans="1:5" x14ac:dyDescent="0.3">
      <c r="A88" t="str">
        <f t="shared" si="1"/>
        <v/>
      </c>
      <c r="D88">
        <f t="shared" ca="1" si="2"/>
        <v>0</v>
      </c>
      <c r="E88" s="1" t="str">
        <f>IF(O26="","",SUM(D88/O26)*#REF!)</f>
        <v/>
      </c>
    </row>
    <row r="89" spans="1:5" x14ac:dyDescent="0.3">
      <c r="A89" t="str">
        <f t="shared" si="1"/>
        <v/>
      </c>
      <c r="D89">
        <f t="shared" ca="1" si="2"/>
        <v>0</v>
      </c>
      <c r="E89" s="1" t="str">
        <f>IF(O27="","",SUM(D89/O27)*#REF!)</f>
        <v/>
      </c>
    </row>
    <row r="90" spans="1:5" x14ac:dyDescent="0.3">
      <c r="A90" t="e">
        <f>IF(#REF!=0,"",#REF!)</f>
        <v>#REF!</v>
      </c>
      <c r="D90" t="e">
        <f t="shared" ca="1" si="2"/>
        <v>#REF!</v>
      </c>
      <c r="E90" s="1" t="e">
        <f>IF(#REF!="","",SUM(D90/#REF!)*#REF!)</f>
        <v>#REF!</v>
      </c>
    </row>
    <row r="91" spans="1:5" x14ac:dyDescent="0.3">
      <c r="A91" t="str">
        <f>IF(N28=0,"",N28)</f>
        <v/>
      </c>
      <c r="D91">
        <f t="shared" ca="1" si="2"/>
        <v>0</v>
      </c>
      <c r="E91" s="1" t="str">
        <f>IF(O28="","",SUM(D91/O28)*#REF!)</f>
        <v/>
      </c>
    </row>
    <row r="92" spans="1:5" s="34" customFormat="1" x14ac:dyDescent="0.3">
      <c r="A92" t="str">
        <f>IF(N29=0,"",N29)</f>
        <v/>
      </c>
      <c r="B92"/>
      <c r="C92"/>
      <c r="D92">
        <f t="shared" ca="1" si="2"/>
        <v>0</v>
      </c>
      <c r="E92" s="1" t="str">
        <f>IF(O29="","",SUM(D92/O29)*#REF!)</f>
        <v/>
      </c>
    </row>
    <row r="93" spans="1:5" s="34" customFormat="1" x14ac:dyDescent="0.3">
      <c r="A93" t="e">
        <f>IF(#REF!=0,"",#REF!)</f>
        <v>#REF!</v>
      </c>
      <c r="B93"/>
      <c r="C93"/>
      <c r="D93" t="e">
        <f t="shared" ca="1" si="2"/>
        <v>#REF!</v>
      </c>
      <c r="E93" s="1" t="e">
        <f>IF(#REF!="","",SUM(D93/#REF!)*#REF!)</f>
        <v>#REF!</v>
      </c>
    </row>
    <row r="94" spans="1:5" s="34" customFormat="1" x14ac:dyDescent="0.3">
      <c r="A94" t="e">
        <f>IF(#REF!=0,"",#REF!)</f>
        <v>#REF!</v>
      </c>
      <c r="B94"/>
      <c r="C94"/>
      <c r="D94" t="e">
        <f t="shared" ca="1" si="2"/>
        <v>#REF!</v>
      </c>
      <c r="E94" s="1" t="e">
        <f>IF(#REF!="","",SUM(D94/#REF!)*#REF!)</f>
        <v>#REF!</v>
      </c>
    </row>
    <row r="95" spans="1:5" s="34" customFormat="1" x14ac:dyDescent="0.3">
      <c r="A95" t="e">
        <f>IF(#REF!=0,"",#REF!)</f>
        <v>#REF!</v>
      </c>
      <c r="B95"/>
      <c r="C95"/>
      <c r="D95" t="e">
        <f t="shared" ca="1" si="2"/>
        <v>#REF!</v>
      </c>
      <c r="E95" s="1" t="e">
        <f>IF(#REF!="","",SUM(D95/#REF!)*#REF!)</f>
        <v>#REF!</v>
      </c>
    </row>
    <row r="96" spans="1:5" s="34" customFormat="1" x14ac:dyDescent="0.3">
      <c r="A96" t="e">
        <f>IF(#REF!=0,"",#REF!)</f>
        <v>#REF!</v>
      </c>
      <c r="B96"/>
      <c r="C96"/>
      <c r="D96" t="e">
        <f t="shared" ca="1" si="2"/>
        <v>#REF!</v>
      </c>
      <c r="E96" s="1" t="e">
        <f>IF(#REF!="","",SUM(D96/#REF!)*#REF!)</f>
        <v>#REF!</v>
      </c>
    </row>
    <row r="97" spans="1:5" s="34" customFormat="1" x14ac:dyDescent="0.3">
      <c r="A97" t="e">
        <f>IF(#REF!=0,"",#REF!)</f>
        <v>#REF!</v>
      </c>
      <c r="B97"/>
      <c r="C97"/>
      <c r="D97" t="e">
        <f t="shared" ca="1" si="2"/>
        <v>#REF!</v>
      </c>
      <c r="E97" s="1" t="e">
        <f>IF(#REF!="","",SUM(D97/#REF!)*#REF!)</f>
        <v>#REF!</v>
      </c>
    </row>
    <row r="98" spans="1:5" s="34" customFormat="1" x14ac:dyDescent="0.3">
      <c r="A98" t="e">
        <f>IF(#REF!=0,"",#REF!)</f>
        <v>#REF!</v>
      </c>
      <c r="B98"/>
      <c r="C98"/>
      <c r="D98" t="e">
        <f t="shared" ca="1" si="2"/>
        <v>#REF!</v>
      </c>
      <c r="E98" s="1" t="e">
        <f>IF(#REF!="","",SUM(D98/#REF!)*#REF!)</f>
        <v>#REF!</v>
      </c>
    </row>
    <row r="99" spans="1:5" s="34" customFormat="1" ht="15" thickBot="1" x14ac:dyDescent="0.35">
      <c r="A99" s="73" t="s">
        <v>20</v>
      </c>
      <c r="B99" s="73"/>
      <c r="C99" s="73"/>
      <c r="D99" s="73" t="e">
        <f ca="1">SUM(D84:D98)</f>
        <v>#REF!</v>
      </c>
      <c r="E99" s="74" t="e">
        <f>SUM(E84:E98)</f>
        <v>#REF!</v>
      </c>
    </row>
    <row r="100" spans="1:5" s="34" customFormat="1" ht="15" thickTop="1" x14ac:dyDescent="0.3">
      <c r="A100"/>
      <c r="B100"/>
      <c r="C100"/>
      <c r="D100"/>
      <c r="E100" s="1"/>
    </row>
    <row r="101" spans="1:5" s="34" customFormat="1" x14ac:dyDescent="0.3">
      <c r="A101"/>
      <c r="B101"/>
      <c r="C101"/>
      <c r="D101"/>
      <c r="E101" s="1"/>
    </row>
    <row r="102" spans="1:5" s="34" customFormat="1" x14ac:dyDescent="0.3">
      <c r="A102"/>
      <c r="B102"/>
      <c r="C102"/>
      <c r="D102"/>
      <c r="E102" s="1"/>
    </row>
    <row r="103" spans="1:5" s="34" customFormat="1" x14ac:dyDescent="0.3">
      <c r="A103"/>
      <c r="B103"/>
      <c r="C103"/>
      <c r="D103"/>
      <c r="E103" s="1"/>
    </row>
    <row r="104" spans="1:5" s="34" customFormat="1" x14ac:dyDescent="0.3">
      <c r="A104"/>
      <c r="B104"/>
      <c r="C104"/>
      <c r="D104"/>
      <c r="E104" s="1"/>
    </row>
    <row r="105" spans="1:5" s="34" customFormat="1" x14ac:dyDescent="0.3">
      <c r="A105"/>
      <c r="B105"/>
      <c r="C105"/>
      <c r="D105"/>
      <c r="E105" s="1"/>
    </row>
    <row r="106" spans="1:5" s="34" customFormat="1" x14ac:dyDescent="0.3">
      <c r="A106"/>
      <c r="B106"/>
      <c r="C106"/>
      <c r="D106"/>
      <c r="E106" s="1"/>
    </row>
    <row r="107" spans="1:5" s="34" customFormat="1" x14ac:dyDescent="0.3">
      <c r="A107"/>
      <c r="B107"/>
      <c r="C107"/>
      <c r="D107"/>
      <c r="E107" s="1"/>
    </row>
    <row r="108" spans="1:5" x14ac:dyDescent="0.3"/>
    <row r="109" spans="1:5" x14ac:dyDescent="0.3"/>
    <row r="110" spans="1:5" x14ac:dyDescent="0.3"/>
    <row r="111" spans="1:5" x14ac:dyDescent="0.3"/>
    <row r="112" spans="1:5" x14ac:dyDescent="0.3"/>
    <row r="113" x14ac:dyDescent="0.3"/>
    <row r="114" x14ac:dyDescent="0.3"/>
    <row r="115" x14ac:dyDescent="0.3"/>
    <row r="116" x14ac:dyDescent="0.3"/>
    <row r="117" x14ac:dyDescent="0.3"/>
    <row r="118" x14ac:dyDescent="0.3"/>
    <row r="119" x14ac:dyDescent="0.3"/>
    <row r="120" x14ac:dyDescent="0.3"/>
    <row r="129" x14ac:dyDescent="0.3"/>
  </sheetData>
  <sheetProtection algorithmName="SHA-512" hashValue="W32FjUod3VSvvTJpSzGX9eu7aSI3/u29G6MaVQD9ptvq6Jx/kE4Ja3u284XINI5OgusfLJuFC7DE5eEdCxRl/A==" saltValue="7+70NOH6swKyO/gUKUPQhw==" spinCount="100000" sheet="1" objects="1" scenarios="1"/>
  <mergeCells count="1">
    <mergeCell ref="B3:I3"/>
  </mergeCells>
  <conditionalFormatting sqref="N16">
    <cfRule type="cellIs" dxfId="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07512"/>
  </sheetPr>
  <dimension ref="A1:Q134"/>
  <sheetViews>
    <sheetView showGridLines="0" showZeros="0" zoomScale="95" zoomScaleNormal="95" workbookViewId="0">
      <selection activeCell="B7" sqref="B7"/>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1" spans="1:15" x14ac:dyDescent="0.3"/>
    <row r="2" spans="1:15" x14ac:dyDescent="0.3"/>
    <row r="3" spans="1:15" ht="21.75" customHeight="1" x14ac:dyDescent="0.45">
      <c r="B3" s="322" t="str">
        <f>CONCATENATE("Uitvoeringsbepaling"," ",N6,", onderdeel van ",verzamelblad!A2," ",verzamelblad!A3)</f>
        <v>Uitvoeringsbepaling , onderdeel van bestek 2023-GRO1023</v>
      </c>
      <c r="C3" s="323"/>
      <c r="D3" s="323"/>
      <c r="E3" s="323"/>
      <c r="F3" s="323"/>
      <c r="G3" s="323"/>
      <c r="H3" s="323"/>
      <c r="I3" s="323"/>
      <c r="J3" s="324"/>
    </row>
    <row r="4" spans="1:15" x14ac:dyDescent="0.3">
      <c r="B4" s="35"/>
      <c r="C4" s="35"/>
      <c r="D4" s="35"/>
      <c r="E4" s="36"/>
      <c r="F4" s="37"/>
      <c r="G4" s="37"/>
      <c r="H4" s="37"/>
      <c r="I4" s="37"/>
      <c r="J4" s="35"/>
    </row>
    <row r="5" spans="1:15" ht="15" customHeight="1" x14ac:dyDescent="0.3">
      <c r="A5" s="8"/>
      <c r="B5" s="38"/>
      <c r="C5" s="39"/>
      <c r="D5" s="39"/>
      <c r="E5" s="40"/>
      <c r="F5" s="41"/>
      <c r="G5" s="41"/>
      <c r="H5" s="41"/>
      <c r="I5" s="41"/>
      <c r="J5" s="42"/>
    </row>
    <row r="6" spans="1:15" x14ac:dyDescent="0.3">
      <c r="A6" s="8"/>
      <c r="B6" s="43"/>
      <c r="C6" s="44"/>
      <c r="D6" s="44"/>
      <c r="E6" s="45"/>
      <c r="F6" s="46"/>
      <c r="G6" s="47" t="s">
        <v>5</v>
      </c>
      <c r="H6" s="79"/>
      <c r="I6" s="79"/>
      <c r="J6" s="48">
        <v>39</v>
      </c>
    </row>
    <row r="7" spans="1:15" x14ac:dyDescent="0.3">
      <c r="A7" s="8"/>
      <c r="B7" s="49"/>
      <c r="C7" s="50"/>
      <c r="D7" s="50"/>
      <c r="E7" s="51"/>
      <c r="F7" s="52"/>
      <c r="G7" s="53" t="s">
        <v>6</v>
      </c>
      <c r="H7" s="53"/>
      <c r="I7" s="53"/>
      <c r="J7" s="54" t="s">
        <v>79</v>
      </c>
    </row>
    <row r="8" spans="1:15" x14ac:dyDescent="0.3">
      <c r="J8" s="55"/>
    </row>
    <row r="9" spans="1:15" x14ac:dyDescent="0.3">
      <c r="E9" s="56" t="e">
        <f>VLOOKUP($J$6,verzamelblad!$A$5:$EX$51,14,0)</f>
        <v>#N/A</v>
      </c>
    </row>
    <row r="10" spans="1:15" x14ac:dyDescent="0.3">
      <c r="B10" s="57" t="s">
        <v>44</v>
      </c>
      <c r="C10" s="58"/>
      <c r="D10" s="59"/>
      <c r="E10" s="59"/>
      <c r="F10" s="60" t="s">
        <v>75</v>
      </c>
      <c r="G10" s="60" t="s">
        <v>4</v>
      </c>
      <c r="H10" s="80" t="s">
        <v>76</v>
      </c>
      <c r="I10" s="80" t="s">
        <v>78</v>
      </c>
      <c r="J10" s="61" t="s">
        <v>77</v>
      </c>
      <c r="K10" s="1"/>
      <c r="L10" s="1"/>
      <c r="M10" s="1"/>
      <c r="N10" s="1"/>
    </row>
    <row r="11" spans="1:15" ht="18.75" customHeight="1" x14ac:dyDescent="0.3">
      <c r="B11" s="3" t="s">
        <v>46</v>
      </c>
      <c r="C11" s="62"/>
      <c r="D11" s="62"/>
      <c r="E11" s="63"/>
      <c r="F11" s="64"/>
      <c r="G11" s="65"/>
      <c r="H11" s="84"/>
      <c r="I11" s="84"/>
      <c r="J11" s="66">
        <f>SUM(G11*H11)</f>
        <v>0</v>
      </c>
      <c r="K11" s="1"/>
      <c r="L11" s="67"/>
      <c r="M11" s="67"/>
      <c r="N11" s="1"/>
      <c r="O11" s="1"/>
    </row>
    <row r="12" spans="1:15" x14ac:dyDescent="0.3">
      <c r="B12" s="3" t="s">
        <v>47</v>
      </c>
      <c r="C12" s="62"/>
      <c r="D12" s="62"/>
      <c r="E12" s="63"/>
      <c r="F12" s="68"/>
      <c r="G12" s="65"/>
      <c r="H12" s="84"/>
      <c r="I12" s="84"/>
      <c r="J12" s="66">
        <f>SUM(G12*H12)</f>
        <v>0</v>
      </c>
      <c r="K12" s="11"/>
      <c r="L12" s="11"/>
      <c r="M12" s="11"/>
      <c r="N12" s="69"/>
      <c r="O12" s="70"/>
    </row>
    <row r="13" spans="1:15" x14ac:dyDescent="0.3">
      <c r="B13" s="3" t="s">
        <v>48</v>
      </c>
      <c r="C13" s="62"/>
      <c r="D13" s="62"/>
      <c r="E13" s="63"/>
      <c r="F13" s="68"/>
      <c r="G13" s="65"/>
      <c r="H13" s="84"/>
      <c r="I13" s="84"/>
      <c r="J13" s="66">
        <f t="shared" ref="J13:J38" si="0">SUM(G13*H13)</f>
        <v>0</v>
      </c>
      <c r="K13" s="11"/>
      <c r="L13" s="11"/>
      <c r="M13" s="11"/>
      <c r="N13" s="69"/>
      <c r="O13" s="70"/>
    </row>
    <row r="14" spans="1:15" x14ac:dyDescent="0.3">
      <c r="B14" s="3" t="s">
        <v>49</v>
      </c>
      <c r="C14" s="62"/>
      <c r="D14" s="62"/>
      <c r="E14" s="63"/>
      <c r="F14" s="68"/>
      <c r="G14" s="65"/>
      <c r="H14" s="84"/>
      <c r="I14" s="84"/>
      <c r="J14" s="66">
        <f t="shared" si="0"/>
        <v>0</v>
      </c>
      <c r="K14" s="11"/>
      <c r="L14" s="11"/>
      <c r="M14" s="11"/>
      <c r="N14" s="69"/>
      <c r="O14" s="70"/>
    </row>
    <row r="15" spans="1:15" x14ac:dyDescent="0.3">
      <c r="B15" s="3" t="s">
        <v>94</v>
      </c>
      <c r="C15" s="62"/>
      <c r="D15" s="62"/>
      <c r="E15" s="63"/>
      <c r="F15" s="68"/>
      <c r="G15" s="65"/>
      <c r="H15" s="84"/>
      <c r="I15" s="84"/>
      <c r="J15" s="66">
        <f t="shared" si="0"/>
        <v>0</v>
      </c>
      <c r="K15" s="11"/>
      <c r="L15" s="11"/>
      <c r="M15" s="11"/>
      <c r="N15" s="69"/>
      <c r="O15" s="1"/>
    </row>
    <row r="16" spans="1:15" x14ac:dyDescent="0.3">
      <c r="B16" s="3" t="s">
        <v>50</v>
      </c>
      <c r="C16" s="62"/>
      <c r="D16" s="62"/>
      <c r="E16" s="63"/>
      <c r="F16" s="64"/>
      <c r="G16" s="65"/>
      <c r="H16" s="84"/>
      <c r="I16" s="84"/>
      <c r="J16" s="66">
        <f t="shared" si="0"/>
        <v>0</v>
      </c>
    </row>
    <row r="17" spans="2:16" x14ac:dyDescent="0.3">
      <c r="B17" s="3" t="s">
        <v>74</v>
      </c>
      <c r="C17" s="62"/>
      <c r="D17" s="62"/>
      <c r="E17" s="63"/>
      <c r="F17" s="64"/>
      <c r="G17" s="65"/>
      <c r="H17" s="84"/>
      <c r="I17" s="84"/>
      <c r="J17" s="66">
        <f t="shared" si="0"/>
        <v>0</v>
      </c>
    </row>
    <row r="18" spans="2:16" x14ac:dyDescent="0.3">
      <c r="B18" s="3" t="s">
        <v>51</v>
      </c>
      <c r="C18" s="62"/>
      <c r="D18" s="62"/>
      <c r="E18" s="63"/>
      <c r="F18" s="68"/>
      <c r="G18" s="65"/>
      <c r="H18" s="84"/>
      <c r="I18" s="84"/>
      <c r="J18" s="66">
        <f t="shared" si="0"/>
        <v>0</v>
      </c>
    </row>
    <row r="19" spans="2:16" ht="15.75" customHeight="1" x14ac:dyDescent="0.3">
      <c r="B19" s="3" t="s">
        <v>52</v>
      </c>
      <c r="C19" s="62"/>
      <c r="D19" s="62"/>
      <c r="E19" s="63"/>
      <c r="F19" s="64"/>
      <c r="G19" s="65"/>
      <c r="H19" s="84"/>
      <c r="I19" s="84"/>
      <c r="J19" s="66">
        <f t="shared" si="0"/>
        <v>0</v>
      </c>
    </row>
    <row r="20" spans="2:16" ht="15.75" customHeight="1" x14ac:dyDescent="0.3">
      <c r="B20" s="3" t="s">
        <v>53</v>
      </c>
      <c r="C20" s="62"/>
      <c r="D20" s="62"/>
      <c r="E20" s="63"/>
      <c r="F20" s="64"/>
      <c r="G20" s="65"/>
      <c r="H20" s="84"/>
      <c r="I20" s="84"/>
      <c r="J20" s="66">
        <f t="shared" si="0"/>
        <v>0</v>
      </c>
    </row>
    <row r="21" spans="2:16" x14ac:dyDescent="0.3">
      <c r="B21" s="3" t="s">
        <v>54</v>
      </c>
      <c r="C21" s="62"/>
      <c r="D21" s="71"/>
      <c r="E21" s="63"/>
      <c r="F21" s="64"/>
      <c r="G21" s="65"/>
      <c r="H21" s="84"/>
      <c r="I21" s="84"/>
      <c r="J21" s="66">
        <f t="shared" si="0"/>
        <v>0</v>
      </c>
      <c r="K21" s="14"/>
      <c r="L21" s="14"/>
      <c r="M21" s="14"/>
      <c r="O21" s="1"/>
      <c r="P21" s="34"/>
    </row>
    <row r="22" spans="2:16" x14ac:dyDescent="0.3">
      <c r="B22" s="3" t="s">
        <v>55</v>
      </c>
      <c r="C22" s="62"/>
      <c r="D22" s="62"/>
      <c r="E22" s="63"/>
      <c r="F22" s="64"/>
      <c r="G22" s="65"/>
      <c r="H22" s="84"/>
      <c r="I22" s="84"/>
      <c r="J22" s="66">
        <f t="shared" si="0"/>
        <v>0</v>
      </c>
      <c r="O22" s="1"/>
      <c r="P22" s="34"/>
    </row>
    <row r="23" spans="2:16" x14ac:dyDescent="0.3">
      <c r="B23" s="3" t="s">
        <v>72</v>
      </c>
      <c r="C23" s="62"/>
      <c r="D23" s="63"/>
      <c r="E23" s="63"/>
      <c r="G23" s="65"/>
      <c r="H23" s="84"/>
      <c r="I23" s="84"/>
      <c r="J23" s="66">
        <f t="shared" si="0"/>
        <v>0</v>
      </c>
      <c r="K23" s="1"/>
      <c r="L23" s="1"/>
      <c r="M23" s="1"/>
      <c r="O23" s="1"/>
      <c r="P23" s="34"/>
    </row>
    <row r="24" spans="2:16" x14ac:dyDescent="0.3">
      <c r="B24" s="3" t="s">
        <v>56</v>
      </c>
      <c r="C24" s="62"/>
      <c r="D24" s="63"/>
      <c r="E24" s="63"/>
      <c r="F24" s="64"/>
      <c r="G24" s="65"/>
      <c r="H24" s="84"/>
      <c r="I24" s="84"/>
      <c r="J24" s="66">
        <f t="shared" si="0"/>
        <v>0</v>
      </c>
      <c r="K24" s="8"/>
      <c r="L24" s="8"/>
      <c r="M24" s="8"/>
      <c r="O24" s="1"/>
      <c r="P24" s="34"/>
    </row>
    <row r="25" spans="2:16" x14ac:dyDescent="0.3">
      <c r="B25" s="3" t="s">
        <v>57</v>
      </c>
      <c r="C25" s="62"/>
      <c r="D25" s="63"/>
      <c r="E25" s="63"/>
      <c r="F25" s="64"/>
      <c r="G25" s="65"/>
      <c r="H25" s="84"/>
      <c r="I25" s="84"/>
      <c r="J25" s="66">
        <f t="shared" si="0"/>
        <v>0</v>
      </c>
      <c r="K25" s="8"/>
      <c r="L25" s="8"/>
      <c r="M25" s="8"/>
      <c r="O25" s="1"/>
      <c r="P25" s="34"/>
    </row>
    <row r="26" spans="2:16" x14ac:dyDescent="0.3">
      <c r="B26" s="3" t="s">
        <v>58</v>
      </c>
      <c r="C26" s="62"/>
      <c r="D26" s="63"/>
      <c r="E26" s="63"/>
      <c r="F26" s="64"/>
      <c r="G26" s="65"/>
      <c r="H26" s="84"/>
      <c r="I26" s="84"/>
      <c r="J26" s="66">
        <f t="shared" si="0"/>
        <v>0</v>
      </c>
      <c r="K26" s="8"/>
      <c r="L26" s="8"/>
      <c r="M26" s="8"/>
      <c r="O26" s="1"/>
      <c r="P26" s="34"/>
    </row>
    <row r="27" spans="2:16" x14ac:dyDescent="0.3">
      <c r="B27" s="3" t="s">
        <v>59</v>
      </c>
      <c r="C27" s="62"/>
      <c r="D27" s="63"/>
      <c r="E27" s="63"/>
      <c r="F27" s="64"/>
      <c r="G27" s="65"/>
      <c r="H27" s="84"/>
      <c r="I27" s="84"/>
      <c r="J27" s="66">
        <f t="shared" si="0"/>
        <v>0</v>
      </c>
      <c r="K27" s="8"/>
      <c r="L27" s="8"/>
      <c r="M27" s="8"/>
      <c r="O27" s="1"/>
      <c r="P27" s="34"/>
    </row>
    <row r="28" spans="2:16" x14ac:dyDescent="0.3">
      <c r="B28" s="3" t="s">
        <v>45</v>
      </c>
      <c r="C28" s="62"/>
      <c r="D28" s="63"/>
      <c r="E28" s="63"/>
      <c r="F28" s="64"/>
      <c r="G28" s="65"/>
      <c r="H28" s="84"/>
      <c r="I28" s="84"/>
      <c r="J28" s="66">
        <f t="shared" si="0"/>
        <v>0</v>
      </c>
      <c r="K28" s="8"/>
      <c r="L28" s="8"/>
      <c r="M28" s="8"/>
      <c r="O28" s="1"/>
      <c r="P28" s="34"/>
    </row>
    <row r="29" spans="2:16" x14ac:dyDescent="0.3">
      <c r="B29" s="3" t="s">
        <v>73</v>
      </c>
      <c r="C29" s="62"/>
      <c r="D29" s="63"/>
      <c r="E29" s="63"/>
      <c r="F29" s="65"/>
      <c r="G29" s="65"/>
      <c r="H29" s="87"/>
      <c r="I29" s="87"/>
      <c r="J29" s="66">
        <f t="shared" si="0"/>
        <v>0</v>
      </c>
      <c r="K29" s="8"/>
      <c r="L29" s="8"/>
      <c r="M29" s="8"/>
      <c r="O29" s="1"/>
      <c r="P29" s="34"/>
    </row>
    <row r="30" spans="2:16" x14ac:dyDescent="0.3">
      <c r="B30" s="3" t="s">
        <v>73</v>
      </c>
      <c r="C30" s="62"/>
      <c r="D30" s="63"/>
      <c r="E30" s="63"/>
      <c r="F30" s="65"/>
      <c r="G30" s="65"/>
      <c r="H30" s="87"/>
      <c r="I30" s="87"/>
      <c r="J30" s="66">
        <f t="shared" si="0"/>
        <v>0</v>
      </c>
      <c r="K30" s="8"/>
      <c r="L30" s="8"/>
      <c r="M30" s="8"/>
      <c r="O30" s="1"/>
      <c r="P30" s="34"/>
    </row>
    <row r="31" spans="2:16" x14ac:dyDescent="0.3">
      <c r="B31" s="3" t="s">
        <v>73</v>
      </c>
      <c r="C31" s="62"/>
      <c r="D31" s="63"/>
      <c r="E31" s="63"/>
      <c r="F31" s="65"/>
      <c r="G31" s="65"/>
      <c r="H31" s="87"/>
      <c r="I31" s="87"/>
      <c r="J31" s="66">
        <f t="shared" si="0"/>
        <v>0</v>
      </c>
      <c r="K31" s="8"/>
      <c r="L31" s="8"/>
      <c r="M31" s="8"/>
      <c r="O31" s="1"/>
      <c r="P31" s="34"/>
    </row>
    <row r="32" spans="2:16" x14ac:dyDescent="0.3">
      <c r="B32" s="88" t="s">
        <v>85</v>
      </c>
      <c r="C32" s="89"/>
      <c r="D32" s="90"/>
      <c r="E32" s="90"/>
      <c r="F32" s="91"/>
      <c r="G32" s="92"/>
      <c r="H32" s="86"/>
      <c r="I32" s="86"/>
      <c r="J32" s="66">
        <f t="shared" si="0"/>
        <v>0</v>
      </c>
      <c r="K32" s="8"/>
      <c r="L32" s="8"/>
      <c r="M32" s="8"/>
      <c r="O32" s="1"/>
      <c r="P32" s="34"/>
    </row>
    <row r="33" spans="2:16" x14ac:dyDescent="0.3">
      <c r="B33" s="3" t="s">
        <v>86</v>
      </c>
      <c r="C33" s="62"/>
      <c r="D33" s="63"/>
      <c r="E33" s="63"/>
      <c r="F33" s="64"/>
      <c r="G33" s="65"/>
      <c r="H33" s="84"/>
      <c r="I33" s="84"/>
      <c r="J33" s="66">
        <f t="shared" si="0"/>
        <v>0</v>
      </c>
      <c r="K33" s="8"/>
      <c r="L33" s="8"/>
      <c r="M33" s="8"/>
      <c r="O33" s="1"/>
      <c r="P33" s="34"/>
    </row>
    <row r="34" spans="2:16" x14ac:dyDescent="0.3">
      <c r="B34" s="3" t="s">
        <v>87</v>
      </c>
      <c r="C34" s="62"/>
      <c r="D34" s="63"/>
      <c r="E34" s="63"/>
      <c r="F34" s="64"/>
      <c r="G34" s="65"/>
      <c r="H34" s="84"/>
      <c r="I34" s="84"/>
      <c r="J34" s="66">
        <f t="shared" si="0"/>
        <v>0</v>
      </c>
      <c r="K34" s="8"/>
      <c r="L34" s="8"/>
      <c r="M34" s="8"/>
      <c r="O34" s="1"/>
      <c r="P34" s="34"/>
    </row>
    <row r="35" spans="2:16" x14ac:dyDescent="0.3">
      <c r="B35" s="3" t="s">
        <v>88</v>
      </c>
      <c r="C35" s="81"/>
      <c r="D35" s="82"/>
      <c r="E35" s="82"/>
      <c r="F35" s="64"/>
      <c r="G35" s="83"/>
      <c r="H35" s="85"/>
      <c r="I35" s="85"/>
      <c r="J35" s="66">
        <f t="shared" si="0"/>
        <v>0</v>
      </c>
      <c r="K35" s="8"/>
      <c r="L35" s="8"/>
      <c r="M35" s="8"/>
      <c r="O35" s="1"/>
      <c r="P35" s="34"/>
    </row>
    <row r="36" spans="2:16" x14ac:dyDescent="0.3">
      <c r="B36" s="3" t="s">
        <v>89</v>
      </c>
      <c r="C36" s="81"/>
      <c r="D36" s="82"/>
      <c r="E36" s="82"/>
      <c r="F36" s="64"/>
      <c r="G36" s="83"/>
      <c r="H36" s="85"/>
      <c r="I36" s="85"/>
      <c r="J36" s="66">
        <f t="shared" si="0"/>
        <v>0</v>
      </c>
      <c r="K36" s="8"/>
      <c r="L36" s="8"/>
      <c r="M36" s="8"/>
      <c r="O36" s="1"/>
      <c r="P36" s="34"/>
    </row>
    <row r="37" spans="2:16" x14ac:dyDescent="0.3">
      <c r="B37" s="3" t="s">
        <v>90</v>
      </c>
      <c r="C37" s="64"/>
      <c r="D37" s="64"/>
      <c r="E37" s="64"/>
      <c r="F37" s="64"/>
      <c r="G37" s="65"/>
      <c r="H37" s="85"/>
      <c r="I37" s="85"/>
      <c r="J37" s="66">
        <f t="shared" si="0"/>
        <v>0</v>
      </c>
    </row>
    <row r="38" spans="2:16" x14ac:dyDescent="0.3">
      <c r="B38" s="3" t="s">
        <v>84</v>
      </c>
      <c r="C38" s="64"/>
      <c r="D38" s="64"/>
      <c r="E38" s="64"/>
      <c r="F38" s="64"/>
      <c r="G38" s="65"/>
      <c r="H38" s="85"/>
      <c r="I38" s="85"/>
      <c r="J38" s="66">
        <f t="shared" si="0"/>
        <v>0</v>
      </c>
      <c r="K38" s="1"/>
      <c r="L38" s="1"/>
      <c r="M38" s="1"/>
    </row>
    <row r="39" spans="2:16" ht="15" thickBot="1" x14ac:dyDescent="0.35">
      <c r="B39" s="72" t="s">
        <v>71</v>
      </c>
      <c r="C39" s="73"/>
      <c r="D39" s="74"/>
      <c r="E39" s="74"/>
      <c r="F39" s="75"/>
      <c r="G39" s="76"/>
      <c r="H39" s="76"/>
      <c r="I39" s="76"/>
      <c r="J39" s="93"/>
      <c r="K39" s="8"/>
      <c r="L39" s="8"/>
      <c r="M39" s="8"/>
    </row>
    <row r="40" spans="2:16" ht="15" thickTop="1" x14ac:dyDescent="0.3">
      <c r="E40" s="10"/>
      <c r="G40" s="14"/>
      <c r="H40" s="14"/>
      <c r="I40" s="14"/>
      <c r="J40" s="1"/>
      <c r="K40" s="8"/>
      <c r="L40" s="8"/>
      <c r="M40" s="8"/>
    </row>
    <row r="41" spans="2:16" x14ac:dyDescent="0.3">
      <c r="E41" s="10"/>
      <c r="G41" s="14"/>
      <c r="H41" s="14"/>
      <c r="I41" s="14"/>
      <c r="J41" s="1"/>
      <c r="K41" s="8"/>
      <c r="L41" s="8"/>
      <c r="M41" s="8"/>
    </row>
    <row r="42" spans="2:16" x14ac:dyDescent="0.3">
      <c r="E42" s="10"/>
      <c r="G42" s="14"/>
      <c r="H42" s="14"/>
      <c r="I42" s="14"/>
      <c r="J42" s="1"/>
      <c r="K42" s="8"/>
      <c r="L42" s="8"/>
      <c r="M42" s="8"/>
    </row>
    <row r="43" spans="2:16" x14ac:dyDescent="0.3">
      <c r="H43" s="14"/>
      <c r="I43" s="14"/>
      <c r="J43" s="1"/>
      <c r="K43" s="8"/>
      <c r="L43" s="8"/>
      <c r="M43" s="8"/>
    </row>
    <row r="44" spans="2:16" x14ac:dyDescent="0.3">
      <c r="H44" s="14"/>
      <c r="I44" s="14"/>
      <c r="J44" s="1"/>
      <c r="K44" s="8"/>
      <c r="L44" s="8"/>
      <c r="M44" s="8"/>
    </row>
    <row r="45" spans="2:16" x14ac:dyDescent="0.3">
      <c r="H45" s="14"/>
      <c r="I45" s="14"/>
      <c r="J45" s="1"/>
      <c r="K45" s="8"/>
      <c r="L45" s="8"/>
      <c r="M45" s="8"/>
    </row>
    <row r="46" spans="2:16" x14ac:dyDescent="0.3">
      <c r="E46" s="10"/>
      <c r="G46" s="14"/>
      <c r="H46" s="14"/>
      <c r="I46" s="14"/>
      <c r="J46" s="1"/>
      <c r="K46" s="8"/>
      <c r="L46" s="8"/>
      <c r="M46" s="8"/>
    </row>
    <row r="47" spans="2:16" x14ac:dyDescent="0.3">
      <c r="E47" s="10"/>
      <c r="G47" s="14"/>
      <c r="K47" s="8"/>
      <c r="L47" s="8"/>
      <c r="M47" s="8"/>
    </row>
    <row r="48" spans="2:16" x14ac:dyDescent="0.3">
      <c r="E48" s="10"/>
      <c r="G48" s="14"/>
    </row>
    <row r="49" spans="5:16" x14ac:dyDescent="0.3">
      <c r="E49" s="10"/>
      <c r="G49" s="14"/>
      <c r="J49" s="1"/>
      <c r="K49" s="1"/>
      <c r="L49" s="1"/>
      <c r="M49" s="1"/>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H56" s="14"/>
      <c r="I56" s="14"/>
      <c r="J56" s="1"/>
      <c r="K56" s="8"/>
      <c r="L56" s="8"/>
      <c r="M56" s="8"/>
    </row>
    <row r="57" spans="5:16" x14ac:dyDescent="0.3">
      <c r="H57" s="14"/>
      <c r="I57" s="14"/>
      <c r="J57" s="1"/>
      <c r="K57" s="8"/>
      <c r="L57" s="8"/>
      <c r="M57" s="8"/>
    </row>
    <row r="58" spans="5:16" x14ac:dyDescent="0.3">
      <c r="H58" s="14"/>
      <c r="I58" s="14"/>
      <c r="J58" s="1"/>
      <c r="K58" s="8"/>
      <c r="L58" s="8"/>
      <c r="M58" s="8"/>
    </row>
    <row r="59" spans="5:16" x14ac:dyDescent="0.3">
      <c r="H59" s="14"/>
      <c r="I59" s="14"/>
      <c r="J59" s="1"/>
      <c r="K59" s="8"/>
      <c r="L59" s="8"/>
      <c r="M59" s="8"/>
    </row>
    <row r="60" spans="5:16" hidden="1" x14ac:dyDescent="0.3">
      <c r="K60" s="8"/>
      <c r="L60" s="8"/>
      <c r="M60" s="8"/>
    </row>
    <row r="61" spans="5:16" hidden="1" x14ac:dyDescent="0.3">
      <c r="J61" s="1"/>
      <c r="K61" s="1"/>
      <c r="L61" s="1"/>
      <c r="M61" s="1"/>
    </row>
    <row r="62" spans="5:16" hidden="1" x14ac:dyDescent="0.3">
      <c r="J62" s="1"/>
      <c r="K62" s="1"/>
      <c r="L62" s="1"/>
      <c r="M62" s="1"/>
    </row>
    <row r="64" spans="5:16" hidden="1" x14ac:dyDescent="0.3">
      <c r="P64" s="8"/>
    </row>
    <row r="65" spans="11:16" hidden="1" x14ac:dyDescent="0.3">
      <c r="P65" s="8"/>
    </row>
    <row r="77" spans="11:16" hidden="1" x14ac:dyDescent="0.3">
      <c r="K77" s="8"/>
      <c r="L77" s="8"/>
      <c r="M77" s="8"/>
    </row>
    <row r="79" spans="11:16" hidden="1" x14ac:dyDescent="0.3">
      <c r="K79" s="11"/>
      <c r="L79" s="11"/>
      <c r="M79" s="11"/>
    </row>
    <row r="80" spans="11:16" hidden="1" x14ac:dyDescent="0.3">
      <c r="K80" s="11"/>
      <c r="L80" s="11"/>
      <c r="M80" s="11"/>
    </row>
    <row r="81" spans="1:14" hidden="1" x14ac:dyDescent="0.3">
      <c r="K81" s="11"/>
      <c r="L81" s="11"/>
      <c r="M81" s="11"/>
    </row>
    <row r="82" spans="1:14" hidden="1" x14ac:dyDescent="0.3">
      <c r="K82" s="11"/>
      <c r="L82" s="11"/>
      <c r="M82" s="77"/>
    </row>
    <row r="83" spans="1:14" hidden="1" x14ac:dyDescent="0.3">
      <c r="E83" s="18"/>
      <c r="N83" s="78"/>
    </row>
    <row r="84" spans="1:14" hidden="1" x14ac:dyDescent="0.3">
      <c r="N84" s="78"/>
    </row>
    <row r="85" spans="1:14" hidden="1" x14ac:dyDescent="0.3">
      <c r="N85" s="78"/>
    </row>
    <row r="86" spans="1:14" hidden="1" x14ac:dyDescent="0.3">
      <c r="D86" t="s">
        <v>18</v>
      </c>
      <c r="E86" s="1" t="s">
        <v>19</v>
      </c>
    </row>
    <row r="87" spans="1:14" hidden="1" x14ac:dyDescent="0.3">
      <c r="D87">
        <f t="shared" ref="D87:D101" ca="1" si="1">IF(A91="",0,VLOOKUP(A91,INDIRECT("'"&amp;$J$7&amp;"'!C500:M515"),11,0))</f>
        <v>0</v>
      </c>
      <c r="E87" s="1" t="str">
        <f>IF(P21="","",SUM(D87/P21)*#REF!)</f>
        <v/>
      </c>
      <c r="K87" s="11"/>
      <c r="L87" s="11"/>
      <c r="M87" s="11"/>
    </row>
    <row r="88" spans="1:14" hidden="1" x14ac:dyDescent="0.3">
      <c r="D88">
        <f t="shared" ca="1" si="1"/>
        <v>0</v>
      </c>
      <c r="E88" s="1" t="str">
        <f>IF(P22="","",SUM(D88/P22)*#REF!)</f>
        <v/>
      </c>
    </row>
    <row r="89" spans="1:14" hidden="1" x14ac:dyDescent="0.3">
      <c r="D89">
        <f t="shared" ca="1" si="1"/>
        <v>0</v>
      </c>
      <c r="E89" s="1" t="str">
        <f>IF(P23="","",SUM(D89/P23)*#REF!)</f>
        <v/>
      </c>
    </row>
    <row r="90" spans="1:14" hidden="1" x14ac:dyDescent="0.3">
      <c r="A90" t="s">
        <v>7</v>
      </c>
      <c r="D90">
        <f t="shared" ca="1" si="1"/>
        <v>0</v>
      </c>
      <c r="E90" s="1" t="str">
        <f>IF(P24="","",SUM(D90/P24)*#REF!)</f>
        <v/>
      </c>
    </row>
    <row r="91" spans="1:14" hidden="1" x14ac:dyDescent="0.3">
      <c r="A91" t="str">
        <f t="shared" ref="A91:A96" si="2">IF(O21=0,"",O21)</f>
        <v/>
      </c>
      <c r="D91">
        <f t="shared" ca="1" si="1"/>
        <v>0</v>
      </c>
      <c r="E91" s="1" t="str">
        <f>IF(P25="","",SUM(D91/P25)*#REF!)</f>
        <v/>
      </c>
    </row>
    <row r="92" spans="1:14" hidden="1" x14ac:dyDescent="0.3">
      <c r="A92" t="str">
        <f t="shared" si="2"/>
        <v/>
      </c>
      <c r="D92">
        <f t="shared" ca="1" si="1"/>
        <v>0</v>
      </c>
      <c r="E92" s="1" t="str">
        <f>IF(P26="","",SUM(D92/P26)*#REF!)</f>
        <v/>
      </c>
    </row>
    <row r="93" spans="1:14" hidden="1" x14ac:dyDescent="0.3">
      <c r="A93" t="str">
        <f t="shared" si="2"/>
        <v/>
      </c>
      <c r="D93" t="e">
        <f t="shared" ca="1" si="1"/>
        <v>#REF!</v>
      </c>
      <c r="E93" s="1" t="e">
        <f>IF(#REF!="","",SUM(D93/#REF!)*#REF!)</f>
        <v>#REF!</v>
      </c>
    </row>
    <row r="94" spans="1:14" hidden="1" x14ac:dyDescent="0.3">
      <c r="A94" t="str">
        <f t="shared" si="2"/>
        <v/>
      </c>
      <c r="D94">
        <f t="shared" ca="1" si="1"/>
        <v>0</v>
      </c>
      <c r="E94" s="1" t="str">
        <f>IF(P27="","",SUM(D94/P27)*#REF!)</f>
        <v/>
      </c>
    </row>
    <row r="95" spans="1:14" hidden="1" x14ac:dyDescent="0.3">
      <c r="A95" t="str">
        <f t="shared" si="2"/>
        <v/>
      </c>
      <c r="D95">
        <f t="shared" ca="1" si="1"/>
        <v>0</v>
      </c>
      <c r="E95" s="1" t="str">
        <f>IF(P28="","",SUM(D95/P28)*#REF!)</f>
        <v/>
      </c>
    </row>
    <row r="96" spans="1:14" hidden="1" x14ac:dyDescent="0.3">
      <c r="A96" t="str">
        <f t="shared" si="2"/>
        <v/>
      </c>
      <c r="D96">
        <f t="shared" ca="1" si="1"/>
        <v>0</v>
      </c>
      <c r="E96" s="1" t="str">
        <f>IF(P31="","",SUM(D96/P31)*#REF!)</f>
        <v/>
      </c>
    </row>
    <row r="97" spans="1:5" hidden="1" x14ac:dyDescent="0.3">
      <c r="A97" t="e">
        <f>IF(#REF!=0,"",#REF!)</f>
        <v>#REF!</v>
      </c>
      <c r="D97">
        <f t="shared" ca="1" si="1"/>
        <v>0</v>
      </c>
      <c r="E97" s="1" t="str">
        <f>IF(P32="","",SUM(D97/P32)*#REF!)</f>
        <v/>
      </c>
    </row>
    <row r="98" spans="1:5" hidden="1" x14ac:dyDescent="0.3">
      <c r="A98" t="str">
        <f>IF(O27=0,"",O27)</f>
        <v/>
      </c>
      <c r="D98">
        <f t="shared" ca="1" si="1"/>
        <v>0</v>
      </c>
      <c r="E98" s="1" t="str">
        <f>IF(P33="","",SUM(D98/P33)*#REF!)</f>
        <v/>
      </c>
    </row>
    <row r="99" spans="1:5" s="34" customFormat="1" hidden="1" x14ac:dyDescent="0.3">
      <c r="A99" t="str">
        <f>IF(O28=0,"",O28)</f>
        <v/>
      </c>
      <c r="B99"/>
      <c r="C99"/>
      <c r="D99">
        <f t="shared" ca="1" si="1"/>
        <v>0</v>
      </c>
      <c r="E99" s="1" t="str">
        <f>IF(P34="","",SUM(D99/P34)*#REF!)</f>
        <v/>
      </c>
    </row>
    <row r="100" spans="1:5" s="34" customFormat="1" hidden="1" x14ac:dyDescent="0.3">
      <c r="A100" t="str">
        <f t="shared" ref="A100:A105" si="3">IF(O31=0,"",O31)</f>
        <v/>
      </c>
      <c r="B100"/>
      <c r="C100"/>
      <c r="D100">
        <f t="shared" ca="1" si="1"/>
        <v>0</v>
      </c>
      <c r="E100" s="1" t="str">
        <f>IF(P35="","",SUM(D100/P35)*#REF!)</f>
        <v/>
      </c>
    </row>
    <row r="101" spans="1:5" s="34" customFormat="1" hidden="1" x14ac:dyDescent="0.3">
      <c r="A101" t="str">
        <f t="shared" si="3"/>
        <v/>
      </c>
      <c r="B101"/>
      <c r="C101"/>
      <c r="D101">
        <f t="shared" ca="1" si="1"/>
        <v>0</v>
      </c>
      <c r="E101" s="1" t="str">
        <f>IF(P36="","",SUM(D101/P36)*#REF!)</f>
        <v/>
      </c>
    </row>
    <row r="102" spans="1:5" s="34" customFormat="1" ht="15" hidden="1" thickBot="1" x14ac:dyDescent="0.35">
      <c r="A102" t="str">
        <f t="shared" si="3"/>
        <v/>
      </c>
      <c r="B102" s="73"/>
      <c r="C102" s="73"/>
      <c r="D102" s="73" t="e">
        <f ca="1">SUM(D87:D101)</f>
        <v>#REF!</v>
      </c>
      <c r="E102" s="74" t="e">
        <f>SUM(E87:E101)</f>
        <v>#REF!</v>
      </c>
    </row>
    <row r="103" spans="1:5" s="34" customFormat="1" hidden="1" x14ac:dyDescent="0.3">
      <c r="A103" t="str">
        <f t="shared" si="3"/>
        <v/>
      </c>
      <c r="B103"/>
      <c r="C103"/>
      <c r="D103"/>
      <c r="E103" s="1"/>
    </row>
    <row r="104" spans="1:5" s="34" customFormat="1" hidden="1" x14ac:dyDescent="0.3">
      <c r="A104" t="str">
        <f t="shared" si="3"/>
        <v/>
      </c>
      <c r="B104"/>
      <c r="C104"/>
      <c r="D104"/>
      <c r="E104" s="1"/>
    </row>
    <row r="105" spans="1:5" s="34" customFormat="1" hidden="1" x14ac:dyDescent="0.3">
      <c r="A105" t="str">
        <f t="shared" si="3"/>
        <v/>
      </c>
      <c r="B105"/>
      <c r="C105"/>
      <c r="D105"/>
      <c r="E105" s="1"/>
    </row>
    <row r="106" spans="1:5" s="34" customFormat="1" ht="15" hidden="1" thickBot="1" x14ac:dyDescent="0.35">
      <c r="A106" s="73" t="s">
        <v>20</v>
      </c>
      <c r="B106"/>
      <c r="C106"/>
      <c r="D106"/>
      <c r="E106" s="1"/>
    </row>
    <row r="107" spans="1:5" s="34" customFormat="1" hidden="1" x14ac:dyDescent="0.3">
      <c r="A107"/>
      <c r="B107"/>
      <c r="C107"/>
      <c r="D107"/>
      <c r="E107" s="1"/>
    </row>
    <row r="108" spans="1:5" s="34" customFormat="1" hidden="1" x14ac:dyDescent="0.3">
      <c r="A108"/>
      <c r="B108"/>
      <c r="C108"/>
      <c r="D108"/>
      <c r="E108" s="1"/>
    </row>
    <row r="109" spans="1:5" s="34" customFormat="1" hidden="1" x14ac:dyDescent="0.3">
      <c r="A109"/>
      <c r="B109"/>
      <c r="C109"/>
      <c r="D109"/>
      <c r="E109" s="1"/>
    </row>
    <row r="110" spans="1:5" s="34" customFormat="1" hidden="1" x14ac:dyDescent="0.3">
      <c r="A110"/>
      <c r="B110"/>
      <c r="C110"/>
      <c r="D110"/>
      <c r="E110" s="1"/>
    </row>
    <row r="111" spans="1:5" s="34" customFormat="1" hidden="1" x14ac:dyDescent="0.3">
      <c r="A111"/>
      <c r="B111"/>
      <c r="C111"/>
      <c r="D111"/>
      <c r="E111" s="1"/>
    </row>
    <row r="112" spans="1:5" s="34" customFormat="1" hidden="1" x14ac:dyDescent="0.3">
      <c r="A112"/>
      <c r="B112"/>
      <c r="C112"/>
      <c r="D112"/>
      <c r="E112" s="1"/>
    </row>
    <row r="113" spans="1:5" s="34" customFormat="1" hidden="1" x14ac:dyDescent="0.3">
      <c r="A113"/>
      <c r="B113"/>
      <c r="C113"/>
      <c r="D113"/>
      <c r="E113" s="1"/>
    </row>
    <row r="114" spans="1:5" s="34" customFormat="1" hidden="1" x14ac:dyDescent="0.3">
      <c r="A114"/>
      <c r="B114"/>
      <c r="C114"/>
      <c r="D114"/>
      <c r="E114" s="1"/>
    </row>
    <row r="134" x14ac:dyDescent="0.3"/>
  </sheetData>
  <sheetProtection algorithmName="SHA-512" hashValue="/CyWm9rUvsOOScK4XMounXFs4F86VW17ruewjoih53IiDsumzu/lL/CYk1sjoHNuBKvW7XcZt6qXh1KTzXucjQ==" saltValue="BurKNiD+7wmfTnUOj7UIXg==" spinCount="100000" sheet="1" objects="1" scenarios="1"/>
  <mergeCells count="1">
    <mergeCell ref="B3:J3"/>
  </mergeCells>
  <conditionalFormatting sqref="O15">
    <cfRule type="cellIs" dxfId="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07512"/>
  </sheetPr>
  <dimension ref="A1:Q134"/>
  <sheetViews>
    <sheetView showGridLines="0" showZeros="0" zoomScale="95" zoomScaleNormal="95" workbookViewId="0">
      <selection activeCell="B7" sqref="B7"/>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1" spans="1:15" x14ac:dyDescent="0.3"/>
    <row r="2" spans="1:15" x14ac:dyDescent="0.3"/>
    <row r="3" spans="1:15" ht="21.75" customHeight="1" x14ac:dyDescent="0.45">
      <c r="B3" s="322" t="str">
        <f>CONCATENATE("Uitvoeringsbepaling"," ",N6,", onderdeel van ",verzamelblad!A2," ",verzamelblad!A3)</f>
        <v>Uitvoeringsbepaling , onderdeel van bestek 2023-GRO1023</v>
      </c>
      <c r="C3" s="323"/>
      <c r="D3" s="323"/>
      <c r="E3" s="323"/>
      <c r="F3" s="323"/>
      <c r="G3" s="323"/>
      <c r="H3" s="323"/>
      <c r="I3" s="323"/>
      <c r="J3" s="324"/>
    </row>
    <row r="4" spans="1:15" x14ac:dyDescent="0.3">
      <c r="B4" s="35"/>
      <c r="C4" s="35"/>
      <c r="D4" s="35"/>
      <c r="E4" s="36"/>
      <c r="F4" s="37"/>
      <c r="G4" s="37"/>
      <c r="H4" s="37"/>
      <c r="I4" s="37"/>
      <c r="J4" s="35"/>
    </row>
    <row r="5" spans="1:15" ht="15" customHeight="1" x14ac:dyDescent="0.3">
      <c r="A5" s="8"/>
      <c r="B5" s="38"/>
      <c r="C5" s="39"/>
      <c r="D5" s="39"/>
      <c r="E5" s="40"/>
      <c r="F5" s="41"/>
      <c r="G5" s="41"/>
      <c r="H5" s="41"/>
      <c r="I5" s="41"/>
      <c r="J5" s="42"/>
    </row>
    <row r="6" spans="1:15" x14ac:dyDescent="0.3">
      <c r="A6" s="8"/>
      <c r="B6" s="43"/>
      <c r="C6" s="44"/>
      <c r="D6" s="44"/>
      <c r="E6" s="45"/>
      <c r="F6" s="46"/>
      <c r="G6" s="47" t="s">
        <v>5</v>
      </c>
      <c r="H6" s="79"/>
      <c r="I6" s="79"/>
      <c r="J6" s="48">
        <v>40</v>
      </c>
    </row>
    <row r="7" spans="1:15" x14ac:dyDescent="0.3">
      <c r="A7" s="8"/>
      <c r="B7" s="49"/>
      <c r="C7" s="50"/>
      <c r="D7" s="50"/>
      <c r="E7" s="51"/>
      <c r="F7" s="52"/>
      <c r="G7" s="53" t="s">
        <v>6</v>
      </c>
      <c r="H7" s="53"/>
      <c r="I7" s="53"/>
      <c r="J7" s="54" t="str">
        <f>CONCATENATE(J6,"a")</f>
        <v>40a</v>
      </c>
    </row>
    <row r="8" spans="1:15" x14ac:dyDescent="0.3">
      <c r="J8" s="55"/>
    </row>
    <row r="9" spans="1:15" x14ac:dyDescent="0.3">
      <c r="E9" s="56" t="e">
        <f>VLOOKUP($J$6,verzamelblad!$A$5:$EX$51,14,0)</f>
        <v>#N/A</v>
      </c>
    </row>
    <row r="10" spans="1:15" x14ac:dyDescent="0.3">
      <c r="B10" s="57" t="s">
        <v>44</v>
      </c>
      <c r="C10" s="58"/>
      <c r="D10" s="59"/>
      <c r="E10" s="59"/>
      <c r="F10" s="60" t="s">
        <v>75</v>
      </c>
      <c r="G10" s="60" t="s">
        <v>4</v>
      </c>
      <c r="H10" s="80" t="s">
        <v>76</v>
      </c>
      <c r="I10" s="80" t="s">
        <v>78</v>
      </c>
      <c r="J10" s="61" t="s">
        <v>77</v>
      </c>
      <c r="K10" s="1"/>
      <c r="L10" s="1"/>
      <c r="M10" s="1"/>
      <c r="N10" s="1"/>
    </row>
    <row r="11" spans="1:15" ht="18.75" customHeight="1" x14ac:dyDescent="0.3">
      <c r="B11" s="3" t="s">
        <v>46</v>
      </c>
      <c r="C11" s="62"/>
      <c r="D11" s="62"/>
      <c r="E11" s="63"/>
      <c r="F11" s="64"/>
      <c r="G11" s="65"/>
      <c r="H11" s="84"/>
      <c r="I11" s="84"/>
      <c r="J11" s="66">
        <f>SUM(G11*H11)</f>
        <v>0</v>
      </c>
      <c r="K11" s="1"/>
      <c r="L11" s="67"/>
      <c r="M11" s="67"/>
      <c r="N11" s="1"/>
      <c r="O11" s="1"/>
    </row>
    <row r="12" spans="1:15" x14ac:dyDescent="0.3">
      <c r="B12" s="3" t="s">
        <v>47</v>
      </c>
      <c r="C12" s="62"/>
      <c r="D12" s="62"/>
      <c r="E12" s="63"/>
      <c r="F12" s="68"/>
      <c r="G12" s="65"/>
      <c r="H12" s="84"/>
      <c r="I12" s="84"/>
      <c r="J12" s="66">
        <f>SUM(G12*H12)</f>
        <v>0</v>
      </c>
      <c r="K12" s="11"/>
      <c r="L12" s="11"/>
      <c r="M12" s="11"/>
      <c r="N12" s="69"/>
      <c r="O12" s="70"/>
    </row>
    <row r="13" spans="1:15" x14ac:dyDescent="0.3">
      <c r="B13" s="3" t="s">
        <v>48</v>
      </c>
      <c r="C13" s="62"/>
      <c r="D13" s="62"/>
      <c r="E13" s="63"/>
      <c r="F13" s="68"/>
      <c r="G13" s="65"/>
      <c r="H13" s="84"/>
      <c r="I13" s="84"/>
      <c r="J13" s="66">
        <f t="shared" ref="J13:J38" si="0">SUM(G13*H13)</f>
        <v>0</v>
      </c>
      <c r="K13" s="11"/>
      <c r="L13" s="11"/>
      <c r="M13" s="11"/>
      <c r="N13" s="69"/>
      <c r="O13" s="70"/>
    </row>
    <row r="14" spans="1:15" x14ac:dyDescent="0.3">
      <c r="B14" s="3" t="s">
        <v>49</v>
      </c>
      <c r="C14" s="62"/>
      <c r="D14" s="62"/>
      <c r="E14" s="63"/>
      <c r="F14" s="68"/>
      <c r="G14" s="65"/>
      <c r="H14" s="84"/>
      <c r="I14" s="84"/>
      <c r="J14" s="66">
        <f t="shared" si="0"/>
        <v>0</v>
      </c>
      <c r="K14" s="11"/>
      <c r="L14" s="11"/>
      <c r="M14" s="11"/>
      <c r="N14" s="69"/>
      <c r="O14" s="70"/>
    </row>
    <row r="15" spans="1:15" x14ac:dyDescent="0.3">
      <c r="B15" s="3" t="s">
        <v>94</v>
      </c>
      <c r="C15" s="62"/>
      <c r="D15" s="62"/>
      <c r="E15" s="63"/>
      <c r="F15" s="68"/>
      <c r="G15" s="65"/>
      <c r="H15" s="84"/>
      <c r="I15" s="84"/>
      <c r="J15" s="66">
        <f t="shared" si="0"/>
        <v>0</v>
      </c>
      <c r="K15" s="11"/>
      <c r="L15" s="11"/>
      <c r="M15" s="11"/>
      <c r="N15" s="69"/>
      <c r="O15" s="1"/>
    </row>
    <row r="16" spans="1:15" x14ac:dyDescent="0.3">
      <c r="B16" s="3" t="s">
        <v>50</v>
      </c>
      <c r="C16" s="62"/>
      <c r="D16" s="62"/>
      <c r="E16" s="63"/>
      <c r="F16" s="64"/>
      <c r="G16" s="65"/>
      <c r="H16" s="84"/>
      <c r="I16" s="84"/>
      <c r="J16" s="66">
        <f t="shared" si="0"/>
        <v>0</v>
      </c>
    </row>
    <row r="17" spans="2:16" x14ac:dyDescent="0.3">
      <c r="B17" s="3" t="s">
        <v>74</v>
      </c>
      <c r="C17" s="62"/>
      <c r="D17" s="62"/>
      <c r="E17" s="63"/>
      <c r="F17" s="64"/>
      <c r="G17" s="65"/>
      <c r="H17" s="84"/>
      <c r="I17" s="84"/>
      <c r="J17" s="66">
        <f t="shared" si="0"/>
        <v>0</v>
      </c>
    </row>
    <row r="18" spans="2:16" x14ac:dyDescent="0.3">
      <c r="B18" s="3" t="s">
        <v>51</v>
      </c>
      <c r="C18" s="62"/>
      <c r="D18" s="62"/>
      <c r="E18" s="63"/>
      <c r="F18" s="68"/>
      <c r="G18" s="65"/>
      <c r="H18" s="84"/>
      <c r="I18" s="84"/>
      <c r="J18" s="66">
        <f t="shared" si="0"/>
        <v>0</v>
      </c>
    </row>
    <row r="19" spans="2:16" ht="15.75" customHeight="1" x14ac:dyDescent="0.3">
      <c r="B19" s="3" t="s">
        <v>52</v>
      </c>
      <c r="C19" s="62"/>
      <c r="D19" s="62"/>
      <c r="E19" s="63"/>
      <c r="F19" s="64"/>
      <c r="G19" s="65"/>
      <c r="H19" s="84"/>
      <c r="I19" s="84"/>
      <c r="J19" s="66">
        <f t="shared" si="0"/>
        <v>0</v>
      </c>
    </row>
    <row r="20" spans="2:16" ht="15.75" customHeight="1" x14ac:dyDescent="0.3">
      <c r="B20" s="3" t="s">
        <v>53</v>
      </c>
      <c r="C20" s="62"/>
      <c r="D20" s="62"/>
      <c r="E20" s="63"/>
      <c r="F20" s="64"/>
      <c r="G20" s="65"/>
      <c r="H20" s="84"/>
      <c r="I20" s="84"/>
      <c r="J20" s="66">
        <f t="shared" si="0"/>
        <v>0</v>
      </c>
    </row>
    <row r="21" spans="2:16" x14ac:dyDescent="0.3">
      <c r="B21" s="3" t="s">
        <v>54</v>
      </c>
      <c r="C21" s="62"/>
      <c r="D21" s="71"/>
      <c r="E21" s="63"/>
      <c r="F21" s="64"/>
      <c r="G21" s="65"/>
      <c r="H21" s="84"/>
      <c r="I21" s="84"/>
      <c r="J21" s="66">
        <f t="shared" si="0"/>
        <v>0</v>
      </c>
      <c r="K21" s="14"/>
      <c r="L21" s="14"/>
      <c r="M21" s="14"/>
      <c r="O21" s="1"/>
      <c r="P21" s="34"/>
    </row>
    <row r="22" spans="2:16" x14ac:dyDescent="0.3">
      <c r="B22" s="3" t="s">
        <v>55</v>
      </c>
      <c r="C22" s="62"/>
      <c r="D22" s="62"/>
      <c r="E22" s="63"/>
      <c r="F22" s="64"/>
      <c r="G22" s="65"/>
      <c r="H22" s="84"/>
      <c r="I22" s="84"/>
      <c r="J22" s="66">
        <f t="shared" si="0"/>
        <v>0</v>
      </c>
      <c r="O22" s="1"/>
      <c r="P22" s="34"/>
    </row>
    <row r="23" spans="2:16" x14ac:dyDescent="0.3">
      <c r="B23" s="3" t="s">
        <v>72</v>
      </c>
      <c r="C23" s="62"/>
      <c r="D23" s="63"/>
      <c r="E23" s="63"/>
      <c r="G23" s="65"/>
      <c r="H23" s="84"/>
      <c r="I23" s="84"/>
      <c r="J23" s="66">
        <f t="shared" si="0"/>
        <v>0</v>
      </c>
      <c r="K23" s="1"/>
      <c r="L23" s="1"/>
      <c r="M23" s="1"/>
      <c r="O23" s="1"/>
      <c r="P23" s="34"/>
    </row>
    <row r="24" spans="2:16" x14ac:dyDescent="0.3">
      <c r="B24" s="3" t="s">
        <v>56</v>
      </c>
      <c r="C24" s="62"/>
      <c r="D24" s="63"/>
      <c r="E24" s="63"/>
      <c r="F24" s="64"/>
      <c r="G24" s="65"/>
      <c r="H24" s="84"/>
      <c r="I24" s="84"/>
      <c r="J24" s="66">
        <f t="shared" si="0"/>
        <v>0</v>
      </c>
      <c r="K24" s="8"/>
      <c r="L24" s="8"/>
      <c r="M24" s="8"/>
      <c r="O24" s="1"/>
      <c r="P24" s="34"/>
    </row>
    <row r="25" spans="2:16" x14ac:dyDescent="0.3">
      <c r="B25" s="3" t="s">
        <v>57</v>
      </c>
      <c r="C25" s="62"/>
      <c r="D25" s="63"/>
      <c r="E25" s="63"/>
      <c r="F25" s="64"/>
      <c r="G25" s="65"/>
      <c r="H25" s="84"/>
      <c r="I25" s="84"/>
      <c r="J25" s="66">
        <f t="shared" si="0"/>
        <v>0</v>
      </c>
      <c r="K25" s="8"/>
      <c r="L25" s="8"/>
      <c r="M25" s="8"/>
      <c r="O25" s="1"/>
      <c r="P25" s="34"/>
    </row>
    <row r="26" spans="2:16" x14ac:dyDescent="0.3">
      <c r="B26" s="3" t="s">
        <v>58</v>
      </c>
      <c r="C26" s="62"/>
      <c r="D26" s="63"/>
      <c r="E26" s="63"/>
      <c r="F26" s="64"/>
      <c r="G26" s="65"/>
      <c r="H26" s="84"/>
      <c r="I26" s="84"/>
      <c r="J26" s="66">
        <f t="shared" si="0"/>
        <v>0</v>
      </c>
      <c r="K26" s="8"/>
      <c r="L26" s="8"/>
      <c r="M26" s="8"/>
      <c r="O26" s="1"/>
      <c r="P26" s="34"/>
    </row>
    <row r="27" spans="2:16" x14ac:dyDescent="0.3">
      <c r="B27" s="3" t="s">
        <v>59</v>
      </c>
      <c r="C27" s="62"/>
      <c r="D27" s="63"/>
      <c r="E27" s="63"/>
      <c r="F27" s="64"/>
      <c r="G27" s="65"/>
      <c r="H27" s="84"/>
      <c r="I27" s="84"/>
      <c r="J27" s="66">
        <f t="shared" si="0"/>
        <v>0</v>
      </c>
      <c r="K27" s="8"/>
      <c r="L27" s="8"/>
      <c r="M27" s="8"/>
      <c r="O27" s="1"/>
      <c r="P27" s="34"/>
    </row>
    <row r="28" spans="2:16" x14ac:dyDescent="0.3">
      <c r="B28" s="3" t="s">
        <v>45</v>
      </c>
      <c r="C28" s="62"/>
      <c r="D28" s="63"/>
      <c r="E28" s="63"/>
      <c r="F28" s="64"/>
      <c r="G28" s="65"/>
      <c r="H28" s="84"/>
      <c r="I28" s="84"/>
      <c r="J28" s="66">
        <f t="shared" si="0"/>
        <v>0</v>
      </c>
      <c r="K28" s="8"/>
      <c r="L28" s="8"/>
      <c r="M28" s="8"/>
      <c r="O28" s="1"/>
      <c r="P28" s="34"/>
    </row>
    <row r="29" spans="2:16" x14ac:dyDescent="0.3">
      <c r="B29" s="3" t="s">
        <v>73</v>
      </c>
      <c r="C29" s="62"/>
      <c r="D29" s="63"/>
      <c r="E29" s="63"/>
      <c r="F29" s="65"/>
      <c r="G29" s="65"/>
      <c r="H29" s="87"/>
      <c r="I29" s="87"/>
      <c r="J29" s="66">
        <f t="shared" si="0"/>
        <v>0</v>
      </c>
      <c r="K29" s="8"/>
      <c r="L29" s="8"/>
      <c r="M29" s="8"/>
      <c r="O29" s="1"/>
      <c r="P29" s="34"/>
    </row>
    <row r="30" spans="2:16" x14ac:dyDescent="0.3">
      <c r="B30" s="3" t="s">
        <v>73</v>
      </c>
      <c r="C30" s="62"/>
      <c r="D30" s="63"/>
      <c r="E30" s="63"/>
      <c r="F30" s="65"/>
      <c r="G30" s="65"/>
      <c r="H30" s="87"/>
      <c r="I30" s="87"/>
      <c r="J30" s="66">
        <f t="shared" si="0"/>
        <v>0</v>
      </c>
      <c r="K30" s="8"/>
      <c r="L30" s="8"/>
      <c r="M30" s="8"/>
      <c r="O30" s="1"/>
      <c r="P30" s="34"/>
    </row>
    <row r="31" spans="2:16" x14ac:dyDescent="0.3">
      <c r="B31" s="3" t="s">
        <v>73</v>
      </c>
      <c r="C31" s="62"/>
      <c r="D31" s="63"/>
      <c r="E31" s="63"/>
      <c r="F31" s="65"/>
      <c r="G31" s="65"/>
      <c r="H31" s="87"/>
      <c r="I31" s="87"/>
      <c r="J31" s="66">
        <f t="shared" si="0"/>
        <v>0</v>
      </c>
      <c r="K31" s="8"/>
      <c r="L31" s="8"/>
      <c r="M31" s="8"/>
      <c r="O31" s="1"/>
      <c r="P31" s="34"/>
    </row>
    <row r="32" spans="2:16" x14ac:dyDescent="0.3">
      <c r="B32" s="88" t="s">
        <v>85</v>
      </c>
      <c r="C32" s="89"/>
      <c r="D32" s="90"/>
      <c r="E32" s="90"/>
      <c r="F32" s="91"/>
      <c r="G32" s="92"/>
      <c r="H32" s="86"/>
      <c r="I32" s="86"/>
      <c r="J32" s="66">
        <f t="shared" si="0"/>
        <v>0</v>
      </c>
      <c r="K32" s="8"/>
      <c r="L32" s="8"/>
      <c r="M32" s="8"/>
      <c r="O32" s="1"/>
      <c r="P32" s="34"/>
    </row>
    <row r="33" spans="2:16" x14ac:dyDescent="0.3">
      <c r="B33" s="3" t="s">
        <v>86</v>
      </c>
      <c r="C33" s="62"/>
      <c r="D33" s="63"/>
      <c r="E33" s="63"/>
      <c r="F33" s="64"/>
      <c r="G33" s="65"/>
      <c r="H33" s="84"/>
      <c r="I33" s="84"/>
      <c r="J33" s="66">
        <f t="shared" si="0"/>
        <v>0</v>
      </c>
      <c r="K33" s="8"/>
      <c r="L33" s="8"/>
      <c r="M33" s="8"/>
      <c r="O33" s="1"/>
      <c r="P33" s="34"/>
    </row>
    <row r="34" spans="2:16" x14ac:dyDescent="0.3">
      <c r="B34" s="3" t="s">
        <v>87</v>
      </c>
      <c r="C34" s="62"/>
      <c r="D34" s="63"/>
      <c r="E34" s="63"/>
      <c r="F34" s="64"/>
      <c r="G34" s="65"/>
      <c r="H34" s="84"/>
      <c r="I34" s="84"/>
      <c r="J34" s="66">
        <f t="shared" si="0"/>
        <v>0</v>
      </c>
      <c r="K34" s="8"/>
      <c r="L34" s="8"/>
      <c r="M34" s="8"/>
      <c r="O34" s="1"/>
      <c r="P34" s="34"/>
    </row>
    <row r="35" spans="2:16" x14ac:dyDescent="0.3">
      <c r="B35" s="3" t="s">
        <v>88</v>
      </c>
      <c r="C35" s="81"/>
      <c r="D35" s="82"/>
      <c r="E35" s="82"/>
      <c r="F35" s="64"/>
      <c r="G35" s="83"/>
      <c r="H35" s="85"/>
      <c r="I35" s="85"/>
      <c r="J35" s="66">
        <f t="shared" si="0"/>
        <v>0</v>
      </c>
      <c r="K35" s="8"/>
      <c r="L35" s="8"/>
      <c r="M35" s="8"/>
      <c r="O35" s="1"/>
      <c r="P35" s="34"/>
    </row>
    <row r="36" spans="2:16" x14ac:dyDescent="0.3">
      <c r="B36" s="3" t="s">
        <v>89</v>
      </c>
      <c r="C36" s="81"/>
      <c r="D36" s="82"/>
      <c r="E36" s="82"/>
      <c r="F36" s="64"/>
      <c r="G36" s="83"/>
      <c r="H36" s="85"/>
      <c r="I36" s="85"/>
      <c r="J36" s="66">
        <f t="shared" si="0"/>
        <v>0</v>
      </c>
      <c r="K36" s="8"/>
      <c r="L36" s="8"/>
      <c r="M36" s="8"/>
      <c r="O36" s="1"/>
      <c r="P36" s="34"/>
    </row>
    <row r="37" spans="2:16" x14ac:dyDescent="0.3">
      <c r="B37" s="3" t="s">
        <v>90</v>
      </c>
      <c r="C37" s="64"/>
      <c r="D37" s="64"/>
      <c r="E37" s="64"/>
      <c r="F37" s="64"/>
      <c r="G37" s="65"/>
      <c r="H37" s="85"/>
      <c r="I37" s="85"/>
      <c r="J37" s="66">
        <f t="shared" si="0"/>
        <v>0</v>
      </c>
    </row>
    <row r="38" spans="2:16" x14ac:dyDescent="0.3">
      <c r="B38" s="3" t="s">
        <v>84</v>
      </c>
      <c r="C38" s="64"/>
      <c r="D38" s="64"/>
      <c r="E38" s="64"/>
      <c r="F38" s="64"/>
      <c r="G38" s="65"/>
      <c r="H38" s="85"/>
      <c r="I38" s="85"/>
      <c r="J38" s="66">
        <f t="shared" si="0"/>
        <v>0</v>
      </c>
      <c r="K38" s="1"/>
      <c r="L38" s="1"/>
      <c r="M38" s="1"/>
    </row>
    <row r="39" spans="2:16" ht="15" thickBot="1" x14ac:dyDescent="0.35">
      <c r="B39" s="72" t="s">
        <v>71</v>
      </c>
      <c r="C39" s="73"/>
      <c r="D39" s="74"/>
      <c r="E39" s="74"/>
      <c r="F39" s="75"/>
      <c r="G39" s="76"/>
      <c r="H39" s="76"/>
      <c r="I39" s="76"/>
      <c r="J39" s="93"/>
      <c r="K39" s="8"/>
      <c r="L39" s="8"/>
      <c r="M39" s="8"/>
    </row>
    <row r="40" spans="2:16" ht="15" thickTop="1" x14ac:dyDescent="0.3">
      <c r="E40" s="10"/>
      <c r="G40" s="14"/>
      <c r="H40" s="14"/>
      <c r="I40" s="14"/>
      <c r="J40" s="1"/>
      <c r="K40" s="8"/>
      <c r="L40" s="8"/>
      <c r="M40" s="8"/>
    </row>
    <row r="41" spans="2:16" x14ac:dyDescent="0.3">
      <c r="H41" s="14"/>
      <c r="I41" s="14"/>
      <c r="J41" s="1"/>
      <c r="K41" s="8"/>
      <c r="L41" s="8"/>
      <c r="M41" s="8"/>
    </row>
    <row r="42" spans="2:16" x14ac:dyDescent="0.3">
      <c r="H42" s="14"/>
      <c r="I42" s="14"/>
      <c r="J42" s="1"/>
      <c r="K42" s="8"/>
      <c r="L42" s="8"/>
      <c r="M42" s="8"/>
    </row>
    <row r="43" spans="2:16" x14ac:dyDescent="0.3">
      <c r="H43" s="14"/>
      <c r="I43" s="14"/>
      <c r="J43" s="1"/>
      <c r="K43" s="8"/>
      <c r="L43" s="8"/>
      <c r="M43" s="8"/>
    </row>
    <row r="44" spans="2:16" x14ac:dyDescent="0.3">
      <c r="E44" s="10"/>
      <c r="G44" s="14"/>
      <c r="H44" s="14"/>
      <c r="I44" s="14"/>
      <c r="J44" s="1"/>
      <c r="K44" s="8"/>
      <c r="L44" s="8"/>
      <c r="M44" s="8"/>
    </row>
    <row r="45" spans="2:16" x14ac:dyDescent="0.3">
      <c r="E45" s="10"/>
      <c r="G45" s="14"/>
      <c r="H45" s="14"/>
      <c r="I45" s="14"/>
      <c r="J45" s="1"/>
      <c r="K45" s="8"/>
      <c r="L45" s="8"/>
      <c r="M45" s="8"/>
    </row>
    <row r="46" spans="2:16" x14ac:dyDescent="0.3">
      <c r="E46" s="10"/>
      <c r="G46" s="14"/>
      <c r="H46" s="14"/>
      <c r="I46" s="14"/>
      <c r="J46" s="1"/>
      <c r="K46" s="8"/>
      <c r="L46" s="8"/>
      <c r="M46" s="8"/>
    </row>
    <row r="47" spans="2:16" x14ac:dyDescent="0.3">
      <c r="E47" s="10"/>
      <c r="G47" s="14"/>
      <c r="K47" s="8"/>
      <c r="L47" s="8"/>
      <c r="M47" s="8"/>
    </row>
    <row r="48" spans="2:16" x14ac:dyDescent="0.3">
      <c r="E48" s="10"/>
      <c r="G48" s="14"/>
    </row>
    <row r="49" spans="5:16" x14ac:dyDescent="0.3">
      <c r="E49" s="10"/>
      <c r="G49" s="14"/>
      <c r="J49" s="1"/>
      <c r="K49" s="1"/>
      <c r="L49" s="1"/>
      <c r="M49" s="1"/>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H54" s="14"/>
      <c r="I54" s="14"/>
      <c r="J54" s="1"/>
      <c r="K54" s="8"/>
      <c r="L54" s="8"/>
      <c r="M54" s="8"/>
    </row>
    <row r="55" spans="5:16" x14ac:dyDescent="0.3">
      <c r="H55" s="14"/>
      <c r="I55" s="14"/>
      <c r="J55" s="1"/>
      <c r="K55" s="8"/>
      <c r="L55" s="8"/>
      <c r="M55" s="8"/>
    </row>
    <row r="56" spans="5:16" x14ac:dyDescent="0.3">
      <c r="H56" s="14"/>
      <c r="I56" s="14"/>
      <c r="J56" s="1"/>
      <c r="K56" s="8"/>
      <c r="L56" s="8"/>
      <c r="M56" s="8"/>
    </row>
    <row r="57" spans="5:16" x14ac:dyDescent="0.3">
      <c r="H57" s="14"/>
      <c r="I57" s="14"/>
      <c r="J57" s="1"/>
      <c r="K57" s="8"/>
      <c r="L57" s="8"/>
      <c r="M57" s="8"/>
    </row>
    <row r="58" spans="5:16" x14ac:dyDescent="0.3">
      <c r="H58" s="14"/>
      <c r="I58" s="14"/>
      <c r="J58" s="1"/>
      <c r="K58" s="8"/>
      <c r="L58" s="8"/>
      <c r="M58" s="8"/>
    </row>
    <row r="59" spans="5:16" x14ac:dyDescent="0.3">
      <c r="H59" s="14"/>
      <c r="I59" s="14"/>
      <c r="J59" s="1"/>
      <c r="K59" s="8"/>
      <c r="L59" s="8"/>
      <c r="M59" s="8"/>
    </row>
    <row r="60" spans="5:16" hidden="1" x14ac:dyDescent="0.3">
      <c r="K60" s="8"/>
      <c r="L60" s="8"/>
      <c r="M60" s="8"/>
    </row>
    <row r="61" spans="5:16" hidden="1" x14ac:dyDescent="0.3">
      <c r="J61" s="1"/>
      <c r="K61" s="1"/>
      <c r="L61" s="1"/>
      <c r="M61" s="1"/>
    </row>
    <row r="62" spans="5:16" hidden="1" x14ac:dyDescent="0.3">
      <c r="J62" s="1"/>
      <c r="K62" s="1"/>
      <c r="L62" s="1"/>
      <c r="M62" s="1"/>
    </row>
    <row r="64" spans="5:16" hidden="1" x14ac:dyDescent="0.3">
      <c r="P64" s="8"/>
    </row>
    <row r="65" spans="11:16" hidden="1" x14ac:dyDescent="0.3">
      <c r="P65" s="8"/>
    </row>
    <row r="77" spans="11:16" hidden="1" x14ac:dyDescent="0.3">
      <c r="K77" s="8"/>
      <c r="L77" s="8"/>
      <c r="M77" s="8"/>
    </row>
    <row r="79" spans="11:16" hidden="1" x14ac:dyDescent="0.3">
      <c r="K79" s="11"/>
      <c r="L79" s="11"/>
      <c r="M79" s="11"/>
    </row>
    <row r="80" spans="11:16" hidden="1" x14ac:dyDescent="0.3">
      <c r="K80" s="11"/>
      <c r="L80" s="11"/>
      <c r="M80" s="11"/>
    </row>
    <row r="81" spans="1:14" hidden="1" x14ac:dyDescent="0.3">
      <c r="E81" s="18"/>
      <c r="K81" s="11"/>
      <c r="L81" s="11"/>
      <c r="M81" s="11"/>
    </row>
    <row r="82" spans="1:14" hidden="1" x14ac:dyDescent="0.3">
      <c r="K82" s="11"/>
      <c r="L82" s="11"/>
      <c r="M82" s="77"/>
    </row>
    <row r="83" spans="1:14" hidden="1" x14ac:dyDescent="0.3">
      <c r="N83" s="78"/>
    </row>
    <row r="84" spans="1:14" hidden="1" x14ac:dyDescent="0.3">
      <c r="D84" t="s">
        <v>18</v>
      </c>
      <c r="E84" s="1" t="s">
        <v>19</v>
      </c>
      <c r="N84" s="78"/>
    </row>
    <row r="85" spans="1:14" hidden="1" x14ac:dyDescent="0.3">
      <c r="D85">
        <f t="shared" ref="D85:D99" ca="1" si="1">IF(A91="",0,VLOOKUP(A91,INDIRECT("'"&amp;$J$7&amp;"'!C500:M515"),11,0))</f>
        <v>0</v>
      </c>
      <c r="E85" s="1" t="str">
        <f>IF(P21="","",SUM(D85/P21)*#REF!)</f>
        <v/>
      </c>
      <c r="N85" s="78"/>
    </row>
    <row r="86" spans="1:14" hidden="1" x14ac:dyDescent="0.3">
      <c r="D86">
        <f t="shared" ca="1" si="1"/>
        <v>0</v>
      </c>
      <c r="E86" s="1" t="str">
        <f>IF(P22="","",SUM(D86/P22)*#REF!)</f>
        <v/>
      </c>
    </row>
    <row r="87" spans="1:14" hidden="1" x14ac:dyDescent="0.3">
      <c r="D87">
        <f t="shared" ca="1" si="1"/>
        <v>0</v>
      </c>
      <c r="E87" s="1" t="str">
        <f>IF(P23="","",SUM(D87/P23)*#REF!)</f>
        <v/>
      </c>
      <c r="K87" s="11"/>
      <c r="L87" s="11"/>
      <c r="M87" s="11"/>
    </row>
    <row r="88" spans="1:14" hidden="1" x14ac:dyDescent="0.3">
      <c r="D88">
        <f t="shared" ca="1" si="1"/>
        <v>0</v>
      </c>
      <c r="E88" s="1" t="str">
        <f>IF(P24="","",SUM(D88/P24)*#REF!)</f>
        <v/>
      </c>
    </row>
    <row r="89" spans="1:14" hidden="1" x14ac:dyDescent="0.3">
      <c r="D89">
        <f t="shared" ca="1" si="1"/>
        <v>0</v>
      </c>
      <c r="E89" s="1" t="str">
        <f>IF(P25="","",SUM(D89/P25)*#REF!)</f>
        <v/>
      </c>
    </row>
    <row r="90" spans="1:14" hidden="1" x14ac:dyDescent="0.3">
      <c r="A90" t="s">
        <v>7</v>
      </c>
      <c r="D90">
        <f t="shared" ca="1" si="1"/>
        <v>0</v>
      </c>
      <c r="E90" s="1" t="str">
        <f>IF(P26="","",SUM(D90/P26)*#REF!)</f>
        <v/>
      </c>
    </row>
    <row r="91" spans="1:14" hidden="1" x14ac:dyDescent="0.3">
      <c r="A91" t="str">
        <f t="shared" ref="A91:A96" si="2">IF(O21=0,"",O21)</f>
        <v/>
      </c>
      <c r="D91" t="e">
        <f t="shared" ca="1" si="1"/>
        <v>#REF!</v>
      </c>
      <c r="E91" s="1" t="e">
        <f>IF(#REF!="","",SUM(D91/#REF!)*#REF!)</f>
        <v>#REF!</v>
      </c>
    </row>
    <row r="92" spans="1:14" hidden="1" x14ac:dyDescent="0.3">
      <c r="A92" t="str">
        <f t="shared" si="2"/>
        <v/>
      </c>
      <c r="D92">
        <f t="shared" ca="1" si="1"/>
        <v>0</v>
      </c>
      <c r="E92" s="1" t="str">
        <f>IF(P27="","",SUM(D92/P27)*#REF!)</f>
        <v/>
      </c>
    </row>
    <row r="93" spans="1:14" hidden="1" x14ac:dyDescent="0.3">
      <c r="A93" t="str">
        <f t="shared" si="2"/>
        <v/>
      </c>
      <c r="D93">
        <f t="shared" ca="1" si="1"/>
        <v>0</v>
      </c>
      <c r="E93" s="1" t="str">
        <f>IF(P28="","",SUM(D93/P28)*#REF!)</f>
        <v/>
      </c>
    </row>
    <row r="94" spans="1:14" hidden="1" x14ac:dyDescent="0.3">
      <c r="A94" t="str">
        <f t="shared" si="2"/>
        <v/>
      </c>
      <c r="D94">
        <f t="shared" ca="1" si="1"/>
        <v>0</v>
      </c>
      <c r="E94" s="1" t="str">
        <f>IF(P31="","",SUM(D94/P31)*#REF!)</f>
        <v/>
      </c>
    </row>
    <row r="95" spans="1:14" hidden="1" x14ac:dyDescent="0.3">
      <c r="A95" t="str">
        <f t="shared" si="2"/>
        <v/>
      </c>
      <c r="D95">
        <f t="shared" ca="1" si="1"/>
        <v>0</v>
      </c>
      <c r="E95" s="1" t="str">
        <f>IF(P32="","",SUM(D95/P32)*#REF!)</f>
        <v/>
      </c>
    </row>
    <row r="96" spans="1:14" hidden="1" x14ac:dyDescent="0.3">
      <c r="A96" t="str">
        <f t="shared" si="2"/>
        <v/>
      </c>
      <c r="D96">
        <f t="shared" ca="1" si="1"/>
        <v>0</v>
      </c>
      <c r="E96" s="1" t="str">
        <f>IF(P33="","",SUM(D96/P33)*#REF!)</f>
        <v/>
      </c>
    </row>
    <row r="97" spans="1:5" hidden="1" x14ac:dyDescent="0.3">
      <c r="A97" t="e">
        <f>IF(#REF!=0,"",#REF!)</f>
        <v>#REF!</v>
      </c>
      <c r="D97">
        <f t="shared" ca="1" si="1"/>
        <v>0</v>
      </c>
      <c r="E97" s="1" t="str">
        <f>IF(P34="","",SUM(D97/P34)*#REF!)</f>
        <v/>
      </c>
    </row>
    <row r="98" spans="1:5" hidden="1" x14ac:dyDescent="0.3">
      <c r="A98" t="str">
        <f>IF(O27=0,"",O27)</f>
        <v/>
      </c>
      <c r="D98">
        <f t="shared" ca="1" si="1"/>
        <v>0</v>
      </c>
      <c r="E98" s="1" t="str">
        <f>IF(P35="","",SUM(D98/P35)*#REF!)</f>
        <v/>
      </c>
    </row>
    <row r="99" spans="1:5" s="34" customFormat="1" hidden="1" x14ac:dyDescent="0.3">
      <c r="A99" t="str">
        <f>IF(O28=0,"",O28)</f>
        <v/>
      </c>
      <c r="B99"/>
      <c r="C99"/>
      <c r="D99">
        <f t="shared" ca="1" si="1"/>
        <v>0</v>
      </c>
      <c r="E99" s="1" t="str">
        <f>IF(P36="","",SUM(D99/P36)*#REF!)</f>
        <v/>
      </c>
    </row>
    <row r="100" spans="1:5" s="34" customFormat="1" ht="15" hidden="1" thickBot="1" x14ac:dyDescent="0.35">
      <c r="A100" t="str">
        <f t="shared" ref="A100:A105" si="3">IF(O31=0,"",O31)</f>
        <v/>
      </c>
      <c r="B100" s="73"/>
      <c r="C100" s="73"/>
      <c r="D100" s="73" t="e">
        <f ca="1">SUM(D85:D99)</f>
        <v>#REF!</v>
      </c>
      <c r="E100" s="74" t="e">
        <f>SUM(E85:E99)</f>
        <v>#REF!</v>
      </c>
    </row>
    <row r="101" spans="1:5" s="34" customFormat="1" hidden="1" x14ac:dyDescent="0.3">
      <c r="A101" t="str">
        <f t="shared" si="3"/>
        <v/>
      </c>
      <c r="B101"/>
      <c r="C101"/>
      <c r="D101"/>
      <c r="E101" s="1"/>
    </row>
    <row r="102" spans="1:5" s="34" customFormat="1" hidden="1" x14ac:dyDescent="0.3">
      <c r="A102" t="str">
        <f t="shared" si="3"/>
        <v/>
      </c>
      <c r="B102"/>
      <c r="C102"/>
      <c r="D102"/>
      <c r="E102" s="1"/>
    </row>
    <row r="103" spans="1:5" s="34" customFormat="1" hidden="1" x14ac:dyDescent="0.3">
      <c r="A103" t="str">
        <f t="shared" si="3"/>
        <v/>
      </c>
      <c r="B103"/>
      <c r="C103"/>
      <c r="D103"/>
      <c r="E103" s="1"/>
    </row>
    <row r="104" spans="1:5" s="34" customFormat="1" hidden="1" x14ac:dyDescent="0.3">
      <c r="A104" t="str">
        <f t="shared" si="3"/>
        <v/>
      </c>
      <c r="B104"/>
      <c r="C104"/>
      <c r="D104"/>
      <c r="E104" s="1"/>
    </row>
    <row r="105" spans="1:5" s="34" customFormat="1" hidden="1" x14ac:dyDescent="0.3">
      <c r="A105" t="str">
        <f t="shared" si="3"/>
        <v/>
      </c>
      <c r="B105"/>
      <c r="C105"/>
      <c r="D105"/>
      <c r="E105" s="1"/>
    </row>
    <row r="106" spans="1:5" s="34" customFormat="1" ht="15" hidden="1" thickBot="1" x14ac:dyDescent="0.35">
      <c r="A106" s="73" t="s">
        <v>20</v>
      </c>
      <c r="B106"/>
      <c r="C106"/>
      <c r="D106"/>
      <c r="E106" s="1"/>
    </row>
    <row r="107" spans="1:5" s="34" customFormat="1" hidden="1" x14ac:dyDescent="0.3">
      <c r="A107"/>
      <c r="B107"/>
      <c r="C107"/>
      <c r="D107"/>
      <c r="E107" s="1"/>
    </row>
    <row r="108" spans="1:5" s="34" customFormat="1" hidden="1" x14ac:dyDescent="0.3">
      <c r="A108"/>
      <c r="B108"/>
      <c r="C108"/>
      <c r="D108"/>
      <c r="E108" s="1"/>
    </row>
    <row r="109" spans="1:5" s="34" customFormat="1" hidden="1" x14ac:dyDescent="0.3">
      <c r="A109"/>
      <c r="B109"/>
      <c r="C109"/>
      <c r="D109"/>
      <c r="E109" s="1"/>
    </row>
    <row r="110" spans="1:5" s="34" customFormat="1" hidden="1" x14ac:dyDescent="0.3">
      <c r="A110"/>
      <c r="B110"/>
      <c r="C110"/>
      <c r="D110"/>
      <c r="E110" s="1"/>
    </row>
    <row r="111" spans="1:5" s="34" customFormat="1" hidden="1" x14ac:dyDescent="0.3">
      <c r="A111"/>
      <c r="B111"/>
      <c r="C111"/>
      <c r="D111"/>
      <c r="E111" s="1"/>
    </row>
    <row r="112" spans="1:5" s="34" customFormat="1" hidden="1" x14ac:dyDescent="0.3">
      <c r="A112"/>
      <c r="B112"/>
      <c r="C112"/>
      <c r="D112"/>
      <c r="E112" s="1"/>
    </row>
    <row r="113" spans="1:5" s="34" customFormat="1" hidden="1" x14ac:dyDescent="0.3">
      <c r="A113"/>
      <c r="B113"/>
      <c r="C113"/>
      <c r="D113"/>
      <c r="E113" s="1"/>
    </row>
    <row r="114" spans="1:5" s="34" customFormat="1" hidden="1" x14ac:dyDescent="0.3">
      <c r="A114"/>
      <c r="B114"/>
      <c r="C114"/>
      <c r="D114"/>
      <c r="E114" s="1"/>
    </row>
    <row r="134" x14ac:dyDescent="0.3"/>
  </sheetData>
  <sheetProtection algorithmName="SHA-512" hashValue="uG+hr31mAYQg2dV6fpGcUJrk6I3fJ3T9OLRhfbvG0NedS9p16dHwvVndhQ6n1roqHd5Y5X+Ta6USKncqIg+6kg==" saltValue="3M69r+RtoiHeSwLcuz4jVQ==" spinCount="100000" sheet="1" objects="1" scenarios="1"/>
  <mergeCells count="1">
    <mergeCell ref="B3:J3"/>
  </mergeCells>
  <conditionalFormatting sqref="O15">
    <cfRule type="cellIs" dxfId="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07512"/>
  </sheetPr>
  <dimension ref="A1:Q134"/>
  <sheetViews>
    <sheetView showGridLines="0" showZeros="0" zoomScale="95" zoomScaleNormal="95" workbookViewId="0">
      <selection activeCell="B7" sqref="B7"/>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1" spans="1:15" x14ac:dyDescent="0.3"/>
    <row r="2" spans="1:15" x14ac:dyDescent="0.3"/>
    <row r="3" spans="1:15" ht="21.75" customHeight="1" x14ac:dyDescent="0.45">
      <c r="B3" s="322" t="str">
        <f>CONCATENATE("Uitvoeringsbepaling"," ",N6,", onderdeel van ",verzamelblad!A2," ",verzamelblad!A3)</f>
        <v>Uitvoeringsbepaling , onderdeel van bestek 2023-GRO1023</v>
      </c>
      <c r="C3" s="323"/>
      <c r="D3" s="323"/>
      <c r="E3" s="323"/>
      <c r="F3" s="323"/>
      <c r="G3" s="323"/>
      <c r="H3" s="323"/>
      <c r="I3" s="323"/>
      <c r="J3" s="324"/>
    </row>
    <row r="4" spans="1:15" x14ac:dyDescent="0.3">
      <c r="B4" s="35"/>
      <c r="C4" s="35"/>
      <c r="D4" s="35"/>
      <c r="E4" s="36"/>
      <c r="F4" s="37"/>
      <c r="G4" s="37"/>
      <c r="H4" s="37"/>
      <c r="I4" s="37"/>
      <c r="J4" s="35"/>
    </row>
    <row r="5" spans="1:15" ht="15" customHeight="1" x14ac:dyDescent="0.3">
      <c r="A5" s="8"/>
      <c r="B5" s="38"/>
      <c r="C5" s="39"/>
      <c r="D5" s="39"/>
      <c r="E5" s="40"/>
      <c r="F5" s="41"/>
      <c r="G5" s="41"/>
      <c r="H5" s="41"/>
      <c r="I5" s="41"/>
      <c r="J5" s="42"/>
    </row>
    <row r="6" spans="1:15" x14ac:dyDescent="0.3">
      <c r="A6" s="8"/>
      <c r="B6" s="43"/>
      <c r="C6" s="44"/>
      <c r="D6" s="44"/>
      <c r="E6" s="45"/>
      <c r="F6" s="46"/>
      <c r="G6" s="47" t="s">
        <v>5</v>
      </c>
      <c r="H6" s="79"/>
      <c r="I6" s="79"/>
      <c r="J6" s="48">
        <v>30</v>
      </c>
    </row>
    <row r="7" spans="1:15" x14ac:dyDescent="0.3">
      <c r="A7" s="8"/>
      <c r="B7" s="49"/>
      <c r="C7" s="50"/>
      <c r="D7" s="50"/>
      <c r="E7" s="51"/>
      <c r="F7" s="52"/>
      <c r="G7" s="53" t="s">
        <v>6</v>
      </c>
      <c r="H7" s="53"/>
      <c r="I7" s="53"/>
      <c r="J7" s="54" t="str">
        <f>CONCATENATE(J6,"a")</f>
        <v>30a</v>
      </c>
    </row>
    <row r="8" spans="1:15" x14ac:dyDescent="0.3">
      <c r="J8" s="55"/>
    </row>
    <row r="9" spans="1:15" x14ac:dyDescent="0.3">
      <c r="E9" s="56">
        <f>VLOOKUP($J$6,verzamelblad!$A$5:$EX$51,14,0)</f>
        <v>0</v>
      </c>
    </row>
    <row r="10" spans="1:15" x14ac:dyDescent="0.3">
      <c r="B10" s="57" t="s">
        <v>44</v>
      </c>
      <c r="C10" s="58"/>
      <c r="D10" s="59"/>
      <c r="E10" s="59"/>
      <c r="F10" s="60" t="s">
        <v>75</v>
      </c>
      <c r="G10" s="60" t="s">
        <v>4</v>
      </c>
      <c r="H10" s="80" t="s">
        <v>76</v>
      </c>
      <c r="I10" s="80" t="s">
        <v>78</v>
      </c>
      <c r="J10" s="61" t="s">
        <v>77</v>
      </c>
      <c r="K10" s="1"/>
      <c r="L10" s="1"/>
      <c r="M10" s="1"/>
      <c r="N10" s="1"/>
    </row>
    <row r="11" spans="1:15" ht="18.75" customHeight="1" x14ac:dyDescent="0.3">
      <c r="B11" s="3" t="s">
        <v>46</v>
      </c>
      <c r="C11" s="62"/>
      <c r="D11" s="62"/>
      <c r="E11" s="63"/>
      <c r="F11" s="64"/>
      <c r="G11" s="65"/>
      <c r="H11" s="84"/>
      <c r="I11" s="84"/>
      <c r="J11" s="66">
        <f>SUM(G11*H11)</f>
        <v>0</v>
      </c>
      <c r="K11" s="1"/>
      <c r="L11" s="67"/>
      <c r="M11" s="67"/>
      <c r="N11" s="1"/>
      <c r="O11" s="1"/>
    </row>
    <row r="12" spans="1:15" x14ac:dyDescent="0.3">
      <c r="B12" s="3" t="s">
        <v>47</v>
      </c>
      <c r="C12" s="62"/>
      <c r="D12" s="62"/>
      <c r="E12" s="63"/>
      <c r="F12" s="68"/>
      <c r="G12" s="65">
        <v>10</v>
      </c>
      <c r="H12" s="84"/>
      <c r="I12" s="84"/>
      <c r="J12" s="66">
        <f>SUM(G12*H12)</f>
        <v>0</v>
      </c>
      <c r="K12" s="11"/>
      <c r="L12" s="11"/>
      <c r="M12" s="11"/>
      <c r="N12" s="69"/>
      <c r="O12" s="70"/>
    </row>
    <row r="13" spans="1:15" x14ac:dyDescent="0.3">
      <c r="B13" s="3" t="s">
        <v>48</v>
      </c>
      <c r="C13" s="62"/>
      <c r="D13" s="62"/>
      <c r="E13" s="63"/>
      <c r="F13" s="68"/>
      <c r="G13" s="65"/>
      <c r="H13" s="84"/>
      <c r="I13" s="84"/>
      <c r="J13" s="66">
        <f t="shared" ref="J13:J38" si="0">SUM(G13*H13)</f>
        <v>0</v>
      </c>
      <c r="K13" s="11"/>
      <c r="L13" s="11"/>
      <c r="M13" s="11"/>
      <c r="N13" s="69"/>
      <c r="O13" s="70"/>
    </row>
    <row r="14" spans="1:15" x14ac:dyDescent="0.3">
      <c r="B14" s="3" t="s">
        <v>49</v>
      </c>
      <c r="C14" s="62"/>
      <c r="D14" s="62"/>
      <c r="E14" s="63"/>
      <c r="F14" s="68">
        <v>16</v>
      </c>
      <c r="G14" s="65"/>
      <c r="H14" s="84"/>
      <c r="I14" s="84"/>
      <c r="J14" s="66">
        <f t="shared" si="0"/>
        <v>0</v>
      </c>
      <c r="K14" s="11"/>
      <c r="L14" s="11"/>
      <c r="M14" s="11"/>
      <c r="N14" s="69"/>
      <c r="O14" s="70"/>
    </row>
    <row r="15" spans="1:15" x14ac:dyDescent="0.3">
      <c r="B15" s="3" t="s">
        <v>94</v>
      </c>
      <c r="C15" s="62"/>
      <c r="D15" s="62"/>
      <c r="E15" s="63"/>
      <c r="F15" s="68">
        <v>15</v>
      </c>
      <c r="G15" s="65">
        <v>5</v>
      </c>
      <c r="H15" s="84"/>
      <c r="I15" s="84"/>
      <c r="J15" s="66">
        <f t="shared" si="0"/>
        <v>0</v>
      </c>
      <c r="K15" s="11"/>
      <c r="L15" s="11"/>
      <c r="M15" s="11"/>
      <c r="N15" s="69"/>
      <c r="O15" s="1"/>
    </row>
    <row r="16" spans="1:15" x14ac:dyDescent="0.3">
      <c r="B16" s="3" t="s">
        <v>50</v>
      </c>
      <c r="C16" s="62"/>
      <c r="D16" s="62"/>
      <c r="E16" s="63"/>
      <c r="F16" s="64"/>
      <c r="G16" s="65"/>
      <c r="H16" s="84"/>
      <c r="I16" s="84"/>
      <c r="J16" s="66">
        <f t="shared" si="0"/>
        <v>0</v>
      </c>
    </row>
    <row r="17" spans="2:16" x14ac:dyDescent="0.3">
      <c r="B17" s="3" t="s">
        <v>74</v>
      </c>
      <c r="C17" s="62"/>
      <c r="D17" s="62"/>
      <c r="E17" s="63"/>
      <c r="F17" s="64"/>
      <c r="G17" s="65"/>
      <c r="H17" s="84"/>
      <c r="I17" s="84"/>
      <c r="J17" s="66">
        <f t="shared" si="0"/>
        <v>0</v>
      </c>
    </row>
    <row r="18" spans="2:16" x14ac:dyDescent="0.3">
      <c r="B18" s="3" t="s">
        <v>51</v>
      </c>
      <c r="C18" s="62"/>
      <c r="D18" s="62"/>
      <c r="E18" s="63"/>
      <c r="F18" s="68"/>
      <c r="G18" s="65"/>
      <c r="H18" s="84"/>
      <c r="I18" s="84"/>
      <c r="J18" s="66">
        <f t="shared" si="0"/>
        <v>0</v>
      </c>
    </row>
    <row r="19" spans="2:16" ht="15.75" customHeight="1" x14ac:dyDescent="0.3">
      <c r="B19" s="3" t="s">
        <v>52</v>
      </c>
      <c r="C19" s="62"/>
      <c r="D19" s="62"/>
      <c r="E19" s="63"/>
      <c r="F19" s="64"/>
      <c r="G19" s="65"/>
      <c r="H19" s="84"/>
      <c r="I19" s="84"/>
      <c r="J19" s="66">
        <f t="shared" si="0"/>
        <v>0</v>
      </c>
    </row>
    <row r="20" spans="2:16" ht="15.75" customHeight="1" x14ac:dyDescent="0.3">
      <c r="B20" s="3" t="s">
        <v>53</v>
      </c>
      <c r="C20" s="62"/>
      <c r="D20" s="62"/>
      <c r="E20" s="63"/>
      <c r="F20" s="64"/>
      <c r="G20" s="65"/>
      <c r="H20" s="84"/>
      <c r="I20" s="84"/>
      <c r="J20" s="66">
        <f t="shared" si="0"/>
        <v>0</v>
      </c>
    </row>
    <row r="21" spans="2:16" x14ac:dyDescent="0.3">
      <c r="B21" s="3" t="s">
        <v>54</v>
      </c>
      <c r="C21" s="62"/>
      <c r="D21" s="71"/>
      <c r="E21" s="63"/>
      <c r="F21" s="64"/>
      <c r="G21" s="65"/>
      <c r="H21" s="84"/>
      <c r="I21" s="84"/>
      <c r="J21" s="66">
        <f t="shared" si="0"/>
        <v>0</v>
      </c>
      <c r="K21" s="14"/>
      <c r="L21" s="14"/>
      <c r="M21" s="14"/>
      <c r="O21" s="1"/>
      <c r="P21" s="34"/>
    </row>
    <row r="22" spans="2:16" x14ac:dyDescent="0.3">
      <c r="B22" s="3" t="s">
        <v>55</v>
      </c>
      <c r="C22" s="62"/>
      <c r="D22" s="62"/>
      <c r="E22" s="63"/>
      <c r="F22" s="64">
        <v>30</v>
      </c>
      <c r="G22" s="65"/>
      <c r="H22" s="84"/>
      <c r="I22" s="84"/>
      <c r="J22" s="66">
        <f t="shared" si="0"/>
        <v>0</v>
      </c>
      <c r="O22" s="1"/>
      <c r="P22" s="34"/>
    </row>
    <row r="23" spans="2:16" x14ac:dyDescent="0.3">
      <c r="B23" s="3" t="s">
        <v>72</v>
      </c>
      <c r="C23" s="62"/>
      <c r="D23" s="63"/>
      <c r="E23" s="63"/>
      <c r="F23" s="34" t="s">
        <v>105</v>
      </c>
      <c r="G23" s="65"/>
      <c r="H23" s="84"/>
      <c r="I23" s="84"/>
      <c r="J23" s="66">
        <f t="shared" si="0"/>
        <v>0</v>
      </c>
      <c r="K23" s="1"/>
      <c r="L23" s="1"/>
      <c r="M23" s="1"/>
      <c r="O23" s="1"/>
      <c r="P23" s="34"/>
    </row>
    <row r="24" spans="2:16" x14ac:dyDescent="0.3">
      <c r="B24" s="3" t="s">
        <v>56</v>
      </c>
      <c r="C24" s="62"/>
      <c r="D24" s="63"/>
      <c r="E24" s="63"/>
      <c r="F24" s="64"/>
      <c r="G24" s="65"/>
      <c r="H24" s="84"/>
      <c r="I24" s="84"/>
      <c r="J24" s="66">
        <f t="shared" si="0"/>
        <v>0</v>
      </c>
      <c r="K24" s="8"/>
      <c r="L24" s="8"/>
      <c r="M24" s="8"/>
      <c r="O24" s="1"/>
      <c r="P24" s="34"/>
    </row>
    <row r="25" spans="2:16" x14ac:dyDescent="0.3">
      <c r="B25" s="3" t="s">
        <v>57</v>
      </c>
      <c r="C25" s="62"/>
      <c r="D25" s="63"/>
      <c r="E25" s="63"/>
      <c r="F25" s="64"/>
      <c r="G25" s="65"/>
      <c r="H25" s="84"/>
      <c r="I25" s="84"/>
      <c r="J25" s="66">
        <f t="shared" si="0"/>
        <v>0</v>
      </c>
      <c r="K25" s="8"/>
      <c r="L25" s="8"/>
      <c r="M25" s="8"/>
      <c r="O25" s="1"/>
      <c r="P25" s="34"/>
    </row>
    <row r="26" spans="2:16" x14ac:dyDescent="0.3">
      <c r="B26" s="3" t="s">
        <v>58</v>
      </c>
      <c r="C26" s="62"/>
      <c r="D26" s="63"/>
      <c r="E26" s="63"/>
      <c r="F26" s="64">
        <v>1366</v>
      </c>
      <c r="G26" s="65"/>
      <c r="H26" s="84"/>
      <c r="I26" s="84"/>
      <c r="J26" s="66">
        <f t="shared" si="0"/>
        <v>0</v>
      </c>
      <c r="K26" s="8"/>
      <c r="L26" s="8"/>
      <c r="M26" s="8"/>
      <c r="O26" s="1"/>
      <c r="P26" s="34"/>
    </row>
    <row r="27" spans="2:16" x14ac:dyDescent="0.3">
      <c r="B27" s="3" t="s">
        <v>59</v>
      </c>
      <c r="C27" s="62"/>
      <c r="D27" s="63"/>
      <c r="E27" s="63"/>
      <c r="F27" s="64"/>
      <c r="G27" s="65"/>
      <c r="H27" s="84"/>
      <c r="I27" s="84"/>
      <c r="J27" s="66">
        <f t="shared" si="0"/>
        <v>0</v>
      </c>
      <c r="K27" s="8"/>
      <c r="L27" s="8"/>
      <c r="M27" s="8"/>
      <c r="O27" s="1"/>
      <c r="P27" s="34"/>
    </row>
    <row r="28" spans="2:16" x14ac:dyDescent="0.3">
      <c r="B28" s="3" t="s">
        <v>45</v>
      </c>
      <c r="C28" s="62"/>
      <c r="D28" s="63"/>
      <c r="E28" s="63"/>
      <c r="F28" s="64"/>
      <c r="G28" s="65"/>
      <c r="H28" s="84"/>
      <c r="I28" s="84"/>
      <c r="J28" s="66">
        <f t="shared" si="0"/>
        <v>0</v>
      </c>
      <c r="K28" s="8"/>
      <c r="L28" s="8"/>
      <c r="M28" s="8"/>
      <c r="O28" s="1"/>
      <c r="P28" s="34"/>
    </row>
    <row r="29" spans="2:16" x14ac:dyDescent="0.3">
      <c r="B29" s="3" t="s">
        <v>73</v>
      </c>
      <c r="C29" s="62"/>
      <c r="D29" s="63"/>
      <c r="E29" s="63"/>
      <c r="F29" s="65">
        <v>10</v>
      </c>
      <c r="G29" s="65"/>
      <c r="H29" s="87"/>
      <c r="I29" s="87"/>
      <c r="J29" s="66">
        <f t="shared" si="0"/>
        <v>0</v>
      </c>
      <c r="K29" s="8"/>
      <c r="L29" s="8"/>
      <c r="M29" s="8"/>
      <c r="O29" s="1"/>
      <c r="P29" s="34"/>
    </row>
    <row r="30" spans="2:16" x14ac:dyDescent="0.3">
      <c r="B30" s="3" t="s">
        <v>73</v>
      </c>
      <c r="C30" s="62"/>
      <c r="D30" s="63"/>
      <c r="E30" s="63"/>
      <c r="F30" s="65"/>
      <c r="G30" s="65"/>
      <c r="H30" s="87"/>
      <c r="I30" s="87"/>
      <c r="J30" s="66">
        <f t="shared" si="0"/>
        <v>0</v>
      </c>
      <c r="K30" s="8"/>
      <c r="L30" s="8"/>
      <c r="M30" s="8"/>
      <c r="O30" s="1"/>
      <c r="P30" s="34"/>
    </row>
    <row r="31" spans="2:16" x14ac:dyDescent="0.3">
      <c r="B31" s="3" t="s">
        <v>73</v>
      </c>
      <c r="C31" s="62"/>
      <c r="D31" s="63"/>
      <c r="E31" s="63"/>
      <c r="F31" s="65"/>
      <c r="G31" s="65"/>
      <c r="H31" s="87"/>
      <c r="I31" s="87"/>
      <c r="J31" s="66">
        <f t="shared" si="0"/>
        <v>0</v>
      </c>
      <c r="K31" s="8"/>
      <c r="L31" s="8"/>
      <c r="M31" s="8"/>
      <c r="O31" s="1"/>
      <c r="P31" s="34"/>
    </row>
    <row r="32" spans="2:16" x14ac:dyDescent="0.3">
      <c r="B32" s="88" t="s">
        <v>85</v>
      </c>
      <c r="C32" s="89" t="s">
        <v>91</v>
      </c>
      <c r="D32" s="90"/>
      <c r="E32" s="90"/>
      <c r="F32" s="91"/>
      <c r="G32" s="92">
        <v>1</v>
      </c>
      <c r="H32" s="86"/>
      <c r="I32" s="86"/>
      <c r="J32" s="66">
        <f t="shared" si="0"/>
        <v>0</v>
      </c>
      <c r="K32" s="8"/>
      <c r="L32" s="8"/>
      <c r="M32" s="8"/>
      <c r="O32" s="1"/>
      <c r="P32" s="34"/>
    </row>
    <row r="33" spans="2:16" x14ac:dyDescent="0.3">
      <c r="B33" s="3" t="s">
        <v>86</v>
      </c>
      <c r="C33" s="62" t="s">
        <v>98</v>
      </c>
      <c r="D33" s="63"/>
      <c r="E33" s="63"/>
      <c r="F33" s="64"/>
      <c r="G33" s="65">
        <v>2</v>
      </c>
      <c r="H33" s="84"/>
      <c r="I33" s="84"/>
      <c r="J33" s="66">
        <f t="shared" si="0"/>
        <v>0</v>
      </c>
      <c r="K33" s="8"/>
      <c r="L33" s="8"/>
      <c r="M33" s="8"/>
      <c r="O33" s="1"/>
      <c r="P33" s="34"/>
    </row>
    <row r="34" spans="2:16" x14ac:dyDescent="0.3">
      <c r="B34" s="3" t="s">
        <v>87</v>
      </c>
      <c r="C34" s="62" t="s">
        <v>92</v>
      </c>
      <c r="D34" s="63"/>
      <c r="E34" s="63"/>
      <c r="F34" s="64"/>
      <c r="G34" s="65">
        <v>5</v>
      </c>
      <c r="H34" s="84"/>
      <c r="I34" s="84"/>
      <c r="J34" s="66">
        <f t="shared" si="0"/>
        <v>0</v>
      </c>
      <c r="K34" s="8"/>
      <c r="L34" s="8"/>
      <c r="M34" s="8"/>
      <c r="O34" s="1"/>
      <c r="P34" s="34"/>
    </row>
    <row r="35" spans="2:16" x14ac:dyDescent="0.3">
      <c r="B35" s="3" t="s">
        <v>88</v>
      </c>
      <c r="C35" s="81" t="s">
        <v>95</v>
      </c>
      <c r="D35" s="82"/>
      <c r="E35" s="82"/>
      <c r="F35" s="64"/>
      <c r="G35" s="83">
        <v>9</v>
      </c>
      <c r="H35" s="85"/>
      <c r="I35" s="85"/>
      <c r="J35" s="66">
        <f t="shared" si="0"/>
        <v>0</v>
      </c>
      <c r="K35" s="8"/>
      <c r="L35" s="8"/>
      <c r="M35" s="8"/>
      <c r="O35" s="1"/>
      <c r="P35" s="34"/>
    </row>
    <row r="36" spans="2:16" x14ac:dyDescent="0.3">
      <c r="B36" s="3" t="s">
        <v>89</v>
      </c>
      <c r="C36" s="81" t="s">
        <v>97</v>
      </c>
      <c r="D36" s="82"/>
      <c r="E36" s="82"/>
      <c r="F36" s="64"/>
      <c r="G36" s="83"/>
      <c r="H36" s="85"/>
      <c r="I36" s="85"/>
      <c r="J36" s="66">
        <f t="shared" si="0"/>
        <v>0</v>
      </c>
      <c r="K36" s="8"/>
      <c r="L36" s="8"/>
      <c r="M36" s="8"/>
      <c r="O36" s="1"/>
      <c r="P36" s="34"/>
    </row>
    <row r="37" spans="2:16" x14ac:dyDescent="0.3">
      <c r="B37" s="3" t="s">
        <v>90</v>
      </c>
      <c r="C37" s="94" t="s">
        <v>93</v>
      </c>
      <c r="D37" s="64"/>
      <c r="E37" s="64"/>
      <c r="F37" s="64"/>
      <c r="G37" s="65"/>
      <c r="H37" s="85"/>
      <c r="I37" s="85"/>
      <c r="J37" s="66">
        <f t="shared" si="0"/>
        <v>0</v>
      </c>
    </row>
    <row r="38" spans="2:16" x14ac:dyDescent="0.3">
      <c r="B38" s="3"/>
      <c r="C38" s="94" t="s">
        <v>99</v>
      </c>
      <c r="D38" s="64"/>
      <c r="E38" s="64"/>
      <c r="F38" s="64"/>
      <c r="G38" s="65"/>
      <c r="H38" s="85"/>
      <c r="I38" s="85"/>
      <c r="J38" s="66">
        <f t="shared" si="0"/>
        <v>0</v>
      </c>
      <c r="K38" s="1"/>
      <c r="L38" s="1"/>
      <c r="M38" s="1"/>
    </row>
    <row r="39" spans="2:16" x14ac:dyDescent="0.3">
      <c r="B39" s="3" t="s">
        <v>84</v>
      </c>
      <c r="C39" s="64"/>
      <c r="D39" s="64"/>
      <c r="E39" s="64"/>
      <c r="F39" s="64"/>
      <c r="G39" s="65">
        <v>4</v>
      </c>
      <c r="H39" s="85"/>
      <c r="I39" s="85"/>
      <c r="J39" s="66">
        <f>SUM(G39*H39)</f>
        <v>0</v>
      </c>
      <c r="K39" s="8"/>
      <c r="L39" s="8"/>
      <c r="M39" s="8"/>
    </row>
    <row r="40" spans="2:16" ht="15" thickBot="1" x14ac:dyDescent="0.35">
      <c r="B40" s="72" t="s">
        <v>71</v>
      </c>
      <c r="C40" s="73"/>
      <c r="D40" s="74"/>
      <c r="E40" s="74"/>
      <c r="F40" s="75"/>
      <c r="G40" s="76"/>
      <c r="H40" s="76"/>
      <c r="I40" s="76"/>
      <c r="J40" s="93"/>
      <c r="K40" s="8"/>
      <c r="L40" s="8"/>
      <c r="M40" s="8"/>
    </row>
    <row r="41" spans="2:16" ht="15" thickTop="1" x14ac:dyDescent="0.3">
      <c r="E41" s="10"/>
      <c r="G41" s="14"/>
      <c r="H41" s="14"/>
      <c r="I41" s="14"/>
      <c r="J41" s="1"/>
      <c r="K41" s="8"/>
      <c r="L41" s="8"/>
      <c r="M41" s="8"/>
    </row>
    <row r="42" spans="2:16" x14ac:dyDescent="0.3">
      <c r="E42" s="10"/>
      <c r="G42" s="14"/>
      <c r="H42" s="14"/>
      <c r="I42" s="14"/>
      <c r="J42" s="1"/>
      <c r="K42" s="8"/>
      <c r="L42" s="8"/>
      <c r="M42" s="8"/>
    </row>
    <row r="43" spans="2:16" x14ac:dyDescent="0.3">
      <c r="E43" s="10"/>
      <c r="G43" s="14"/>
      <c r="H43" s="14"/>
      <c r="I43" s="14"/>
      <c r="J43" s="1"/>
      <c r="K43" s="8"/>
      <c r="L43" s="8"/>
      <c r="M43" s="8"/>
    </row>
    <row r="44" spans="2:16" x14ac:dyDescent="0.3">
      <c r="E44" s="10"/>
      <c r="G44" s="14"/>
      <c r="H44" s="14"/>
      <c r="I44" s="14"/>
      <c r="J44" s="1"/>
      <c r="K44" s="8"/>
      <c r="L44" s="8"/>
      <c r="M44" s="8"/>
    </row>
    <row r="45" spans="2:16" x14ac:dyDescent="0.3">
      <c r="E45" s="10"/>
      <c r="G45" s="14"/>
      <c r="H45" s="14"/>
      <c r="I45" s="14"/>
      <c r="J45" s="1"/>
      <c r="K45" s="8"/>
      <c r="L45" s="8"/>
      <c r="M45" s="8"/>
    </row>
    <row r="46" spans="2:16" x14ac:dyDescent="0.3">
      <c r="E46" s="10"/>
      <c r="G46" s="14"/>
      <c r="H46" s="14"/>
      <c r="I46" s="14"/>
      <c r="J46" s="1"/>
      <c r="K46" s="8"/>
      <c r="L46" s="8"/>
      <c r="M46" s="8"/>
    </row>
    <row r="47" spans="2:16" x14ac:dyDescent="0.3">
      <c r="K47" s="8"/>
      <c r="L47" s="8"/>
      <c r="M47" s="8"/>
    </row>
    <row r="48" spans="2:16" x14ac:dyDescent="0.3"/>
    <row r="49" spans="5:16" x14ac:dyDescent="0.3">
      <c r="J49" s="1"/>
      <c r="K49" s="1"/>
      <c r="L49" s="1"/>
      <c r="M49" s="1"/>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E56" s="10"/>
      <c r="G56" s="14"/>
      <c r="H56" s="14"/>
      <c r="I56" s="14"/>
      <c r="J56" s="1"/>
      <c r="K56" s="8"/>
      <c r="L56" s="8"/>
      <c r="M56" s="8"/>
    </row>
    <row r="57" spans="5:16" x14ac:dyDescent="0.3">
      <c r="E57" s="10"/>
      <c r="G57" s="14"/>
      <c r="H57" s="14"/>
      <c r="I57" s="14"/>
      <c r="J57" s="1"/>
      <c r="K57" s="8"/>
      <c r="L57" s="8"/>
      <c r="M57" s="8"/>
    </row>
    <row r="58" spans="5:16" x14ac:dyDescent="0.3">
      <c r="E58" s="10"/>
      <c r="G58" s="14"/>
      <c r="H58" s="14"/>
      <c r="I58" s="14"/>
      <c r="J58" s="1"/>
      <c r="K58" s="8"/>
      <c r="L58" s="8"/>
      <c r="M58" s="8"/>
    </row>
    <row r="59" spans="5:16" x14ac:dyDescent="0.3">
      <c r="E59" s="10"/>
      <c r="G59" s="14"/>
      <c r="H59" s="14"/>
      <c r="I59" s="14"/>
      <c r="J59" s="1"/>
      <c r="K59" s="8"/>
      <c r="L59" s="8"/>
      <c r="M59" s="8"/>
    </row>
    <row r="60" spans="5:16" hidden="1" x14ac:dyDescent="0.3">
      <c r="K60" s="8"/>
      <c r="L60" s="8"/>
      <c r="M60" s="8"/>
    </row>
    <row r="61" spans="5:16" hidden="1" x14ac:dyDescent="0.3">
      <c r="J61" s="1"/>
      <c r="K61" s="1"/>
      <c r="L61" s="1"/>
      <c r="M61" s="1"/>
    </row>
    <row r="62" spans="5:16" hidden="1" x14ac:dyDescent="0.3">
      <c r="J62" s="1"/>
      <c r="K62" s="1"/>
      <c r="L62" s="1"/>
      <c r="M62" s="1"/>
    </row>
    <row r="64" spans="5:16" hidden="1" x14ac:dyDescent="0.3">
      <c r="P64" s="8"/>
    </row>
    <row r="65" spans="11:16" hidden="1" x14ac:dyDescent="0.3">
      <c r="P65" s="8"/>
    </row>
    <row r="77" spans="11:16" hidden="1" x14ac:dyDescent="0.3">
      <c r="K77" s="8"/>
      <c r="L77" s="8"/>
      <c r="M77" s="8"/>
    </row>
    <row r="79" spans="11:16" hidden="1" x14ac:dyDescent="0.3">
      <c r="K79" s="11"/>
      <c r="L79" s="11"/>
      <c r="M79" s="11"/>
    </row>
    <row r="80" spans="11:16" hidden="1" x14ac:dyDescent="0.3">
      <c r="K80" s="11"/>
      <c r="L80" s="11"/>
      <c r="M80" s="11"/>
    </row>
    <row r="81" spans="1:14" hidden="1" x14ac:dyDescent="0.3">
      <c r="K81" s="11"/>
      <c r="L81" s="11"/>
      <c r="M81" s="11"/>
    </row>
    <row r="82" spans="1:14" hidden="1" x14ac:dyDescent="0.3">
      <c r="K82" s="11"/>
      <c r="L82" s="11"/>
      <c r="M82" s="77"/>
    </row>
    <row r="83" spans="1:14" hidden="1" x14ac:dyDescent="0.3">
      <c r="N83" s="78"/>
    </row>
    <row r="84" spans="1:14" hidden="1" x14ac:dyDescent="0.3">
      <c r="N84" s="78"/>
    </row>
    <row r="85" spans="1:14" hidden="1" x14ac:dyDescent="0.3">
      <c r="N85" s="78"/>
    </row>
    <row r="87" spans="1:14" hidden="1" x14ac:dyDescent="0.3">
      <c r="E87" s="18"/>
      <c r="K87" s="11"/>
      <c r="L87" s="11"/>
      <c r="M87" s="11"/>
    </row>
    <row r="90" spans="1:14" hidden="1" x14ac:dyDescent="0.3">
      <c r="A90" t="s">
        <v>7</v>
      </c>
      <c r="D90" t="s">
        <v>18</v>
      </c>
      <c r="E90" s="1" t="s">
        <v>19</v>
      </c>
    </row>
    <row r="91" spans="1:14" hidden="1" x14ac:dyDescent="0.3">
      <c r="A91" t="str">
        <f t="shared" ref="A91:A96" si="1">IF(O21=0,"",O21)</f>
        <v/>
      </c>
      <c r="D91">
        <f t="shared" ref="D91:D105" ca="1" si="2">IF(A91="",0,VLOOKUP(A91,INDIRECT("'"&amp;$J$7&amp;"'!C500:M515"),11,0))</f>
        <v>0</v>
      </c>
      <c r="E91" s="1" t="str">
        <f>IF(P21="","",SUM(D91/P21)*#REF!)</f>
        <v/>
      </c>
    </row>
    <row r="92" spans="1:14" hidden="1" x14ac:dyDescent="0.3">
      <c r="A92" t="str">
        <f t="shared" si="1"/>
        <v/>
      </c>
      <c r="D92">
        <f t="shared" ca="1" si="2"/>
        <v>0</v>
      </c>
      <c r="E92" s="1" t="str">
        <f>IF(P22="","",SUM(D92/P22)*#REF!)</f>
        <v/>
      </c>
    </row>
    <row r="93" spans="1:14" hidden="1" x14ac:dyDescent="0.3">
      <c r="A93" t="str">
        <f t="shared" si="1"/>
        <v/>
      </c>
      <c r="D93">
        <f t="shared" ca="1" si="2"/>
        <v>0</v>
      </c>
      <c r="E93" s="1" t="str">
        <f>IF(P23="","",SUM(D93/P23)*#REF!)</f>
        <v/>
      </c>
    </row>
    <row r="94" spans="1:14" hidden="1" x14ac:dyDescent="0.3">
      <c r="A94" t="str">
        <f t="shared" si="1"/>
        <v/>
      </c>
      <c r="D94">
        <f t="shared" ca="1" si="2"/>
        <v>0</v>
      </c>
      <c r="E94" s="1" t="str">
        <f>IF(P24="","",SUM(D94/P24)*#REF!)</f>
        <v/>
      </c>
    </row>
    <row r="95" spans="1:14" hidden="1" x14ac:dyDescent="0.3">
      <c r="A95" t="str">
        <f t="shared" si="1"/>
        <v/>
      </c>
      <c r="D95">
        <f t="shared" ca="1" si="2"/>
        <v>0</v>
      </c>
      <c r="E95" s="1" t="str">
        <f>IF(P25="","",SUM(D95/P25)*#REF!)</f>
        <v/>
      </c>
    </row>
    <row r="96" spans="1:14" hidden="1" x14ac:dyDescent="0.3">
      <c r="A96" t="str">
        <f t="shared" si="1"/>
        <v/>
      </c>
      <c r="D96">
        <f t="shared" ca="1" si="2"/>
        <v>0</v>
      </c>
      <c r="E96" s="1" t="str">
        <f>IF(P26="","",SUM(D96/P26)*#REF!)</f>
        <v/>
      </c>
    </row>
    <row r="97" spans="1:5" hidden="1" x14ac:dyDescent="0.3">
      <c r="A97" t="e">
        <f>IF(#REF!=0,"",#REF!)</f>
        <v>#REF!</v>
      </c>
      <c r="D97" t="e">
        <f t="shared" ca="1" si="2"/>
        <v>#REF!</v>
      </c>
      <c r="E97" s="1" t="e">
        <f>IF(#REF!="","",SUM(D97/#REF!)*#REF!)</f>
        <v>#REF!</v>
      </c>
    </row>
    <row r="98" spans="1:5" hidden="1" x14ac:dyDescent="0.3">
      <c r="A98" t="str">
        <f>IF(O27=0,"",O27)</f>
        <v/>
      </c>
      <c r="D98">
        <f t="shared" ca="1" si="2"/>
        <v>0</v>
      </c>
      <c r="E98" s="1" t="str">
        <f>IF(P27="","",SUM(D98/P27)*#REF!)</f>
        <v/>
      </c>
    </row>
    <row r="99" spans="1:5" hidden="1" x14ac:dyDescent="0.3">
      <c r="A99" t="str">
        <f>IF(O28=0,"",O28)</f>
        <v/>
      </c>
      <c r="D99">
        <f t="shared" ca="1" si="2"/>
        <v>0</v>
      </c>
      <c r="E99" s="1" t="str">
        <f>IF(P28="","",SUM(D99/P28)*#REF!)</f>
        <v/>
      </c>
    </row>
    <row r="100" spans="1:5" hidden="1" x14ac:dyDescent="0.3">
      <c r="A100" t="str">
        <f t="shared" ref="A100:A105" si="3">IF(O31=0,"",O31)</f>
        <v/>
      </c>
      <c r="D100">
        <f t="shared" ca="1" si="2"/>
        <v>0</v>
      </c>
      <c r="E100" s="1" t="str">
        <f>IF(P31="","",SUM(D100/P31)*#REF!)</f>
        <v/>
      </c>
    </row>
    <row r="101" spans="1:5" hidden="1" x14ac:dyDescent="0.3">
      <c r="A101" t="str">
        <f t="shared" si="3"/>
        <v/>
      </c>
      <c r="D101">
        <f t="shared" ca="1" si="2"/>
        <v>0</v>
      </c>
      <c r="E101" s="1" t="str">
        <f>IF(P32="","",SUM(D101/P32)*#REF!)</f>
        <v/>
      </c>
    </row>
    <row r="102" spans="1:5" hidden="1" x14ac:dyDescent="0.3">
      <c r="A102" t="str">
        <f t="shared" si="3"/>
        <v/>
      </c>
      <c r="D102">
        <f t="shared" ca="1" si="2"/>
        <v>0</v>
      </c>
      <c r="E102" s="1" t="str">
        <f>IF(P33="","",SUM(D102/P33)*#REF!)</f>
        <v/>
      </c>
    </row>
    <row r="103" spans="1:5" hidden="1" x14ac:dyDescent="0.3">
      <c r="A103" t="str">
        <f t="shared" si="3"/>
        <v/>
      </c>
      <c r="D103">
        <f t="shared" ca="1" si="2"/>
        <v>0</v>
      </c>
      <c r="E103" s="1" t="str">
        <f>IF(P34="","",SUM(D103/P34)*#REF!)</f>
        <v/>
      </c>
    </row>
    <row r="104" spans="1:5" hidden="1" x14ac:dyDescent="0.3">
      <c r="A104" t="str">
        <f t="shared" si="3"/>
        <v/>
      </c>
      <c r="D104">
        <f t="shared" ca="1" si="2"/>
        <v>0</v>
      </c>
      <c r="E104" s="1" t="str">
        <f>IF(P35="","",SUM(D104/P35)*#REF!)</f>
        <v/>
      </c>
    </row>
    <row r="105" spans="1:5" hidden="1" x14ac:dyDescent="0.3">
      <c r="A105" t="str">
        <f t="shared" si="3"/>
        <v/>
      </c>
      <c r="D105">
        <f t="shared" ca="1" si="2"/>
        <v>0</v>
      </c>
      <c r="E105" s="1" t="str">
        <f>IF(P36="","",SUM(D105/P36)*#REF!)</f>
        <v/>
      </c>
    </row>
    <row r="106" spans="1:5" ht="15" hidden="1" thickBot="1" x14ac:dyDescent="0.35">
      <c r="A106" s="73" t="s">
        <v>20</v>
      </c>
      <c r="B106" s="73"/>
      <c r="C106" s="73"/>
      <c r="D106" s="73" t="e">
        <f ca="1">SUM(D91:D105)</f>
        <v>#REF!</v>
      </c>
      <c r="E106" s="74" t="e">
        <f>SUM(E91:E105)</f>
        <v>#REF!</v>
      </c>
    </row>
    <row r="134" x14ac:dyDescent="0.3"/>
  </sheetData>
  <sheetProtection algorithmName="SHA-512" hashValue="b1TPqGaiJBnUNdMDues7XwHL8dyOHQB6QPDnOYQ5Orn8mwf3m1Nk2YUH2dsLnnjRveca7R5cGQgsmHPLGBBPQQ==" saltValue="vCFHmWV2I4ras6CR1wB38A==" spinCount="100000" sheet="1" objects="1" scenarios="1"/>
  <mergeCells count="1">
    <mergeCell ref="B3:J3"/>
  </mergeCells>
  <conditionalFormatting sqref="O15">
    <cfRule type="cellIs" dxfId="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07512"/>
  </sheetPr>
  <dimension ref="A1:Q134"/>
  <sheetViews>
    <sheetView showGridLines="0" showZeros="0" zoomScale="95" zoomScaleNormal="95" workbookViewId="0">
      <selection activeCell="B7" sqref="B7"/>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1" spans="1:15" x14ac:dyDescent="0.3"/>
    <row r="2" spans="1:15" x14ac:dyDescent="0.3"/>
    <row r="3" spans="1:15" ht="21.75" customHeight="1" x14ac:dyDescent="0.45">
      <c r="B3" s="322" t="str">
        <f>CONCATENATE("Uitvoeringsbepaling"," ",N6,", onderdeel van ",verzamelblad!A2," ",verzamelblad!A3)</f>
        <v>Uitvoeringsbepaling , onderdeel van bestek 2023-GRO1023</v>
      </c>
      <c r="C3" s="323"/>
      <c r="D3" s="323"/>
      <c r="E3" s="323"/>
      <c r="F3" s="323"/>
      <c r="G3" s="323"/>
      <c r="H3" s="323"/>
      <c r="I3" s="323"/>
      <c r="J3" s="324"/>
    </row>
    <row r="4" spans="1:15" x14ac:dyDescent="0.3">
      <c r="B4" s="35"/>
      <c r="C4" s="35"/>
      <c r="D4" s="35"/>
      <c r="E4" s="36"/>
      <c r="F4" s="37"/>
      <c r="G4" s="37"/>
      <c r="H4" s="37"/>
      <c r="I4" s="37"/>
      <c r="J4" s="35"/>
    </row>
    <row r="5" spans="1:15" ht="15" customHeight="1" x14ac:dyDescent="0.3">
      <c r="A5" s="8"/>
      <c r="B5" s="38"/>
      <c r="C5" s="39"/>
      <c r="D5" s="39"/>
      <c r="E5" s="40"/>
      <c r="F5" s="41"/>
      <c r="G5" s="41"/>
      <c r="H5" s="41"/>
      <c r="I5" s="41"/>
      <c r="J5" s="42"/>
    </row>
    <row r="6" spans="1:15" x14ac:dyDescent="0.3">
      <c r="A6" s="8"/>
      <c r="B6" s="43"/>
      <c r="C6" s="44"/>
      <c r="D6" s="44"/>
      <c r="E6" s="45"/>
      <c r="F6" s="46"/>
      <c r="G6" s="47" t="s">
        <v>5</v>
      </c>
      <c r="H6" s="79"/>
      <c r="I6" s="79"/>
      <c r="J6" s="48">
        <v>30</v>
      </c>
    </row>
    <row r="7" spans="1:15" x14ac:dyDescent="0.3">
      <c r="A7" s="8"/>
      <c r="B7" s="49"/>
      <c r="C7" s="50"/>
      <c r="D7" s="50"/>
      <c r="E7" s="51"/>
      <c r="F7" s="52"/>
      <c r="G7" s="53" t="s">
        <v>6</v>
      </c>
      <c r="H7" s="53"/>
      <c r="I7" s="53"/>
      <c r="J7" s="54" t="str">
        <f>CONCATENATE(J6,"a")</f>
        <v>30a</v>
      </c>
    </row>
    <row r="8" spans="1:15" x14ac:dyDescent="0.3">
      <c r="J8" s="55"/>
    </row>
    <row r="9" spans="1:15" x14ac:dyDescent="0.3">
      <c r="E9" s="56">
        <f>VLOOKUP($J$6,verzamelblad!$A$5:$EX$51,14,0)</f>
        <v>0</v>
      </c>
    </row>
    <row r="10" spans="1:15" x14ac:dyDescent="0.3">
      <c r="B10" s="57" t="s">
        <v>44</v>
      </c>
      <c r="C10" s="58"/>
      <c r="D10" s="59"/>
      <c r="E10" s="59"/>
      <c r="F10" s="60" t="s">
        <v>75</v>
      </c>
      <c r="G10" s="60" t="s">
        <v>4</v>
      </c>
      <c r="H10" s="80" t="s">
        <v>76</v>
      </c>
      <c r="I10" s="80" t="s">
        <v>78</v>
      </c>
      <c r="J10" s="61" t="s">
        <v>77</v>
      </c>
      <c r="K10" s="1"/>
      <c r="L10" s="1"/>
      <c r="M10" s="1"/>
      <c r="N10" s="1"/>
    </row>
    <row r="11" spans="1:15" ht="18.75" customHeight="1" x14ac:dyDescent="0.3">
      <c r="B11" s="3" t="s">
        <v>46</v>
      </c>
      <c r="C11" s="62"/>
      <c r="D11" s="62"/>
      <c r="E11" s="63"/>
      <c r="F11" s="64"/>
      <c r="G11" s="65"/>
      <c r="H11" s="84"/>
      <c r="I11" s="84"/>
      <c r="J11" s="66">
        <f>SUM(G11*H11)</f>
        <v>0</v>
      </c>
      <c r="K11" s="1"/>
      <c r="L11" s="67"/>
      <c r="M11" s="67"/>
      <c r="N11" s="1"/>
      <c r="O11" s="1"/>
    </row>
    <row r="12" spans="1:15" x14ac:dyDescent="0.3">
      <c r="B12" s="3" t="s">
        <v>47</v>
      </c>
      <c r="C12" s="62"/>
      <c r="D12" s="62"/>
      <c r="E12" s="63"/>
      <c r="F12" s="68"/>
      <c r="G12" s="65"/>
      <c r="H12" s="84"/>
      <c r="I12" s="84"/>
      <c r="J12" s="66">
        <f>SUM(G12*H12)</f>
        <v>0</v>
      </c>
      <c r="K12" s="11"/>
      <c r="L12" s="11"/>
      <c r="M12" s="11"/>
      <c r="N12" s="69"/>
      <c r="O12" s="70"/>
    </row>
    <row r="13" spans="1:15" x14ac:dyDescent="0.3">
      <c r="B13" s="3" t="s">
        <v>48</v>
      </c>
      <c r="C13" s="62"/>
      <c r="D13" s="62"/>
      <c r="E13" s="63"/>
      <c r="F13" s="68"/>
      <c r="G13" s="65">
        <v>9</v>
      </c>
      <c r="H13" s="84"/>
      <c r="I13" s="84"/>
      <c r="J13" s="66">
        <f t="shared" ref="J13:J38" si="0">SUM(G13*H13)</f>
        <v>0</v>
      </c>
      <c r="K13" s="11"/>
      <c r="L13" s="11"/>
      <c r="M13" s="11"/>
      <c r="N13" s="69"/>
      <c r="O13" s="70"/>
    </row>
    <row r="14" spans="1:15" x14ac:dyDescent="0.3">
      <c r="B14" s="3" t="s">
        <v>49</v>
      </c>
      <c r="C14" s="62"/>
      <c r="D14" s="62"/>
      <c r="E14" s="63"/>
      <c r="F14" s="68">
        <v>159</v>
      </c>
      <c r="G14" s="65"/>
      <c r="H14" s="84"/>
      <c r="I14" s="84"/>
      <c r="J14" s="66">
        <f t="shared" si="0"/>
        <v>0</v>
      </c>
      <c r="K14" s="11"/>
      <c r="L14" s="11"/>
      <c r="M14" s="11"/>
      <c r="N14" s="69"/>
      <c r="O14" s="70"/>
    </row>
    <row r="15" spans="1:15" x14ac:dyDescent="0.3">
      <c r="B15" s="3" t="s">
        <v>94</v>
      </c>
      <c r="C15" s="62"/>
      <c r="D15" s="62"/>
      <c r="E15" s="63"/>
      <c r="F15" s="68" t="s">
        <v>106</v>
      </c>
      <c r="G15" s="65"/>
      <c r="H15" s="84"/>
      <c r="I15" s="84"/>
      <c r="J15" s="66">
        <f t="shared" si="0"/>
        <v>0</v>
      </c>
      <c r="K15" s="11"/>
      <c r="L15" s="11"/>
      <c r="M15" s="11"/>
      <c r="N15" s="69"/>
      <c r="O15" s="1"/>
    </row>
    <row r="16" spans="1:15" x14ac:dyDescent="0.3">
      <c r="B16" s="3" t="s">
        <v>50</v>
      </c>
      <c r="C16" s="62"/>
      <c r="D16" s="62"/>
      <c r="E16" s="63"/>
      <c r="F16" s="64" t="s">
        <v>100</v>
      </c>
      <c r="G16" s="65"/>
      <c r="H16" s="84"/>
      <c r="I16" s="84"/>
      <c r="J16" s="66">
        <f t="shared" si="0"/>
        <v>0</v>
      </c>
    </row>
    <row r="17" spans="2:16" x14ac:dyDescent="0.3">
      <c r="B17" s="3" t="s">
        <v>74</v>
      </c>
      <c r="C17" s="62"/>
      <c r="D17" s="62"/>
      <c r="E17" s="63"/>
      <c r="F17" s="64"/>
      <c r="G17" s="65"/>
      <c r="H17" s="84"/>
      <c r="I17" s="84"/>
      <c r="J17" s="66">
        <f t="shared" si="0"/>
        <v>0</v>
      </c>
    </row>
    <row r="18" spans="2:16" x14ac:dyDescent="0.3">
      <c r="B18" s="3" t="s">
        <v>51</v>
      </c>
      <c r="C18" s="62"/>
      <c r="D18" s="62"/>
      <c r="E18" s="63"/>
      <c r="F18" s="68"/>
      <c r="G18" s="65"/>
      <c r="H18" s="84"/>
      <c r="I18" s="84"/>
      <c r="J18" s="66">
        <f t="shared" si="0"/>
        <v>0</v>
      </c>
    </row>
    <row r="19" spans="2:16" ht="15.75" customHeight="1" x14ac:dyDescent="0.3">
      <c r="B19" s="3" t="s">
        <v>52</v>
      </c>
      <c r="C19" s="62"/>
      <c r="D19" s="62"/>
      <c r="E19" s="63"/>
      <c r="F19" s="64"/>
      <c r="G19" s="65"/>
      <c r="H19" s="84"/>
      <c r="I19" s="84"/>
      <c r="J19" s="66">
        <f t="shared" si="0"/>
        <v>0</v>
      </c>
    </row>
    <row r="20" spans="2:16" ht="15.75" customHeight="1" x14ac:dyDescent="0.3">
      <c r="B20" s="3" t="s">
        <v>53</v>
      </c>
      <c r="C20" s="62"/>
      <c r="D20" s="62"/>
      <c r="E20" s="63"/>
      <c r="F20" s="64"/>
      <c r="G20" s="65"/>
      <c r="H20" s="84"/>
      <c r="I20" s="84"/>
      <c r="J20" s="66">
        <f t="shared" si="0"/>
        <v>0</v>
      </c>
    </row>
    <row r="21" spans="2:16" x14ac:dyDescent="0.3">
      <c r="B21" s="3" t="s">
        <v>54</v>
      </c>
      <c r="C21" s="62"/>
      <c r="D21" s="71"/>
      <c r="E21" s="63"/>
      <c r="F21" s="64">
        <v>972</v>
      </c>
      <c r="G21" s="65"/>
      <c r="H21" s="84"/>
      <c r="I21" s="84"/>
      <c r="J21" s="66">
        <f t="shared" si="0"/>
        <v>0</v>
      </c>
      <c r="K21" s="14"/>
      <c r="L21" s="14"/>
      <c r="M21" s="14"/>
      <c r="O21" s="1"/>
      <c r="P21" s="34"/>
    </row>
    <row r="22" spans="2:16" x14ac:dyDescent="0.3">
      <c r="B22" s="3" t="s">
        <v>55</v>
      </c>
      <c r="C22" s="62"/>
      <c r="D22" s="62"/>
      <c r="E22" s="63"/>
      <c r="F22" s="64"/>
      <c r="G22" s="65"/>
      <c r="H22" s="84"/>
      <c r="I22" s="84"/>
      <c r="J22" s="66">
        <f t="shared" si="0"/>
        <v>0</v>
      </c>
      <c r="O22" s="1"/>
      <c r="P22" s="34"/>
    </row>
    <row r="23" spans="2:16" x14ac:dyDescent="0.3">
      <c r="B23" s="3" t="s">
        <v>72</v>
      </c>
      <c r="C23" s="62"/>
      <c r="D23" s="63"/>
      <c r="E23" s="63"/>
      <c r="F23" s="34">
        <v>172</v>
      </c>
      <c r="G23" s="65"/>
      <c r="H23" s="84"/>
      <c r="I23" s="84"/>
      <c r="J23" s="66">
        <f t="shared" si="0"/>
        <v>0</v>
      </c>
      <c r="K23" s="1"/>
      <c r="L23" s="1"/>
      <c r="M23" s="1"/>
      <c r="O23" s="1"/>
      <c r="P23" s="34"/>
    </row>
    <row r="24" spans="2:16" x14ac:dyDescent="0.3">
      <c r="B24" s="3" t="s">
        <v>56</v>
      </c>
      <c r="C24" s="62"/>
      <c r="D24" s="63"/>
      <c r="E24" s="63"/>
      <c r="F24" s="64"/>
      <c r="G24" s="65"/>
      <c r="H24" s="84"/>
      <c r="I24" s="84"/>
      <c r="J24" s="66">
        <f t="shared" si="0"/>
        <v>0</v>
      </c>
      <c r="K24" s="8"/>
      <c r="L24" s="8"/>
      <c r="M24" s="8"/>
      <c r="O24" s="1"/>
      <c r="P24" s="34"/>
    </row>
    <row r="25" spans="2:16" x14ac:dyDescent="0.3">
      <c r="B25" s="3" t="s">
        <v>57</v>
      </c>
      <c r="C25" s="62"/>
      <c r="D25" s="63"/>
      <c r="E25" s="63"/>
      <c r="F25" s="64"/>
      <c r="G25" s="65"/>
      <c r="H25" s="84"/>
      <c r="I25" s="84"/>
      <c r="J25" s="66">
        <f t="shared" si="0"/>
        <v>0</v>
      </c>
      <c r="K25" s="8"/>
      <c r="L25" s="8"/>
      <c r="M25" s="8"/>
      <c r="O25" s="1"/>
      <c r="P25" s="34"/>
    </row>
    <row r="26" spans="2:16" x14ac:dyDescent="0.3">
      <c r="B26" s="3" t="s">
        <v>58</v>
      </c>
      <c r="C26" s="62"/>
      <c r="D26" s="63"/>
      <c r="E26" s="63"/>
      <c r="F26" s="64">
        <v>2039</v>
      </c>
      <c r="G26" s="65"/>
      <c r="H26" s="84"/>
      <c r="I26" s="84"/>
      <c r="J26" s="66">
        <f t="shared" si="0"/>
        <v>0</v>
      </c>
      <c r="K26" s="8"/>
      <c r="L26" s="8"/>
      <c r="M26" s="8"/>
      <c r="O26" s="1"/>
      <c r="P26" s="34"/>
    </row>
    <row r="27" spans="2:16" x14ac:dyDescent="0.3">
      <c r="B27" s="3" t="s">
        <v>59</v>
      </c>
      <c r="C27" s="62"/>
      <c r="D27" s="63"/>
      <c r="E27" s="63"/>
      <c r="F27" s="64"/>
      <c r="G27" s="65"/>
      <c r="H27" s="84"/>
      <c r="I27" s="84"/>
      <c r="J27" s="66">
        <f t="shared" si="0"/>
        <v>0</v>
      </c>
      <c r="K27" s="8"/>
      <c r="L27" s="8"/>
      <c r="M27" s="8"/>
      <c r="O27" s="1"/>
      <c r="P27" s="34"/>
    </row>
    <row r="28" spans="2:16" x14ac:dyDescent="0.3">
      <c r="B28" s="3" t="s">
        <v>45</v>
      </c>
      <c r="C28" s="62"/>
      <c r="D28" s="63"/>
      <c r="E28" s="63"/>
      <c r="F28" s="64"/>
      <c r="G28" s="65">
        <v>1</v>
      </c>
      <c r="H28" s="84"/>
      <c r="I28" s="84"/>
      <c r="J28" s="66">
        <f t="shared" si="0"/>
        <v>0</v>
      </c>
      <c r="K28" s="8"/>
      <c r="L28" s="8"/>
      <c r="M28" s="8"/>
      <c r="O28" s="1"/>
      <c r="P28" s="34"/>
    </row>
    <row r="29" spans="2:16" x14ac:dyDescent="0.3">
      <c r="B29" s="3" t="s">
        <v>73</v>
      </c>
      <c r="C29" s="62"/>
      <c r="D29" s="63"/>
      <c r="E29" s="63"/>
      <c r="F29" s="65">
        <v>33</v>
      </c>
      <c r="G29" s="65"/>
      <c r="H29" s="87"/>
      <c r="I29" s="87"/>
      <c r="J29" s="66">
        <f t="shared" si="0"/>
        <v>0</v>
      </c>
      <c r="K29" s="8"/>
      <c r="L29" s="8"/>
      <c r="M29" s="8"/>
      <c r="O29" s="1"/>
      <c r="P29" s="34"/>
    </row>
    <row r="30" spans="2:16" x14ac:dyDescent="0.3">
      <c r="B30" s="3" t="s">
        <v>73</v>
      </c>
      <c r="C30" s="62"/>
      <c r="D30" s="63"/>
      <c r="E30" s="63"/>
      <c r="F30" s="65"/>
      <c r="G30" s="65"/>
      <c r="H30" s="87"/>
      <c r="I30" s="87"/>
      <c r="J30" s="66">
        <f t="shared" si="0"/>
        <v>0</v>
      </c>
      <c r="K30" s="8"/>
      <c r="L30" s="8"/>
      <c r="M30" s="8"/>
      <c r="O30" s="1"/>
      <c r="P30" s="34"/>
    </row>
    <row r="31" spans="2:16" x14ac:dyDescent="0.3">
      <c r="B31" s="3" t="s">
        <v>73</v>
      </c>
      <c r="C31" s="62"/>
      <c r="D31" s="63"/>
      <c r="E31" s="63"/>
      <c r="F31" s="65"/>
      <c r="G31" s="65"/>
      <c r="H31" s="87"/>
      <c r="I31" s="87"/>
      <c r="J31" s="66">
        <f t="shared" si="0"/>
        <v>0</v>
      </c>
      <c r="K31" s="8"/>
      <c r="L31" s="8"/>
      <c r="M31" s="8"/>
      <c r="O31" s="1"/>
      <c r="P31" s="34"/>
    </row>
    <row r="32" spans="2:16" x14ac:dyDescent="0.3">
      <c r="B32" s="88" t="s">
        <v>85</v>
      </c>
      <c r="C32" s="89" t="s">
        <v>102</v>
      </c>
      <c r="D32" s="90"/>
      <c r="E32" s="90"/>
      <c r="F32" s="91"/>
      <c r="G32" s="92">
        <v>7</v>
      </c>
      <c r="H32" s="86"/>
      <c r="I32" s="86"/>
      <c r="J32" s="66">
        <f t="shared" si="0"/>
        <v>0</v>
      </c>
      <c r="K32" s="8"/>
      <c r="L32" s="8"/>
      <c r="M32" s="8"/>
      <c r="O32" s="1"/>
      <c r="P32" s="34"/>
    </row>
    <row r="33" spans="2:16" x14ac:dyDescent="0.3">
      <c r="B33" s="3" t="s">
        <v>86</v>
      </c>
      <c r="C33" s="62" t="s">
        <v>91</v>
      </c>
      <c r="D33" s="63"/>
      <c r="E33" s="63"/>
      <c r="F33" s="64"/>
      <c r="G33" s="65">
        <v>2</v>
      </c>
      <c r="H33" s="84"/>
      <c r="I33" s="84"/>
      <c r="J33" s="66">
        <f t="shared" si="0"/>
        <v>0</v>
      </c>
      <c r="K33" s="8"/>
      <c r="L33" s="8"/>
      <c r="M33" s="8"/>
      <c r="O33" s="1"/>
      <c r="P33" s="34"/>
    </row>
    <row r="34" spans="2:16" x14ac:dyDescent="0.3">
      <c r="B34" s="3" t="s">
        <v>87</v>
      </c>
      <c r="C34" s="62" t="s">
        <v>96</v>
      </c>
      <c r="D34" s="63"/>
      <c r="E34" s="63"/>
      <c r="F34" s="64"/>
      <c r="G34" s="65">
        <v>2</v>
      </c>
      <c r="H34" s="84"/>
      <c r="I34" s="84"/>
      <c r="J34" s="66">
        <f t="shared" si="0"/>
        <v>0</v>
      </c>
      <c r="K34" s="8"/>
      <c r="L34" s="8"/>
      <c r="M34" s="8"/>
      <c r="O34" s="1"/>
      <c r="P34" s="34"/>
    </row>
    <row r="35" spans="2:16" x14ac:dyDescent="0.3">
      <c r="B35" s="3" t="s">
        <v>88</v>
      </c>
      <c r="C35" s="81" t="s">
        <v>101</v>
      </c>
      <c r="D35" s="82"/>
      <c r="E35" s="82"/>
      <c r="F35" s="64"/>
      <c r="G35" s="83">
        <v>1</v>
      </c>
      <c r="H35" s="85"/>
      <c r="I35" s="85"/>
      <c r="J35" s="66">
        <f t="shared" si="0"/>
        <v>0</v>
      </c>
      <c r="K35" s="8"/>
      <c r="L35" s="8"/>
      <c r="M35" s="8"/>
      <c r="O35" s="1"/>
      <c r="P35" s="34"/>
    </row>
    <row r="36" spans="2:16" x14ac:dyDescent="0.3">
      <c r="B36" s="3" t="s">
        <v>89</v>
      </c>
      <c r="C36" s="81" t="s">
        <v>103</v>
      </c>
      <c r="D36" s="82"/>
      <c r="E36" s="82"/>
      <c r="F36" s="64"/>
      <c r="G36" s="83">
        <v>1</v>
      </c>
      <c r="H36" s="85"/>
      <c r="I36" s="85"/>
      <c r="J36" s="66">
        <f t="shared" si="0"/>
        <v>0</v>
      </c>
      <c r="K36" s="8"/>
      <c r="L36" s="8"/>
      <c r="M36" s="8"/>
      <c r="O36" s="1"/>
      <c r="P36" s="34"/>
    </row>
    <row r="37" spans="2:16" x14ac:dyDescent="0.3">
      <c r="B37" s="3" t="s">
        <v>90</v>
      </c>
      <c r="C37" s="94" t="s">
        <v>101</v>
      </c>
      <c r="D37" s="64"/>
      <c r="E37" s="64"/>
      <c r="F37" s="64"/>
      <c r="G37" s="65"/>
      <c r="H37" s="85"/>
      <c r="I37" s="85"/>
      <c r="J37" s="66">
        <f t="shared" si="0"/>
        <v>0</v>
      </c>
    </row>
    <row r="38" spans="2:16" x14ac:dyDescent="0.3">
      <c r="B38" s="3"/>
      <c r="C38" s="94" t="s">
        <v>99</v>
      </c>
      <c r="D38" s="64"/>
      <c r="E38" s="64"/>
      <c r="F38" s="64"/>
      <c r="G38" s="65">
        <v>2</v>
      </c>
      <c r="H38" s="85"/>
      <c r="I38" s="85"/>
      <c r="J38" s="66">
        <f t="shared" si="0"/>
        <v>0</v>
      </c>
      <c r="K38" s="1"/>
      <c r="L38" s="1"/>
      <c r="M38" s="1"/>
    </row>
    <row r="39" spans="2:16" x14ac:dyDescent="0.3">
      <c r="B39" s="3" t="s">
        <v>84</v>
      </c>
      <c r="C39" s="64"/>
      <c r="D39" s="64"/>
      <c r="E39" s="64"/>
      <c r="F39" s="64"/>
      <c r="G39" s="65">
        <v>3</v>
      </c>
      <c r="H39" s="85"/>
      <c r="I39" s="85"/>
      <c r="J39" s="66">
        <f>SUM(G39*H39)</f>
        <v>0</v>
      </c>
      <c r="K39" s="8"/>
      <c r="L39" s="8"/>
      <c r="M39" s="8"/>
    </row>
    <row r="40" spans="2:16" ht="15" thickBot="1" x14ac:dyDescent="0.35">
      <c r="B40" s="72" t="s">
        <v>71</v>
      </c>
      <c r="C40" s="73"/>
      <c r="D40" s="74"/>
      <c r="E40" s="74"/>
      <c r="F40" s="75"/>
      <c r="G40" s="76"/>
      <c r="H40" s="76"/>
      <c r="I40" s="76"/>
      <c r="J40" s="93"/>
      <c r="K40" s="8"/>
      <c r="L40" s="8"/>
      <c r="M40" s="8"/>
    </row>
    <row r="41" spans="2:16" ht="15" thickTop="1" x14ac:dyDescent="0.3">
      <c r="E41" s="10"/>
      <c r="G41" s="14"/>
      <c r="H41" s="14"/>
      <c r="I41" s="14"/>
      <c r="J41" s="1"/>
      <c r="K41" s="8"/>
      <c r="L41" s="8"/>
      <c r="M41" s="8"/>
    </row>
    <row r="42" spans="2:16" x14ac:dyDescent="0.3">
      <c r="E42" s="10"/>
      <c r="G42" s="14"/>
      <c r="H42" s="14"/>
      <c r="I42" s="14"/>
      <c r="J42" s="1"/>
      <c r="K42" s="8"/>
      <c r="L42" s="8"/>
      <c r="M42" s="8"/>
    </row>
    <row r="43" spans="2:16" x14ac:dyDescent="0.3">
      <c r="E43" s="10"/>
      <c r="G43" s="14"/>
      <c r="H43" s="14"/>
      <c r="I43" s="14"/>
      <c r="J43" s="1"/>
      <c r="K43" s="8"/>
      <c r="L43" s="8"/>
      <c r="M43" s="8"/>
    </row>
    <row r="44" spans="2:16" x14ac:dyDescent="0.3">
      <c r="E44" s="10"/>
      <c r="G44" s="14"/>
      <c r="H44" s="14"/>
      <c r="I44" s="14"/>
      <c r="J44" s="1"/>
      <c r="K44" s="8"/>
      <c r="L44" s="8"/>
      <c r="M44" s="8"/>
    </row>
    <row r="45" spans="2:16" x14ac:dyDescent="0.3">
      <c r="E45" s="10"/>
      <c r="G45" s="14"/>
      <c r="H45" s="14"/>
      <c r="I45" s="14"/>
      <c r="J45" s="1"/>
      <c r="K45" s="8"/>
      <c r="L45" s="8"/>
      <c r="M45" s="8"/>
    </row>
    <row r="46" spans="2:16" x14ac:dyDescent="0.3">
      <c r="E46" s="10"/>
      <c r="G46" s="14"/>
      <c r="H46" s="14"/>
      <c r="I46" s="14"/>
      <c r="J46" s="1"/>
      <c r="K46" s="8"/>
      <c r="L46" s="8"/>
      <c r="M46" s="8"/>
    </row>
    <row r="47" spans="2:16" x14ac:dyDescent="0.3">
      <c r="K47" s="8"/>
      <c r="L47" s="8"/>
      <c r="M47" s="8"/>
    </row>
    <row r="48" spans="2:16" x14ac:dyDescent="0.3"/>
    <row r="49" spans="5:16" x14ac:dyDescent="0.3">
      <c r="J49" s="1"/>
      <c r="K49" s="1"/>
      <c r="L49" s="1"/>
      <c r="M49" s="1"/>
    </row>
    <row r="50" spans="5:16" x14ac:dyDescent="0.3">
      <c r="E50" s="10"/>
      <c r="G50" s="14"/>
      <c r="H50" s="14"/>
      <c r="I50" s="14"/>
      <c r="J50" s="1"/>
      <c r="K50" s="8"/>
      <c r="L50" s="8"/>
      <c r="M50" s="8"/>
    </row>
    <row r="51" spans="5:16" x14ac:dyDescent="0.3">
      <c r="E51" s="10"/>
      <c r="G51" s="14"/>
      <c r="H51" s="14"/>
      <c r="I51" s="14"/>
      <c r="J51" s="1"/>
      <c r="K51" s="8"/>
      <c r="L51" s="8"/>
      <c r="M51" s="8"/>
    </row>
    <row r="52" spans="5:16" x14ac:dyDescent="0.3">
      <c r="E52" s="10"/>
      <c r="G52" s="14"/>
      <c r="H52" s="14"/>
      <c r="I52" s="14"/>
      <c r="J52" s="1"/>
      <c r="K52" s="8"/>
      <c r="L52" s="8"/>
      <c r="M52" s="8"/>
    </row>
    <row r="53" spans="5:16" x14ac:dyDescent="0.3">
      <c r="E53" s="10"/>
      <c r="G53" s="14"/>
      <c r="H53" s="14"/>
      <c r="I53" s="14"/>
      <c r="J53" s="1"/>
      <c r="K53" s="8"/>
      <c r="L53" s="8"/>
      <c r="M53" s="8"/>
    </row>
    <row r="54" spans="5:16" x14ac:dyDescent="0.3">
      <c r="E54" s="10"/>
      <c r="G54" s="14"/>
      <c r="H54" s="14"/>
      <c r="I54" s="14"/>
      <c r="J54" s="1"/>
      <c r="K54" s="8"/>
      <c r="L54" s="8"/>
      <c r="M54" s="8"/>
    </row>
    <row r="55" spans="5:16" x14ac:dyDescent="0.3">
      <c r="E55" s="10"/>
      <c r="G55" s="14"/>
      <c r="H55" s="14"/>
      <c r="I55" s="14"/>
      <c r="J55" s="1"/>
      <c r="K55" s="8"/>
      <c r="L55" s="8"/>
      <c r="M55" s="8"/>
    </row>
    <row r="56" spans="5:16" x14ac:dyDescent="0.3">
      <c r="E56" s="10"/>
      <c r="G56" s="14"/>
      <c r="H56" s="14"/>
      <c r="I56" s="14"/>
      <c r="J56" s="1"/>
      <c r="K56" s="8"/>
      <c r="L56" s="8"/>
      <c r="M56" s="8"/>
    </row>
    <row r="57" spans="5:16" x14ac:dyDescent="0.3">
      <c r="E57" s="10"/>
      <c r="G57" s="14"/>
      <c r="H57" s="14"/>
      <c r="I57" s="14"/>
      <c r="J57" s="1"/>
      <c r="K57" s="8"/>
      <c r="L57" s="8"/>
      <c r="M57" s="8"/>
    </row>
    <row r="58" spans="5:16" x14ac:dyDescent="0.3">
      <c r="E58" s="10"/>
      <c r="G58" s="14"/>
      <c r="H58" s="14"/>
      <c r="I58" s="14"/>
      <c r="J58" s="1"/>
      <c r="K58" s="8"/>
      <c r="L58" s="8"/>
      <c r="M58" s="8"/>
    </row>
    <row r="59" spans="5:16" x14ac:dyDescent="0.3">
      <c r="E59" s="10"/>
      <c r="G59" s="14"/>
      <c r="H59" s="14"/>
      <c r="I59" s="14"/>
      <c r="J59" s="1"/>
      <c r="K59" s="8"/>
      <c r="L59" s="8"/>
      <c r="M59" s="8"/>
    </row>
    <row r="60" spans="5:16" hidden="1" x14ac:dyDescent="0.3">
      <c r="K60" s="8"/>
      <c r="L60" s="8"/>
      <c r="M60" s="8"/>
    </row>
    <row r="61" spans="5:16" hidden="1" x14ac:dyDescent="0.3">
      <c r="J61" s="1"/>
      <c r="K61" s="1"/>
      <c r="L61" s="1"/>
      <c r="M61" s="1"/>
    </row>
    <row r="62" spans="5:16" hidden="1" x14ac:dyDescent="0.3">
      <c r="J62" s="1"/>
      <c r="K62" s="1"/>
      <c r="L62" s="1"/>
      <c r="M62" s="1"/>
    </row>
    <row r="64" spans="5:16" hidden="1" x14ac:dyDescent="0.3">
      <c r="P64" s="8"/>
    </row>
    <row r="65" spans="11:16" hidden="1" x14ac:dyDescent="0.3">
      <c r="P65" s="8"/>
    </row>
    <row r="77" spans="11:16" hidden="1" x14ac:dyDescent="0.3">
      <c r="K77" s="8"/>
      <c r="L77" s="8"/>
      <c r="M77" s="8"/>
    </row>
    <row r="79" spans="11:16" hidden="1" x14ac:dyDescent="0.3">
      <c r="K79" s="11"/>
      <c r="L79" s="11"/>
      <c r="M79" s="11"/>
    </row>
    <row r="80" spans="11:16" hidden="1" x14ac:dyDescent="0.3">
      <c r="K80" s="11"/>
      <c r="L80" s="11"/>
      <c r="M80" s="11"/>
    </row>
    <row r="81" spans="1:14" hidden="1" x14ac:dyDescent="0.3">
      <c r="K81" s="11"/>
      <c r="L81" s="11"/>
      <c r="M81" s="11"/>
    </row>
    <row r="82" spans="1:14" hidden="1" x14ac:dyDescent="0.3">
      <c r="K82" s="11"/>
      <c r="L82" s="11"/>
      <c r="M82" s="77"/>
    </row>
    <row r="83" spans="1:14" hidden="1" x14ac:dyDescent="0.3">
      <c r="N83" s="78"/>
    </row>
    <row r="84" spans="1:14" hidden="1" x14ac:dyDescent="0.3">
      <c r="N84" s="78"/>
    </row>
    <row r="85" spans="1:14" hidden="1" x14ac:dyDescent="0.3">
      <c r="N85" s="78"/>
    </row>
    <row r="87" spans="1:14" hidden="1" x14ac:dyDescent="0.3">
      <c r="E87" s="18"/>
      <c r="K87" s="11"/>
      <c r="L87" s="11"/>
      <c r="M87" s="11"/>
    </row>
    <row r="90" spans="1:14" hidden="1" x14ac:dyDescent="0.3">
      <c r="A90" t="s">
        <v>7</v>
      </c>
      <c r="D90" t="s">
        <v>18</v>
      </c>
      <c r="E90" s="1" t="s">
        <v>19</v>
      </c>
    </row>
    <row r="91" spans="1:14" hidden="1" x14ac:dyDescent="0.3">
      <c r="A91" t="str">
        <f t="shared" ref="A91:A96" si="1">IF(O21=0,"",O21)</f>
        <v/>
      </c>
      <c r="D91">
        <f t="shared" ref="D91:D105" ca="1" si="2">IF(A91="",0,VLOOKUP(A91,INDIRECT("'"&amp;$J$7&amp;"'!C500:M515"),11,0))</f>
        <v>0</v>
      </c>
      <c r="E91" s="1" t="str">
        <f>IF(P21="","",SUM(D91/P21)*#REF!)</f>
        <v/>
      </c>
    </row>
    <row r="92" spans="1:14" hidden="1" x14ac:dyDescent="0.3">
      <c r="A92" t="str">
        <f t="shared" si="1"/>
        <v/>
      </c>
      <c r="D92">
        <f t="shared" ca="1" si="2"/>
        <v>0</v>
      </c>
      <c r="E92" s="1" t="str">
        <f>IF(P22="","",SUM(D92/P22)*#REF!)</f>
        <v/>
      </c>
    </row>
    <row r="93" spans="1:14" hidden="1" x14ac:dyDescent="0.3">
      <c r="A93" t="str">
        <f t="shared" si="1"/>
        <v/>
      </c>
      <c r="D93">
        <f t="shared" ca="1" si="2"/>
        <v>0</v>
      </c>
      <c r="E93" s="1" t="str">
        <f>IF(P23="","",SUM(D93/P23)*#REF!)</f>
        <v/>
      </c>
    </row>
    <row r="94" spans="1:14" hidden="1" x14ac:dyDescent="0.3">
      <c r="A94" t="str">
        <f t="shared" si="1"/>
        <v/>
      </c>
      <c r="D94">
        <f t="shared" ca="1" si="2"/>
        <v>0</v>
      </c>
      <c r="E94" s="1" t="str">
        <f>IF(P24="","",SUM(D94/P24)*#REF!)</f>
        <v/>
      </c>
    </row>
    <row r="95" spans="1:14" hidden="1" x14ac:dyDescent="0.3">
      <c r="A95" t="str">
        <f t="shared" si="1"/>
        <v/>
      </c>
      <c r="D95">
        <f t="shared" ca="1" si="2"/>
        <v>0</v>
      </c>
      <c r="E95" s="1" t="str">
        <f>IF(P25="","",SUM(D95/P25)*#REF!)</f>
        <v/>
      </c>
    </row>
    <row r="96" spans="1:14" hidden="1" x14ac:dyDescent="0.3">
      <c r="A96" t="str">
        <f t="shared" si="1"/>
        <v/>
      </c>
      <c r="D96">
        <f t="shared" ca="1" si="2"/>
        <v>0</v>
      </c>
      <c r="E96" s="1" t="str">
        <f>IF(P26="","",SUM(D96/P26)*#REF!)</f>
        <v/>
      </c>
    </row>
    <row r="97" spans="1:5" hidden="1" x14ac:dyDescent="0.3">
      <c r="A97" t="e">
        <f>IF(#REF!=0,"",#REF!)</f>
        <v>#REF!</v>
      </c>
      <c r="D97" t="e">
        <f t="shared" ca="1" si="2"/>
        <v>#REF!</v>
      </c>
      <c r="E97" s="1" t="e">
        <f>IF(#REF!="","",SUM(D97/#REF!)*#REF!)</f>
        <v>#REF!</v>
      </c>
    </row>
    <row r="98" spans="1:5" hidden="1" x14ac:dyDescent="0.3">
      <c r="A98" t="str">
        <f>IF(O27=0,"",O27)</f>
        <v/>
      </c>
      <c r="D98">
        <f t="shared" ca="1" si="2"/>
        <v>0</v>
      </c>
      <c r="E98" s="1" t="str">
        <f>IF(P27="","",SUM(D98/P27)*#REF!)</f>
        <v/>
      </c>
    </row>
    <row r="99" spans="1:5" hidden="1" x14ac:dyDescent="0.3">
      <c r="A99" t="str">
        <f>IF(O28=0,"",O28)</f>
        <v/>
      </c>
      <c r="D99">
        <f t="shared" ca="1" si="2"/>
        <v>0</v>
      </c>
      <c r="E99" s="1" t="str">
        <f>IF(P28="","",SUM(D99/P28)*#REF!)</f>
        <v/>
      </c>
    </row>
    <row r="100" spans="1:5" hidden="1" x14ac:dyDescent="0.3">
      <c r="A100" t="str">
        <f t="shared" ref="A100:A105" si="3">IF(O31=0,"",O31)</f>
        <v/>
      </c>
      <c r="D100">
        <f t="shared" ca="1" si="2"/>
        <v>0</v>
      </c>
      <c r="E100" s="1" t="str">
        <f>IF(P31="","",SUM(D100/P31)*#REF!)</f>
        <v/>
      </c>
    </row>
    <row r="101" spans="1:5" hidden="1" x14ac:dyDescent="0.3">
      <c r="A101" t="str">
        <f t="shared" si="3"/>
        <v/>
      </c>
      <c r="D101">
        <f t="shared" ca="1" si="2"/>
        <v>0</v>
      </c>
      <c r="E101" s="1" t="str">
        <f>IF(P32="","",SUM(D101/P32)*#REF!)</f>
        <v/>
      </c>
    </row>
    <row r="102" spans="1:5" hidden="1" x14ac:dyDescent="0.3">
      <c r="A102" t="str">
        <f t="shared" si="3"/>
        <v/>
      </c>
      <c r="D102">
        <f t="shared" ca="1" si="2"/>
        <v>0</v>
      </c>
      <c r="E102" s="1" t="str">
        <f>IF(P33="","",SUM(D102/P33)*#REF!)</f>
        <v/>
      </c>
    </row>
    <row r="103" spans="1:5" hidden="1" x14ac:dyDescent="0.3">
      <c r="A103" t="str">
        <f t="shared" si="3"/>
        <v/>
      </c>
      <c r="D103">
        <f t="shared" ca="1" si="2"/>
        <v>0</v>
      </c>
      <c r="E103" s="1" t="str">
        <f>IF(P34="","",SUM(D103/P34)*#REF!)</f>
        <v/>
      </c>
    </row>
    <row r="104" spans="1:5" hidden="1" x14ac:dyDescent="0.3">
      <c r="A104" t="str">
        <f t="shared" si="3"/>
        <v/>
      </c>
      <c r="D104">
        <f t="shared" ca="1" si="2"/>
        <v>0</v>
      </c>
      <c r="E104" s="1" t="str">
        <f>IF(P35="","",SUM(D104/P35)*#REF!)</f>
        <v/>
      </c>
    </row>
    <row r="105" spans="1:5" hidden="1" x14ac:dyDescent="0.3">
      <c r="A105" t="str">
        <f t="shared" si="3"/>
        <v/>
      </c>
      <c r="D105">
        <f t="shared" ca="1" si="2"/>
        <v>0</v>
      </c>
      <c r="E105" s="1" t="str">
        <f>IF(P36="","",SUM(D105/P36)*#REF!)</f>
        <v/>
      </c>
    </row>
    <row r="106" spans="1:5" ht="15" hidden="1" thickBot="1" x14ac:dyDescent="0.35">
      <c r="A106" s="73" t="s">
        <v>20</v>
      </c>
      <c r="B106" s="73"/>
      <c r="C106" s="73"/>
      <c r="D106" s="73" t="e">
        <f ca="1">SUM(D91:D105)</f>
        <v>#REF!</v>
      </c>
      <c r="E106" s="74" t="e">
        <f>SUM(E91:E105)</f>
        <v>#REF!</v>
      </c>
    </row>
    <row r="134" x14ac:dyDescent="0.3"/>
  </sheetData>
  <sheetProtection algorithmName="SHA-512" hashValue="TtdWFfJUkwGyUm1t2DY1BsiLoUrvSbi6QPXQJjAnSUj9j5IQ4KvM2qDrJs1TYJ+rWlGriNCVsXu9oKOw0cAqmg==" saltValue="BPgkpEpCTPCkrybA6D5HEA==" spinCount="100000" sheet="1" objects="1" scenarios="1"/>
  <mergeCells count="1">
    <mergeCell ref="B3:J3"/>
  </mergeCells>
  <conditionalFormatting sqref="O15">
    <cfRule type="cellIs" dxfId="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07512"/>
  </sheetPr>
  <dimension ref="A1:Q135"/>
  <sheetViews>
    <sheetView showGridLines="0" showZeros="0" zoomScale="95" zoomScaleNormal="95" workbookViewId="0">
      <selection activeCell="B7" sqref="B7"/>
    </sheetView>
  </sheetViews>
  <sheetFormatPr defaultColWidth="0" defaultRowHeight="14.4" zeroHeight="1" x14ac:dyDescent="0.3"/>
  <cols>
    <col min="1" max="1" width="8.109375" customWidth="1"/>
    <col min="2" max="4" width="15.6640625" customWidth="1"/>
    <col min="5" max="5" width="15.6640625" style="1" customWidth="1"/>
    <col min="6" max="6" width="15.6640625" style="34" customWidth="1"/>
    <col min="7" max="9" width="16.88671875" style="34" customWidth="1"/>
    <col min="10" max="11" width="15.6640625" customWidth="1"/>
    <col min="12" max="15" width="15.6640625" hidden="1" customWidth="1"/>
    <col min="16" max="16" width="16.44140625" hidden="1" customWidth="1"/>
    <col min="17" max="17" width="2.109375" hidden="1" customWidth="1"/>
  </cols>
  <sheetData>
    <row r="1" spans="1:15" x14ac:dyDescent="0.3"/>
    <row r="2" spans="1:15" x14ac:dyDescent="0.3"/>
    <row r="3" spans="1:15" ht="21.75" customHeight="1" x14ac:dyDescent="0.45">
      <c r="B3" s="322" t="str">
        <f>CONCATENATE("Uitvoeringsbepaling"," ",N6,", onderdeel van ",verzamelblad!A2," ",verzamelblad!A3)</f>
        <v>Uitvoeringsbepaling , onderdeel van bestek 2023-GRO1023</v>
      </c>
      <c r="C3" s="323"/>
      <c r="D3" s="323"/>
      <c r="E3" s="323"/>
      <c r="F3" s="323"/>
      <c r="G3" s="323"/>
      <c r="H3" s="323"/>
      <c r="I3" s="323"/>
      <c r="J3" s="324"/>
    </row>
    <row r="4" spans="1:15" x14ac:dyDescent="0.3">
      <c r="B4" s="35"/>
      <c r="C4" s="35"/>
      <c r="D4" s="35"/>
      <c r="E4" s="36"/>
      <c r="F4" s="37"/>
      <c r="G4" s="37"/>
      <c r="H4" s="37"/>
      <c r="I4" s="37"/>
      <c r="J4" s="35"/>
    </row>
    <row r="5" spans="1:15" ht="15" customHeight="1" x14ac:dyDescent="0.3">
      <c r="A5" s="8"/>
      <c r="B5" s="38"/>
      <c r="C5" s="39"/>
      <c r="D5" s="39"/>
      <c r="E5" s="40"/>
      <c r="F5" s="41"/>
      <c r="G5" s="41"/>
      <c r="H5" s="41"/>
      <c r="I5" s="41"/>
      <c r="J5" s="42"/>
    </row>
    <row r="6" spans="1:15" x14ac:dyDescent="0.3">
      <c r="A6" s="8"/>
      <c r="B6" s="43"/>
      <c r="C6" s="44"/>
      <c r="D6" s="44"/>
      <c r="E6" s="45"/>
      <c r="F6" s="46"/>
      <c r="G6" s="47" t="s">
        <v>5</v>
      </c>
      <c r="H6" s="79"/>
      <c r="I6" s="79"/>
      <c r="J6" s="48">
        <v>30</v>
      </c>
    </row>
    <row r="7" spans="1:15" x14ac:dyDescent="0.3">
      <c r="A7" s="8"/>
      <c r="B7" s="49"/>
      <c r="C7" s="50"/>
      <c r="D7" s="50"/>
      <c r="E7" s="51"/>
      <c r="F7" s="52"/>
      <c r="G7" s="53" t="s">
        <v>6</v>
      </c>
      <c r="H7" s="53"/>
      <c r="I7" s="53"/>
      <c r="J7" s="54" t="str">
        <f>CONCATENATE(J6,"a")</f>
        <v>30a</v>
      </c>
    </row>
    <row r="8" spans="1:15" x14ac:dyDescent="0.3">
      <c r="J8" s="55"/>
    </row>
    <row r="9" spans="1:15" x14ac:dyDescent="0.3">
      <c r="E9" s="56">
        <f>VLOOKUP($J$6,verzamelblad!$A$5:$EX$51,14,0)</f>
        <v>0</v>
      </c>
    </row>
    <row r="10" spans="1:15" x14ac:dyDescent="0.3">
      <c r="B10" s="57" t="s">
        <v>44</v>
      </c>
      <c r="C10" s="58"/>
      <c r="D10" s="59"/>
      <c r="E10" s="59"/>
      <c r="F10" s="60" t="s">
        <v>75</v>
      </c>
      <c r="G10" s="60" t="s">
        <v>4</v>
      </c>
      <c r="H10" s="80" t="s">
        <v>76</v>
      </c>
      <c r="I10" s="80" t="s">
        <v>78</v>
      </c>
      <c r="J10" s="61" t="s">
        <v>77</v>
      </c>
      <c r="K10" s="1"/>
      <c r="L10" s="1"/>
      <c r="M10" s="1"/>
      <c r="N10" s="1"/>
    </row>
    <row r="11" spans="1:15" ht="18.75" customHeight="1" x14ac:dyDescent="0.3">
      <c r="B11" s="3" t="s">
        <v>46</v>
      </c>
      <c r="C11" s="62"/>
      <c r="D11" s="62"/>
      <c r="E11" s="63"/>
      <c r="F11" s="64"/>
      <c r="G11" s="65"/>
      <c r="H11" s="84"/>
      <c r="I11" s="84"/>
      <c r="J11" s="66">
        <f>SUM(G11*H11)</f>
        <v>0</v>
      </c>
      <c r="K11" s="1"/>
      <c r="L11" s="67"/>
      <c r="M11" s="67"/>
      <c r="N11" s="1"/>
      <c r="O11" s="1"/>
    </row>
    <row r="12" spans="1:15" x14ac:dyDescent="0.3">
      <c r="B12" s="3" t="s">
        <v>47</v>
      </c>
      <c r="C12" s="62"/>
      <c r="D12" s="62"/>
      <c r="E12" s="63"/>
      <c r="F12" s="68"/>
      <c r="G12" s="65">
        <v>9</v>
      </c>
      <c r="H12" s="84"/>
      <c r="I12" s="84"/>
      <c r="J12" s="66">
        <f>SUM(G12*H12)</f>
        <v>0</v>
      </c>
      <c r="K12" s="11"/>
      <c r="L12" s="11"/>
      <c r="M12" s="11"/>
      <c r="N12" s="69"/>
      <c r="O12" s="70"/>
    </row>
    <row r="13" spans="1:15" x14ac:dyDescent="0.3">
      <c r="B13" s="3" t="s">
        <v>48</v>
      </c>
      <c r="C13" s="62"/>
      <c r="D13" s="62"/>
      <c r="E13" s="63"/>
      <c r="F13" s="68"/>
      <c r="G13" s="65"/>
      <c r="H13" s="84"/>
      <c r="I13" s="84"/>
      <c r="J13" s="66">
        <f t="shared" ref="J13:J39" si="0">SUM(G13*H13)</f>
        <v>0</v>
      </c>
      <c r="K13" s="11"/>
      <c r="L13" s="11"/>
      <c r="M13" s="11"/>
      <c r="N13" s="69"/>
      <c r="O13" s="70"/>
    </row>
    <row r="14" spans="1:15" x14ac:dyDescent="0.3">
      <c r="B14" s="3" t="s">
        <v>49</v>
      </c>
      <c r="C14" s="62"/>
      <c r="D14" s="62"/>
      <c r="E14" s="63"/>
      <c r="F14" s="68"/>
      <c r="G14" s="65"/>
      <c r="H14" s="84"/>
      <c r="I14" s="84"/>
      <c r="J14" s="66">
        <f t="shared" si="0"/>
        <v>0</v>
      </c>
      <c r="K14" s="11"/>
      <c r="L14" s="11"/>
      <c r="M14" s="11"/>
      <c r="N14" s="69"/>
      <c r="O14" s="70"/>
    </row>
    <row r="15" spans="1:15" x14ac:dyDescent="0.3">
      <c r="B15" s="3" t="s">
        <v>94</v>
      </c>
      <c r="C15" s="62"/>
      <c r="D15" s="62"/>
      <c r="E15" s="63"/>
      <c r="F15" s="68" t="s">
        <v>104</v>
      </c>
      <c r="G15" s="65"/>
      <c r="H15" s="84"/>
      <c r="I15" s="84"/>
      <c r="J15" s="66">
        <f t="shared" si="0"/>
        <v>0</v>
      </c>
      <c r="K15" s="11"/>
      <c r="L15" s="11"/>
      <c r="M15" s="11"/>
      <c r="N15" s="69"/>
      <c r="O15" s="1"/>
    </row>
    <row r="16" spans="1:15" x14ac:dyDescent="0.3">
      <c r="B16" s="3" t="s">
        <v>50</v>
      </c>
      <c r="C16" s="62"/>
      <c r="D16" s="62"/>
      <c r="E16" s="63"/>
      <c r="F16" s="64"/>
      <c r="G16" s="65"/>
      <c r="H16" s="84"/>
      <c r="I16" s="84"/>
      <c r="J16" s="66">
        <f t="shared" si="0"/>
        <v>0</v>
      </c>
    </row>
    <row r="17" spans="2:16" x14ac:dyDescent="0.3">
      <c r="B17" s="3" t="s">
        <v>74</v>
      </c>
      <c r="C17" s="62"/>
      <c r="D17" s="62"/>
      <c r="E17" s="63"/>
      <c r="F17" s="64"/>
      <c r="G17" s="65"/>
      <c r="H17" s="84"/>
      <c r="I17" s="84"/>
      <c r="J17" s="66">
        <f t="shared" si="0"/>
        <v>0</v>
      </c>
    </row>
    <row r="18" spans="2:16" x14ac:dyDescent="0.3">
      <c r="B18" s="3" t="s">
        <v>51</v>
      </c>
      <c r="C18" s="62"/>
      <c r="D18" s="62"/>
      <c r="E18" s="63"/>
      <c r="F18" s="68"/>
      <c r="G18" s="65"/>
      <c r="H18" s="84"/>
      <c r="I18" s="84"/>
      <c r="J18" s="66">
        <f t="shared" si="0"/>
        <v>0</v>
      </c>
    </row>
    <row r="19" spans="2:16" ht="15.75" customHeight="1" x14ac:dyDescent="0.3">
      <c r="B19" s="3" t="s">
        <v>52</v>
      </c>
      <c r="C19" s="62"/>
      <c r="D19" s="62"/>
      <c r="E19" s="63"/>
      <c r="F19" s="64"/>
      <c r="G19" s="65"/>
      <c r="H19" s="84"/>
      <c r="I19" s="84"/>
      <c r="J19" s="66">
        <f t="shared" si="0"/>
        <v>0</v>
      </c>
    </row>
    <row r="20" spans="2:16" ht="15.75" customHeight="1" x14ac:dyDescent="0.3">
      <c r="B20" s="3" t="s">
        <v>53</v>
      </c>
      <c r="C20" s="62"/>
      <c r="D20" s="62"/>
      <c r="E20" s="63"/>
      <c r="F20" s="64"/>
      <c r="G20" s="65"/>
      <c r="H20" s="84"/>
      <c r="I20" s="84"/>
      <c r="J20" s="66">
        <f t="shared" si="0"/>
        <v>0</v>
      </c>
    </row>
    <row r="21" spans="2:16" x14ac:dyDescent="0.3">
      <c r="B21" s="3" t="s">
        <v>54</v>
      </c>
      <c r="C21" s="62"/>
      <c r="D21" s="71"/>
      <c r="E21" s="63"/>
      <c r="F21" s="64"/>
      <c r="G21" s="65"/>
      <c r="H21" s="84"/>
      <c r="I21" s="84"/>
      <c r="J21" s="66">
        <f t="shared" si="0"/>
        <v>0</v>
      </c>
      <c r="K21" s="14"/>
      <c r="L21" s="14"/>
      <c r="M21" s="14"/>
      <c r="O21" s="1"/>
      <c r="P21" s="34"/>
    </row>
    <row r="22" spans="2:16" x14ac:dyDescent="0.3">
      <c r="B22" s="3" t="s">
        <v>55</v>
      </c>
      <c r="C22" s="62"/>
      <c r="D22" s="62"/>
      <c r="E22" s="63"/>
      <c r="F22" s="64"/>
      <c r="G22" s="65"/>
      <c r="H22" s="84"/>
      <c r="I22" s="84"/>
      <c r="J22" s="66">
        <f t="shared" si="0"/>
        <v>0</v>
      </c>
      <c r="O22" s="1"/>
      <c r="P22" s="34"/>
    </row>
    <row r="23" spans="2:16" x14ac:dyDescent="0.3">
      <c r="B23" s="3" t="s">
        <v>72</v>
      </c>
      <c r="C23" s="62"/>
      <c r="D23" s="63"/>
      <c r="E23" s="63"/>
      <c r="F23" s="34">
        <v>702</v>
      </c>
      <c r="G23" s="65"/>
      <c r="H23" s="84"/>
      <c r="I23" s="84"/>
      <c r="J23" s="66">
        <f t="shared" si="0"/>
        <v>0</v>
      </c>
      <c r="K23" s="1"/>
      <c r="L23" s="1"/>
      <c r="M23" s="1"/>
      <c r="O23" s="1"/>
      <c r="P23" s="34"/>
    </row>
    <row r="24" spans="2:16" x14ac:dyDescent="0.3">
      <c r="B24" s="3" t="s">
        <v>56</v>
      </c>
      <c r="C24" s="62"/>
      <c r="D24" s="63"/>
      <c r="E24" s="63"/>
      <c r="F24" s="64"/>
      <c r="G24" s="65"/>
      <c r="H24" s="84"/>
      <c r="I24" s="84"/>
      <c r="J24" s="66">
        <f t="shared" si="0"/>
        <v>0</v>
      </c>
      <c r="K24" s="8"/>
      <c r="L24" s="8"/>
      <c r="M24" s="8"/>
      <c r="O24" s="1"/>
      <c r="P24" s="34"/>
    </row>
    <row r="25" spans="2:16" x14ac:dyDescent="0.3">
      <c r="B25" s="3" t="s">
        <v>57</v>
      </c>
      <c r="C25" s="62"/>
      <c r="D25" s="63"/>
      <c r="E25" s="63"/>
      <c r="F25" s="64"/>
      <c r="G25" s="65"/>
      <c r="H25" s="84"/>
      <c r="I25" s="84"/>
      <c r="J25" s="66">
        <f t="shared" si="0"/>
        <v>0</v>
      </c>
      <c r="K25" s="8"/>
      <c r="L25" s="8"/>
      <c r="M25" s="8"/>
      <c r="O25" s="1"/>
      <c r="P25" s="34"/>
    </row>
    <row r="26" spans="2:16" x14ac:dyDescent="0.3">
      <c r="B26" s="3" t="s">
        <v>58</v>
      </c>
      <c r="C26" s="62"/>
      <c r="D26" s="63"/>
      <c r="E26" s="63"/>
      <c r="F26" s="64">
        <v>2626</v>
      </c>
      <c r="G26" s="65"/>
      <c r="H26" s="84"/>
      <c r="I26" s="84"/>
      <c r="J26" s="66">
        <f t="shared" si="0"/>
        <v>0</v>
      </c>
      <c r="K26" s="8"/>
      <c r="L26" s="8"/>
      <c r="M26" s="8"/>
      <c r="O26" s="1"/>
      <c r="P26" s="34"/>
    </row>
    <row r="27" spans="2:16" x14ac:dyDescent="0.3">
      <c r="B27" s="3" t="s">
        <v>59</v>
      </c>
      <c r="C27" s="62"/>
      <c r="D27" s="63"/>
      <c r="E27" s="63"/>
      <c r="F27" s="64"/>
      <c r="G27" s="65"/>
      <c r="H27" s="84"/>
      <c r="I27" s="84"/>
      <c r="J27" s="66">
        <f t="shared" si="0"/>
        <v>0</v>
      </c>
      <c r="K27" s="8"/>
      <c r="L27" s="8"/>
      <c r="M27" s="8"/>
      <c r="O27" s="1"/>
      <c r="P27" s="34"/>
    </row>
    <row r="28" spans="2:16" x14ac:dyDescent="0.3">
      <c r="B28" s="3" t="s">
        <v>45</v>
      </c>
      <c r="C28" s="62"/>
      <c r="D28" s="63"/>
      <c r="E28" s="63"/>
      <c r="F28" s="64"/>
      <c r="G28" s="65">
        <v>2</v>
      </c>
      <c r="H28" s="84"/>
      <c r="I28" s="84"/>
      <c r="J28" s="66">
        <f t="shared" si="0"/>
        <v>0</v>
      </c>
      <c r="K28" s="8"/>
      <c r="L28" s="8"/>
      <c r="M28" s="8"/>
      <c r="O28" s="1"/>
      <c r="P28" s="34"/>
    </row>
    <row r="29" spans="2:16" x14ac:dyDescent="0.3">
      <c r="B29" s="3" t="s">
        <v>73</v>
      </c>
      <c r="C29" s="62"/>
      <c r="D29" s="63"/>
      <c r="E29" s="63"/>
      <c r="F29" s="65">
        <v>22</v>
      </c>
      <c r="G29" s="65"/>
      <c r="H29" s="87"/>
      <c r="I29" s="87"/>
      <c r="J29" s="66">
        <f t="shared" si="0"/>
        <v>0</v>
      </c>
      <c r="K29" s="8"/>
      <c r="L29" s="8"/>
      <c r="M29" s="8"/>
      <c r="O29" s="1"/>
      <c r="P29" s="34"/>
    </row>
    <row r="30" spans="2:16" x14ac:dyDescent="0.3">
      <c r="B30" s="3" t="s">
        <v>73</v>
      </c>
      <c r="C30" s="62"/>
      <c r="D30" s="63"/>
      <c r="E30" s="63"/>
      <c r="F30" s="65"/>
      <c r="G30" s="65"/>
      <c r="H30" s="87"/>
      <c r="I30" s="87"/>
      <c r="J30" s="66">
        <f t="shared" si="0"/>
        <v>0</v>
      </c>
      <c r="K30" s="8"/>
      <c r="L30" s="8"/>
      <c r="M30" s="8"/>
      <c r="O30" s="1"/>
      <c r="P30" s="34"/>
    </row>
    <row r="31" spans="2:16" x14ac:dyDescent="0.3">
      <c r="B31" s="3" t="s">
        <v>73</v>
      </c>
      <c r="C31" s="62"/>
      <c r="D31" s="63"/>
      <c r="E31" s="63"/>
      <c r="F31" s="65"/>
      <c r="G31" s="65"/>
      <c r="H31" s="87"/>
      <c r="I31" s="87"/>
      <c r="J31" s="66">
        <f t="shared" si="0"/>
        <v>0</v>
      </c>
      <c r="K31" s="8"/>
      <c r="L31" s="8"/>
      <c r="M31" s="8"/>
      <c r="O31" s="1"/>
      <c r="P31" s="34"/>
    </row>
    <row r="32" spans="2:16" x14ac:dyDescent="0.3">
      <c r="B32" s="88" t="s">
        <v>85</v>
      </c>
      <c r="C32" s="89" t="s">
        <v>91</v>
      </c>
      <c r="D32" s="90"/>
      <c r="E32" s="90"/>
      <c r="F32" s="91"/>
      <c r="G32" s="92">
        <v>5</v>
      </c>
      <c r="H32" s="86"/>
      <c r="I32" s="86"/>
      <c r="J32" s="66">
        <f t="shared" si="0"/>
        <v>0</v>
      </c>
      <c r="K32" s="8"/>
      <c r="L32" s="8"/>
      <c r="M32" s="8"/>
      <c r="O32" s="1"/>
      <c r="P32" s="34"/>
    </row>
    <row r="33" spans="2:16" x14ac:dyDescent="0.3">
      <c r="B33" s="3" t="s">
        <v>86</v>
      </c>
      <c r="C33" s="62" t="s">
        <v>92</v>
      </c>
      <c r="D33" s="63"/>
      <c r="E33" s="63"/>
      <c r="F33" s="64"/>
      <c r="G33" s="65">
        <v>5</v>
      </c>
      <c r="H33" s="84"/>
      <c r="I33" s="84"/>
      <c r="J33" s="66">
        <f t="shared" si="0"/>
        <v>0</v>
      </c>
      <c r="K33" s="8"/>
      <c r="L33" s="8"/>
      <c r="M33" s="8"/>
      <c r="O33" s="1"/>
      <c r="P33" s="34"/>
    </row>
    <row r="34" spans="2:16" x14ac:dyDescent="0.3">
      <c r="B34" s="3" t="s">
        <v>87</v>
      </c>
      <c r="C34" s="62" t="s">
        <v>93</v>
      </c>
      <c r="D34" s="63"/>
      <c r="E34" s="63"/>
      <c r="F34" s="64"/>
      <c r="G34" s="65">
        <v>2</v>
      </c>
      <c r="H34" s="84"/>
      <c r="I34" s="84"/>
      <c r="J34" s="66">
        <f t="shared" si="0"/>
        <v>0</v>
      </c>
      <c r="K34" s="8"/>
      <c r="L34" s="8"/>
      <c r="M34" s="8"/>
      <c r="O34" s="1"/>
      <c r="P34" s="34"/>
    </row>
    <row r="35" spans="2:16" x14ac:dyDescent="0.3">
      <c r="B35" s="3" t="s">
        <v>88</v>
      </c>
      <c r="C35" s="81" t="s">
        <v>101</v>
      </c>
      <c r="D35" s="82"/>
      <c r="E35" s="82"/>
      <c r="F35" s="64"/>
      <c r="G35" s="83">
        <v>1</v>
      </c>
      <c r="H35" s="85"/>
      <c r="I35" s="85"/>
      <c r="J35" s="66">
        <f t="shared" si="0"/>
        <v>0</v>
      </c>
      <c r="K35" s="8"/>
      <c r="L35" s="8"/>
      <c r="M35" s="8"/>
      <c r="O35" s="1"/>
      <c r="P35" s="34"/>
    </row>
    <row r="36" spans="2:16" x14ac:dyDescent="0.3">
      <c r="B36" s="3" t="s">
        <v>89</v>
      </c>
      <c r="C36" s="81" t="s">
        <v>98</v>
      </c>
      <c r="D36" s="82"/>
      <c r="E36" s="82"/>
      <c r="F36" s="64"/>
      <c r="G36" s="83">
        <v>1</v>
      </c>
      <c r="H36" s="85"/>
      <c r="I36" s="85"/>
      <c r="J36" s="66">
        <f t="shared" si="0"/>
        <v>0</v>
      </c>
      <c r="K36" s="8"/>
      <c r="L36" s="8"/>
      <c r="M36" s="8"/>
      <c r="O36" s="1"/>
      <c r="P36" s="34"/>
    </row>
    <row r="37" spans="2:16" x14ac:dyDescent="0.3">
      <c r="B37" s="3" t="s">
        <v>90</v>
      </c>
      <c r="C37" s="94" t="s">
        <v>96</v>
      </c>
      <c r="D37" s="64"/>
      <c r="E37" s="64"/>
      <c r="F37" s="64"/>
      <c r="G37" s="65">
        <v>13</v>
      </c>
      <c r="H37" s="85"/>
      <c r="I37" s="85"/>
      <c r="J37" s="66">
        <f t="shared" si="0"/>
        <v>0</v>
      </c>
    </row>
    <row r="38" spans="2:16" x14ac:dyDescent="0.3">
      <c r="B38" s="3"/>
      <c r="C38" s="94" t="s">
        <v>103</v>
      </c>
      <c r="D38" s="64"/>
      <c r="E38" s="64"/>
      <c r="F38" s="64"/>
      <c r="G38" s="65">
        <v>1</v>
      </c>
      <c r="H38" s="85"/>
      <c r="I38" s="85"/>
      <c r="J38" s="66">
        <f t="shared" si="0"/>
        <v>0</v>
      </c>
    </row>
    <row r="39" spans="2:16" x14ac:dyDescent="0.3">
      <c r="B39" s="3"/>
      <c r="C39" s="94" t="s">
        <v>99</v>
      </c>
      <c r="D39" s="64"/>
      <c r="E39" s="64"/>
      <c r="F39" s="64"/>
      <c r="G39" s="65">
        <v>2</v>
      </c>
      <c r="H39" s="85"/>
      <c r="I39" s="85"/>
      <c r="J39" s="66">
        <f t="shared" si="0"/>
        <v>0</v>
      </c>
      <c r="K39" s="1"/>
      <c r="L39" s="1"/>
      <c r="M39" s="1"/>
    </row>
    <row r="40" spans="2:16" x14ac:dyDescent="0.3">
      <c r="B40" s="3" t="s">
        <v>84</v>
      </c>
      <c r="C40" s="64"/>
      <c r="D40" s="64"/>
      <c r="E40" s="64"/>
      <c r="F40" s="64"/>
      <c r="G40" s="65">
        <v>2</v>
      </c>
      <c r="H40" s="85"/>
      <c r="I40" s="85"/>
      <c r="J40" s="66">
        <f>SUM(G40*H40)</f>
        <v>0</v>
      </c>
      <c r="K40" s="8"/>
      <c r="L40" s="8"/>
      <c r="M40" s="8"/>
    </row>
    <row r="41" spans="2:16" ht="15" thickBot="1" x14ac:dyDescent="0.35">
      <c r="B41" s="72" t="s">
        <v>71</v>
      </c>
      <c r="C41" s="73"/>
      <c r="D41" s="74"/>
      <c r="E41" s="74"/>
      <c r="F41" s="75"/>
      <c r="G41" s="76"/>
      <c r="H41" s="76"/>
      <c r="I41" s="76"/>
      <c r="J41" s="93"/>
      <c r="K41" s="8"/>
      <c r="L41" s="8"/>
      <c r="M41" s="8"/>
    </row>
    <row r="42" spans="2:16" ht="15" thickTop="1" x14ac:dyDescent="0.3">
      <c r="E42" s="10"/>
      <c r="G42" s="14"/>
      <c r="H42" s="14"/>
      <c r="I42" s="14"/>
      <c r="J42" s="1"/>
      <c r="K42" s="8"/>
      <c r="L42" s="8"/>
      <c r="M42" s="8"/>
    </row>
    <row r="43" spans="2:16" x14ac:dyDescent="0.3">
      <c r="E43" s="10"/>
      <c r="G43" s="14"/>
      <c r="H43" s="14"/>
      <c r="I43" s="14"/>
      <c r="J43" s="1"/>
      <c r="K43" s="8"/>
      <c r="L43" s="8"/>
      <c r="M43" s="8"/>
    </row>
    <row r="44" spans="2:16" x14ac:dyDescent="0.3">
      <c r="E44" s="10"/>
      <c r="G44" s="14"/>
      <c r="H44" s="14"/>
      <c r="I44" s="14"/>
      <c r="J44" s="1"/>
      <c r="K44" s="8"/>
      <c r="L44" s="8"/>
      <c r="M44" s="8"/>
    </row>
    <row r="45" spans="2:16" x14ac:dyDescent="0.3">
      <c r="E45" s="10"/>
      <c r="G45" s="14"/>
      <c r="H45" s="14"/>
      <c r="I45" s="14"/>
      <c r="J45" s="1"/>
      <c r="K45" s="8"/>
      <c r="L45" s="8"/>
      <c r="M45" s="8"/>
    </row>
    <row r="46" spans="2:16" x14ac:dyDescent="0.3">
      <c r="E46" s="10"/>
      <c r="G46" s="14"/>
      <c r="H46" s="14"/>
      <c r="I46" s="14"/>
      <c r="J46" s="1"/>
      <c r="K46" s="8"/>
      <c r="L46" s="8"/>
      <c r="M46" s="8"/>
    </row>
    <row r="47" spans="2:16" x14ac:dyDescent="0.3">
      <c r="E47" s="10"/>
      <c r="G47" s="14"/>
      <c r="H47" s="14"/>
      <c r="I47" s="14"/>
      <c r="J47" s="1"/>
      <c r="K47" s="8"/>
      <c r="L47" s="8"/>
      <c r="M47" s="8"/>
    </row>
    <row r="48" spans="2:16" x14ac:dyDescent="0.3">
      <c r="K48" s="8"/>
      <c r="L48" s="8"/>
      <c r="M48" s="8"/>
    </row>
    <row r="49" spans="5:13" x14ac:dyDescent="0.3"/>
    <row r="50" spans="5:13" x14ac:dyDescent="0.3">
      <c r="J50" s="1"/>
      <c r="K50" s="1"/>
      <c r="L50" s="1"/>
      <c r="M50" s="1"/>
    </row>
    <row r="51" spans="5:13" x14ac:dyDescent="0.3">
      <c r="E51" s="10"/>
      <c r="G51" s="14"/>
      <c r="H51" s="14"/>
      <c r="I51" s="14"/>
      <c r="J51" s="1"/>
      <c r="K51" s="8"/>
      <c r="L51" s="8"/>
      <c r="M51" s="8"/>
    </row>
    <row r="52" spans="5:13" x14ac:dyDescent="0.3">
      <c r="E52" s="10"/>
      <c r="G52" s="14"/>
      <c r="H52" s="14"/>
      <c r="I52" s="14"/>
      <c r="J52" s="1"/>
      <c r="K52" s="8"/>
      <c r="L52" s="8"/>
      <c r="M52" s="8"/>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x14ac:dyDescent="0.3">
      <c r="E57" s="10"/>
      <c r="G57" s="14"/>
      <c r="H57" s="14"/>
      <c r="I57" s="14"/>
      <c r="J57" s="1"/>
      <c r="K57" s="8"/>
      <c r="L57" s="8"/>
      <c r="M57" s="8"/>
    </row>
    <row r="58" spans="5:13" x14ac:dyDescent="0.3">
      <c r="E58" s="10"/>
      <c r="G58" s="14"/>
      <c r="H58" s="14"/>
      <c r="I58" s="14"/>
      <c r="J58" s="1"/>
      <c r="K58" s="8"/>
      <c r="L58" s="8"/>
      <c r="M58" s="8"/>
    </row>
    <row r="59" spans="5:13" x14ac:dyDescent="0.3">
      <c r="E59" s="10"/>
      <c r="G59" s="14"/>
      <c r="H59" s="14"/>
      <c r="I59" s="14"/>
      <c r="J59" s="1"/>
      <c r="K59" s="8"/>
      <c r="L59" s="8"/>
      <c r="M59" s="8"/>
    </row>
    <row r="60" spans="5:13" x14ac:dyDescent="0.3">
      <c r="E60" s="10"/>
      <c r="G60" s="14"/>
      <c r="H60" s="14"/>
      <c r="I60" s="14"/>
      <c r="J60" s="1"/>
      <c r="K60" s="8"/>
      <c r="L60" s="8"/>
      <c r="M60" s="8"/>
    </row>
    <row r="61" spans="5:13" hidden="1" x14ac:dyDescent="0.3">
      <c r="K61" s="8"/>
      <c r="L61" s="8"/>
      <c r="M61" s="8"/>
    </row>
    <row r="62" spans="5:13" hidden="1" x14ac:dyDescent="0.3">
      <c r="J62" s="1"/>
      <c r="K62" s="1"/>
      <c r="L62" s="1"/>
      <c r="M62" s="1"/>
    </row>
    <row r="63" spans="5:13" hidden="1" x14ac:dyDescent="0.3">
      <c r="J63" s="1"/>
      <c r="K63" s="1"/>
      <c r="L63" s="1"/>
      <c r="M63" s="1"/>
    </row>
    <row r="65" spans="11:16" hidden="1" x14ac:dyDescent="0.3">
      <c r="P65" s="8"/>
    </row>
    <row r="66" spans="11:16" hidden="1" x14ac:dyDescent="0.3">
      <c r="P66" s="8"/>
    </row>
    <row r="78" spans="11:16" hidden="1" x14ac:dyDescent="0.3">
      <c r="K78" s="8"/>
      <c r="L78" s="8"/>
      <c r="M78" s="8"/>
    </row>
    <row r="80" spans="11:16" hidden="1" x14ac:dyDescent="0.3">
      <c r="K80" s="11"/>
      <c r="L80" s="11"/>
      <c r="M80" s="11"/>
    </row>
    <row r="81" spans="1:14" hidden="1" x14ac:dyDescent="0.3">
      <c r="K81" s="11"/>
      <c r="L81" s="11"/>
      <c r="M81" s="11"/>
    </row>
    <row r="82" spans="1:14" hidden="1" x14ac:dyDescent="0.3">
      <c r="K82" s="11"/>
      <c r="L82" s="11"/>
      <c r="M82" s="11"/>
    </row>
    <row r="83" spans="1:14" hidden="1" x14ac:dyDescent="0.3">
      <c r="K83" s="11"/>
      <c r="L83" s="11"/>
      <c r="M83" s="77"/>
    </row>
    <row r="84" spans="1:14" hidden="1" x14ac:dyDescent="0.3">
      <c r="N84" s="78"/>
    </row>
    <row r="85" spans="1:14" hidden="1" x14ac:dyDescent="0.3">
      <c r="N85" s="78"/>
    </row>
    <row r="86" spans="1:14" hidden="1" x14ac:dyDescent="0.3">
      <c r="N86" s="78"/>
    </row>
    <row r="88" spans="1:14" hidden="1" x14ac:dyDescent="0.3">
      <c r="E88" s="18"/>
      <c r="K88" s="11"/>
      <c r="L88" s="11"/>
      <c r="M88" s="11"/>
    </row>
    <row r="91" spans="1:14" hidden="1" x14ac:dyDescent="0.3">
      <c r="A91" t="s">
        <v>7</v>
      </c>
      <c r="D91" t="s">
        <v>18</v>
      </c>
      <c r="E91" s="1" t="s">
        <v>19</v>
      </c>
    </row>
    <row r="92" spans="1:14" hidden="1" x14ac:dyDescent="0.3">
      <c r="A92" t="str">
        <f t="shared" ref="A92:A97" si="1">IF(O21=0,"",O21)</f>
        <v/>
      </c>
      <c r="D92">
        <f t="shared" ref="D92:D106" ca="1" si="2">IF(A92="",0,VLOOKUP(A92,INDIRECT("'"&amp;$J$7&amp;"'!C500:M515"),11,0))</f>
        <v>0</v>
      </c>
      <c r="E92" s="1" t="str">
        <f>IF(P21="","",SUM(D92/P21)*#REF!)</f>
        <v/>
      </c>
    </row>
    <row r="93" spans="1:14" hidden="1" x14ac:dyDescent="0.3">
      <c r="A93" t="str">
        <f t="shared" si="1"/>
        <v/>
      </c>
      <c r="D93">
        <f t="shared" ca="1" si="2"/>
        <v>0</v>
      </c>
      <c r="E93" s="1" t="str">
        <f>IF(P22="","",SUM(D93/P22)*#REF!)</f>
        <v/>
      </c>
    </row>
    <row r="94" spans="1:14" hidden="1" x14ac:dyDescent="0.3">
      <c r="A94" t="str">
        <f t="shared" si="1"/>
        <v/>
      </c>
      <c r="D94">
        <f t="shared" ca="1" si="2"/>
        <v>0</v>
      </c>
      <c r="E94" s="1" t="str">
        <f>IF(P23="","",SUM(D94/P23)*#REF!)</f>
        <v/>
      </c>
    </row>
    <row r="95" spans="1:14" hidden="1" x14ac:dyDescent="0.3">
      <c r="A95" t="str">
        <f t="shared" si="1"/>
        <v/>
      </c>
      <c r="D95">
        <f t="shared" ca="1" si="2"/>
        <v>0</v>
      </c>
      <c r="E95" s="1" t="str">
        <f>IF(P24="","",SUM(D95/P24)*#REF!)</f>
        <v/>
      </c>
    </row>
    <row r="96" spans="1:14" hidden="1" x14ac:dyDescent="0.3">
      <c r="A96" t="str">
        <f t="shared" si="1"/>
        <v/>
      </c>
      <c r="D96">
        <f t="shared" ca="1" si="2"/>
        <v>0</v>
      </c>
      <c r="E96" s="1" t="str">
        <f>IF(P25="","",SUM(D96/P25)*#REF!)</f>
        <v/>
      </c>
    </row>
    <row r="97" spans="1:17" hidden="1" x14ac:dyDescent="0.3">
      <c r="A97" t="str">
        <f t="shared" si="1"/>
        <v/>
      </c>
      <c r="D97">
        <f t="shared" ca="1" si="2"/>
        <v>0</v>
      </c>
      <c r="E97" s="1" t="str">
        <f>IF(P26="","",SUM(D97/P26)*#REF!)</f>
        <v/>
      </c>
    </row>
    <row r="98" spans="1:17" s="34" customFormat="1" hidden="1" x14ac:dyDescent="0.3">
      <c r="A98" t="e">
        <f>IF(#REF!=0,"",#REF!)</f>
        <v>#REF!</v>
      </c>
      <c r="B98"/>
      <c r="C98"/>
      <c r="D98" t="e">
        <f t="shared" ca="1" si="2"/>
        <v>#REF!</v>
      </c>
      <c r="E98" s="1" t="e">
        <f>IF(#REF!="","",SUM(D98/#REF!)*#REF!)</f>
        <v>#REF!</v>
      </c>
      <c r="J98"/>
      <c r="K98"/>
      <c r="L98"/>
      <c r="M98"/>
      <c r="N98"/>
      <c r="O98"/>
      <c r="P98"/>
      <c r="Q98"/>
    </row>
    <row r="99" spans="1:17" s="34" customFormat="1" hidden="1" x14ac:dyDescent="0.3">
      <c r="A99" t="str">
        <f>IF(O27=0,"",O27)</f>
        <v/>
      </c>
      <c r="B99"/>
      <c r="C99"/>
      <c r="D99">
        <f t="shared" ca="1" si="2"/>
        <v>0</v>
      </c>
      <c r="E99" s="1" t="str">
        <f>IF(P27="","",SUM(D99/P27)*#REF!)</f>
        <v/>
      </c>
      <c r="J99"/>
      <c r="K99"/>
      <c r="L99"/>
      <c r="M99"/>
      <c r="N99"/>
      <c r="O99"/>
      <c r="P99"/>
      <c r="Q99"/>
    </row>
    <row r="100" spans="1:17" s="34" customFormat="1" hidden="1" x14ac:dyDescent="0.3">
      <c r="A100" t="str">
        <f>IF(O28=0,"",O28)</f>
        <v/>
      </c>
      <c r="B100"/>
      <c r="C100"/>
      <c r="D100">
        <f t="shared" ca="1" si="2"/>
        <v>0</v>
      </c>
      <c r="E100" s="1" t="str">
        <f>IF(P28="","",SUM(D100/P28)*#REF!)</f>
        <v/>
      </c>
      <c r="J100"/>
      <c r="K100"/>
      <c r="L100"/>
      <c r="M100"/>
      <c r="N100"/>
      <c r="O100"/>
      <c r="P100"/>
      <c r="Q100"/>
    </row>
    <row r="101" spans="1:17" s="34" customFormat="1" hidden="1" x14ac:dyDescent="0.3">
      <c r="A101" t="str">
        <f t="shared" ref="A101:A106" si="3">IF(O31=0,"",O31)</f>
        <v/>
      </c>
      <c r="B101"/>
      <c r="C101"/>
      <c r="D101">
        <f t="shared" ca="1" si="2"/>
        <v>0</v>
      </c>
      <c r="E101" s="1" t="str">
        <f>IF(P31="","",SUM(D101/P31)*#REF!)</f>
        <v/>
      </c>
      <c r="J101"/>
      <c r="K101"/>
      <c r="L101"/>
      <c r="M101"/>
      <c r="N101"/>
      <c r="O101"/>
      <c r="P101"/>
      <c r="Q101"/>
    </row>
    <row r="102" spans="1:17" s="34" customFormat="1" hidden="1" x14ac:dyDescent="0.3">
      <c r="A102" t="str">
        <f t="shared" si="3"/>
        <v/>
      </c>
      <c r="B102"/>
      <c r="C102"/>
      <c r="D102">
        <f t="shared" ca="1" si="2"/>
        <v>0</v>
      </c>
      <c r="E102" s="1" t="str">
        <f>IF(P32="","",SUM(D102/P32)*#REF!)</f>
        <v/>
      </c>
      <c r="J102"/>
      <c r="K102"/>
      <c r="L102"/>
      <c r="M102"/>
      <c r="N102"/>
      <c r="O102"/>
      <c r="P102"/>
      <c r="Q102"/>
    </row>
    <row r="103" spans="1:17" s="34" customFormat="1" hidden="1" x14ac:dyDescent="0.3">
      <c r="A103" t="str">
        <f t="shared" si="3"/>
        <v/>
      </c>
      <c r="B103"/>
      <c r="C103"/>
      <c r="D103">
        <f t="shared" ca="1" si="2"/>
        <v>0</v>
      </c>
      <c r="E103" s="1" t="str">
        <f>IF(P33="","",SUM(D103/P33)*#REF!)</f>
        <v/>
      </c>
      <c r="J103"/>
      <c r="K103"/>
      <c r="L103"/>
      <c r="M103"/>
      <c r="N103"/>
      <c r="O103"/>
      <c r="P103"/>
      <c r="Q103"/>
    </row>
    <row r="104" spans="1:17" s="34" customFormat="1" hidden="1" x14ac:dyDescent="0.3">
      <c r="A104" t="str">
        <f t="shared" si="3"/>
        <v/>
      </c>
      <c r="B104"/>
      <c r="C104"/>
      <c r="D104">
        <f t="shared" ca="1" si="2"/>
        <v>0</v>
      </c>
      <c r="E104" s="1" t="str">
        <f>IF(P34="","",SUM(D104/P34)*#REF!)</f>
        <v/>
      </c>
      <c r="J104"/>
      <c r="K104"/>
      <c r="L104"/>
      <c r="M104"/>
      <c r="N104"/>
      <c r="O104"/>
      <c r="P104"/>
      <c r="Q104"/>
    </row>
    <row r="105" spans="1:17" s="34" customFormat="1" hidden="1" x14ac:dyDescent="0.3">
      <c r="A105" t="str">
        <f t="shared" si="3"/>
        <v/>
      </c>
      <c r="B105"/>
      <c r="C105"/>
      <c r="D105">
        <f t="shared" ca="1" si="2"/>
        <v>0</v>
      </c>
      <c r="E105" s="1" t="str">
        <f>IF(P35="","",SUM(D105/P35)*#REF!)</f>
        <v/>
      </c>
      <c r="J105"/>
      <c r="K105"/>
      <c r="L105"/>
      <c r="M105"/>
      <c r="N105"/>
      <c r="O105"/>
      <c r="P105"/>
      <c r="Q105"/>
    </row>
    <row r="106" spans="1:17" s="34" customFormat="1" hidden="1" x14ac:dyDescent="0.3">
      <c r="A106" t="str">
        <f t="shared" si="3"/>
        <v/>
      </c>
      <c r="B106"/>
      <c r="C106"/>
      <c r="D106">
        <f t="shared" ca="1" si="2"/>
        <v>0</v>
      </c>
      <c r="E106" s="1" t="str">
        <f>IF(P36="","",SUM(D106/P36)*#REF!)</f>
        <v/>
      </c>
      <c r="J106"/>
      <c r="K106"/>
      <c r="L106"/>
      <c r="M106"/>
      <c r="N106"/>
      <c r="O106"/>
      <c r="P106"/>
      <c r="Q106"/>
    </row>
    <row r="107" spans="1:17" s="34" customFormat="1" ht="15" hidden="1" thickBot="1" x14ac:dyDescent="0.35">
      <c r="A107" s="73" t="s">
        <v>20</v>
      </c>
      <c r="B107" s="73"/>
      <c r="C107" s="73"/>
      <c r="D107" s="73" t="e">
        <f ca="1">SUM(D92:D106)</f>
        <v>#REF!</v>
      </c>
      <c r="E107" s="74" t="e">
        <f>SUM(E92:E106)</f>
        <v>#REF!</v>
      </c>
      <c r="J107"/>
      <c r="K107"/>
      <c r="L107"/>
      <c r="M107"/>
      <c r="N107"/>
      <c r="O107"/>
      <c r="P107"/>
      <c r="Q107"/>
    </row>
    <row r="108" spans="1:17" s="34" customFormat="1" hidden="1" x14ac:dyDescent="0.3">
      <c r="A108"/>
      <c r="B108"/>
      <c r="C108"/>
      <c r="D108"/>
      <c r="E108" s="1"/>
      <c r="J108"/>
      <c r="K108"/>
      <c r="L108"/>
      <c r="M108"/>
      <c r="N108"/>
      <c r="O108"/>
      <c r="P108"/>
      <c r="Q108"/>
    </row>
    <row r="109" spans="1:17" s="34" customFormat="1" hidden="1" x14ac:dyDescent="0.3">
      <c r="A109"/>
      <c r="B109"/>
      <c r="C109"/>
      <c r="D109"/>
      <c r="E109" s="1"/>
      <c r="J109"/>
      <c r="K109"/>
      <c r="L109"/>
      <c r="M109"/>
      <c r="N109"/>
      <c r="O109"/>
      <c r="P109"/>
      <c r="Q109"/>
    </row>
    <row r="110" spans="1:17" s="34" customFormat="1" hidden="1" x14ac:dyDescent="0.3">
      <c r="A110"/>
      <c r="B110"/>
      <c r="C110"/>
      <c r="D110"/>
      <c r="E110" s="1"/>
      <c r="J110"/>
      <c r="K110"/>
      <c r="L110"/>
      <c r="M110"/>
      <c r="N110"/>
      <c r="O110"/>
      <c r="P110"/>
      <c r="Q110"/>
    </row>
    <row r="111" spans="1:17" s="34" customFormat="1" hidden="1" x14ac:dyDescent="0.3">
      <c r="A111"/>
      <c r="B111"/>
      <c r="C111"/>
      <c r="D111"/>
      <c r="E111" s="1"/>
      <c r="J111"/>
      <c r="K111"/>
      <c r="L111"/>
      <c r="M111"/>
      <c r="N111"/>
      <c r="O111"/>
      <c r="P111"/>
      <c r="Q111"/>
    </row>
    <row r="112" spans="1:17" s="34" customFormat="1" hidden="1" x14ac:dyDescent="0.3">
      <c r="A112"/>
      <c r="B112"/>
      <c r="C112"/>
      <c r="D112"/>
      <c r="E112" s="1"/>
      <c r="J112"/>
      <c r="K112"/>
      <c r="L112"/>
      <c r="M112"/>
      <c r="N112"/>
      <c r="O112"/>
      <c r="P112"/>
      <c r="Q112"/>
    </row>
    <row r="113" spans="1:17" s="34" customFormat="1" hidden="1" x14ac:dyDescent="0.3">
      <c r="A113"/>
      <c r="B113"/>
      <c r="C113"/>
      <c r="D113"/>
      <c r="E113" s="1"/>
      <c r="J113"/>
      <c r="K113"/>
      <c r="L113"/>
      <c r="M113"/>
      <c r="N113"/>
      <c r="O113"/>
      <c r="P113"/>
      <c r="Q113"/>
    </row>
    <row r="135" x14ac:dyDescent="0.3"/>
  </sheetData>
  <sheetProtection algorithmName="SHA-512" hashValue="wXTR6eWcTQ6O+46EsJ+PzB5eoLj+ukETEYI0Sq9OEV6vlm5F5+rFxdPhLi7YC6zYTTR4bYMqZgxxsgjFF/6C+g==" saltValue="VNGOIkHL8dPgt4xZvLfvHg==" spinCount="100000" sheet="1" objects="1" scenarios="1"/>
  <mergeCells count="1">
    <mergeCell ref="B3:J3"/>
  </mergeCells>
  <conditionalFormatting sqref="O15">
    <cfRule type="cellIs" dxfId="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Blad65"/>
  <dimension ref="A3:I10"/>
  <sheetViews>
    <sheetView zoomScaleNormal="100" workbookViewId="0">
      <selection activeCell="E37" sqref="E37"/>
    </sheetView>
  </sheetViews>
  <sheetFormatPr defaultRowHeight="14.4" x14ac:dyDescent="0.3"/>
  <cols>
    <col min="2" max="2" width="11.6640625" style="1" customWidth="1"/>
    <col min="3" max="3" width="14.109375" style="29" customWidth="1"/>
    <col min="4" max="4" width="14.88671875" style="29" customWidth="1"/>
    <col min="5" max="5" width="27.44140625" customWidth="1"/>
    <col min="6" max="6" width="39.109375" customWidth="1"/>
    <col min="7" max="7" width="17.109375" style="7" customWidth="1"/>
    <col min="8" max="8" width="18" style="7" customWidth="1"/>
    <col min="9" max="9" width="11.44140625" customWidth="1"/>
  </cols>
  <sheetData>
    <row r="3" spans="1:9" ht="24.75" customHeight="1" x14ac:dyDescent="0.45">
      <c r="B3" s="30" t="str">
        <f>CONCATENATE("Wijzigingenblad, ",opdrachtnemer,", onderdeel van ",bestekcontract," ",besteknr,)</f>
        <v>Wijzigingenblad, , onderdeel van bestek 2023-GRO1023</v>
      </c>
      <c r="C3" s="27"/>
      <c r="D3" s="27"/>
      <c r="E3" s="2"/>
      <c r="F3" s="4"/>
    </row>
    <row r="5" spans="1:9" s="23" customFormat="1" ht="28.5" customHeight="1" x14ac:dyDescent="0.3">
      <c r="A5" s="24" t="s">
        <v>35</v>
      </c>
      <c r="B5" s="26" t="s">
        <v>43</v>
      </c>
      <c r="C5" s="28" t="s">
        <v>36</v>
      </c>
      <c r="D5" s="28" t="s">
        <v>37</v>
      </c>
      <c r="E5" s="24" t="s">
        <v>38</v>
      </c>
      <c r="F5" s="24" t="s">
        <v>39</v>
      </c>
      <c r="G5" s="25" t="s">
        <v>40</v>
      </c>
      <c r="H5" s="25" t="s">
        <v>41</v>
      </c>
      <c r="I5" s="24" t="s">
        <v>42</v>
      </c>
    </row>
    <row r="6" spans="1:9" x14ac:dyDescent="0.3">
      <c r="A6">
        <v>1</v>
      </c>
    </row>
    <row r="7" spans="1:9" x14ac:dyDescent="0.3">
      <c r="A7">
        <v>2</v>
      </c>
    </row>
    <row r="8" spans="1:9" x14ac:dyDescent="0.3">
      <c r="A8">
        <v>3</v>
      </c>
    </row>
    <row r="9" spans="1:9" x14ac:dyDescent="0.3">
      <c r="A9">
        <v>4</v>
      </c>
    </row>
    <row r="10" spans="1:9" x14ac:dyDescent="0.3">
      <c r="A10">
        <v>5</v>
      </c>
    </row>
  </sheetData>
  <sheetProtection algorithmName="SHA-512" hashValue="d9Q0sGl0/jkesskehxbAmVI8T0w9OaIKcL7+sV4B2vwDNtOn1uKyQUfGqmwW4vHw+5/cL1GsutXn35vSjdu5JA==" saltValue="T7pz8yaDKQEVOti4DKePDA==" spinCount="100000" sheet="1" objects="1" scenarios="1"/>
  <pageMargins left="0.7" right="0.7" top="0.75" bottom="0.75" header="0.3" footer="0.3"/>
  <pageSetup paperSize="9" scale="80" orientation="landscape" r:id="rId1"/>
  <headerFooter>
    <oddHeader>&amp;L&amp;G</oddHead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66">
    <tabColor rgb="FFEBEBEB"/>
  </sheetPr>
  <dimension ref="A1:J124"/>
  <sheetViews>
    <sheetView showZeros="0" zoomScaleNormal="100" workbookViewId="0">
      <selection activeCell="B3" sqref="B3"/>
    </sheetView>
  </sheetViews>
  <sheetFormatPr defaultColWidth="0" defaultRowHeight="0" customHeight="1" zeroHeight="1" x14ac:dyDescent="0.3"/>
  <cols>
    <col min="1" max="1" width="24.6640625" style="8" customWidth="1"/>
    <col min="2" max="2" width="9.33203125" style="8" customWidth="1"/>
    <col min="3" max="3" width="41.109375" style="8" customWidth="1"/>
    <col min="4" max="4" width="25.88671875" style="8" customWidth="1"/>
    <col min="5" max="5" width="23.88671875" style="8" hidden="1" customWidth="1"/>
    <col min="6" max="6" width="17.88671875" style="11" hidden="1" customWidth="1"/>
    <col min="7" max="7" width="19.44140625" style="11" hidden="1" customWidth="1"/>
    <col min="8" max="8" width="15.6640625" style="8" hidden="1" customWidth="1"/>
    <col min="9" max="9" width="16.44140625" style="8" hidden="1" customWidth="1"/>
    <col min="10" max="10" width="4.33203125" hidden="1" customWidth="1"/>
    <col min="11" max="16384" width="9.109375" hidden="1"/>
  </cols>
  <sheetData>
    <row r="1" spans="1:9" ht="14.4" x14ac:dyDescent="0.3">
      <c r="A1"/>
      <c r="B1"/>
      <c r="C1"/>
      <c r="D1"/>
      <c r="E1"/>
      <c r="F1" s="7"/>
      <c r="G1" s="7"/>
      <c r="H1"/>
      <c r="I1"/>
    </row>
    <row r="2" spans="1:9" ht="14.4" x14ac:dyDescent="0.3">
      <c r="A2"/>
      <c r="B2"/>
      <c r="C2"/>
      <c r="D2"/>
      <c r="E2"/>
      <c r="F2" s="7"/>
      <c r="G2" s="7"/>
      <c r="H2"/>
      <c r="I2"/>
    </row>
    <row r="3" spans="1:9" ht="14.4" x14ac:dyDescent="0.3">
      <c r="A3"/>
      <c r="B3"/>
      <c r="C3"/>
      <c r="D3"/>
      <c r="E3"/>
      <c r="F3" s="7"/>
      <c r="G3" s="7"/>
      <c r="H3"/>
      <c r="I3"/>
    </row>
    <row r="4" spans="1:9" ht="14.4" x14ac:dyDescent="0.3">
      <c r="A4"/>
      <c r="B4"/>
      <c r="C4"/>
      <c r="D4"/>
      <c r="E4"/>
      <c r="F4" s="7"/>
      <c r="G4" s="7"/>
      <c r="H4"/>
      <c r="I4"/>
    </row>
    <row r="5" spans="1:9" ht="23.4" x14ac:dyDescent="0.45">
      <c r="A5" s="6" t="str">
        <f>CONCATENATE("Supplement op uitvoeringsbepaling ",D10,", onderdeel van ",bestekcontract," ",besteknr)</f>
        <v>Supplement op uitvoeringsbepaling , onderdeel van bestek 2023-GRO1023</v>
      </c>
      <c r="B5" s="2"/>
      <c r="C5" s="2"/>
      <c r="D5" s="4"/>
      <c r="E5"/>
      <c r="F5" s="7"/>
      <c r="G5" s="7"/>
      <c r="H5"/>
      <c r="I5"/>
    </row>
    <row r="6" spans="1:9" ht="14.4" x14ac:dyDescent="0.3">
      <c r="A6"/>
      <c r="B6"/>
      <c r="C6"/>
      <c r="D6"/>
      <c r="E6"/>
      <c r="F6" s="7"/>
      <c r="G6" s="7"/>
      <c r="H6"/>
      <c r="I6"/>
    </row>
    <row r="7" spans="1:9" ht="14.4" x14ac:dyDescent="0.3">
      <c r="F7" s="17"/>
    </row>
    <row r="8" spans="1:9" ht="14.4" x14ac:dyDescent="0.3">
      <c r="F8" s="17"/>
    </row>
    <row r="9" spans="1:9" ht="14.4" x14ac:dyDescent="0.3">
      <c r="A9" s="10"/>
      <c r="B9" s="10"/>
      <c r="C9" s="10"/>
      <c r="D9" s="10"/>
      <c r="E9" s="10"/>
      <c r="F9" s="18"/>
      <c r="G9" s="18"/>
      <c r="H9" s="10"/>
    </row>
    <row r="10" spans="1:9" ht="14.4" x14ac:dyDescent="0.3">
      <c r="A10" s="8" t="s">
        <v>22</v>
      </c>
      <c r="B10" s="8" t="str">
        <f>opdrachtgever</f>
        <v>Openbaar Onderwijs Emmen</v>
      </c>
      <c r="F10" s="17"/>
      <c r="G10" s="17"/>
    </row>
    <row r="11" spans="1:9" ht="14.4" x14ac:dyDescent="0.3">
      <c r="G11" s="17"/>
    </row>
    <row r="12" spans="1:9" ht="14.4" x14ac:dyDescent="0.3">
      <c r="A12" s="8" t="s">
        <v>23</v>
      </c>
      <c r="G12" s="17"/>
    </row>
    <row r="13" spans="1:9" ht="14.4" x14ac:dyDescent="0.3">
      <c r="G13" s="17"/>
    </row>
    <row r="14" spans="1:9" ht="14.4" x14ac:dyDescent="0.3">
      <c r="A14" s="8" t="s">
        <v>24</v>
      </c>
      <c r="B14" s="8">
        <f>opdrachtnemer</f>
        <v>0</v>
      </c>
      <c r="G14" s="17"/>
    </row>
    <row r="15" spans="1:9" ht="14.4" x14ac:dyDescent="0.3">
      <c r="E15" s="10"/>
      <c r="F15" s="18"/>
      <c r="G15" s="17"/>
      <c r="H15" s="10"/>
    </row>
    <row r="16" spans="1:9" ht="14.4" x14ac:dyDescent="0.3">
      <c r="E16" s="11"/>
      <c r="G16" s="17"/>
      <c r="H16" s="11"/>
    </row>
    <row r="17" spans="1:9" ht="14.4" x14ac:dyDescent="0.3">
      <c r="A17" s="8" t="s">
        <v>25</v>
      </c>
      <c r="E17" s="11"/>
      <c r="G17" s="17"/>
      <c r="H17" s="11"/>
    </row>
    <row r="18" spans="1:9" ht="14.4" x14ac:dyDescent="0.3">
      <c r="E18" s="11"/>
      <c r="G18" s="17"/>
      <c r="H18" s="11"/>
    </row>
    <row r="19" spans="1:9" ht="14.4" x14ac:dyDescent="0.3">
      <c r="E19" s="11"/>
      <c r="G19" s="17"/>
      <c r="H19" s="11"/>
    </row>
    <row r="20" spans="1:9" ht="14.4" x14ac:dyDescent="0.3">
      <c r="A20" s="8" t="s">
        <v>26</v>
      </c>
      <c r="B20" s="22">
        <v>1</v>
      </c>
      <c r="G20" s="17"/>
    </row>
    <row r="21" spans="1:9" ht="14.4" x14ac:dyDescent="0.3">
      <c r="A21" s="8" t="s">
        <v>28</v>
      </c>
      <c r="B21" s="19">
        <f>VLOOKUP(B20,Wijzigingenblad!A6:B40,2)</f>
        <v>0</v>
      </c>
      <c r="E21" s="10"/>
      <c r="F21" s="18"/>
      <c r="G21" s="17"/>
    </row>
    <row r="22" spans="1:9" ht="14.4" x14ac:dyDescent="0.3">
      <c r="E22" s="12"/>
      <c r="F22" s="18"/>
      <c r="G22" s="17"/>
    </row>
    <row r="23" spans="1:9" ht="15.75" customHeight="1" x14ac:dyDescent="0.3">
      <c r="A23" s="8" t="s">
        <v>27</v>
      </c>
      <c r="C23" s="8" t="e">
        <f>CONCATENATE(VLOOKUP(B21,verzamelblad!A5:E34,3,)," te ",VLOOKUP(B21,verzamelblad!A5:E34,5))</f>
        <v>#N/A</v>
      </c>
      <c r="G23" s="17"/>
    </row>
    <row r="24" spans="1:9" ht="15.75" customHeight="1" x14ac:dyDescent="0.3">
      <c r="G24" s="17"/>
    </row>
    <row r="25" spans="1:9" ht="14.4" x14ac:dyDescent="0.3">
      <c r="C25" s="13"/>
      <c r="E25" s="9"/>
      <c r="F25" s="18"/>
      <c r="G25" s="17"/>
      <c r="H25" s="14"/>
      <c r="I25" s="15"/>
    </row>
    <row r="26" spans="1:9" ht="14.4" x14ac:dyDescent="0.3">
      <c r="A26" s="8" t="s">
        <v>29</v>
      </c>
      <c r="C26" s="20">
        <f>VLOOKUP(B20,Wijzigingenblad!A6:E40,3)</f>
        <v>0</v>
      </c>
      <c r="G26" s="17"/>
      <c r="I26" s="15"/>
    </row>
    <row r="27" spans="1:9" ht="14.4" x14ac:dyDescent="0.3">
      <c r="A27" s="8" t="s">
        <v>30</v>
      </c>
      <c r="C27" s="20">
        <f>VLOOKUP(B20,Wijzigingenblad!A6:E40,3)</f>
        <v>0</v>
      </c>
      <c r="D27" s="10"/>
      <c r="E27" s="10"/>
      <c r="F27" s="18"/>
      <c r="G27" s="17"/>
      <c r="H27" s="10"/>
      <c r="I27" s="15"/>
    </row>
    <row r="28" spans="1:9" ht="14.4" x14ac:dyDescent="0.3">
      <c r="C28" s="10"/>
      <c r="D28" s="10"/>
      <c r="E28" s="16"/>
      <c r="G28" s="17"/>
      <c r="I28" s="15"/>
    </row>
    <row r="29" spans="1:9" ht="14.4" x14ac:dyDescent="0.3">
      <c r="C29" s="10"/>
      <c r="D29" s="10"/>
      <c r="E29" s="16"/>
      <c r="G29" s="17"/>
      <c r="I29" s="15"/>
    </row>
    <row r="30" spans="1:9" ht="14.4" x14ac:dyDescent="0.3">
      <c r="A30" s="8" t="s">
        <v>31</v>
      </c>
      <c r="C30" s="10"/>
      <c r="D30" s="10"/>
      <c r="E30" s="16"/>
      <c r="G30" s="17"/>
      <c r="I30" s="15"/>
    </row>
    <row r="31" spans="1:9" ht="14.4" x14ac:dyDescent="0.3">
      <c r="C31" s="10"/>
      <c r="D31" s="10"/>
      <c r="E31" s="16"/>
      <c r="G31" s="17"/>
      <c r="I31" s="15"/>
    </row>
    <row r="32" spans="1:9" ht="14.4" x14ac:dyDescent="0.3">
      <c r="A32" s="325">
        <f>VLOOKUP(B20,Wijzigingenblad!A6:F40,6)</f>
        <v>0</v>
      </c>
      <c r="B32" s="326"/>
      <c r="C32" s="326"/>
      <c r="D32" s="327"/>
      <c r="E32" s="21"/>
      <c r="F32" s="21"/>
      <c r="G32" s="17"/>
      <c r="I32" s="15"/>
    </row>
    <row r="33" spans="1:9" ht="14.4" x14ac:dyDescent="0.3">
      <c r="A33" s="328"/>
      <c r="B33" s="329"/>
      <c r="C33" s="329"/>
      <c r="D33" s="330"/>
      <c r="E33" s="21"/>
      <c r="F33" s="21"/>
      <c r="G33" s="17"/>
      <c r="I33" s="15"/>
    </row>
    <row r="34" spans="1:9" ht="14.4" x14ac:dyDescent="0.3">
      <c r="A34" s="328"/>
      <c r="B34" s="329"/>
      <c r="C34" s="329"/>
      <c r="D34" s="330"/>
      <c r="E34" s="21"/>
      <c r="F34" s="21"/>
      <c r="G34" s="17"/>
      <c r="I34" s="15"/>
    </row>
    <row r="35" spans="1:9" ht="14.4" x14ac:dyDescent="0.3">
      <c r="A35" s="328"/>
      <c r="B35" s="329"/>
      <c r="C35" s="329"/>
      <c r="D35" s="330"/>
      <c r="E35" s="21"/>
      <c r="F35" s="21"/>
      <c r="G35" s="17"/>
      <c r="I35" s="15"/>
    </row>
    <row r="36" spans="1:9" ht="14.4" x14ac:dyDescent="0.3">
      <c r="A36" s="328"/>
      <c r="B36" s="329"/>
      <c r="C36" s="329"/>
      <c r="D36" s="330"/>
      <c r="E36" s="21"/>
      <c r="F36" s="21"/>
      <c r="G36" s="17"/>
      <c r="I36" s="15"/>
    </row>
    <row r="37" spans="1:9" ht="14.4" x14ac:dyDescent="0.3">
      <c r="A37" s="328"/>
      <c r="B37" s="329"/>
      <c r="C37" s="329"/>
      <c r="D37" s="330"/>
      <c r="E37" s="21"/>
      <c r="F37" s="21"/>
      <c r="G37" s="17"/>
      <c r="I37" s="15"/>
    </row>
    <row r="38" spans="1:9" ht="14.4" x14ac:dyDescent="0.3">
      <c r="A38" s="328"/>
      <c r="B38" s="329"/>
      <c r="C38" s="329"/>
      <c r="D38" s="330"/>
      <c r="E38" s="21"/>
      <c r="F38" s="21"/>
      <c r="G38" s="17"/>
      <c r="I38" s="15"/>
    </row>
    <row r="39" spans="1:9" ht="14.4" x14ac:dyDescent="0.3">
      <c r="A39" s="331"/>
      <c r="B39" s="332"/>
      <c r="C39" s="332"/>
      <c r="D39" s="333"/>
      <c r="G39" s="17"/>
    </row>
    <row r="40" spans="1:9" ht="14.4" x14ac:dyDescent="0.3">
      <c r="D40" s="10"/>
      <c r="E40" s="10"/>
      <c r="F40" s="18"/>
      <c r="G40" s="17"/>
      <c r="H40" s="10"/>
    </row>
    <row r="41" spans="1:9" ht="14.4" x14ac:dyDescent="0.3">
      <c r="A41" s="8" t="s">
        <v>32</v>
      </c>
      <c r="E41" s="16"/>
      <c r="G41" s="17"/>
    </row>
    <row r="42" spans="1:9" ht="14.4" x14ac:dyDescent="0.3">
      <c r="E42" s="16"/>
      <c r="G42" s="17"/>
    </row>
    <row r="43" spans="1:9" ht="14.4" x14ac:dyDescent="0.3">
      <c r="E43" s="16"/>
      <c r="G43" s="17"/>
    </row>
    <row r="44" spans="1:9" ht="14.4" x14ac:dyDescent="0.3">
      <c r="A44" s="8" t="s">
        <v>33</v>
      </c>
      <c r="C44" s="20">
        <f ca="1">TODAY()</f>
        <v>45336</v>
      </c>
      <c r="E44" s="16"/>
      <c r="G44" s="17"/>
    </row>
    <row r="45" spans="1:9" ht="14.4" x14ac:dyDescent="0.3">
      <c r="C45" s="8" t="s">
        <v>34</v>
      </c>
      <c r="E45" s="16"/>
      <c r="G45" s="17"/>
    </row>
    <row r="46" spans="1:9" ht="14.4" hidden="1" x14ac:dyDescent="0.3">
      <c r="E46" s="16"/>
      <c r="G46" s="17"/>
    </row>
    <row r="47" spans="1:9" ht="14.4" hidden="1" x14ac:dyDescent="0.3">
      <c r="E47" s="16"/>
      <c r="G47" s="17"/>
    </row>
    <row r="48" spans="1:9" ht="14.4" hidden="1" x14ac:dyDescent="0.3">
      <c r="E48" s="16"/>
      <c r="G48" s="17"/>
    </row>
    <row r="49" spans="4:8" ht="14.4" hidden="1" x14ac:dyDescent="0.3">
      <c r="G49" s="17"/>
    </row>
    <row r="50" spans="4:8" ht="14.4" hidden="1" x14ac:dyDescent="0.3">
      <c r="G50" s="17"/>
    </row>
    <row r="51" spans="4:8" ht="14.4" hidden="1" x14ac:dyDescent="0.3">
      <c r="D51" s="10"/>
      <c r="E51" s="10"/>
      <c r="F51" s="18"/>
      <c r="G51" s="17"/>
      <c r="H51" s="10"/>
    </row>
    <row r="52" spans="4:8" ht="14.4" hidden="1" x14ac:dyDescent="0.3">
      <c r="E52" s="16"/>
      <c r="G52" s="17"/>
    </row>
    <row r="53" spans="4:8" ht="14.4" hidden="1" x14ac:dyDescent="0.3">
      <c r="E53" s="16"/>
      <c r="G53" s="17"/>
    </row>
    <row r="54" spans="4:8" ht="14.4" hidden="1" x14ac:dyDescent="0.3">
      <c r="E54" s="16"/>
      <c r="G54" s="17"/>
    </row>
    <row r="55" spans="4:8" ht="14.4" hidden="1" x14ac:dyDescent="0.3">
      <c r="E55" s="16"/>
      <c r="G55" s="17"/>
    </row>
    <row r="56" spans="4:8" ht="14.4" hidden="1" x14ac:dyDescent="0.3">
      <c r="E56" s="16"/>
      <c r="G56" s="17"/>
    </row>
    <row r="57" spans="4:8" ht="14.4" hidden="1" x14ac:dyDescent="0.3">
      <c r="E57" s="16"/>
      <c r="G57" s="17"/>
    </row>
    <row r="58" spans="4:8" ht="14.4" hidden="1" x14ac:dyDescent="0.3">
      <c r="E58" s="16"/>
      <c r="G58" s="17"/>
    </row>
    <row r="59" spans="4:8" ht="14.4" hidden="1" x14ac:dyDescent="0.3">
      <c r="E59" s="16"/>
      <c r="G59" s="17"/>
    </row>
    <row r="60" spans="4:8" ht="14.4" hidden="1" x14ac:dyDescent="0.3">
      <c r="E60" s="16"/>
      <c r="G60" s="17"/>
    </row>
    <row r="61" spans="4:8" ht="14.4" hidden="1" x14ac:dyDescent="0.3">
      <c r="E61" s="16"/>
      <c r="G61" s="17"/>
    </row>
    <row r="62" spans="4:8" ht="14.4" hidden="1" x14ac:dyDescent="0.3">
      <c r="G62" s="17"/>
    </row>
    <row r="63" spans="4:8" ht="14.4" hidden="1" x14ac:dyDescent="0.3">
      <c r="D63" s="10"/>
      <c r="E63" s="10"/>
      <c r="F63" s="18"/>
      <c r="G63" s="17"/>
      <c r="H63" s="10"/>
    </row>
    <row r="64" spans="4:8" ht="14.4" hidden="1" x14ac:dyDescent="0.3">
      <c r="D64" s="10"/>
      <c r="E64" s="10"/>
      <c r="F64" s="18"/>
      <c r="G64" s="17"/>
      <c r="H64" s="10"/>
    </row>
    <row r="65" spans="4:8" ht="14.4" hidden="1" x14ac:dyDescent="0.3">
      <c r="D65" s="16"/>
      <c r="E65" s="16"/>
      <c r="F65" s="18"/>
      <c r="G65" s="17"/>
      <c r="H65" s="16"/>
    </row>
    <row r="66" spans="4:8" ht="14.4" hidden="1" x14ac:dyDescent="0.3">
      <c r="D66" s="16"/>
      <c r="E66" s="16"/>
      <c r="F66" s="18"/>
      <c r="G66" s="17"/>
      <c r="H66" s="16"/>
    </row>
    <row r="67" spans="4:8" ht="14.4" hidden="1" x14ac:dyDescent="0.3">
      <c r="D67" s="16"/>
      <c r="E67" s="16"/>
      <c r="F67" s="18"/>
      <c r="G67" s="17"/>
      <c r="H67" s="16"/>
    </row>
    <row r="68" spans="4:8" ht="14.4" hidden="1" x14ac:dyDescent="0.3">
      <c r="D68" s="16"/>
      <c r="E68" s="16"/>
      <c r="F68" s="18"/>
      <c r="G68" s="17"/>
      <c r="H68" s="16"/>
    </row>
    <row r="69" spans="4:8" ht="14.4" hidden="1" x14ac:dyDescent="0.3">
      <c r="D69" s="16"/>
      <c r="E69" s="16"/>
      <c r="F69" s="18"/>
      <c r="G69" s="17"/>
      <c r="H69" s="16"/>
    </row>
    <row r="70" spans="4:8" ht="14.4" hidden="1" x14ac:dyDescent="0.3">
      <c r="D70" s="16"/>
      <c r="E70" s="16"/>
      <c r="F70" s="18"/>
      <c r="G70" s="17"/>
      <c r="H70" s="16"/>
    </row>
    <row r="71" spans="4:8" ht="14.4" hidden="1" x14ac:dyDescent="0.3">
      <c r="D71" s="16"/>
      <c r="E71" s="16"/>
      <c r="F71" s="18"/>
      <c r="G71" s="17"/>
      <c r="H71" s="16"/>
    </row>
    <row r="72" spans="4:8" ht="14.4" hidden="1" x14ac:dyDescent="0.3">
      <c r="D72" s="16"/>
      <c r="E72" s="16"/>
      <c r="F72" s="18"/>
      <c r="G72" s="17"/>
      <c r="H72" s="16"/>
    </row>
    <row r="73" spans="4:8" ht="14.4" hidden="1" x14ac:dyDescent="0.3">
      <c r="D73" s="16"/>
      <c r="E73" s="16"/>
      <c r="F73" s="18"/>
      <c r="G73" s="17"/>
      <c r="H73" s="16"/>
    </row>
    <row r="74" spans="4:8" ht="14.4" hidden="1" x14ac:dyDescent="0.3">
      <c r="D74" s="16"/>
      <c r="E74" s="16"/>
      <c r="F74" s="18"/>
      <c r="G74" s="17"/>
      <c r="H74" s="16"/>
    </row>
    <row r="75" spans="4:8" ht="14.4" hidden="1" x14ac:dyDescent="0.3">
      <c r="D75" s="16"/>
      <c r="E75" s="16"/>
      <c r="F75" s="18"/>
      <c r="G75" s="17"/>
      <c r="H75" s="16"/>
    </row>
    <row r="76" spans="4:8" ht="14.4" hidden="1" x14ac:dyDescent="0.3">
      <c r="D76" s="16"/>
      <c r="E76" s="16"/>
      <c r="F76" s="18"/>
      <c r="G76" s="17"/>
      <c r="H76" s="16"/>
    </row>
    <row r="77" spans="4:8" ht="14.4" hidden="1" x14ac:dyDescent="0.3">
      <c r="D77" s="16"/>
      <c r="E77" s="16"/>
      <c r="F77" s="18"/>
      <c r="G77" s="17"/>
      <c r="H77" s="16"/>
    </row>
    <row r="78" spans="4:8" ht="14.4" hidden="1" x14ac:dyDescent="0.3">
      <c r="D78" s="16"/>
      <c r="E78" s="16"/>
      <c r="F78" s="18"/>
      <c r="G78" s="17"/>
      <c r="H78" s="16"/>
    </row>
    <row r="79" spans="4:8" ht="14.4" hidden="1" x14ac:dyDescent="0.3">
      <c r="G79" s="17"/>
    </row>
    <row r="80" spans="4:8" ht="14.4" hidden="1" x14ac:dyDescent="0.3">
      <c r="G80" s="17"/>
    </row>
    <row r="81" spans="4:8" ht="14.4" hidden="1" x14ac:dyDescent="0.3">
      <c r="G81" s="17"/>
      <c r="H81" s="11"/>
    </row>
    <row r="82" spans="4:8" ht="14.4" hidden="1" x14ac:dyDescent="0.3">
      <c r="G82" s="17"/>
    </row>
    <row r="83" spans="4:8" ht="14.4" hidden="1" x14ac:dyDescent="0.3">
      <c r="E83" s="10"/>
    </row>
    <row r="84" spans="4:8" ht="14.4" hidden="1" x14ac:dyDescent="0.3">
      <c r="D84" s="11"/>
      <c r="E84" s="10"/>
      <c r="H84" s="11"/>
    </row>
    <row r="85" spans="4:8" ht="14.4" hidden="1" x14ac:dyDescent="0.3"/>
    <row r="86" spans="4:8" ht="14.4" hidden="1" x14ac:dyDescent="0.3"/>
    <row r="87" spans="4:8" ht="14.4" hidden="1" x14ac:dyDescent="0.3"/>
    <row r="88" spans="4:8" ht="14.4" hidden="1" x14ac:dyDescent="0.3"/>
    <row r="89" spans="4:8" ht="14.4" hidden="1" x14ac:dyDescent="0.3"/>
    <row r="90" spans="4:8" ht="14.4" hidden="1" x14ac:dyDescent="0.3"/>
    <row r="91" spans="4:8" ht="14.4" hidden="1" x14ac:dyDescent="0.3"/>
    <row r="92" spans="4:8" ht="14.4" hidden="1" x14ac:dyDescent="0.3"/>
    <row r="93" spans="4:8" ht="14.4" hidden="1" x14ac:dyDescent="0.3"/>
    <row r="94" spans="4:8" ht="14.4" hidden="1" x14ac:dyDescent="0.3"/>
    <row r="95" spans="4:8" ht="14.4" hidden="1" x14ac:dyDescent="0.3"/>
    <row r="96" spans="4:8" ht="14.4" hidden="1" x14ac:dyDescent="0.3"/>
    <row r="97" ht="14.4" hidden="1" x14ac:dyDescent="0.3"/>
    <row r="98" ht="14.4" hidden="1" x14ac:dyDescent="0.3"/>
    <row r="99" ht="14.4" hidden="1" x14ac:dyDescent="0.3"/>
    <row r="100" ht="14.4" hidden="1" x14ac:dyDescent="0.3"/>
    <row r="101" ht="14.4" hidden="1" x14ac:dyDescent="0.3"/>
    <row r="102" ht="14.4" hidden="1" x14ac:dyDescent="0.3"/>
    <row r="103" ht="14.4" hidden="1" x14ac:dyDescent="0.3"/>
    <row r="104" ht="14.4" hidden="1" x14ac:dyDescent="0.3"/>
    <row r="105" ht="14.4" hidden="1" x14ac:dyDescent="0.3"/>
    <row r="106" ht="14.4" hidden="1" x14ac:dyDescent="0.3"/>
    <row r="107" ht="14.4" hidden="1" x14ac:dyDescent="0.3"/>
    <row r="108" ht="14.4" hidden="1" x14ac:dyDescent="0.3"/>
    <row r="109" ht="14.4" hidden="1" x14ac:dyDescent="0.3"/>
    <row r="110" ht="14.4" hidden="1" x14ac:dyDescent="0.3"/>
    <row r="111" ht="14.4" hidden="1" x14ac:dyDescent="0.3"/>
    <row r="112" ht="14.4" hidden="1" x14ac:dyDescent="0.3"/>
    <row r="113" ht="14.4" hidden="1" x14ac:dyDescent="0.3"/>
    <row r="114" ht="14.4" hidden="1" x14ac:dyDescent="0.3"/>
    <row r="115" ht="14.4" hidden="1" x14ac:dyDescent="0.3"/>
    <row r="116" ht="14.4" hidden="1" x14ac:dyDescent="0.3"/>
    <row r="117" ht="14.4" hidden="1" x14ac:dyDescent="0.3"/>
    <row r="118" ht="14.4" hidden="1" x14ac:dyDescent="0.3"/>
    <row r="119" ht="14.4" hidden="1" x14ac:dyDescent="0.3"/>
    <row r="120" ht="14.4" hidden="1" x14ac:dyDescent="0.3"/>
    <row r="121" ht="14.4" hidden="1" x14ac:dyDescent="0.3"/>
    <row r="122" ht="14.4" hidden="1" x14ac:dyDescent="0.3"/>
    <row r="123" ht="14.4" hidden="1" x14ac:dyDescent="0.3"/>
    <row r="124" ht="14.4" hidden="1" x14ac:dyDescent="0.3"/>
  </sheetData>
  <sheetProtection algorithmName="SHA-512" hashValue="rwVoF+Q8tVNbZSYtJ+AwsKoY6uarRkN0UmXtUz5YrWOni7LHAUxO5TQM2/TMNpw5iPEhsD3szUkGCzKzfCDeLA==" saltValue="mtTw85qfUTYXR1bE9WEi6Q==" spinCount="100000" sheet="1" objects="1" scenarios="1"/>
  <mergeCells count="1">
    <mergeCell ref="A32:D39"/>
  </mergeCells>
  <conditionalFormatting sqref="F17:F18">
    <cfRule type="containsText" dxfId="0" priority="1" operator="containsText" text="te laag">
      <formula>NOT(ISERROR(SEARCH("te laag",F17)))</formula>
    </cfRule>
  </conditionalFormatting>
  <pageMargins left="0.7" right="0.7" top="0.75" bottom="0.75" header="0.3" footer="0.3"/>
  <pageSetup paperSize="9" scale="86" orientation="portrait" r:id="rId1"/>
  <headerFooter>
    <oddHeader>&amp;L&amp;G</oddHeader>
    <oddFooter>&amp;L* Alle bedragen zijn excl. btw&amp;R® Alpha Adviesbureau</oddFooter>
  </headerFooter>
  <colBreaks count="1" manualBreakCount="1">
    <brk id="6" max="42" man="1"/>
  </colBreaks>
  <legacyDrawingHF r:id="rId2"/>
  <extLst>
    <ext xmlns:x14="http://schemas.microsoft.com/office/spreadsheetml/2009/9/main" uri="{78C0D931-6437-407d-A8EE-F0AAD7539E65}">
      <x14:conditionalFormattings>
        <x14:conditionalFormatting xmlns:xm="http://schemas.microsoft.com/office/excel/2006/main">
          <x14:cfRule type="containsText" priority="3" operator="containsText" id="{A4039F39-5B78-4033-BFAC-463A94091421}">
            <xm:f>NOT(ISERROR(SEARCH("te laag",F16)))</xm:f>
            <xm:f>"te laag"</xm:f>
            <x14:dxf>
              <fill>
                <patternFill>
                  <bgColor rgb="FFFF0000"/>
                </patternFill>
              </fill>
            </x14:dxf>
          </x14:cfRule>
          <xm:sqref>F16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ACD7-D3B7-46EB-A66E-9189C173C226}">
  <sheetPr>
    <tabColor rgb="FFC2E76B"/>
  </sheetPr>
  <dimension ref="A1:G14"/>
  <sheetViews>
    <sheetView workbookViewId="0">
      <selection activeCell="E20" sqref="E20"/>
    </sheetView>
  </sheetViews>
  <sheetFormatPr defaultRowHeight="14.4" x14ac:dyDescent="0.3"/>
  <cols>
    <col min="1" max="1" width="49" bestFit="1" customWidth="1"/>
    <col min="2" max="2" width="33" bestFit="1" customWidth="1"/>
    <col min="3" max="3" width="38.5546875" bestFit="1" customWidth="1"/>
    <col min="4" max="4" width="19.88671875" customWidth="1"/>
    <col min="5" max="5" width="19" customWidth="1"/>
  </cols>
  <sheetData>
    <row r="1" spans="1:7" ht="21" x14ac:dyDescent="0.3">
      <c r="A1" s="266" t="s">
        <v>261</v>
      </c>
      <c r="B1" s="267"/>
      <c r="C1" s="267"/>
      <c r="D1" s="268"/>
      <c r="E1" s="268"/>
    </row>
    <row r="2" spans="1:7" x14ac:dyDescent="0.3">
      <c r="A2" s="269" t="s">
        <v>262</v>
      </c>
      <c r="B2" s="270"/>
      <c r="C2" s="270"/>
    </row>
    <row r="3" spans="1:7" x14ac:dyDescent="0.3">
      <c r="A3" s="269" t="s">
        <v>290</v>
      </c>
      <c r="B3" s="270"/>
      <c r="C3" s="270"/>
    </row>
    <row r="4" spans="1:7" x14ac:dyDescent="0.3">
      <c r="A4" s="271"/>
      <c r="B4" s="272" t="s">
        <v>263</v>
      </c>
      <c r="C4" s="272" t="s">
        <v>264</v>
      </c>
      <c r="D4" s="268"/>
      <c r="E4" s="268"/>
    </row>
    <row r="5" spans="1:7" x14ac:dyDescent="0.3">
      <c r="A5" s="273" t="s">
        <v>265</v>
      </c>
      <c r="B5" s="272" t="s">
        <v>266</v>
      </c>
      <c r="C5" s="272" t="s">
        <v>267</v>
      </c>
      <c r="D5" s="272" t="s">
        <v>268</v>
      </c>
      <c r="E5" s="272" t="s">
        <v>269</v>
      </c>
    </row>
    <row r="6" spans="1:7" x14ac:dyDescent="0.3">
      <c r="A6" s="274" t="s">
        <v>270</v>
      </c>
      <c r="B6" s="297"/>
      <c r="C6" s="297"/>
      <c r="D6" s="275">
        <v>100</v>
      </c>
      <c r="E6" s="276">
        <f>SUM(B6*D6)+(C6*D6)</f>
        <v>0</v>
      </c>
    </row>
    <row r="7" spans="1:7" x14ac:dyDescent="0.3">
      <c r="A7" s="274" t="s">
        <v>271</v>
      </c>
      <c r="B7" s="297"/>
      <c r="C7" s="297"/>
      <c r="D7" s="275">
        <v>100</v>
      </c>
      <c r="E7" s="276">
        <f t="shared" ref="E7:E8" si="0">SUM(B7*D7)+(C7*D7)</f>
        <v>0</v>
      </c>
      <c r="G7" s="277"/>
    </row>
    <row r="8" spans="1:7" x14ac:dyDescent="0.3">
      <c r="A8" s="274" t="s">
        <v>272</v>
      </c>
      <c r="B8" s="298"/>
      <c r="C8" s="298"/>
      <c r="D8" s="275">
        <v>100</v>
      </c>
      <c r="E8" s="276">
        <f t="shared" si="0"/>
        <v>0</v>
      </c>
      <c r="G8" s="278"/>
    </row>
    <row r="9" spans="1:7" x14ac:dyDescent="0.3">
      <c r="A9" s="268"/>
      <c r="B9" s="268"/>
      <c r="C9" s="268"/>
      <c r="D9" s="272" t="s">
        <v>269</v>
      </c>
      <c r="E9" s="279">
        <f>SUM(E6:E8)</f>
        <v>0</v>
      </c>
    </row>
    <row r="11" spans="1:7" x14ac:dyDescent="0.3">
      <c r="A11" s="280" t="s">
        <v>273</v>
      </c>
      <c r="B11" s="281"/>
      <c r="C11" s="282"/>
    </row>
    <row r="12" spans="1:7" x14ac:dyDescent="0.3">
      <c r="A12" s="274" t="s">
        <v>274</v>
      </c>
      <c r="B12" s="299"/>
      <c r="C12" s="283"/>
    </row>
    <row r="13" spans="1:7" x14ac:dyDescent="0.3">
      <c r="A13" s="274" t="s">
        <v>275</v>
      </c>
      <c r="B13" s="299"/>
      <c r="C13" s="283"/>
    </row>
    <row r="14" spans="1:7" x14ac:dyDescent="0.3">
      <c r="A14" s="274" t="s">
        <v>276</v>
      </c>
      <c r="B14" s="299"/>
      <c r="C14" s="283"/>
    </row>
  </sheetData>
  <sheetProtection algorithmName="SHA-512" hashValue="nxmq9x+ZRTBHQSim0eGDtJ0MBrBv8nOlXrtrpMR3o4jSMPM2YKes6SKUZiPe0d9KLdKkPd2yRxVJ9/mPErcS0A==" saltValue="u7WUDJo8V2uFiQrJCbB6xg=="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DR40"/>
  <sheetViews>
    <sheetView showZeros="0" zoomScaleNormal="100" workbookViewId="0">
      <pane xSplit="1" ySplit="4" topLeftCell="AC5" activePane="bottomRight" state="frozen"/>
      <selection pane="topRight" activeCell="B1" sqref="B1"/>
      <selection pane="bottomLeft" activeCell="A5" sqref="A5"/>
      <selection pane="bottomRight" activeCell="AL16" sqref="AL16"/>
    </sheetView>
  </sheetViews>
  <sheetFormatPr defaultColWidth="9.109375" defaultRowHeight="14.4" x14ac:dyDescent="0.3"/>
  <cols>
    <col min="1" max="1" width="14" customWidth="1"/>
    <col min="2" max="2" width="4.44140625" customWidth="1"/>
    <col min="3" max="3" width="34.109375" customWidth="1"/>
    <col min="4" max="4" width="34.33203125" bestFit="1" customWidth="1"/>
    <col min="5" max="5" width="29.88671875" customWidth="1"/>
    <col min="6" max="6" width="10.6640625" style="1" customWidth="1"/>
    <col min="7" max="7" width="10.6640625" style="240" customWidth="1"/>
    <col min="8" max="11" width="10.6640625" style="1" customWidth="1"/>
    <col min="12" max="12" width="10.6640625" style="244" customWidth="1"/>
    <col min="13" max="13" width="10.6640625" style="240" customWidth="1"/>
    <col min="14" max="20" width="10.6640625" style="1" customWidth="1"/>
    <col min="21" max="21" width="12.109375" style="244" customWidth="1"/>
    <col min="22" max="23" width="12.109375" style="1" customWidth="1"/>
    <col min="24" max="25" width="10.6640625" style="1" customWidth="1"/>
    <col min="26" max="26" width="19.6640625" style="1" customWidth="1"/>
    <col min="27" max="27" width="17.5546875" style="1" customWidth="1"/>
    <col min="28" max="28" width="20.88671875" customWidth="1"/>
    <col min="29" max="29" width="21.33203125" customWidth="1"/>
    <col min="30" max="30" width="15" customWidth="1"/>
    <col min="31" max="31" width="15.6640625" customWidth="1"/>
    <col min="32" max="32" width="19.5546875" customWidth="1"/>
    <col min="33" max="33" width="23" style="246" customWidth="1"/>
    <col min="34" max="36" width="23" style="245" customWidth="1"/>
    <col min="37" max="37" width="23" style="246" customWidth="1"/>
    <col min="38" max="38" width="23" style="245" customWidth="1"/>
    <col min="39" max="39" width="10" customWidth="1"/>
    <col min="40" max="103" width="9.109375" customWidth="1"/>
    <col min="104" max="104" width="14.109375" customWidth="1"/>
    <col min="105" max="106" width="9.109375" customWidth="1"/>
    <col min="107" max="107" width="13.88671875" customWidth="1"/>
    <col min="108" max="108" width="9.109375" customWidth="1"/>
    <col min="109" max="109" width="11" customWidth="1"/>
    <col min="110" max="118" width="9.109375" customWidth="1"/>
    <col min="119" max="119" width="27.44140625" bestFit="1" customWidth="1"/>
    <col min="120" max="121" width="24.5546875" bestFit="1" customWidth="1"/>
    <col min="122" max="122" width="13" bestFit="1" customWidth="1"/>
    <col min="123" max="123" width="6" bestFit="1" customWidth="1"/>
  </cols>
  <sheetData>
    <row r="1" spans="1:118" s="55" customFormat="1" x14ac:dyDescent="0.3">
      <c r="A1" s="55">
        <v>1</v>
      </c>
      <c r="B1" s="55">
        <v>2</v>
      </c>
      <c r="C1" s="55">
        <v>3</v>
      </c>
      <c r="D1" s="55">
        <v>4</v>
      </c>
      <c r="E1" s="55">
        <v>5</v>
      </c>
      <c r="F1" s="55">
        <v>6</v>
      </c>
      <c r="G1" s="248" t="s">
        <v>155</v>
      </c>
      <c r="H1" s="55">
        <v>7</v>
      </c>
      <c r="I1" s="55">
        <v>8</v>
      </c>
      <c r="J1" s="55">
        <v>9</v>
      </c>
      <c r="K1" s="55">
        <v>10</v>
      </c>
      <c r="L1" s="249">
        <v>11</v>
      </c>
      <c r="M1" s="248" t="s">
        <v>157</v>
      </c>
      <c r="N1" s="55">
        <v>12</v>
      </c>
      <c r="O1" s="55">
        <v>13</v>
      </c>
      <c r="P1" s="55">
        <v>14</v>
      </c>
      <c r="Q1" s="55">
        <v>15</v>
      </c>
      <c r="R1" s="55">
        <v>16</v>
      </c>
      <c r="S1" s="55">
        <v>17</v>
      </c>
      <c r="T1" s="55">
        <v>18</v>
      </c>
      <c r="U1" s="249">
        <v>19</v>
      </c>
      <c r="V1" s="55" t="s">
        <v>148</v>
      </c>
      <c r="W1" s="55" t="s">
        <v>149</v>
      </c>
      <c r="X1" s="55">
        <v>20</v>
      </c>
      <c r="Y1" s="55">
        <v>21</v>
      </c>
      <c r="Z1" s="55">
        <v>22</v>
      </c>
      <c r="AA1" s="55">
        <v>23</v>
      </c>
      <c r="AB1" s="55">
        <v>24</v>
      </c>
      <c r="AC1" s="55">
        <v>26</v>
      </c>
      <c r="AD1" s="55">
        <v>27</v>
      </c>
      <c r="AE1" s="55">
        <v>28</v>
      </c>
      <c r="AF1" s="55">
        <v>29</v>
      </c>
      <c r="AG1" s="249">
        <v>30</v>
      </c>
      <c r="AH1" s="248" t="s">
        <v>162</v>
      </c>
      <c r="AI1" s="248" t="s">
        <v>163</v>
      </c>
      <c r="AJ1" s="248" t="s">
        <v>164</v>
      </c>
      <c r="AK1" s="9" t="s">
        <v>165</v>
      </c>
      <c r="AL1" s="248" t="s">
        <v>165</v>
      </c>
      <c r="AM1" s="55">
        <v>31</v>
      </c>
      <c r="AN1" s="55">
        <v>32</v>
      </c>
      <c r="AO1" s="55">
        <v>33</v>
      </c>
      <c r="AP1" s="55">
        <v>34</v>
      </c>
      <c r="AQ1" s="55">
        <v>35</v>
      </c>
      <c r="AR1" s="55">
        <v>36</v>
      </c>
      <c r="AS1" s="55">
        <v>37</v>
      </c>
      <c r="AT1" s="55">
        <v>38</v>
      </c>
      <c r="AU1" s="55">
        <v>39</v>
      </c>
      <c r="AV1" s="55">
        <v>40</v>
      </c>
      <c r="AW1" s="55">
        <v>41</v>
      </c>
      <c r="AX1" s="55">
        <v>42</v>
      </c>
      <c r="AY1" s="55">
        <v>43</v>
      </c>
      <c r="AZ1" s="55">
        <v>44</v>
      </c>
      <c r="BA1" s="55">
        <v>45</v>
      </c>
      <c r="BB1" s="55">
        <v>46</v>
      </c>
      <c r="BC1" s="55">
        <v>47</v>
      </c>
      <c r="BD1" s="55">
        <v>48</v>
      </c>
      <c r="BE1" s="55">
        <v>49</v>
      </c>
      <c r="BF1" s="55">
        <v>50</v>
      </c>
      <c r="BG1" s="55">
        <v>51</v>
      </c>
      <c r="BH1" s="55">
        <v>52</v>
      </c>
      <c r="BI1" s="55">
        <v>53</v>
      </c>
      <c r="BJ1" s="55">
        <v>54</v>
      </c>
      <c r="BK1" s="55">
        <v>55</v>
      </c>
      <c r="BL1" s="55">
        <v>56</v>
      </c>
      <c r="BM1" s="55">
        <v>57</v>
      </c>
      <c r="BN1" s="55">
        <v>58</v>
      </c>
      <c r="BO1" s="55">
        <v>59</v>
      </c>
      <c r="BP1" s="55">
        <v>60</v>
      </c>
      <c r="BQ1" s="55">
        <v>61</v>
      </c>
      <c r="BR1" s="55">
        <v>62</v>
      </c>
      <c r="BS1" s="55">
        <v>63</v>
      </c>
      <c r="BT1" s="55">
        <v>64</v>
      </c>
      <c r="BU1" s="55">
        <v>65</v>
      </c>
      <c r="BV1" s="55">
        <v>66</v>
      </c>
      <c r="BW1" s="55">
        <v>67</v>
      </c>
      <c r="BX1" s="55">
        <v>68</v>
      </c>
      <c r="BY1" s="55">
        <v>69</v>
      </c>
      <c r="BZ1" s="55">
        <v>70</v>
      </c>
      <c r="CA1" s="55">
        <v>71</v>
      </c>
      <c r="CB1" s="55">
        <v>72</v>
      </c>
      <c r="CC1" s="55">
        <v>73</v>
      </c>
      <c r="CD1" s="55">
        <v>74</v>
      </c>
      <c r="CE1" s="55">
        <v>75</v>
      </c>
      <c r="CF1" s="55">
        <v>76</v>
      </c>
      <c r="CG1" s="55">
        <v>77</v>
      </c>
      <c r="CH1" s="55">
        <v>78</v>
      </c>
      <c r="CI1" s="55">
        <v>79</v>
      </c>
      <c r="CJ1" s="55">
        <v>80</v>
      </c>
      <c r="CK1" s="55">
        <v>81</v>
      </c>
      <c r="CL1" s="55">
        <v>82</v>
      </c>
      <c r="CM1" s="55">
        <v>83</v>
      </c>
      <c r="CN1" s="55">
        <v>84</v>
      </c>
      <c r="CO1" s="55">
        <v>85</v>
      </c>
      <c r="CP1" s="55">
        <v>86</v>
      </c>
      <c r="CQ1" s="55">
        <v>87</v>
      </c>
      <c r="CR1" s="55">
        <v>88</v>
      </c>
      <c r="CS1" s="55">
        <v>89</v>
      </c>
      <c r="CT1" s="55">
        <v>90</v>
      </c>
      <c r="CU1" s="55">
        <v>91</v>
      </c>
      <c r="CV1" s="55">
        <v>92</v>
      </c>
      <c r="CW1" s="55">
        <v>93</v>
      </c>
      <c r="CX1" s="55">
        <v>94</v>
      </c>
      <c r="CY1" s="55">
        <v>95</v>
      </c>
      <c r="CZ1" s="55">
        <v>96</v>
      </c>
      <c r="DA1" s="55">
        <v>97</v>
      </c>
      <c r="DB1" s="55">
        <v>98</v>
      </c>
      <c r="DC1" s="55">
        <v>99</v>
      </c>
      <c r="DD1" s="55">
        <v>100</v>
      </c>
      <c r="DE1" s="55">
        <v>101</v>
      </c>
      <c r="DF1" s="55">
        <v>102</v>
      </c>
      <c r="DG1" s="55">
        <v>103</v>
      </c>
      <c r="DH1" s="55">
        <v>104</v>
      </c>
      <c r="DI1" s="55">
        <v>105</v>
      </c>
      <c r="DJ1" s="55">
        <v>106</v>
      </c>
      <c r="DK1" s="55">
        <v>107</v>
      </c>
      <c r="DL1" s="55">
        <v>108</v>
      </c>
      <c r="DM1" s="55">
        <v>109</v>
      </c>
      <c r="DN1" s="55">
        <v>110</v>
      </c>
    </row>
    <row r="2" spans="1:118" x14ac:dyDescent="0.3">
      <c r="A2" t="s">
        <v>0</v>
      </c>
      <c r="F2" s="209">
        <f>SUM(F5:F50)</f>
        <v>170518.56799999997</v>
      </c>
      <c r="G2" s="241"/>
      <c r="H2" s="209">
        <f t="shared" ref="H2:AM2" si="0">SUM(H5:H50)</f>
        <v>0</v>
      </c>
      <c r="I2" s="209">
        <f t="shared" si="0"/>
        <v>0</v>
      </c>
      <c r="J2" s="209">
        <f t="shared" si="0"/>
        <v>133</v>
      </c>
      <c r="K2" s="209">
        <f t="shared" si="0"/>
        <v>578.70399999999995</v>
      </c>
      <c r="L2" s="247">
        <f t="shared" si="0"/>
        <v>2433.5219999999999</v>
      </c>
      <c r="M2" s="241"/>
      <c r="N2" s="209">
        <f t="shared" si="0"/>
        <v>48.09</v>
      </c>
      <c r="O2" s="209">
        <f t="shared" si="0"/>
        <v>1446.4789999999998</v>
      </c>
      <c r="P2" s="209">
        <f t="shared" si="0"/>
        <v>805.71500000000003</v>
      </c>
      <c r="Q2" s="209">
        <f t="shared" si="0"/>
        <v>0</v>
      </c>
      <c r="R2" s="209">
        <f t="shared" si="0"/>
        <v>176.60899999999998</v>
      </c>
      <c r="S2" s="209">
        <f t="shared" si="0"/>
        <v>8649.3540000000012</v>
      </c>
      <c r="T2" s="209">
        <f t="shared" si="0"/>
        <v>0</v>
      </c>
      <c r="U2" s="247">
        <f t="shared" si="0"/>
        <v>0</v>
      </c>
      <c r="V2" s="209">
        <f t="shared" si="0"/>
        <v>0</v>
      </c>
      <c r="W2" s="209">
        <f t="shared" si="0"/>
        <v>261.61</v>
      </c>
      <c r="X2" s="209">
        <f t="shared" si="0"/>
        <v>1643.0840000000003</v>
      </c>
      <c r="Y2" s="209">
        <f t="shared" si="0"/>
        <v>915.16799999999989</v>
      </c>
      <c r="Z2" s="209">
        <f t="shared" si="0"/>
        <v>40157.442999999992</v>
      </c>
      <c r="AA2" s="209">
        <f t="shared" si="0"/>
        <v>2472.1990000000001</v>
      </c>
      <c r="AB2" s="209">
        <f t="shared" si="0"/>
        <v>0</v>
      </c>
      <c r="AC2" s="209">
        <f t="shared" si="0"/>
        <v>0</v>
      </c>
      <c r="AD2" s="209">
        <f t="shared" si="0"/>
        <v>0</v>
      </c>
      <c r="AE2" s="209">
        <f t="shared" si="0"/>
        <v>0</v>
      </c>
      <c r="AF2" s="209">
        <f t="shared" si="0"/>
        <v>0</v>
      </c>
      <c r="AG2" s="247">
        <f t="shared" si="0"/>
        <v>0</v>
      </c>
      <c r="AH2" s="241">
        <f t="shared" si="0"/>
        <v>0</v>
      </c>
      <c r="AI2" s="241">
        <f t="shared" si="0"/>
        <v>78.48299999999999</v>
      </c>
      <c r="AJ2" s="241">
        <f t="shared" si="0"/>
        <v>492.92520000000002</v>
      </c>
      <c r="AK2" s="241">
        <f t="shared" si="0"/>
        <v>542.73</v>
      </c>
      <c r="AL2" s="241">
        <f t="shared" ref="AL2" si="1">SUM(AL5:AL50)</f>
        <v>0</v>
      </c>
      <c r="AM2" s="209">
        <f t="shared" si="0"/>
        <v>100</v>
      </c>
    </row>
    <row r="3" spans="1:118" x14ac:dyDescent="0.3">
      <c r="A3" t="s">
        <v>173</v>
      </c>
      <c r="C3" s="210"/>
      <c r="E3" t="s">
        <v>108</v>
      </c>
      <c r="F3" s="34" t="s">
        <v>112</v>
      </c>
      <c r="G3" s="242" t="s">
        <v>158</v>
      </c>
      <c r="H3" s="34" t="s">
        <v>111</v>
      </c>
      <c r="I3" s="34" t="s">
        <v>111</v>
      </c>
      <c r="J3" s="1" t="s">
        <v>111</v>
      </c>
      <c r="K3" s="34" t="s">
        <v>112</v>
      </c>
      <c r="L3" s="244" t="s">
        <v>112</v>
      </c>
      <c r="M3" s="240" t="s">
        <v>113</v>
      </c>
      <c r="N3" s="1" t="s">
        <v>112</v>
      </c>
      <c r="O3" s="1" t="s">
        <v>112</v>
      </c>
      <c r="P3" s="1" t="s">
        <v>112</v>
      </c>
      <c r="Q3" s="1" t="s">
        <v>112</v>
      </c>
      <c r="R3" s="1" t="s">
        <v>112</v>
      </c>
      <c r="S3" s="1" t="s">
        <v>112</v>
      </c>
      <c r="T3" s="1" t="s">
        <v>112</v>
      </c>
      <c r="U3" s="244" t="s">
        <v>112</v>
      </c>
      <c r="V3" s="1" t="s">
        <v>112</v>
      </c>
      <c r="W3" s="1" t="s">
        <v>112</v>
      </c>
      <c r="X3" s="1" t="s">
        <v>112</v>
      </c>
      <c r="Y3" s="1" t="s">
        <v>112</v>
      </c>
      <c r="Z3" s="1" t="s">
        <v>112</v>
      </c>
      <c r="AA3" s="1" t="s">
        <v>112</v>
      </c>
      <c r="AB3" t="s">
        <v>112</v>
      </c>
      <c r="AC3" t="s">
        <v>112</v>
      </c>
      <c r="AD3" t="s">
        <v>112</v>
      </c>
      <c r="AE3" t="s">
        <v>111</v>
      </c>
      <c r="AF3" t="s">
        <v>111</v>
      </c>
      <c r="AG3" s="246" t="s">
        <v>114</v>
      </c>
      <c r="AH3" s="245" t="s">
        <v>114</v>
      </c>
      <c r="AI3" s="245" t="s">
        <v>114</v>
      </c>
      <c r="AJ3" s="245" t="s">
        <v>114</v>
      </c>
      <c r="AK3" s="245" t="s">
        <v>114</v>
      </c>
      <c r="AL3" s="245" t="s">
        <v>112</v>
      </c>
      <c r="AM3" t="s">
        <v>111</v>
      </c>
    </row>
    <row r="4" spans="1:118" s="23" customFormat="1" ht="42.75" customHeight="1" x14ac:dyDescent="0.3">
      <c r="A4" s="24"/>
      <c r="B4" s="24"/>
      <c r="C4" s="24" t="s">
        <v>1</v>
      </c>
      <c r="D4" s="24" t="s">
        <v>2</v>
      </c>
      <c r="E4" s="24" t="s">
        <v>3</v>
      </c>
      <c r="F4" s="26" t="s">
        <v>260</v>
      </c>
      <c r="G4" s="237" t="s">
        <v>156</v>
      </c>
      <c r="H4" s="26" t="s">
        <v>115</v>
      </c>
      <c r="I4" s="26" t="s">
        <v>116</v>
      </c>
      <c r="J4" s="26" t="s">
        <v>117</v>
      </c>
      <c r="K4" s="26" t="s">
        <v>60</v>
      </c>
      <c r="L4" s="243" t="s">
        <v>159</v>
      </c>
      <c r="M4" s="237"/>
      <c r="N4" s="26" t="s">
        <v>118</v>
      </c>
      <c r="O4" s="26" t="s">
        <v>258</v>
      </c>
      <c r="P4" s="26" t="s">
        <v>62</v>
      </c>
      <c r="Q4" s="26" t="s">
        <v>63</v>
      </c>
      <c r="R4" s="26" t="s">
        <v>64</v>
      </c>
      <c r="S4" s="26" t="s">
        <v>65</v>
      </c>
      <c r="T4" s="26" t="s">
        <v>123</v>
      </c>
      <c r="U4" s="243" t="s">
        <v>160</v>
      </c>
      <c r="V4" s="237" t="s">
        <v>66</v>
      </c>
      <c r="W4" s="237" t="s">
        <v>161</v>
      </c>
      <c r="X4" s="26" t="s">
        <v>119</v>
      </c>
      <c r="Y4" s="26" t="s">
        <v>67</v>
      </c>
      <c r="Z4" s="26" t="s">
        <v>169</v>
      </c>
      <c r="AA4" s="26" t="s">
        <v>170</v>
      </c>
      <c r="AB4" s="26" t="s">
        <v>171</v>
      </c>
      <c r="AC4" s="26" t="s">
        <v>172</v>
      </c>
      <c r="AD4" s="26" t="s">
        <v>69</v>
      </c>
      <c r="AE4" s="26" t="s">
        <v>124</v>
      </c>
      <c r="AF4" s="26" t="s">
        <v>45</v>
      </c>
      <c r="AG4" s="243" t="s">
        <v>289</v>
      </c>
      <c r="AH4" s="237" t="s">
        <v>167</v>
      </c>
      <c r="AI4" s="237" t="s">
        <v>168</v>
      </c>
      <c r="AJ4" s="237" t="s">
        <v>294</v>
      </c>
      <c r="AK4" s="237" t="s">
        <v>293</v>
      </c>
      <c r="AL4" s="237" t="s">
        <v>166</v>
      </c>
      <c r="AM4" s="26" t="s">
        <v>259</v>
      </c>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row>
    <row r="5" spans="1:118" x14ac:dyDescent="0.3">
      <c r="A5">
        <v>1</v>
      </c>
      <c r="C5" t="s">
        <v>178</v>
      </c>
      <c r="D5" t="s">
        <v>179</v>
      </c>
      <c r="E5" t="s">
        <v>180</v>
      </c>
      <c r="F5" s="252">
        <f>(Z5+AA5+AB5+AC5+AD5)*G5</f>
        <v>7582.732</v>
      </c>
      <c r="G5" s="253">
        <v>4</v>
      </c>
      <c r="H5" s="254"/>
      <c r="I5" s="254"/>
      <c r="J5" s="254">
        <v>5</v>
      </c>
      <c r="K5" s="254"/>
      <c r="L5" s="255">
        <f>M5*2</f>
        <v>54.86</v>
      </c>
      <c r="M5" s="253">
        <v>27.43</v>
      </c>
      <c r="N5" s="254"/>
      <c r="O5" s="254"/>
      <c r="P5" s="254"/>
      <c r="Q5" s="254"/>
      <c r="R5" s="254"/>
      <c r="S5" s="254">
        <v>116.69</v>
      </c>
      <c r="T5" s="254"/>
      <c r="U5" s="256"/>
      <c r="V5" s="254"/>
      <c r="W5" s="254"/>
      <c r="X5" s="254"/>
      <c r="Y5" s="254"/>
      <c r="Z5" s="254">
        <v>1757.9829999999999</v>
      </c>
      <c r="AA5" s="254">
        <v>137.69999999999999</v>
      </c>
      <c r="AB5" s="254"/>
      <c r="AC5" s="254"/>
      <c r="AD5" s="254"/>
      <c r="AE5" s="254"/>
      <c r="AF5" s="254"/>
      <c r="AG5" s="255">
        <f>U5*0.3</f>
        <v>0</v>
      </c>
      <c r="AH5" s="257">
        <f>V5*0.3</f>
        <v>0</v>
      </c>
      <c r="AI5" s="257">
        <f>W5*0.3</f>
        <v>0</v>
      </c>
      <c r="AJ5" s="257">
        <f>X5*0.3</f>
        <v>0</v>
      </c>
      <c r="AK5" s="258">
        <v>20</v>
      </c>
      <c r="AL5" s="253"/>
      <c r="AM5" s="254">
        <v>5</v>
      </c>
    </row>
    <row r="6" spans="1:118" x14ac:dyDescent="0.3">
      <c r="A6">
        <v>2</v>
      </c>
      <c r="C6" t="s">
        <v>181</v>
      </c>
      <c r="D6" t="s">
        <v>182</v>
      </c>
      <c r="E6" t="s">
        <v>183</v>
      </c>
      <c r="F6" s="252">
        <f t="shared" ref="F6:F37" si="2">(Z6+AA6+AB6+AC6+AD6)*G6</f>
        <v>10589.08</v>
      </c>
      <c r="G6" s="253">
        <v>4</v>
      </c>
      <c r="H6" s="254"/>
      <c r="I6" s="254"/>
      <c r="J6" s="254">
        <v>2</v>
      </c>
      <c r="K6" s="254"/>
      <c r="L6" s="255">
        <f t="shared" ref="L6:L37" si="3">M6*2</f>
        <v>24.24</v>
      </c>
      <c r="M6" s="253">
        <v>12.12</v>
      </c>
      <c r="N6" s="254"/>
      <c r="O6" s="254">
        <v>37.5</v>
      </c>
      <c r="P6" s="254"/>
      <c r="Q6" s="254"/>
      <c r="R6" s="254"/>
      <c r="S6" s="254"/>
      <c r="T6" s="254"/>
      <c r="U6" s="256"/>
      <c r="V6" s="254"/>
      <c r="W6" s="254"/>
      <c r="X6" s="254"/>
      <c r="Y6" s="254"/>
      <c r="Z6" s="254">
        <v>2325.9760000000001</v>
      </c>
      <c r="AA6" s="254">
        <v>321.29399999999998</v>
      </c>
      <c r="AB6" s="254"/>
      <c r="AC6" s="254"/>
      <c r="AD6" s="254"/>
      <c r="AE6" s="254"/>
      <c r="AF6" s="254"/>
      <c r="AG6" s="255">
        <f t="shared" ref="AG6:AG35" si="4">U6*0.3</f>
        <v>0</v>
      </c>
      <c r="AH6" s="257">
        <f t="shared" ref="AH6:AH35" si="5">V6*0.3</f>
        <v>0</v>
      </c>
      <c r="AI6" s="257">
        <f t="shared" ref="AI6:AI35" si="6">W6*0.3</f>
        <v>0</v>
      </c>
      <c r="AJ6" s="257">
        <f t="shared" ref="AJ6:AJ37" si="7">X6*0.3</f>
        <v>0</v>
      </c>
      <c r="AK6" s="258">
        <v>35.729999999999997</v>
      </c>
      <c r="AL6" s="253"/>
      <c r="AM6" s="254">
        <v>5</v>
      </c>
    </row>
    <row r="7" spans="1:118" x14ac:dyDescent="0.3">
      <c r="A7" s="265">
        <v>3</v>
      </c>
      <c r="B7" s="265"/>
      <c r="C7" s="265" t="s">
        <v>285</v>
      </c>
      <c r="D7" s="265" t="s">
        <v>184</v>
      </c>
      <c r="E7" s="265" t="s">
        <v>185</v>
      </c>
      <c r="F7" s="252">
        <f>(Z7+AA7+AB7+AC7+AD7)*G7</f>
        <v>0</v>
      </c>
      <c r="G7" s="253">
        <v>4</v>
      </c>
      <c r="H7" s="254"/>
      <c r="I7" s="254"/>
      <c r="J7" s="254"/>
      <c r="K7" s="254"/>
      <c r="L7" s="255">
        <f t="shared" si="3"/>
        <v>0</v>
      </c>
      <c r="M7" s="253"/>
      <c r="N7" s="254"/>
      <c r="O7" s="254"/>
      <c r="P7" s="254"/>
      <c r="Q7" s="254"/>
      <c r="R7" s="254"/>
      <c r="S7" s="254"/>
      <c r="T7" s="254"/>
      <c r="U7" s="256"/>
      <c r="V7" s="254"/>
      <c r="W7" s="254"/>
      <c r="X7" s="254"/>
      <c r="Y7" s="254"/>
      <c r="Z7" s="264"/>
      <c r="AA7" s="254"/>
      <c r="AB7" s="254"/>
      <c r="AC7" s="254"/>
      <c r="AD7" s="254"/>
      <c r="AE7" s="254"/>
      <c r="AF7" s="254"/>
      <c r="AG7" s="255">
        <f t="shared" si="4"/>
        <v>0</v>
      </c>
      <c r="AH7" s="257">
        <f t="shared" si="5"/>
        <v>0</v>
      </c>
      <c r="AI7" s="257">
        <f t="shared" si="6"/>
        <v>0</v>
      </c>
      <c r="AJ7" s="257">
        <f t="shared" si="7"/>
        <v>0</v>
      </c>
      <c r="AK7" s="258">
        <v>25</v>
      </c>
      <c r="AL7" s="253"/>
      <c r="AM7" s="254"/>
    </row>
    <row r="8" spans="1:118" x14ac:dyDescent="0.3">
      <c r="A8">
        <v>4</v>
      </c>
      <c r="C8" t="s">
        <v>186</v>
      </c>
      <c r="D8" t="s">
        <v>187</v>
      </c>
      <c r="E8" t="s">
        <v>188</v>
      </c>
      <c r="F8" s="252">
        <f>(Z8+AA8+AB8+AC8+AD8)*G8</f>
        <v>5194.5039999999999</v>
      </c>
      <c r="G8" s="253">
        <v>4</v>
      </c>
      <c r="H8" s="254"/>
      <c r="I8" s="254"/>
      <c r="J8" s="254">
        <v>3</v>
      </c>
      <c r="K8" s="254"/>
      <c r="L8" s="255">
        <f t="shared" si="3"/>
        <v>0</v>
      </c>
      <c r="M8" s="253"/>
      <c r="N8" s="254"/>
      <c r="O8" s="254"/>
      <c r="P8" s="254">
        <v>55.1</v>
      </c>
      <c r="Q8" s="254"/>
      <c r="R8" s="254">
        <v>5.61</v>
      </c>
      <c r="S8" s="254"/>
      <c r="T8" s="254"/>
      <c r="U8" s="256"/>
      <c r="V8" s="254"/>
      <c r="W8" s="254"/>
      <c r="X8" s="254"/>
      <c r="Y8" s="254"/>
      <c r="Z8" s="254">
        <v>1270.7760000000001</v>
      </c>
      <c r="AA8" s="254">
        <v>27.85</v>
      </c>
      <c r="AB8" s="254"/>
      <c r="AC8" s="254"/>
      <c r="AD8" s="254"/>
      <c r="AE8" s="254"/>
      <c r="AF8" s="254"/>
      <c r="AG8" s="255">
        <f t="shared" si="4"/>
        <v>0</v>
      </c>
      <c r="AH8" s="257">
        <f t="shared" si="5"/>
        <v>0</v>
      </c>
      <c r="AI8" s="257">
        <f t="shared" si="6"/>
        <v>0</v>
      </c>
      <c r="AJ8" s="257">
        <f t="shared" si="7"/>
        <v>0</v>
      </c>
      <c r="AK8" s="258">
        <v>55.74</v>
      </c>
      <c r="AL8" s="253"/>
      <c r="AM8" s="254">
        <v>7</v>
      </c>
    </row>
    <row r="9" spans="1:118" x14ac:dyDescent="0.3">
      <c r="A9">
        <v>5</v>
      </c>
      <c r="C9" t="s">
        <v>189</v>
      </c>
      <c r="D9" t="s">
        <v>190</v>
      </c>
      <c r="E9" t="s">
        <v>191</v>
      </c>
      <c r="F9" s="252">
        <f t="shared" si="2"/>
        <v>10969.324000000001</v>
      </c>
      <c r="G9" s="253">
        <v>4</v>
      </c>
      <c r="H9" s="254"/>
      <c r="I9" s="254"/>
      <c r="J9" s="254">
        <v>14</v>
      </c>
      <c r="K9" s="254">
        <v>349.76</v>
      </c>
      <c r="L9" s="255">
        <f t="shared" si="3"/>
        <v>0</v>
      </c>
      <c r="M9" s="253"/>
      <c r="N9" s="254"/>
      <c r="O9" s="254">
        <v>127.47</v>
      </c>
      <c r="P9" s="254">
        <v>225.85</v>
      </c>
      <c r="Q9" s="254"/>
      <c r="R9" s="254"/>
      <c r="S9" s="254">
        <v>1036.9000000000001</v>
      </c>
      <c r="T9" s="254"/>
      <c r="U9" s="256"/>
      <c r="V9" s="254"/>
      <c r="W9" s="254"/>
      <c r="X9" s="254">
        <v>268.99200000000002</v>
      </c>
      <c r="Y9" s="254"/>
      <c r="Z9" s="254">
        <v>2742.3310000000001</v>
      </c>
      <c r="AA9" s="254"/>
      <c r="AB9" s="254"/>
      <c r="AC9" s="254"/>
      <c r="AD9" s="254"/>
      <c r="AE9" s="254"/>
      <c r="AF9" s="254"/>
      <c r="AG9" s="255">
        <f t="shared" si="4"/>
        <v>0</v>
      </c>
      <c r="AH9" s="257">
        <f t="shared" si="5"/>
        <v>0</v>
      </c>
      <c r="AI9" s="257">
        <f t="shared" si="6"/>
        <v>0</v>
      </c>
      <c r="AJ9" s="257">
        <f t="shared" si="7"/>
        <v>80.697600000000008</v>
      </c>
      <c r="AK9" s="258">
        <v>31.5</v>
      </c>
      <c r="AL9" s="253"/>
      <c r="AM9" s="254">
        <v>14</v>
      </c>
    </row>
    <row r="10" spans="1:118" x14ac:dyDescent="0.3">
      <c r="A10">
        <v>6</v>
      </c>
      <c r="C10" t="s">
        <v>192</v>
      </c>
      <c r="D10" t="s">
        <v>193</v>
      </c>
      <c r="E10" t="s">
        <v>194</v>
      </c>
      <c r="F10" s="252">
        <f t="shared" si="2"/>
        <v>8442.7800000000007</v>
      </c>
      <c r="G10" s="253">
        <v>4</v>
      </c>
      <c r="H10" s="254"/>
      <c r="I10" s="254"/>
      <c r="J10" s="254"/>
      <c r="K10" s="254"/>
      <c r="L10" s="255">
        <f t="shared" si="3"/>
        <v>42.345999999999997</v>
      </c>
      <c r="M10" s="253">
        <v>21.172999999999998</v>
      </c>
      <c r="N10" s="254"/>
      <c r="O10" s="254"/>
      <c r="P10" s="254"/>
      <c r="Q10" s="254"/>
      <c r="R10" s="254"/>
      <c r="S10" s="254">
        <v>218.22200000000001</v>
      </c>
      <c r="T10" s="254"/>
      <c r="U10" s="256"/>
      <c r="V10" s="254"/>
      <c r="W10" s="254"/>
      <c r="X10" s="254"/>
      <c r="Y10" s="254">
        <v>271.529</v>
      </c>
      <c r="Z10" s="254">
        <v>2110.6950000000002</v>
      </c>
      <c r="AA10" s="254"/>
      <c r="AB10" s="254"/>
      <c r="AC10" s="254"/>
      <c r="AD10" s="254"/>
      <c r="AE10" s="254"/>
      <c r="AF10" s="254"/>
      <c r="AG10" s="255">
        <f t="shared" si="4"/>
        <v>0</v>
      </c>
      <c r="AH10" s="257">
        <f t="shared" si="5"/>
        <v>0</v>
      </c>
      <c r="AI10" s="257">
        <f t="shared" si="6"/>
        <v>0</v>
      </c>
      <c r="AJ10" s="257">
        <f t="shared" si="7"/>
        <v>0</v>
      </c>
      <c r="AK10" s="258">
        <v>21.64</v>
      </c>
      <c r="AL10" s="253"/>
      <c r="AM10" s="254">
        <v>7</v>
      </c>
    </row>
    <row r="11" spans="1:118" x14ac:dyDescent="0.3">
      <c r="A11">
        <v>7</v>
      </c>
      <c r="C11" t="s">
        <v>195</v>
      </c>
      <c r="D11" t="s">
        <v>196</v>
      </c>
      <c r="E11" t="s">
        <v>197</v>
      </c>
      <c r="F11" s="252">
        <f t="shared" si="2"/>
        <v>10322.276000000002</v>
      </c>
      <c r="G11" s="253">
        <v>4</v>
      </c>
      <c r="H11" s="254"/>
      <c r="I11" s="254"/>
      <c r="J11" s="254">
        <v>12</v>
      </c>
      <c r="K11" s="254"/>
      <c r="L11" s="255">
        <f t="shared" si="3"/>
        <v>83.74</v>
      </c>
      <c r="M11" s="253">
        <v>41.87</v>
      </c>
      <c r="N11" s="254"/>
      <c r="O11" s="254">
        <v>212</v>
      </c>
      <c r="P11" s="254"/>
      <c r="Q11" s="254"/>
      <c r="R11" s="254"/>
      <c r="S11" s="254">
        <v>223</v>
      </c>
      <c r="T11" s="254"/>
      <c r="U11" s="256"/>
      <c r="V11" s="254"/>
      <c r="W11" s="254"/>
      <c r="X11" s="254">
        <v>87</v>
      </c>
      <c r="Y11" s="254"/>
      <c r="Z11" s="254">
        <v>2357.3940000000002</v>
      </c>
      <c r="AA11" s="254">
        <v>223.17500000000001</v>
      </c>
      <c r="AB11" s="254"/>
      <c r="AC11" s="254"/>
      <c r="AD11" s="254"/>
      <c r="AE11" s="254"/>
      <c r="AF11" s="254"/>
      <c r="AG11" s="255">
        <f t="shared" si="4"/>
        <v>0</v>
      </c>
      <c r="AH11" s="257">
        <f t="shared" si="5"/>
        <v>0</v>
      </c>
      <c r="AI11" s="257">
        <f t="shared" si="6"/>
        <v>0</v>
      </c>
      <c r="AJ11" s="257">
        <f t="shared" si="7"/>
        <v>26.099999999999998</v>
      </c>
      <c r="AK11" s="258">
        <v>25.87</v>
      </c>
      <c r="AL11" s="253"/>
      <c r="AM11" s="254">
        <v>8</v>
      </c>
    </row>
    <row r="12" spans="1:118" x14ac:dyDescent="0.3">
      <c r="A12">
        <v>8</v>
      </c>
      <c r="C12" t="s">
        <v>198</v>
      </c>
      <c r="D12" t="s">
        <v>199</v>
      </c>
      <c r="E12" t="s">
        <v>200</v>
      </c>
      <c r="F12" s="252">
        <f t="shared" si="2"/>
        <v>7233.1440000000002</v>
      </c>
      <c r="G12" s="253">
        <v>4</v>
      </c>
      <c r="H12" s="254"/>
      <c r="I12" s="254"/>
      <c r="J12" s="254">
        <v>2</v>
      </c>
      <c r="K12" s="254"/>
      <c r="L12" s="255">
        <f t="shared" si="3"/>
        <v>159.23599999999999</v>
      </c>
      <c r="M12" s="253">
        <v>79.617999999999995</v>
      </c>
      <c r="N12" s="254"/>
      <c r="O12" s="254"/>
      <c r="P12" s="254"/>
      <c r="Q12" s="254"/>
      <c r="R12" s="254"/>
      <c r="S12" s="254"/>
      <c r="T12" s="254"/>
      <c r="U12" s="256"/>
      <c r="V12" s="254"/>
      <c r="W12" s="254"/>
      <c r="X12" s="254">
        <v>202.69</v>
      </c>
      <c r="Y12" s="254"/>
      <c r="Z12" s="254">
        <v>1741.279</v>
      </c>
      <c r="AA12" s="254">
        <v>67.007000000000005</v>
      </c>
      <c r="AB12" s="254"/>
      <c r="AC12" s="254"/>
      <c r="AD12" s="254"/>
      <c r="AE12" s="254"/>
      <c r="AF12" s="254"/>
      <c r="AG12" s="255">
        <f t="shared" si="4"/>
        <v>0</v>
      </c>
      <c r="AH12" s="257">
        <f t="shared" si="5"/>
        <v>0</v>
      </c>
      <c r="AI12" s="257">
        <f t="shared" si="6"/>
        <v>0</v>
      </c>
      <c r="AJ12" s="257">
        <f t="shared" si="7"/>
        <v>60.806999999999995</v>
      </c>
      <c r="AK12" s="258">
        <v>10.56</v>
      </c>
      <c r="AL12" s="253"/>
      <c r="AM12" s="254">
        <v>6</v>
      </c>
    </row>
    <row r="13" spans="1:118" x14ac:dyDescent="0.3">
      <c r="A13" s="265">
        <v>9</v>
      </c>
      <c r="B13" s="265"/>
      <c r="C13" s="265" t="s">
        <v>286</v>
      </c>
      <c r="D13" s="265" t="s">
        <v>201</v>
      </c>
      <c r="E13" s="265" t="s">
        <v>202</v>
      </c>
      <c r="F13" s="252">
        <f t="shared" si="2"/>
        <v>7369.7439999999997</v>
      </c>
      <c r="G13" s="253">
        <v>4</v>
      </c>
      <c r="H13" s="254"/>
      <c r="I13" s="254"/>
      <c r="J13" s="254"/>
      <c r="K13" s="254"/>
      <c r="L13" s="255">
        <f t="shared" si="3"/>
        <v>0</v>
      </c>
      <c r="M13" s="253"/>
      <c r="N13" s="254"/>
      <c r="O13" s="254"/>
      <c r="P13" s="254"/>
      <c r="Q13" s="254"/>
      <c r="R13" s="254"/>
      <c r="S13" s="254"/>
      <c r="T13" s="254"/>
      <c r="U13" s="256"/>
      <c r="V13" s="254"/>
      <c r="W13" s="254"/>
      <c r="X13" s="254"/>
      <c r="Y13" s="254"/>
      <c r="Z13" s="254">
        <v>1842.4359999999999</v>
      </c>
      <c r="AA13" s="254"/>
      <c r="AB13" s="254"/>
      <c r="AC13" s="254"/>
      <c r="AD13" s="254"/>
      <c r="AE13" s="254"/>
      <c r="AF13" s="254"/>
      <c r="AG13" s="255">
        <f t="shared" si="4"/>
        <v>0</v>
      </c>
      <c r="AH13" s="257">
        <f t="shared" si="5"/>
        <v>0</v>
      </c>
      <c r="AI13" s="257">
        <f t="shared" si="6"/>
        <v>0</v>
      </c>
      <c r="AJ13" s="257">
        <f t="shared" si="7"/>
        <v>0</v>
      </c>
      <c r="AK13" s="258">
        <v>9</v>
      </c>
      <c r="AL13" s="253"/>
      <c r="AM13" s="254"/>
    </row>
    <row r="14" spans="1:118" x14ac:dyDescent="0.3">
      <c r="A14">
        <v>10</v>
      </c>
      <c r="C14" t="s">
        <v>203</v>
      </c>
      <c r="D14" t="s">
        <v>204</v>
      </c>
      <c r="E14" t="s">
        <v>205</v>
      </c>
      <c r="F14" s="252">
        <f t="shared" si="2"/>
        <v>7970.7160000000003</v>
      </c>
      <c r="G14" s="253">
        <v>4</v>
      </c>
      <c r="H14" s="254"/>
      <c r="I14" s="254"/>
      <c r="J14" s="254">
        <v>15</v>
      </c>
      <c r="K14" s="254"/>
      <c r="L14" s="255">
        <f t="shared" si="3"/>
        <v>61.24</v>
      </c>
      <c r="M14" s="253">
        <v>30.62</v>
      </c>
      <c r="N14" s="254"/>
      <c r="O14" s="254">
        <v>136.16</v>
      </c>
      <c r="P14" s="254"/>
      <c r="Q14" s="254"/>
      <c r="R14" s="254"/>
      <c r="S14" s="254">
        <v>479.07</v>
      </c>
      <c r="T14" s="254"/>
      <c r="U14" s="256"/>
      <c r="V14" s="254"/>
      <c r="W14" s="254"/>
      <c r="X14" s="254">
        <v>353.95800000000003</v>
      </c>
      <c r="Y14" s="254"/>
      <c r="Z14" s="254">
        <v>1992.6790000000001</v>
      </c>
      <c r="AA14" s="254"/>
      <c r="AB14" s="254"/>
      <c r="AC14" s="254"/>
      <c r="AD14" s="254"/>
      <c r="AE14" s="254"/>
      <c r="AF14" s="254"/>
      <c r="AG14" s="255">
        <f t="shared" si="4"/>
        <v>0</v>
      </c>
      <c r="AH14" s="257">
        <f t="shared" si="5"/>
        <v>0</v>
      </c>
      <c r="AI14" s="257">
        <f t="shared" si="6"/>
        <v>0</v>
      </c>
      <c r="AJ14" s="257">
        <f t="shared" si="7"/>
        <v>106.18740000000001</v>
      </c>
      <c r="AK14" s="258">
        <v>26.11</v>
      </c>
      <c r="AL14" s="253"/>
      <c r="AM14" s="254">
        <v>2</v>
      </c>
    </row>
    <row r="15" spans="1:118" x14ac:dyDescent="0.3">
      <c r="A15">
        <v>11</v>
      </c>
      <c r="C15" t="s">
        <v>206</v>
      </c>
      <c r="D15" t="s">
        <v>207</v>
      </c>
      <c r="E15" t="s">
        <v>208</v>
      </c>
      <c r="F15" s="252">
        <f t="shared" si="2"/>
        <v>5642.0519999999997</v>
      </c>
      <c r="G15" s="253">
        <v>4</v>
      </c>
      <c r="H15" s="254"/>
      <c r="I15" s="254"/>
      <c r="J15" s="254">
        <v>9</v>
      </c>
      <c r="K15" s="254">
        <v>228.94399999999999</v>
      </c>
      <c r="L15" s="255">
        <f t="shared" si="3"/>
        <v>110.56</v>
      </c>
      <c r="M15" s="253">
        <v>55.28</v>
      </c>
      <c r="N15" s="254"/>
      <c r="O15" s="254">
        <v>100.63</v>
      </c>
      <c r="P15" s="254">
        <v>33.680999999999997</v>
      </c>
      <c r="Q15" s="254"/>
      <c r="R15" s="254">
        <v>34.838999999999999</v>
      </c>
      <c r="S15" s="254">
        <v>2548.9560000000001</v>
      </c>
      <c r="T15" s="254"/>
      <c r="U15" s="256"/>
      <c r="V15" s="254"/>
      <c r="W15" s="254">
        <v>77.403999999999996</v>
      </c>
      <c r="X15" s="254"/>
      <c r="Y15" s="254"/>
      <c r="Z15" s="254">
        <v>1226</v>
      </c>
      <c r="AA15" s="254">
        <v>184.51300000000001</v>
      </c>
      <c r="AB15" s="254"/>
      <c r="AC15" s="254"/>
      <c r="AD15" s="254"/>
      <c r="AE15" s="254"/>
      <c r="AF15" s="254"/>
      <c r="AG15" s="255">
        <f t="shared" si="4"/>
        <v>0</v>
      </c>
      <c r="AH15" s="257">
        <f t="shared" si="5"/>
        <v>0</v>
      </c>
      <c r="AI15" s="257">
        <f t="shared" si="6"/>
        <v>23.2212</v>
      </c>
      <c r="AJ15" s="257">
        <f t="shared" si="7"/>
        <v>0</v>
      </c>
      <c r="AK15" s="258">
        <v>12.51</v>
      </c>
      <c r="AL15" s="253"/>
      <c r="AM15" s="254"/>
    </row>
    <row r="16" spans="1:118" x14ac:dyDescent="0.3">
      <c r="A16">
        <v>12</v>
      </c>
      <c r="C16" t="s">
        <v>209</v>
      </c>
      <c r="D16" t="s">
        <v>210</v>
      </c>
      <c r="E16" t="s">
        <v>211</v>
      </c>
      <c r="F16" s="252">
        <f t="shared" si="2"/>
        <v>3585.2519999999995</v>
      </c>
      <c r="G16" s="253">
        <v>4</v>
      </c>
      <c r="H16" s="254"/>
      <c r="I16" s="254"/>
      <c r="J16" s="254">
        <v>1</v>
      </c>
      <c r="K16" s="254"/>
      <c r="L16" s="255">
        <f t="shared" si="3"/>
        <v>116.36</v>
      </c>
      <c r="M16" s="253">
        <v>58.18</v>
      </c>
      <c r="N16" s="254"/>
      <c r="O16" s="254"/>
      <c r="P16" s="254">
        <v>67.284000000000006</v>
      </c>
      <c r="Q16" s="254"/>
      <c r="R16" s="254"/>
      <c r="S16" s="254"/>
      <c r="T16" s="254"/>
      <c r="U16" s="256"/>
      <c r="V16" s="254"/>
      <c r="W16" s="254"/>
      <c r="X16" s="254"/>
      <c r="Y16" s="254"/>
      <c r="Z16" s="254">
        <v>818.09899999999993</v>
      </c>
      <c r="AA16" s="254">
        <v>78.213999999999999</v>
      </c>
      <c r="AB16" s="254"/>
      <c r="AC16" s="254"/>
      <c r="AD16" s="254"/>
      <c r="AE16" s="254"/>
      <c r="AF16" s="254"/>
      <c r="AG16" s="255">
        <f t="shared" si="4"/>
        <v>0</v>
      </c>
      <c r="AH16" s="257">
        <f t="shared" si="5"/>
        <v>0</v>
      </c>
      <c r="AI16" s="257">
        <f t="shared" si="6"/>
        <v>0</v>
      </c>
      <c r="AJ16" s="257">
        <f t="shared" si="7"/>
        <v>0</v>
      </c>
      <c r="AK16" s="258">
        <v>14.35</v>
      </c>
      <c r="AL16" s="253"/>
      <c r="AM16" s="254">
        <v>0</v>
      </c>
    </row>
    <row r="17" spans="1:122" x14ac:dyDescent="0.3">
      <c r="A17">
        <v>13</v>
      </c>
      <c r="C17" t="s">
        <v>212</v>
      </c>
      <c r="D17" t="s">
        <v>213</v>
      </c>
      <c r="E17" t="s">
        <v>214</v>
      </c>
      <c r="F17" s="252">
        <f t="shared" si="2"/>
        <v>5084.5559999999996</v>
      </c>
      <c r="G17" s="253">
        <v>4</v>
      </c>
      <c r="H17" s="254"/>
      <c r="I17" s="254"/>
      <c r="J17" s="254">
        <v>2</v>
      </c>
      <c r="K17" s="254"/>
      <c r="L17" s="255">
        <f t="shared" si="3"/>
        <v>222.04</v>
      </c>
      <c r="M17" s="253">
        <v>111.02</v>
      </c>
      <c r="N17" s="254"/>
      <c r="O17" s="254">
        <v>4.7699999999999996</v>
      </c>
      <c r="P17" s="254">
        <v>76.161000000000001</v>
      </c>
      <c r="Q17" s="254"/>
      <c r="R17" s="254"/>
      <c r="S17" s="254">
        <v>753.154</v>
      </c>
      <c r="T17" s="254"/>
      <c r="U17" s="256"/>
      <c r="V17" s="254"/>
      <c r="W17" s="254"/>
      <c r="X17" s="254">
        <v>39.225999999999999</v>
      </c>
      <c r="Y17" s="254"/>
      <c r="Z17" s="254">
        <v>1164</v>
      </c>
      <c r="AA17" s="254">
        <v>107.139</v>
      </c>
      <c r="AB17" s="254"/>
      <c r="AC17" s="254"/>
      <c r="AD17" s="254"/>
      <c r="AE17" s="254"/>
      <c r="AF17" s="254"/>
      <c r="AG17" s="255">
        <f t="shared" si="4"/>
        <v>0</v>
      </c>
      <c r="AH17" s="257">
        <f t="shared" si="5"/>
        <v>0</v>
      </c>
      <c r="AI17" s="257">
        <f t="shared" si="6"/>
        <v>0</v>
      </c>
      <c r="AJ17" s="257">
        <f t="shared" si="7"/>
        <v>11.767799999999999</v>
      </c>
      <c r="AK17" s="258">
        <v>18.3</v>
      </c>
      <c r="AL17" s="253"/>
      <c r="AM17" s="254">
        <v>2</v>
      </c>
    </row>
    <row r="18" spans="1:122" x14ac:dyDescent="0.3">
      <c r="A18">
        <v>14</v>
      </c>
      <c r="C18" t="s">
        <v>215</v>
      </c>
      <c r="D18" t="s">
        <v>216</v>
      </c>
      <c r="E18" t="s">
        <v>217</v>
      </c>
      <c r="F18" s="252">
        <f t="shared" si="2"/>
        <v>5543.6120000000001</v>
      </c>
      <c r="G18" s="253">
        <v>4</v>
      </c>
      <c r="H18" s="254"/>
      <c r="I18" s="254"/>
      <c r="J18" s="254">
        <v>2</v>
      </c>
      <c r="K18" s="254"/>
      <c r="L18" s="255">
        <f t="shared" si="3"/>
        <v>0</v>
      </c>
      <c r="M18" s="253"/>
      <c r="N18" s="254"/>
      <c r="O18" s="254"/>
      <c r="P18" s="254"/>
      <c r="Q18" s="254"/>
      <c r="R18" s="254"/>
      <c r="S18" s="254"/>
      <c r="T18" s="254"/>
      <c r="U18" s="256"/>
      <c r="V18" s="254"/>
      <c r="W18" s="254"/>
      <c r="X18" s="254"/>
      <c r="Y18" s="254">
        <v>160.91300000000001</v>
      </c>
      <c r="Z18" s="254">
        <v>1364.8720000000001</v>
      </c>
      <c r="AA18" s="254">
        <v>21.030999999999999</v>
      </c>
      <c r="AB18" s="254"/>
      <c r="AC18" s="254"/>
      <c r="AD18" s="254"/>
      <c r="AE18" s="254"/>
      <c r="AF18" s="254"/>
      <c r="AG18" s="255">
        <f t="shared" si="4"/>
        <v>0</v>
      </c>
      <c r="AH18" s="257">
        <f t="shared" si="5"/>
        <v>0</v>
      </c>
      <c r="AI18" s="257">
        <f t="shared" si="6"/>
        <v>0</v>
      </c>
      <c r="AJ18" s="257">
        <f t="shared" si="7"/>
        <v>0</v>
      </c>
      <c r="AK18" s="258">
        <v>18</v>
      </c>
      <c r="AL18" s="253"/>
      <c r="AM18" s="254">
        <v>4</v>
      </c>
    </row>
    <row r="19" spans="1:122" x14ac:dyDescent="0.3">
      <c r="A19">
        <v>15</v>
      </c>
      <c r="C19" t="s">
        <v>218</v>
      </c>
      <c r="D19" t="s">
        <v>219</v>
      </c>
      <c r="E19" t="s">
        <v>220</v>
      </c>
      <c r="F19" s="252">
        <f t="shared" si="2"/>
        <v>2459.232</v>
      </c>
      <c r="G19" s="253">
        <v>4</v>
      </c>
      <c r="H19" s="254"/>
      <c r="I19" s="254"/>
      <c r="J19" s="254">
        <v>3</v>
      </c>
      <c r="K19" s="254"/>
      <c r="L19" s="255">
        <f t="shared" si="3"/>
        <v>53.6</v>
      </c>
      <c r="M19" s="253">
        <v>26.8</v>
      </c>
      <c r="N19" s="254"/>
      <c r="O19" s="254"/>
      <c r="P19" s="254"/>
      <c r="Q19" s="254"/>
      <c r="R19" s="254"/>
      <c r="S19" s="254"/>
      <c r="T19" s="254"/>
      <c r="U19" s="256"/>
      <c r="V19" s="254"/>
      <c r="W19" s="254"/>
      <c r="X19" s="254">
        <v>53.802999999999997</v>
      </c>
      <c r="Y19" s="254">
        <v>26.721</v>
      </c>
      <c r="Z19" s="254">
        <v>519.84</v>
      </c>
      <c r="AA19" s="254">
        <v>94.968000000000004</v>
      </c>
      <c r="AB19" s="254"/>
      <c r="AC19" s="254"/>
      <c r="AD19" s="254"/>
      <c r="AE19" s="254"/>
      <c r="AF19" s="254"/>
      <c r="AG19" s="255">
        <f t="shared" si="4"/>
        <v>0</v>
      </c>
      <c r="AH19" s="257">
        <f t="shared" si="5"/>
        <v>0</v>
      </c>
      <c r="AI19" s="257">
        <f t="shared" si="6"/>
        <v>0</v>
      </c>
      <c r="AJ19" s="257">
        <f t="shared" si="7"/>
        <v>16.140899999999998</v>
      </c>
      <c r="AK19" s="258">
        <v>12.95</v>
      </c>
      <c r="AL19" s="253"/>
      <c r="AM19" s="254"/>
    </row>
    <row r="20" spans="1:122" x14ac:dyDescent="0.3">
      <c r="A20">
        <v>16</v>
      </c>
      <c r="C20" t="s">
        <v>221</v>
      </c>
      <c r="D20" t="s">
        <v>222</v>
      </c>
      <c r="E20" t="s">
        <v>223</v>
      </c>
      <c r="F20" s="252">
        <f t="shared" si="2"/>
        <v>9397.6880000000001</v>
      </c>
      <c r="G20" s="253">
        <v>4</v>
      </c>
      <c r="H20" s="254"/>
      <c r="I20" s="254"/>
      <c r="J20" s="254">
        <v>5</v>
      </c>
      <c r="K20" s="254"/>
      <c r="L20" s="255">
        <f t="shared" si="3"/>
        <v>0</v>
      </c>
      <c r="M20" s="253"/>
      <c r="N20" s="254"/>
      <c r="O20" s="254">
        <v>41.862000000000002</v>
      </c>
      <c r="P20" s="254"/>
      <c r="Q20" s="254"/>
      <c r="R20" s="254"/>
      <c r="S20" s="254">
        <v>87.88</v>
      </c>
      <c r="T20" s="254"/>
      <c r="U20" s="256"/>
      <c r="V20" s="254"/>
      <c r="W20" s="254"/>
      <c r="X20" s="254"/>
      <c r="Y20" s="254"/>
      <c r="Z20" s="254">
        <v>2112.2289999999998</v>
      </c>
      <c r="AA20" s="254">
        <v>237.19300000000001</v>
      </c>
      <c r="AB20" s="254"/>
      <c r="AC20" s="254"/>
      <c r="AD20" s="254"/>
      <c r="AE20" s="254"/>
      <c r="AF20" s="254"/>
      <c r="AG20" s="255">
        <f t="shared" si="4"/>
        <v>0</v>
      </c>
      <c r="AH20" s="257">
        <f t="shared" si="5"/>
        <v>0</v>
      </c>
      <c r="AI20" s="257">
        <f t="shared" si="6"/>
        <v>0</v>
      </c>
      <c r="AJ20" s="257">
        <f t="shared" si="7"/>
        <v>0</v>
      </c>
      <c r="AK20" s="258">
        <v>22.5</v>
      </c>
      <c r="AL20" s="253"/>
      <c r="AM20" s="254">
        <v>2</v>
      </c>
      <c r="DR20" s="211"/>
    </row>
    <row r="21" spans="1:122" x14ac:dyDescent="0.3">
      <c r="A21">
        <v>17</v>
      </c>
      <c r="C21" t="s">
        <v>224</v>
      </c>
      <c r="D21" t="s">
        <v>225</v>
      </c>
      <c r="E21" t="s">
        <v>226</v>
      </c>
      <c r="F21" s="252">
        <f t="shared" si="2"/>
        <v>4373.8440000000001</v>
      </c>
      <c r="G21" s="253">
        <v>4</v>
      </c>
      <c r="H21" s="254"/>
      <c r="I21" s="254"/>
      <c r="J21" s="254">
        <v>2</v>
      </c>
      <c r="K21" s="254"/>
      <c r="L21" s="255">
        <f t="shared" si="3"/>
        <v>98.983999999999995</v>
      </c>
      <c r="M21" s="253">
        <v>49.491999999999997</v>
      </c>
      <c r="N21" s="254"/>
      <c r="O21" s="254"/>
      <c r="P21" s="254"/>
      <c r="Q21" s="254"/>
      <c r="R21" s="254"/>
      <c r="S21" s="254">
        <v>168.685</v>
      </c>
      <c r="T21" s="254"/>
      <c r="U21" s="256"/>
      <c r="V21" s="254"/>
      <c r="W21" s="254"/>
      <c r="X21" s="254"/>
      <c r="Y21" s="254">
        <v>162.29</v>
      </c>
      <c r="Z21" s="254">
        <v>1074.6189999999999</v>
      </c>
      <c r="AA21" s="254">
        <v>18.841999999999999</v>
      </c>
      <c r="AB21" s="254"/>
      <c r="AC21" s="254"/>
      <c r="AD21" s="254"/>
      <c r="AE21" s="254"/>
      <c r="AF21" s="254"/>
      <c r="AG21" s="255">
        <f t="shared" si="4"/>
        <v>0</v>
      </c>
      <c r="AH21" s="257">
        <f t="shared" si="5"/>
        <v>0</v>
      </c>
      <c r="AI21" s="257">
        <f t="shared" si="6"/>
        <v>0</v>
      </c>
      <c r="AJ21" s="257">
        <f t="shared" si="7"/>
        <v>0</v>
      </c>
      <c r="AK21" s="258">
        <v>27.55</v>
      </c>
      <c r="AL21" s="253"/>
      <c r="AM21" s="254"/>
    </row>
    <row r="22" spans="1:122" x14ac:dyDescent="0.3">
      <c r="A22">
        <v>18</v>
      </c>
      <c r="C22" t="s">
        <v>227</v>
      </c>
      <c r="D22" t="s">
        <v>228</v>
      </c>
      <c r="E22" t="s">
        <v>229</v>
      </c>
      <c r="F22" s="252">
        <f t="shared" si="2"/>
        <v>0</v>
      </c>
      <c r="G22" s="253">
        <v>4</v>
      </c>
      <c r="H22" s="254"/>
      <c r="I22" s="254"/>
      <c r="J22" s="254"/>
      <c r="K22" s="254"/>
      <c r="L22" s="255">
        <f t="shared" si="3"/>
        <v>46.695999999999998</v>
      </c>
      <c r="M22" s="253">
        <v>23.347999999999999</v>
      </c>
      <c r="N22" s="254"/>
      <c r="O22" s="254">
        <v>67.131</v>
      </c>
      <c r="P22" s="254"/>
      <c r="Q22" s="254"/>
      <c r="R22" s="254"/>
      <c r="S22" s="254"/>
      <c r="T22" s="254"/>
      <c r="U22" s="256"/>
      <c r="V22" s="254"/>
      <c r="W22" s="254"/>
      <c r="X22" s="254">
        <v>68.581999999999994</v>
      </c>
      <c r="Y22" s="254">
        <v>293.71499999999997</v>
      </c>
      <c r="Z22" s="264"/>
      <c r="AA22" s="254"/>
      <c r="AB22" s="254"/>
      <c r="AC22" s="254"/>
      <c r="AD22" s="254"/>
      <c r="AE22" s="254"/>
      <c r="AF22" s="254"/>
      <c r="AG22" s="255">
        <f t="shared" si="4"/>
        <v>0</v>
      </c>
      <c r="AH22" s="257">
        <f t="shared" si="5"/>
        <v>0</v>
      </c>
      <c r="AI22" s="257">
        <f t="shared" si="6"/>
        <v>0</v>
      </c>
      <c r="AJ22" s="257">
        <f t="shared" si="7"/>
        <v>20.574599999999997</v>
      </c>
      <c r="AK22" s="258">
        <v>22.48</v>
      </c>
      <c r="AL22" s="253"/>
      <c r="AM22" s="254"/>
    </row>
    <row r="23" spans="1:122" x14ac:dyDescent="0.3">
      <c r="A23">
        <v>19</v>
      </c>
      <c r="C23" t="s">
        <v>230</v>
      </c>
      <c r="D23" t="s">
        <v>231</v>
      </c>
      <c r="E23" t="s">
        <v>232</v>
      </c>
      <c r="F23" s="252">
        <f t="shared" si="2"/>
        <v>8218.7240000000002</v>
      </c>
      <c r="G23" s="253">
        <v>4</v>
      </c>
      <c r="H23" s="254"/>
      <c r="I23" s="254"/>
      <c r="J23" s="254">
        <v>17</v>
      </c>
      <c r="K23" s="254"/>
      <c r="L23" s="255">
        <f t="shared" si="3"/>
        <v>477.94799999999998</v>
      </c>
      <c r="M23" s="253">
        <v>238.97399999999999</v>
      </c>
      <c r="N23" s="254"/>
      <c r="O23" s="254">
        <v>103.81699999999999</v>
      </c>
      <c r="P23" s="254">
        <v>9.9019999999999992</v>
      </c>
      <c r="Q23" s="254"/>
      <c r="R23" s="254">
        <v>21.265999999999998</v>
      </c>
      <c r="S23" s="254"/>
      <c r="T23" s="254"/>
      <c r="U23" s="256"/>
      <c r="V23" s="254"/>
      <c r="W23" s="254"/>
      <c r="X23" s="254">
        <v>155.929</v>
      </c>
      <c r="Y23" s="254"/>
      <c r="Z23" s="254">
        <v>2004.8610000000001</v>
      </c>
      <c r="AA23" s="254">
        <v>49.82</v>
      </c>
      <c r="AB23" s="254"/>
      <c r="AC23" s="254"/>
      <c r="AD23" s="254"/>
      <c r="AE23" s="254"/>
      <c r="AF23" s="254"/>
      <c r="AG23" s="255">
        <f t="shared" si="4"/>
        <v>0</v>
      </c>
      <c r="AH23" s="257">
        <f t="shared" si="5"/>
        <v>0</v>
      </c>
      <c r="AI23" s="257">
        <f t="shared" si="6"/>
        <v>0</v>
      </c>
      <c r="AJ23" s="257">
        <f t="shared" si="7"/>
        <v>46.778700000000001</v>
      </c>
      <c r="AK23" s="258">
        <v>24</v>
      </c>
      <c r="AL23" s="253"/>
      <c r="AM23" s="254">
        <v>3</v>
      </c>
    </row>
    <row r="24" spans="1:122" x14ac:dyDescent="0.3">
      <c r="A24">
        <v>20</v>
      </c>
      <c r="C24" t="s">
        <v>233</v>
      </c>
      <c r="D24" t="s">
        <v>234</v>
      </c>
      <c r="E24" t="s">
        <v>235</v>
      </c>
      <c r="F24" s="252">
        <f t="shared" si="2"/>
        <v>5093.7120000000004</v>
      </c>
      <c r="G24" s="253">
        <v>4</v>
      </c>
      <c r="H24" s="254"/>
      <c r="I24" s="254"/>
      <c r="J24" s="254">
        <v>2</v>
      </c>
      <c r="K24" s="254"/>
      <c r="L24" s="255">
        <f t="shared" si="3"/>
        <v>192</v>
      </c>
      <c r="M24" s="253">
        <v>96</v>
      </c>
      <c r="N24" s="254"/>
      <c r="O24" s="254"/>
      <c r="P24" s="254"/>
      <c r="Q24" s="254"/>
      <c r="R24" s="254"/>
      <c r="S24" s="254">
        <v>350.30399999999997</v>
      </c>
      <c r="T24" s="254"/>
      <c r="U24" s="256"/>
      <c r="V24" s="254"/>
      <c r="W24" s="254"/>
      <c r="X24" s="254"/>
      <c r="Y24" s="254"/>
      <c r="Z24" s="254">
        <v>1273.4280000000001</v>
      </c>
      <c r="AA24" s="254"/>
      <c r="AB24" s="254"/>
      <c r="AC24" s="254"/>
      <c r="AD24" s="254"/>
      <c r="AE24" s="254"/>
      <c r="AF24" s="254"/>
      <c r="AG24" s="255">
        <f t="shared" si="4"/>
        <v>0</v>
      </c>
      <c r="AH24" s="257">
        <f t="shared" si="5"/>
        <v>0</v>
      </c>
      <c r="AI24" s="257">
        <f t="shared" si="6"/>
        <v>0</v>
      </c>
      <c r="AJ24" s="257">
        <f t="shared" si="7"/>
        <v>0</v>
      </c>
      <c r="AK24" s="258">
        <f t="shared" ref="AK24:AK37" si="8">AL24*0.5</f>
        <v>0</v>
      </c>
      <c r="AL24" s="253"/>
      <c r="AM24" s="254">
        <v>5</v>
      </c>
    </row>
    <row r="25" spans="1:122" x14ac:dyDescent="0.3">
      <c r="A25">
        <v>21</v>
      </c>
      <c r="C25" t="s">
        <v>236</v>
      </c>
      <c r="D25" t="s">
        <v>237</v>
      </c>
      <c r="E25" t="s">
        <v>238</v>
      </c>
      <c r="F25" s="252">
        <f t="shared" si="2"/>
        <v>11399.796</v>
      </c>
      <c r="G25" s="253">
        <v>4</v>
      </c>
      <c r="H25" s="254"/>
      <c r="I25" s="254"/>
      <c r="J25" s="254">
        <v>1</v>
      </c>
      <c r="K25" s="254"/>
      <c r="L25" s="255">
        <f t="shared" si="3"/>
        <v>466.89400000000001</v>
      </c>
      <c r="M25" s="253">
        <v>233.447</v>
      </c>
      <c r="N25" s="254"/>
      <c r="O25" s="254"/>
      <c r="P25" s="254">
        <v>184.64400000000001</v>
      </c>
      <c r="Q25" s="254"/>
      <c r="R25" s="254"/>
      <c r="S25" s="254">
        <v>157.51</v>
      </c>
      <c r="T25" s="254"/>
      <c r="U25" s="256"/>
      <c r="V25" s="254"/>
      <c r="W25" s="254"/>
      <c r="X25" s="254">
        <v>130.89699999999999</v>
      </c>
      <c r="Y25" s="254"/>
      <c r="Z25" s="254">
        <v>2765.3</v>
      </c>
      <c r="AA25" s="254">
        <v>84.649000000000001</v>
      </c>
      <c r="AB25" s="254"/>
      <c r="AC25" s="254"/>
      <c r="AD25" s="254"/>
      <c r="AE25" s="254"/>
      <c r="AF25" s="254"/>
      <c r="AG25" s="255">
        <f t="shared" si="4"/>
        <v>0</v>
      </c>
      <c r="AH25" s="257">
        <f t="shared" si="5"/>
        <v>0</v>
      </c>
      <c r="AI25" s="257">
        <f t="shared" si="6"/>
        <v>0</v>
      </c>
      <c r="AJ25" s="257">
        <f t="shared" si="7"/>
        <v>39.269099999999995</v>
      </c>
      <c r="AK25" s="258">
        <v>16</v>
      </c>
      <c r="AL25" s="253"/>
      <c r="AM25" s="254">
        <v>5</v>
      </c>
    </row>
    <row r="26" spans="1:122" x14ac:dyDescent="0.3">
      <c r="A26" s="265">
        <v>22</v>
      </c>
      <c r="B26" s="265"/>
      <c r="C26" s="265" t="s">
        <v>287</v>
      </c>
      <c r="D26" s="265" t="s">
        <v>239</v>
      </c>
      <c r="E26" s="265" t="s">
        <v>240</v>
      </c>
      <c r="F26" s="252">
        <f t="shared" si="2"/>
        <v>0</v>
      </c>
      <c r="G26" s="253">
        <v>4</v>
      </c>
      <c r="H26" s="254"/>
      <c r="I26" s="254"/>
      <c r="J26" s="254"/>
      <c r="K26" s="254"/>
      <c r="L26" s="255">
        <f t="shared" si="3"/>
        <v>0</v>
      </c>
      <c r="M26" s="253"/>
      <c r="N26" s="254"/>
      <c r="O26" s="254"/>
      <c r="P26" s="254"/>
      <c r="Q26" s="254"/>
      <c r="R26" s="254"/>
      <c r="S26" s="254"/>
      <c r="T26" s="254"/>
      <c r="U26" s="256"/>
      <c r="V26" s="254"/>
      <c r="W26" s="254"/>
      <c r="X26" s="254"/>
      <c r="Y26" s="254"/>
      <c r="Z26" s="264"/>
      <c r="AA26" s="254"/>
      <c r="AB26" s="254"/>
      <c r="AC26" s="254"/>
      <c r="AD26" s="254"/>
      <c r="AE26" s="254"/>
      <c r="AF26" s="254"/>
      <c r="AG26" s="255">
        <f t="shared" si="4"/>
        <v>0</v>
      </c>
      <c r="AH26" s="257">
        <f t="shared" si="5"/>
        <v>0</v>
      </c>
      <c r="AI26" s="257">
        <f t="shared" si="6"/>
        <v>0</v>
      </c>
      <c r="AJ26" s="257">
        <f t="shared" si="7"/>
        <v>0</v>
      </c>
      <c r="AK26" s="263">
        <f t="shared" si="8"/>
        <v>0</v>
      </c>
      <c r="AL26" s="253"/>
      <c r="AM26" s="254"/>
    </row>
    <row r="27" spans="1:122" x14ac:dyDescent="0.3">
      <c r="A27">
        <v>23</v>
      </c>
      <c r="C27" t="s">
        <v>241</v>
      </c>
      <c r="D27" t="s">
        <v>242</v>
      </c>
      <c r="E27" t="s">
        <v>243</v>
      </c>
      <c r="F27" s="252">
        <f t="shared" si="2"/>
        <v>6396.1559999999999</v>
      </c>
      <c r="G27" s="253">
        <v>4</v>
      </c>
      <c r="H27" s="254"/>
      <c r="I27" s="254"/>
      <c r="J27" s="254">
        <v>6</v>
      </c>
      <c r="K27" s="254"/>
      <c r="L27" s="255">
        <f t="shared" si="3"/>
        <v>0</v>
      </c>
      <c r="M27" s="253"/>
      <c r="N27" s="254"/>
      <c r="O27" s="254">
        <v>172.12700000000001</v>
      </c>
      <c r="P27" s="254"/>
      <c r="Q27" s="254"/>
      <c r="R27" s="254">
        <v>62.698999999999998</v>
      </c>
      <c r="S27" s="254">
        <v>97.492000000000004</v>
      </c>
      <c r="T27" s="254"/>
      <c r="U27" s="256"/>
      <c r="V27" s="254"/>
      <c r="W27" s="254">
        <v>184.20599999999999</v>
      </c>
      <c r="X27" s="254">
        <v>197.36600000000001</v>
      </c>
      <c r="Y27" s="254"/>
      <c r="Z27" s="254">
        <v>1497.62</v>
      </c>
      <c r="AA27" s="254">
        <v>101.419</v>
      </c>
      <c r="AB27" s="254"/>
      <c r="AC27" s="254"/>
      <c r="AD27" s="254"/>
      <c r="AE27" s="254"/>
      <c r="AF27" s="254"/>
      <c r="AG27" s="255">
        <f t="shared" si="4"/>
        <v>0</v>
      </c>
      <c r="AH27" s="257">
        <f t="shared" si="5"/>
        <v>0</v>
      </c>
      <c r="AI27" s="257">
        <f t="shared" si="6"/>
        <v>55.261799999999994</v>
      </c>
      <c r="AJ27" s="257">
        <f t="shared" si="7"/>
        <v>59.209800000000001</v>
      </c>
      <c r="AK27" s="258">
        <v>28.6</v>
      </c>
      <c r="AL27" s="253"/>
      <c r="AM27" s="254">
        <v>3</v>
      </c>
    </row>
    <row r="28" spans="1:122" x14ac:dyDescent="0.3">
      <c r="A28">
        <v>24</v>
      </c>
      <c r="C28" t="s">
        <v>244</v>
      </c>
      <c r="D28" t="s">
        <v>245</v>
      </c>
      <c r="E28" t="s">
        <v>246</v>
      </c>
      <c r="F28" s="252">
        <f t="shared" si="2"/>
        <v>7979.0040000000008</v>
      </c>
      <c r="G28" s="253">
        <v>4</v>
      </c>
      <c r="H28" s="254"/>
      <c r="I28" s="254"/>
      <c r="J28" s="254">
        <v>2</v>
      </c>
      <c r="K28" s="254"/>
      <c r="L28" s="255">
        <f t="shared" si="3"/>
        <v>12.048</v>
      </c>
      <c r="M28" s="253">
        <v>6.024</v>
      </c>
      <c r="N28" s="254">
        <v>48.09</v>
      </c>
      <c r="O28" s="254">
        <v>80.501999999999995</v>
      </c>
      <c r="P28" s="254"/>
      <c r="Q28" s="254"/>
      <c r="R28" s="254"/>
      <c r="S28" s="254">
        <v>597.71900000000005</v>
      </c>
      <c r="T28" s="254"/>
      <c r="U28" s="256"/>
      <c r="V28" s="254"/>
      <c r="W28" s="254"/>
      <c r="X28" s="254">
        <v>84.641000000000005</v>
      </c>
      <c r="Y28" s="254"/>
      <c r="Z28" s="254">
        <v>1845.2940000000001</v>
      </c>
      <c r="AA28" s="254">
        <v>149.45699999999999</v>
      </c>
      <c r="AB28" s="254"/>
      <c r="AC28" s="254"/>
      <c r="AD28" s="254"/>
      <c r="AE28" s="254"/>
      <c r="AF28" s="254"/>
      <c r="AG28" s="255">
        <f t="shared" si="4"/>
        <v>0</v>
      </c>
      <c r="AH28" s="257">
        <f t="shared" si="5"/>
        <v>0</v>
      </c>
      <c r="AI28" s="257">
        <f t="shared" si="6"/>
        <v>0</v>
      </c>
      <c r="AJ28" s="257">
        <f t="shared" si="7"/>
        <v>25.392300000000002</v>
      </c>
      <c r="AK28" s="258"/>
      <c r="AL28" s="253"/>
      <c r="AM28" s="254">
        <v>13</v>
      </c>
    </row>
    <row r="29" spans="1:122" x14ac:dyDescent="0.3">
      <c r="A29" s="265">
        <v>25</v>
      </c>
      <c r="B29" s="265"/>
      <c r="C29" s="265" t="s">
        <v>288</v>
      </c>
      <c r="D29" s="265" t="s">
        <v>247</v>
      </c>
      <c r="E29" s="265" t="s">
        <v>248</v>
      </c>
      <c r="F29" s="252">
        <f t="shared" si="2"/>
        <v>0</v>
      </c>
      <c r="G29" s="253">
        <v>4</v>
      </c>
      <c r="H29" s="254"/>
      <c r="I29" s="254"/>
      <c r="J29" s="254"/>
      <c r="K29" s="254"/>
      <c r="L29" s="255">
        <f t="shared" si="3"/>
        <v>0</v>
      </c>
      <c r="M29" s="253"/>
      <c r="N29" s="254"/>
      <c r="O29" s="254"/>
      <c r="P29" s="254"/>
      <c r="Q29" s="254"/>
      <c r="R29" s="254"/>
      <c r="S29" s="254"/>
      <c r="T29" s="254"/>
      <c r="U29" s="256"/>
      <c r="V29" s="254"/>
      <c r="W29" s="254"/>
      <c r="X29" s="254"/>
      <c r="Y29" s="254"/>
      <c r="Z29" s="264"/>
      <c r="AA29" s="254"/>
      <c r="AB29" s="254"/>
      <c r="AC29" s="254"/>
      <c r="AD29" s="254"/>
      <c r="AE29" s="254"/>
      <c r="AF29" s="254"/>
      <c r="AG29" s="255">
        <f t="shared" si="4"/>
        <v>0</v>
      </c>
      <c r="AH29" s="257">
        <f t="shared" si="5"/>
        <v>0</v>
      </c>
      <c r="AI29" s="257">
        <f t="shared" si="6"/>
        <v>0</v>
      </c>
      <c r="AJ29" s="257">
        <f t="shared" si="7"/>
        <v>0</v>
      </c>
      <c r="AK29" s="263">
        <f t="shared" si="8"/>
        <v>0</v>
      </c>
      <c r="AL29" s="253"/>
      <c r="AM29" s="254"/>
    </row>
    <row r="30" spans="1:122" x14ac:dyDescent="0.3">
      <c r="A30">
        <v>26</v>
      </c>
      <c r="C30" t="s">
        <v>249</v>
      </c>
      <c r="D30" t="s">
        <v>250</v>
      </c>
      <c r="E30" t="s">
        <v>251</v>
      </c>
      <c r="F30" s="252">
        <f t="shared" si="2"/>
        <v>4796.7160000000003</v>
      </c>
      <c r="G30" s="253">
        <v>4</v>
      </c>
      <c r="H30" s="254"/>
      <c r="I30" s="254"/>
      <c r="J30" s="254">
        <v>20</v>
      </c>
      <c r="K30" s="254"/>
      <c r="L30" s="255">
        <f t="shared" si="3"/>
        <v>18.126000000000001</v>
      </c>
      <c r="M30" s="253">
        <v>9.0630000000000006</v>
      </c>
      <c r="N30" s="254"/>
      <c r="O30" s="254">
        <v>205.60300000000001</v>
      </c>
      <c r="P30" s="254">
        <v>127.705</v>
      </c>
      <c r="Q30" s="254"/>
      <c r="R30" s="254">
        <v>52.195</v>
      </c>
      <c r="S30" s="254">
        <v>1793.8620000000001</v>
      </c>
      <c r="T30" s="254"/>
      <c r="U30" s="256"/>
      <c r="V30" s="254"/>
      <c r="W30" s="254"/>
      <c r="X30" s="254"/>
      <c r="Y30" s="254"/>
      <c r="Z30" s="254">
        <v>1041.3440000000001</v>
      </c>
      <c r="AA30" s="254">
        <v>157.83500000000001</v>
      </c>
      <c r="AB30" s="254"/>
      <c r="AC30" s="254"/>
      <c r="AD30" s="254"/>
      <c r="AE30" s="254"/>
      <c r="AF30" s="254"/>
      <c r="AG30" s="255">
        <f t="shared" si="4"/>
        <v>0</v>
      </c>
      <c r="AH30" s="257">
        <f t="shared" si="5"/>
        <v>0</v>
      </c>
      <c r="AI30" s="257">
        <f t="shared" si="6"/>
        <v>0</v>
      </c>
      <c r="AJ30" s="257">
        <f t="shared" si="7"/>
        <v>0</v>
      </c>
      <c r="AK30" s="258">
        <v>26.82</v>
      </c>
      <c r="AL30" s="253"/>
      <c r="AM30" s="254">
        <v>2</v>
      </c>
    </row>
    <row r="31" spans="1:122" x14ac:dyDescent="0.3">
      <c r="A31">
        <v>27</v>
      </c>
      <c r="C31" t="s">
        <v>252</v>
      </c>
      <c r="D31" t="s">
        <v>253</v>
      </c>
      <c r="E31" t="s">
        <v>254</v>
      </c>
      <c r="F31" s="252">
        <f t="shared" si="2"/>
        <v>5047.5599999999995</v>
      </c>
      <c r="G31" s="253">
        <v>4</v>
      </c>
      <c r="H31" s="254"/>
      <c r="I31" s="254"/>
      <c r="J31" s="254">
        <v>6</v>
      </c>
      <c r="K31" s="254"/>
      <c r="L31" s="255">
        <f t="shared" si="3"/>
        <v>123.36</v>
      </c>
      <c r="M31" s="253">
        <v>61.68</v>
      </c>
      <c r="N31" s="254"/>
      <c r="O31" s="254"/>
      <c r="P31" s="254"/>
      <c r="Q31" s="254"/>
      <c r="R31" s="254"/>
      <c r="S31" s="254">
        <v>19.91</v>
      </c>
      <c r="T31" s="254"/>
      <c r="U31" s="256"/>
      <c r="V31" s="254"/>
      <c r="W31" s="254"/>
      <c r="X31" s="254"/>
      <c r="Y31" s="254"/>
      <c r="Z31" s="254">
        <v>1109.8389999999999</v>
      </c>
      <c r="AA31" s="254">
        <v>152.05099999999999</v>
      </c>
      <c r="AB31" s="254"/>
      <c r="AC31" s="254"/>
      <c r="AD31" s="254"/>
      <c r="AE31" s="254"/>
      <c r="AF31" s="254"/>
      <c r="AG31" s="255">
        <f t="shared" si="4"/>
        <v>0</v>
      </c>
      <c r="AH31" s="257">
        <f t="shared" si="5"/>
        <v>0</v>
      </c>
      <c r="AI31" s="257">
        <f t="shared" si="6"/>
        <v>0</v>
      </c>
      <c r="AJ31" s="257">
        <f t="shared" si="7"/>
        <v>0</v>
      </c>
      <c r="AK31" s="258">
        <v>11.71</v>
      </c>
      <c r="AL31" s="253"/>
      <c r="AM31" s="254">
        <v>2</v>
      </c>
    </row>
    <row r="32" spans="1:122" x14ac:dyDescent="0.3">
      <c r="A32">
        <v>28</v>
      </c>
      <c r="C32" t="s">
        <v>255</v>
      </c>
      <c r="D32" t="s">
        <v>256</v>
      </c>
      <c r="E32" t="s">
        <v>257</v>
      </c>
      <c r="F32" s="252">
        <f t="shared" si="2"/>
        <v>9826.3639999999996</v>
      </c>
      <c r="G32" s="253">
        <v>4</v>
      </c>
      <c r="H32" s="254"/>
      <c r="I32" s="254"/>
      <c r="J32" s="254">
        <v>2</v>
      </c>
      <c r="K32" s="254"/>
      <c r="L32" s="255">
        <f t="shared" si="3"/>
        <v>69.244</v>
      </c>
      <c r="M32" s="253">
        <v>34.622</v>
      </c>
      <c r="N32" s="254"/>
      <c r="O32" s="254">
        <v>156.90700000000001</v>
      </c>
      <c r="P32" s="254">
        <v>25.388000000000002</v>
      </c>
      <c r="Q32" s="254"/>
      <c r="R32" s="254"/>
      <c r="S32" s="254"/>
      <c r="T32" s="254"/>
      <c r="U32" s="256"/>
      <c r="V32" s="254"/>
      <c r="W32" s="254"/>
      <c r="X32" s="254"/>
      <c r="Y32" s="254"/>
      <c r="Z32" s="254">
        <v>2198.549</v>
      </c>
      <c r="AA32" s="254">
        <v>258.04199999999997</v>
      </c>
      <c r="AB32" s="254"/>
      <c r="AC32" s="254"/>
      <c r="AD32" s="254"/>
      <c r="AE32" s="254"/>
      <c r="AF32" s="254"/>
      <c r="AG32" s="255">
        <f t="shared" si="4"/>
        <v>0</v>
      </c>
      <c r="AH32" s="257">
        <f t="shared" si="5"/>
        <v>0</v>
      </c>
      <c r="AI32" s="257">
        <f t="shared" si="6"/>
        <v>0</v>
      </c>
      <c r="AJ32" s="257">
        <f t="shared" si="7"/>
        <v>0</v>
      </c>
      <c r="AK32" s="258">
        <v>25.81</v>
      </c>
      <c r="AL32" s="253"/>
      <c r="AM32" s="254">
        <v>5</v>
      </c>
    </row>
    <row r="33" spans="1:39" x14ac:dyDescent="0.3">
      <c r="A33">
        <v>29</v>
      </c>
      <c r="F33" s="252">
        <f t="shared" si="2"/>
        <v>0</v>
      </c>
      <c r="G33" s="253">
        <v>4</v>
      </c>
      <c r="H33" s="254"/>
      <c r="I33" s="254"/>
      <c r="J33" s="254"/>
      <c r="K33" s="254"/>
      <c r="L33" s="255">
        <f t="shared" si="3"/>
        <v>0</v>
      </c>
      <c r="M33" s="253"/>
      <c r="N33" s="254"/>
      <c r="O33" s="254"/>
      <c r="P33" s="254"/>
      <c r="Q33" s="254"/>
      <c r="R33" s="254"/>
      <c r="S33" s="254"/>
      <c r="T33" s="254"/>
      <c r="U33" s="256"/>
      <c r="V33" s="254"/>
      <c r="W33" s="254"/>
      <c r="X33" s="254"/>
      <c r="Y33" s="254"/>
      <c r="Z33" s="254"/>
      <c r="AA33" s="254"/>
      <c r="AB33" s="254"/>
      <c r="AC33" s="254"/>
      <c r="AD33" s="254"/>
      <c r="AE33" s="254"/>
      <c r="AF33" s="254"/>
      <c r="AG33" s="255">
        <f t="shared" si="4"/>
        <v>0</v>
      </c>
      <c r="AH33" s="257">
        <f t="shared" si="5"/>
        <v>0</v>
      </c>
      <c r="AI33" s="257">
        <f t="shared" si="6"/>
        <v>0</v>
      </c>
      <c r="AJ33" s="257">
        <f t="shared" si="7"/>
        <v>0</v>
      </c>
      <c r="AK33" s="258">
        <f t="shared" si="8"/>
        <v>0</v>
      </c>
      <c r="AL33" s="253"/>
      <c r="AM33" s="254"/>
    </row>
    <row r="34" spans="1:39" x14ac:dyDescent="0.3">
      <c r="A34">
        <v>30</v>
      </c>
      <c r="F34" s="252">
        <f t="shared" si="2"/>
        <v>0</v>
      </c>
      <c r="G34" s="253">
        <v>4</v>
      </c>
      <c r="H34" s="254"/>
      <c r="I34" s="254"/>
      <c r="J34" s="254"/>
      <c r="K34" s="254"/>
      <c r="L34" s="255">
        <f t="shared" si="3"/>
        <v>0</v>
      </c>
      <c r="M34" s="253"/>
      <c r="N34" s="254"/>
      <c r="O34" s="254"/>
      <c r="P34" s="254"/>
      <c r="Q34" s="254"/>
      <c r="R34" s="254"/>
      <c r="S34" s="254"/>
      <c r="T34" s="254"/>
      <c r="U34" s="256"/>
      <c r="V34" s="254"/>
      <c r="W34" s="254"/>
      <c r="X34" s="254"/>
      <c r="Y34" s="254"/>
      <c r="Z34" s="254"/>
      <c r="AA34" s="254"/>
      <c r="AB34" s="254"/>
      <c r="AC34" s="254"/>
      <c r="AD34" s="254"/>
      <c r="AE34" s="254"/>
      <c r="AF34" s="254"/>
      <c r="AG34" s="255">
        <f t="shared" si="4"/>
        <v>0</v>
      </c>
      <c r="AH34" s="257">
        <f t="shared" si="5"/>
        <v>0</v>
      </c>
      <c r="AI34" s="257">
        <f t="shared" si="6"/>
        <v>0</v>
      </c>
      <c r="AJ34" s="257">
        <f t="shared" si="7"/>
        <v>0</v>
      </c>
      <c r="AK34" s="258">
        <f t="shared" si="8"/>
        <v>0</v>
      </c>
      <c r="AL34" s="253"/>
      <c r="AM34" s="254"/>
    </row>
    <row r="35" spans="1:39" x14ac:dyDescent="0.3">
      <c r="A35">
        <v>31</v>
      </c>
      <c r="F35" s="252">
        <f t="shared" si="2"/>
        <v>0</v>
      </c>
      <c r="G35" s="253">
        <v>4</v>
      </c>
      <c r="H35" s="254"/>
      <c r="I35" s="254"/>
      <c r="J35" s="254"/>
      <c r="K35" s="254"/>
      <c r="L35" s="255">
        <f t="shared" si="3"/>
        <v>0</v>
      </c>
      <c r="M35" s="253"/>
      <c r="N35" s="254"/>
      <c r="O35" s="254"/>
      <c r="P35" s="254"/>
      <c r="Q35" s="254"/>
      <c r="R35" s="254"/>
      <c r="S35" s="254"/>
      <c r="T35" s="254"/>
      <c r="U35" s="256"/>
      <c r="V35" s="254"/>
      <c r="W35" s="254"/>
      <c r="X35" s="254"/>
      <c r="Y35" s="254"/>
      <c r="Z35" s="254"/>
      <c r="AA35" s="254"/>
      <c r="AB35" s="254"/>
      <c r="AC35" s="254"/>
      <c r="AD35" s="254"/>
      <c r="AE35" s="254"/>
      <c r="AF35" s="254"/>
      <c r="AG35" s="255">
        <f t="shared" si="4"/>
        <v>0</v>
      </c>
      <c r="AH35" s="257">
        <f t="shared" si="5"/>
        <v>0</v>
      </c>
      <c r="AI35" s="257">
        <f t="shared" si="6"/>
        <v>0</v>
      </c>
      <c r="AJ35" s="257">
        <f t="shared" si="7"/>
        <v>0</v>
      </c>
      <c r="AK35" s="258">
        <f t="shared" si="8"/>
        <v>0</v>
      </c>
      <c r="AL35" s="253"/>
      <c r="AM35" s="254"/>
    </row>
    <row r="36" spans="1:39" x14ac:dyDescent="0.3">
      <c r="A36">
        <v>32</v>
      </c>
      <c r="C36" s="78"/>
      <c r="F36" s="252">
        <f t="shared" si="2"/>
        <v>0</v>
      </c>
      <c r="G36" s="253">
        <v>4</v>
      </c>
      <c r="H36" s="254"/>
      <c r="I36" s="254"/>
      <c r="J36" s="254"/>
      <c r="K36" s="254"/>
      <c r="L36" s="255">
        <f t="shared" si="3"/>
        <v>0</v>
      </c>
      <c r="M36" s="253"/>
      <c r="N36" s="254"/>
      <c r="O36" s="254"/>
      <c r="P36" s="254"/>
      <c r="Q36" s="254"/>
      <c r="R36" s="254"/>
      <c r="S36" s="254"/>
      <c r="T36" s="254"/>
      <c r="U36" s="256"/>
      <c r="V36" s="254"/>
      <c r="W36" s="254"/>
      <c r="X36" s="254"/>
      <c r="Y36" s="254"/>
      <c r="Z36" s="254"/>
      <c r="AA36" s="254"/>
      <c r="AB36" s="254"/>
      <c r="AC36" s="254"/>
      <c r="AD36" s="254"/>
      <c r="AE36" s="254"/>
      <c r="AF36" s="254"/>
      <c r="AG36" s="255">
        <f>U36*0.3</f>
        <v>0</v>
      </c>
      <c r="AH36" s="257">
        <f>V36*0.3</f>
        <v>0</v>
      </c>
      <c r="AI36" s="257">
        <f>W36*0.3</f>
        <v>0</v>
      </c>
      <c r="AJ36" s="257">
        <f t="shared" si="7"/>
        <v>0</v>
      </c>
      <c r="AK36" s="258">
        <f t="shared" si="8"/>
        <v>0</v>
      </c>
      <c r="AL36" s="253"/>
      <c r="AM36" s="254"/>
    </row>
    <row r="37" spans="1:39" x14ac:dyDescent="0.3">
      <c r="A37">
        <v>33</v>
      </c>
      <c r="F37" s="252">
        <f t="shared" si="2"/>
        <v>0</v>
      </c>
      <c r="G37" s="253">
        <v>4</v>
      </c>
      <c r="H37" s="254"/>
      <c r="I37" s="254"/>
      <c r="J37" s="254"/>
      <c r="K37" s="254"/>
      <c r="L37" s="255">
        <f t="shared" si="3"/>
        <v>0</v>
      </c>
      <c r="M37" s="253"/>
      <c r="N37" s="254"/>
      <c r="O37" s="254"/>
      <c r="P37" s="254"/>
      <c r="Q37" s="254"/>
      <c r="R37" s="254"/>
      <c r="S37" s="254"/>
      <c r="T37" s="254"/>
      <c r="U37" s="256"/>
      <c r="V37" s="254"/>
      <c r="W37" s="254"/>
      <c r="X37" s="254"/>
      <c r="Y37" s="254"/>
      <c r="Z37" s="254"/>
      <c r="AA37" s="254"/>
      <c r="AB37" s="254"/>
      <c r="AC37" s="254"/>
      <c r="AD37" s="254"/>
      <c r="AE37" s="254"/>
      <c r="AF37" s="254"/>
      <c r="AG37" s="255">
        <f t="shared" ref="AG37" si="9">U37*0.3</f>
        <v>0</v>
      </c>
      <c r="AH37" s="257">
        <f t="shared" ref="AH37" si="10">V37*0.3</f>
        <v>0</v>
      </c>
      <c r="AI37" s="257">
        <f t="shared" ref="AI37" si="11">W37*0.3</f>
        <v>0</v>
      </c>
      <c r="AJ37" s="257">
        <f t="shared" si="7"/>
        <v>0</v>
      </c>
      <c r="AK37" s="258">
        <f t="shared" si="8"/>
        <v>0</v>
      </c>
      <c r="AL37" s="253"/>
      <c r="AM37" s="254"/>
    </row>
    <row r="38" spans="1:39" x14ac:dyDescent="0.3">
      <c r="AB38" s="1"/>
    </row>
    <row r="40" spans="1:39" x14ac:dyDescent="0.3">
      <c r="AB40" s="1"/>
    </row>
  </sheetData>
  <sheetProtection algorithmName="SHA-512" hashValue="mGcU79Cw+hbCG2UIM2PF5QG0BeEm7TYep5sScci3yTSZb7HvH47tjsUWZJvODibIvaBuHD71JCBXzoAThiySGg==" saltValue="qi4Rf9trefhnIbHS6feb9g==" spinCount="100000" sheet="1" objects="1" scenarios="1"/>
  <phoneticPr fontId="11" type="noConversion"/>
  <pageMargins left="0.7" right="0.7" top="0.75" bottom="0.75" header="0.3" footer="0.3"/>
  <pageSetup paperSize="9" scale="84" orientation="portrait" r:id="rId1"/>
  <colBreaks count="3" manualBreakCount="3">
    <brk id="17" max="1048575" man="1"/>
    <brk id="39" max="1048575" man="1"/>
    <brk id="8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52">
    <tabColor rgb="FF173583"/>
  </sheetPr>
  <dimension ref="A1:DB54"/>
  <sheetViews>
    <sheetView showGridLines="0" showZeros="0" zoomScale="85" zoomScaleNormal="85" workbookViewId="0">
      <pane ySplit="3" topLeftCell="A4" activePane="bottomLeft" state="frozen"/>
      <selection pane="bottomLeft" activeCell="B41" sqref="B41"/>
    </sheetView>
  </sheetViews>
  <sheetFormatPr defaultColWidth="0" defaultRowHeight="14.4" zeroHeight="1" x14ac:dyDescent="0.3"/>
  <cols>
    <col min="1" max="1" width="3.5546875" customWidth="1"/>
    <col min="2" max="2" width="109.109375" customWidth="1"/>
    <col min="3" max="5" width="12.6640625" hidden="1" customWidth="1"/>
    <col min="6" max="6" width="19.88671875" customWidth="1"/>
    <col min="7" max="7" width="13.5546875" hidden="1" customWidth="1"/>
    <col min="8" max="8" width="4" hidden="1" customWidth="1"/>
    <col min="9" max="14" width="9.109375" hidden="1" customWidth="1"/>
    <col min="15" max="15" width="15.33203125" hidden="1" customWidth="1"/>
    <col min="16" max="72" width="9.109375" hidden="1" customWidth="1"/>
    <col min="73" max="73" width="17.6640625" hidden="1" customWidth="1"/>
    <col min="74" max="74" width="17.109375" hidden="1" customWidth="1"/>
    <col min="75" max="106" width="0" hidden="1" customWidth="1"/>
    <col min="107" max="16384" width="9.109375" hidden="1"/>
  </cols>
  <sheetData>
    <row r="1" spans="1:78" x14ac:dyDescent="0.3"/>
    <row r="2" spans="1:78" ht="23.4" x14ac:dyDescent="0.45">
      <c r="B2" s="136" t="str">
        <f>CONCATENATE("Totaalblad, ",opdrachtnemer,", onderdeel van ",bestekcontract," ",besteknr,)</f>
        <v>Totaalblad, , onderdeel van bestek 2023-GRO1023</v>
      </c>
      <c r="C2" s="182"/>
      <c r="D2" s="182"/>
      <c r="E2" s="182"/>
      <c r="F2" s="183"/>
    </row>
    <row r="3" spans="1:78" s="5" customFormat="1" ht="30" customHeight="1" x14ac:dyDescent="0.3">
      <c r="B3" s="234" t="s">
        <v>21</v>
      </c>
      <c r="C3" s="235"/>
      <c r="D3" s="235"/>
      <c r="E3" s="235"/>
      <c r="F3" s="236" t="s">
        <v>130</v>
      </c>
      <c r="G3" s="31"/>
    </row>
    <row r="4" spans="1:78" x14ac:dyDescent="0.3">
      <c r="A4">
        <v>1</v>
      </c>
      <c r="B4" s="213" t="str">
        <f>VLOOKUP(A4,verzamelblad!A5:E39,3,)</f>
        <v>Anbrenge De</v>
      </c>
      <c r="C4" s="214"/>
      <c r="D4" s="214"/>
      <c r="E4" s="214"/>
      <c r="F4" s="220">
        <f t="shared" ref="F4:F36" ca="1" si="0">INDIRECT("'" &amp; A4 &amp; "'!$i$42")</f>
        <v>0</v>
      </c>
      <c r="G4" s="11"/>
      <c r="I4" s="32"/>
      <c r="J4" s="32"/>
    </row>
    <row r="5" spans="1:78" x14ac:dyDescent="0.3">
      <c r="A5">
        <f>verzamelblad!A6</f>
        <v>2</v>
      </c>
      <c r="B5" s="215" t="str">
        <f>VLOOKUP(A5,verzamelblad!A6:E40,3,)</f>
        <v>Angelslo</v>
      </c>
      <c r="C5" s="7"/>
      <c r="D5" s="7"/>
      <c r="E5" s="7"/>
      <c r="F5" s="221">
        <f t="shared" ca="1" si="0"/>
        <v>0</v>
      </c>
      <c r="G5" s="11"/>
      <c r="I5" s="32"/>
      <c r="J5" s="32"/>
      <c r="BZ5">
        <f t="shared" ref="BZ5:BZ29" ca="1" si="1">INDIRECT("'" &amp; A5 &amp; "'!$N$20")</f>
        <v>0</v>
      </c>
    </row>
    <row r="6" spans="1:78" x14ac:dyDescent="0.3">
      <c r="A6">
        <f>verzamelblad!A7</f>
        <v>3</v>
      </c>
      <c r="B6" s="215" t="str">
        <f>VLOOKUP(A6,verzamelblad!A7:E41,3,)</f>
        <v>AZC  De Hesselanden (geen inventarisatiegegevens)</v>
      </c>
      <c r="C6" s="7"/>
      <c r="D6" s="7"/>
      <c r="E6" s="7"/>
      <c r="F6" s="221">
        <f t="shared" ca="1" si="0"/>
        <v>0</v>
      </c>
      <c r="G6" s="11"/>
      <c r="I6" s="32"/>
      <c r="J6" s="32"/>
      <c r="BZ6">
        <f t="shared" ca="1" si="1"/>
        <v>0</v>
      </c>
    </row>
    <row r="7" spans="1:78" x14ac:dyDescent="0.3">
      <c r="A7">
        <f>verzamelblad!A8</f>
        <v>4</v>
      </c>
      <c r="B7" s="215" t="str">
        <f>VLOOKUP(A7,verzamelblad!A8:E42,3,)</f>
        <v>ECA (Expertise Centrum Anderstaligen)</v>
      </c>
      <c r="C7" s="7"/>
      <c r="D7" s="7"/>
      <c r="E7" s="7"/>
      <c r="F7" s="221">
        <f t="shared" ca="1" si="0"/>
        <v>0</v>
      </c>
      <c r="G7" s="11"/>
      <c r="I7" s="32"/>
      <c r="J7" s="32"/>
      <c r="BZ7">
        <f t="shared" ca="1" si="1"/>
        <v>0</v>
      </c>
    </row>
    <row r="8" spans="1:78" x14ac:dyDescent="0.3">
      <c r="A8">
        <f>verzamelblad!A9</f>
        <v>5</v>
      </c>
      <c r="B8" s="215" t="str">
        <f>VLOOKUP(A8,verzamelblad!A9:E43,3,)</f>
        <v xml:space="preserve">Bascule De  </v>
      </c>
      <c r="C8" s="7"/>
      <c r="D8" s="7"/>
      <c r="E8" s="7"/>
      <c r="F8" s="221">
        <f t="shared" ca="1" si="0"/>
        <v>0</v>
      </c>
      <c r="G8" s="11"/>
      <c r="I8" s="32"/>
      <c r="J8" s="32"/>
      <c r="BZ8">
        <f t="shared" ca="1" si="1"/>
        <v>0</v>
      </c>
    </row>
    <row r="9" spans="1:78" x14ac:dyDescent="0.3">
      <c r="A9">
        <f>verzamelblad!A10</f>
        <v>6</v>
      </c>
      <c r="B9" s="215" t="str">
        <f>VLOOKUP(A9,verzamelblad!A10:E44,3,)</f>
        <v xml:space="preserve">Bente De </v>
      </c>
      <c r="C9" s="7"/>
      <c r="D9" s="7"/>
      <c r="E9" s="7"/>
      <c r="F9" s="221">
        <f t="shared" ca="1" si="0"/>
        <v>0</v>
      </c>
      <c r="G9" s="11"/>
      <c r="I9" s="32"/>
      <c r="J9" s="32"/>
      <c r="BZ9">
        <f t="shared" ca="1" si="1"/>
        <v>0</v>
      </c>
    </row>
    <row r="10" spans="1:78" x14ac:dyDescent="0.3">
      <c r="A10">
        <f>verzamelblad!A11</f>
        <v>7</v>
      </c>
      <c r="B10" s="215" t="str">
        <f>VLOOKUP(A10,verzamelblad!A11:E45,3,)</f>
        <v>Brink De</v>
      </c>
      <c r="C10" s="7"/>
      <c r="D10" s="7"/>
      <c r="E10" s="7"/>
      <c r="F10" s="221">
        <f t="shared" ca="1" si="0"/>
        <v>0</v>
      </c>
      <c r="G10" s="11"/>
      <c r="I10" s="32"/>
      <c r="J10" s="32"/>
      <c r="BZ10">
        <f t="shared" ca="1" si="1"/>
        <v>0</v>
      </c>
    </row>
    <row r="11" spans="1:78" x14ac:dyDescent="0.3">
      <c r="A11">
        <f>verzamelblad!A12</f>
        <v>8</v>
      </c>
      <c r="B11" s="215" t="str">
        <f>VLOOKUP(A11,verzamelblad!A12:E46,3,)</f>
        <v>Catamaran De</v>
      </c>
      <c r="C11" s="7"/>
      <c r="D11" s="7"/>
      <c r="E11" s="7"/>
      <c r="F11" s="221">
        <f t="shared" ca="1" si="0"/>
        <v>0</v>
      </c>
      <c r="G11" s="11"/>
      <c r="I11" s="32"/>
      <c r="J11" s="32"/>
      <c r="BZ11">
        <f t="shared" ca="1" si="1"/>
        <v>0</v>
      </c>
    </row>
    <row r="12" spans="1:78" x14ac:dyDescent="0.3">
      <c r="A12">
        <f>verzamelblad!A13</f>
        <v>9</v>
      </c>
      <c r="B12" s="215" t="str">
        <f>VLOOKUP(A12,verzamelblad!A13:E47,3,)</f>
        <v>Delftlanden De (geen inventarisatiegegevens)</v>
      </c>
      <c r="C12" s="7"/>
      <c r="D12" s="7"/>
      <c r="E12" s="7"/>
      <c r="F12" s="221">
        <f t="shared" ca="1" si="0"/>
        <v>0</v>
      </c>
      <c r="G12" s="11"/>
      <c r="I12" s="32"/>
      <c r="J12" s="32"/>
      <c r="BZ12">
        <f t="shared" ca="1" si="1"/>
        <v>0</v>
      </c>
    </row>
    <row r="13" spans="1:78" x14ac:dyDescent="0.3">
      <c r="A13">
        <f>verzamelblad!A14</f>
        <v>10</v>
      </c>
      <c r="B13" s="215" t="str">
        <f>VLOOKUP(A13,verzamelblad!A14:E48,3,)</f>
        <v xml:space="preserve">Dordtse Til De </v>
      </c>
      <c r="C13" s="7"/>
      <c r="D13" s="7"/>
      <c r="E13" s="7"/>
      <c r="F13" s="221">
        <f t="shared" ca="1" si="0"/>
        <v>0</v>
      </c>
      <c r="G13" s="11"/>
      <c r="I13" s="32"/>
      <c r="J13" s="32"/>
      <c r="BZ13">
        <f t="shared" ca="1" si="1"/>
        <v>0</v>
      </c>
    </row>
    <row r="14" spans="1:78" x14ac:dyDescent="0.3">
      <c r="A14">
        <f>verzamelblad!A15</f>
        <v>11</v>
      </c>
      <c r="B14" s="215" t="str">
        <f>VLOOKUP(A14,verzamelblad!A15:E49,3,)</f>
        <v xml:space="preserve">Dreef De </v>
      </c>
      <c r="C14" s="7"/>
      <c r="D14" s="7"/>
      <c r="E14" s="7"/>
      <c r="F14" s="221">
        <f t="shared" ca="1" si="0"/>
        <v>0</v>
      </c>
      <c r="G14" s="11"/>
      <c r="I14" s="32"/>
      <c r="J14" s="32"/>
      <c r="BZ14">
        <f t="shared" ca="1" si="1"/>
        <v>0</v>
      </c>
    </row>
    <row r="15" spans="1:78" x14ac:dyDescent="0.3">
      <c r="A15">
        <f>verzamelblad!A16</f>
        <v>12</v>
      </c>
      <c r="B15" s="215" t="str">
        <f>VLOOKUP(A15,verzamelblad!A16:E50,3,)</f>
        <v xml:space="preserve">Dreske De </v>
      </c>
      <c r="C15" s="7"/>
      <c r="D15" s="7"/>
      <c r="E15" s="7"/>
      <c r="F15" s="221">
        <f t="shared" ca="1" si="0"/>
        <v>0</v>
      </c>
      <c r="G15" s="11"/>
      <c r="I15" s="32"/>
      <c r="J15" s="32"/>
      <c r="BZ15">
        <f t="shared" ca="1" si="1"/>
        <v>0</v>
      </c>
    </row>
    <row r="16" spans="1:78" x14ac:dyDescent="0.3">
      <c r="A16">
        <f>verzamelblad!A17</f>
        <v>13</v>
      </c>
      <c r="B16" s="215" t="str">
        <f>VLOOKUP(A16,verzamelblad!A17:E51,3,)</f>
        <v>Eenspan 't</v>
      </c>
      <c r="C16" s="7"/>
      <c r="D16" s="7"/>
      <c r="E16" s="7"/>
      <c r="F16" s="221">
        <f t="shared" ca="1" si="0"/>
        <v>0</v>
      </c>
      <c r="G16" s="11"/>
      <c r="I16" s="32"/>
      <c r="J16" s="32"/>
      <c r="BZ16">
        <f t="shared" ca="1" si="1"/>
        <v>0</v>
      </c>
    </row>
    <row r="17" spans="1:78" x14ac:dyDescent="0.3">
      <c r="A17">
        <f>verzamelblad!A18</f>
        <v>14</v>
      </c>
      <c r="B17" s="215" t="str">
        <f>VLOOKUP(A17,verzamelblad!A18:E52,3,)</f>
        <v>Emmermeer</v>
      </c>
      <c r="C17" s="7"/>
      <c r="D17" s="7"/>
      <c r="E17" s="7"/>
      <c r="F17" s="221">
        <f t="shared" ca="1" si="0"/>
        <v>0</v>
      </c>
      <c r="G17" s="11"/>
      <c r="I17" s="32"/>
      <c r="J17" s="32"/>
      <c r="BZ17">
        <f t="shared" ca="1" si="1"/>
        <v>0</v>
      </c>
    </row>
    <row r="18" spans="1:78" x14ac:dyDescent="0.3">
      <c r="A18">
        <f>verzamelblad!A19</f>
        <v>15</v>
      </c>
      <c r="B18" s="215" t="str">
        <f>VLOOKUP(A18,verzamelblad!A19:E53,3,)</f>
        <v>Esdoorn De</v>
      </c>
      <c r="C18" s="7"/>
      <c r="D18" s="7"/>
      <c r="E18" s="7"/>
      <c r="F18" s="221">
        <f t="shared" ca="1" si="0"/>
        <v>0</v>
      </c>
      <c r="G18" s="11"/>
      <c r="I18" s="32"/>
      <c r="J18" s="32"/>
      <c r="BZ18">
        <f t="shared" ca="1" si="1"/>
        <v>0</v>
      </c>
    </row>
    <row r="19" spans="1:78" x14ac:dyDescent="0.3">
      <c r="A19">
        <f>verzamelblad!A20</f>
        <v>16</v>
      </c>
      <c r="B19" s="215" t="str">
        <f>VLOOKUP(A19,verzamelblad!A20:E54,3,)</f>
        <v>Iemenhof De</v>
      </c>
      <c r="C19" s="7"/>
      <c r="D19" s="7"/>
      <c r="E19" s="7"/>
      <c r="F19" s="221">
        <f t="shared" ca="1" si="0"/>
        <v>0</v>
      </c>
      <c r="G19" s="11"/>
      <c r="I19" s="32"/>
      <c r="J19" s="32"/>
      <c r="BZ19">
        <f t="shared" ca="1" si="1"/>
        <v>0</v>
      </c>
    </row>
    <row r="20" spans="1:78" x14ac:dyDescent="0.3">
      <c r="A20">
        <f>verzamelblad!A21</f>
        <v>17</v>
      </c>
      <c r="B20" s="215" t="str">
        <f>VLOOKUP(A20,verzamelblad!A21:E55,3,)</f>
        <v>Koppel 't</v>
      </c>
      <c r="C20" s="7"/>
      <c r="D20" s="7"/>
      <c r="E20" s="7"/>
      <c r="F20" s="221">
        <f t="shared" ca="1" si="0"/>
        <v>0</v>
      </c>
      <c r="G20" s="11"/>
      <c r="I20" s="32"/>
      <c r="J20" s="32"/>
      <c r="BZ20">
        <f t="shared" ca="1" si="1"/>
        <v>0</v>
      </c>
    </row>
    <row r="21" spans="1:78" x14ac:dyDescent="0.3">
      <c r="A21">
        <f>verzamelblad!A22</f>
        <v>18</v>
      </c>
      <c r="B21" s="215" t="str">
        <f>VLOOKUP(A21,verzamelblad!A22:E56,3,)</f>
        <v>Kubus De</v>
      </c>
      <c r="C21" s="7"/>
      <c r="D21" s="7"/>
      <c r="E21" s="7"/>
      <c r="F21" s="221">
        <f t="shared" ca="1" si="0"/>
        <v>0</v>
      </c>
      <c r="G21" s="11"/>
      <c r="I21" s="32"/>
      <c r="J21" s="32"/>
      <c r="BZ21">
        <f t="shared" ca="1" si="1"/>
        <v>0</v>
      </c>
    </row>
    <row r="22" spans="1:78" x14ac:dyDescent="0.3">
      <c r="A22">
        <f>verzamelblad!A23</f>
        <v>19</v>
      </c>
      <c r="B22" s="215" t="str">
        <f>VLOOKUP(A22,verzamelblad!A23:E57,3,)</f>
        <v>Lisdodde De</v>
      </c>
      <c r="C22" s="7"/>
      <c r="D22" s="7"/>
      <c r="E22" s="7"/>
      <c r="F22" s="221">
        <f t="shared" ca="1" si="0"/>
        <v>0</v>
      </c>
      <c r="G22" s="11"/>
      <c r="I22" s="32"/>
      <c r="J22" s="32"/>
      <c r="BZ22">
        <f t="shared" ca="1" si="1"/>
        <v>0</v>
      </c>
    </row>
    <row r="23" spans="1:78" x14ac:dyDescent="0.3">
      <c r="A23">
        <f>verzamelblad!A24</f>
        <v>20</v>
      </c>
      <c r="B23" s="215" t="str">
        <f>VLOOKUP(A23,verzamelblad!A24:E58,3,)</f>
        <v>Lisdodde De (loc.Eid.)</v>
      </c>
      <c r="C23" s="7"/>
      <c r="D23" s="7"/>
      <c r="E23" s="7"/>
      <c r="F23" s="221">
        <f t="shared" ca="1" si="0"/>
        <v>0</v>
      </c>
      <c r="G23" s="11"/>
      <c r="I23" s="32"/>
      <c r="J23" s="32"/>
      <c r="BZ23">
        <f t="shared" ca="1" si="1"/>
        <v>0</v>
      </c>
    </row>
    <row r="24" spans="1:78" x14ac:dyDescent="0.3">
      <c r="A24">
        <f>verzamelblad!A25</f>
        <v>21</v>
      </c>
      <c r="B24" s="215" t="str">
        <f>VLOOKUP(A24,verzamelblad!A25:E59,3,)</f>
        <v>Montessorischool</v>
      </c>
      <c r="C24" s="7"/>
      <c r="D24" s="7"/>
      <c r="E24" s="7"/>
      <c r="F24" s="221">
        <f t="shared" ca="1" si="0"/>
        <v>0</v>
      </c>
      <c r="G24" s="11"/>
      <c r="I24" s="32"/>
      <c r="J24" s="32"/>
      <c r="BZ24">
        <f t="shared" ca="1" si="1"/>
        <v>0</v>
      </c>
    </row>
    <row r="25" spans="1:78" x14ac:dyDescent="0.3">
      <c r="A25">
        <f>verzamelblad!A26</f>
        <v>22</v>
      </c>
      <c r="B25" s="215" t="str">
        <f>VLOOKUP(A25,verzamelblad!A26:E60,3,)</f>
        <v>Klazienaveen, OBS (geen inventarisatiegegevens)</v>
      </c>
      <c r="C25" s="7"/>
      <c r="D25" s="7"/>
      <c r="E25" s="7"/>
      <c r="F25" s="221">
        <f t="shared" ca="1" si="0"/>
        <v>0</v>
      </c>
      <c r="G25" s="11"/>
      <c r="I25" s="32"/>
      <c r="J25" s="32"/>
      <c r="BZ25">
        <f t="shared" ca="1" si="1"/>
        <v>0</v>
      </c>
    </row>
    <row r="26" spans="1:78" x14ac:dyDescent="0.3">
      <c r="A26">
        <f>verzamelblad!A27</f>
        <v>23</v>
      </c>
      <c r="B26" s="215" t="str">
        <f>VLOOKUP(A26,verzamelblad!A27:E61,3,)</f>
        <v>Swarte Meer 't</v>
      </c>
      <c r="C26" s="7"/>
      <c r="D26" s="7"/>
      <c r="E26" s="7"/>
      <c r="F26" s="221">
        <f t="shared" ca="1" si="0"/>
        <v>0</v>
      </c>
      <c r="G26" s="11"/>
      <c r="I26" s="32"/>
      <c r="J26" s="32"/>
      <c r="BZ26">
        <f t="shared" ca="1" si="1"/>
        <v>0</v>
      </c>
    </row>
    <row r="27" spans="1:78" x14ac:dyDescent="0.3">
      <c r="A27">
        <f>verzamelblad!A28</f>
        <v>24</v>
      </c>
      <c r="B27" s="215" t="str">
        <f>VLOOKUP(A27,verzamelblad!A28:E62,3,)</f>
        <v>Thriantaschool SO</v>
      </c>
      <c r="C27" s="7"/>
      <c r="D27" s="7"/>
      <c r="E27" s="7"/>
      <c r="F27" s="221">
        <f t="shared" ca="1" si="0"/>
        <v>0</v>
      </c>
      <c r="G27" s="11"/>
      <c r="I27" s="32"/>
      <c r="J27" s="32"/>
      <c r="BZ27">
        <f t="shared" ca="1" si="1"/>
        <v>0</v>
      </c>
    </row>
    <row r="28" spans="1:78" x14ac:dyDescent="0.3">
      <c r="A28">
        <f>verzamelblad!A29</f>
        <v>25</v>
      </c>
      <c r="B28" s="215" t="str">
        <f>VLOOKUP(A28,verzamelblad!A29:E63,3,)</f>
        <v>Thriantaschool VSO (geen inventarisatiegegevens)</v>
      </c>
      <c r="C28" s="7"/>
      <c r="D28" s="7"/>
      <c r="E28" s="7"/>
      <c r="F28" s="221">
        <f t="shared" ca="1" si="0"/>
        <v>0</v>
      </c>
      <c r="G28" s="11"/>
      <c r="I28" s="32"/>
      <c r="J28" s="32"/>
      <c r="BZ28">
        <f t="shared" ca="1" si="1"/>
        <v>0</v>
      </c>
    </row>
    <row r="29" spans="1:78" x14ac:dyDescent="0.3">
      <c r="A29">
        <f>verzamelblad!A30</f>
        <v>26</v>
      </c>
      <c r="B29" s="215" t="str">
        <f>VLOOKUP(A29,verzamelblad!A30:E64,3,)</f>
        <v>Vegter Mr.</v>
      </c>
      <c r="C29" s="7"/>
      <c r="D29" s="7"/>
      <c r="E29" s="7"/>
      <c r="F29" s="221">
        <f t="shared" ca="1" si="0"/>
        <v>0</v>
      </c>
      <c r="G29" s="11"/>
      <c r="I29" s="32"/>
      <c r="J29" s="32"/>
      <c r="BZ29">
        <f t="shared" ca="1" si="1"/>
        <v>0</v>
      </c>
    </row>
    <row r="30" spans="1:78" x14ac:dyDescent="0.3">
      <c r="A30">
        <f>verzamelblad!A31</f>
        <v>27</v>
      </c>
      <c r="B30" s="215" t="str">
        <f>VLOOKUP(A30,verzamelblad!A31:E65,3,)</f>
        <v xml:space="preserve">Veld Op 't </v>
      </c>
      <c r="C30" s="7"/>
      <c r="D30" s="7"/>
      <c r="E30" s="7"/>
      <c r="F30" s="221">
        <f t="shared" ca="1" si="0"/>
        <v>0</v>
      </c>
      <c r="G30" s="11"/>
      <c r="I30" s="32"/>
      <c r="J30" s="32"/>
    </row>
    <row r="31" spans="1:78" x14ac:dyDescent="0.3">
      <c r="A31">
        <f>verzamelblad!A32</f>
        <v>28</v>
      </c>
      <c r="B31" s="215" t="str">
        <f>VLOOKUP(A31,verzamelblad!A32:E66,3,)</f>
        <v>Vlonder De</v>
      </c>
      <c r="C31" s="7"/>
      <c r="D31" s="7"/>
      <c r="E31" s="7"/>
      <c r="F31" s="221">
        <f t="shared" ca="1" si="0"/>
        <v>0</v>
      </c>
      <c r="G31" s="11"/>
      <c r="I31" s="32"/>
      <c r="J31" s="32"/>
    </row>
    <row r="32" spans="1:78" hidden="1" x14ac:dyDescent="0.3">
      <c r="A32">
        <f>verzamelblad!A33</f>
        <v>29</v>
      </c>
      <c r="B32" s="215">
        <f>VLOOKUP(A32,verzamelblad!A33:E67,3,)</f>
        <v>0</v>
      </c>
      <c r="C32" s="7"/>
      <c r="D32" s="7"/>
      <c r="E32" s="7"/>
      <c r="F32" s="221">
        <f t="shared" ca="1" si="0"/>
        <v>0</v>
      </c>
      <c r="G32" s="11"/>
      <c r="I32" s="32"/>
      <c r="J32" s="32"/>
    </row>
    <row r="33" spans="1:10" hidden="1" x14ac:dyDescent="0.3">
      <c r="A33">
        <f>verzamelblad!A34</f>
        <v>30</v>
      </c>
      <c r="B33" s="215">
        <f>VLOOKUP(A33,verzamelblad!A34:E68,3,)</f>
        <v>0</v>
      </c>
      <c r="C33" s="7"/>
      <c r="D33" s="7"/>
      <c r="E33" s="7"/>
      <c r="F33" s="221">
        <f t="shared" ca="1" si="0"/>
        <v>0</v>
      </c>
      <c r="G33" s="11"/>
      <c r="I33" s="32"/>
      <c r="J33" s="32"/>
    </row>
    <row r="34" spans="1:10" hidden="1" x14ac:dyDescent="0.3">
      <c r="A34">
        <f>verzamelblad!A35</f>
        <v>31</v>
      </c>
      <c r="B34" s="215">
        <f>VLOOKUP(A34,verzamelblad!A35:E69,3,)</f>
        <v>0</v>
      </c>
      <c r="C34" s="7"/>
      <c r="D34" s="7"/>
      <c r="E34" s="7"/>
      <c r="F34" s="221">
        <f t="shared" ca="1" si="0"/>
        <v>0</v>
      </c>
      <c r="G34" s="11"/>
      <c r="I34" s="32"/>
      <c r="J34" s="32"/>
    </row>
    <row r="35" spans="1:10" hidden="1" x14ac:dyDescent="0.3">
      <c r="A35">
        <f>verzamelblad!A36</f>
        <v>32</v>
      </c>
      <c r="B35" s="215">
        <f>VLOOKUP(A35,verzamelblad!A36:E70,3,)</f>
        <v>0</v>
      </c>
      <c r="C35" s="7"/>
      <c r="D35" s="7"/>
      <c r="E35" s="7"/>
      <c r="F35" s="221">
        <f t="shared" ca="1" si="0"/>
        <v>0</v>
      </c>
      <c r="G35" s="11"/>
      <c r="I35" s="32"/>
      <c r="J35" s="32"/>
    </row>
    <row r="36" spans="1:10" hidden="1" x14ac:dyDescent="0.3">
      <c r="A36">
        <f>verzamelblad!A37</f>
        <v>33</v>
      </c>
      <c r="B36" s="216">
        <f>VLOOKUP(A36,verzamelblad!A37:E71,3,)</f>
        <v>0</v>
      </c>
      <c r="C36" s="217"/>
      <c r="D36" s="217"/>
      <c r="E36" s="217"/>
      <c r="F36" s="222">
        <f t="shared" ca="1" si="0"/>
        <v>0</v>
      </c>
      <c r="G36" s="11"/>
      <c r="I36" s="32"/>
      <c r="J36" s="32"/>
    </row>
    <row r="37" spans="1:10" hidden="1" x14ac:dyDescent="0.3">
      <c r="A37">
        <f>verzamelblad!A38</f>
        <v>0</v>
      </c>
      <c r="B37" s="88" t="e">
        <f>VLOOKUP(A37,verzamelblad!A38:E72,3,)</f>
        <v>#N/A</v>
      </c>
      <c r="C37" s="212"/>
      <c r="D37" s="212"/>
      <c r="E37" s="218"/>
      <c r="F37" s="223" t="e">
        <f t="shared" ref="F37" ca="1" si="2">INDIRECT("'" &amp; A37 &amp; "'!$J$32")</f>
        <v>#REF!</v>
      </c>
      <c r="G37" s="8"/>
    </row>
    <row r="38" spans="1:10" hidden="1" x14ac:dyDescent="0.3">
      <c r="A38">
        <f>verzamelblad!A39</f>
        <v>0</v>
      </c>
      <c r="B38" s="3" t="e">
        <f>VLOOKUP(A38,verzamelblad!A39:E73,3,)</f>
        <v>#N/A</v>
      </c>
      <c r="C38" s="33"/>
      <c r="D38" s="33"/>
      <c r="E38" s="180"/>
      <c r="F38" s="224" t="e">
        <f t="shared" ref="F38" ca="1" si="3">INDIRECT("'" &amp; A38 &amp; "'!$J$32")</f>
        <v>#REF!</v>
      </c>
      <c r="G38" s="8"/>
    </row>
    <row r="39" spans="1:10" ht="22.5" customHeight="1" x14ac:dyDescent="0.3">
      <c r="B39" s="164" t="s">
        <v>145</v>
      </c>
      <c r="C39" s="165"/>
      <c r="D39" s="166"/>
      <c r="E39" s="219"/>
      <c r="F39" s="225">
        <f ca="1">SUM(F4:F36)</f>
        <v>0</v>
      </c>
      <c r="G39" s="8"/>
    </row>
    <row r="40" spans="1:10" ht="22.5" customHeight="1" x14ac:dyDescent="0.3">
      <c r="B40" s="302"/>
      <c r="C40" s="303"/>
      <c r="D40" s="304"/>
      <c r="E40" s="305"/>
      <c r="F40" s="306"/>
      <c r="G40" s="8"/>
    </row>
    <row r="41" spans="1:10" ht="22.5" customHeight="1" x14ac:dyDescent="0.3">
      <c r="B41" s="307"/>
      <c r="C41" s="308"/>
      <c r="D41" s="309"/>
      <c r="E41" s="310"/>
      <c r="F41" s="311"/>
      <c r="G41" s="8"/>
    </row>
    <row r="42" spans="1:10" ht="22.5" customHeight="1" x14ac:dyDescent="0.3">
      <c r="B42" s="312" t="s">
        <v>144</v>
      </c>
      <c r="C42" s="313"/>
      <c r="D42" s="314"/>
      <c r="E42" s="315"/>
      <c r="F42" s="227">
        <f>'Tarieven BVC VTA'!E17</f>
        <v>0</v>
      </c>
      <c r="G42" s="8"/>
    </row>
    <row r="43" spans="1:10" ht="22.5" customHeight="1" x14ac:dyDescent="0.3">
      <c r="B43" s="155" t="s">
        <v>153</v>
      </c>
      <c r="C43" s="167"/>
      <c r="D43" s="168"/>
      <c r="E43" s="226"/>
      <c r="F43" s="238">
        <f>'Tarief Inventarisatie'!D9</f>
        <v>0</v>
      </c>
      <c r="G43" s="8"/>
    </row>
    <row r="44" spans="1:10" ht="22.5" customHeight="1" x14ac:dyDescent="0.3">
      <c r="B44" s="163" t="s">
        <v>284</v>
      </c>
      <c r="C44" s="167"/>
      <c r="D44" s="168"/>
      <c r="E44" s="226"/>
      <c r="F44" s="238">
        <f>'Tarieven Regie'!E9</f>
        <v>0</v>
      </c>
      <c r="G44" s="8"/>
    </row>
    <row r="45" spans="1:10" ht="22.5" customHeight="1" x14ac:dyDescent="0.3">
      <c r="B45" s="163" t="s">
        <v>292</v>
      </c>
      <c r="C45" s="167"/>
      <c r="D45" s="168"/>
      <c r="E45" s="226"/>
      <c r="F45" s="228">
        <f ca="1">F39+F42+F43+F44</f>
        <v>0</v>
      </c>
      <c r="G45" s="8"/>
    </row>
    <row r="46" spans="1:10" ht="22.5" customHeight="1" x14ac:dyDescent="0.3">
      <c r="G46" s="8"/>
    </row>
    <row r="47" spans="1:10" x14ac:dyDescent="0.3">
      <c r="B47" s="8"/>
      <c r="C47" s="8"/>
      <c r="D47" s="10"/>
      <c r="E47" s="8"/>
      <c r="F47" s="11"/>
      <c r="G47" s="8"/>
    </row>
    <row r="48" spans="1:10" x14ac:dyDescent="0.3">
      <c r="B48" s="231" t="s">
        <v>131</v>
      </c>
      <c r="C48" s="156"/>
      <c r="D48" s="157"/>
      <c r="E48" s="156"/>
      <c r="F48" s="158"/>
      <c r="G48" s="8"/>
    </row>
    <row r="49" spans="2:7" x14ac:dyDescent="0.3">
      <c r="B49" s="232" t="s">
        <v>132</v>
      </c>
      <c r="C49" s="229"/>
      <c r="D49" s="230"/>
      <c r="E49" s="229"/>
      <c r="F49" s="159"/>
      <c r="G49" s="8"/>
    </row>
    <row r="50" spans="2:7" x14ac:dyDescent="0.3">
      <c r="B50" s="232" t="s">
        <v>133</v>
      </c>
      <c r="C50" s="229"/>
      <c r="D50" s="230"/>
      <c r="E50" s="229"/>
      <c r="F50" s="159"/>
      <c r="G50" s="8"/>
    </row>
    <row r="51" spans="2:7" ht="27" customHeight="1" x14ac:dyDescent="0.3">
      <c r="B51" s="233"/>
      <c r="C51" s="160"/>
      <c r="D51" s="161"/>
      <c r="E51" s="160"/>
      <c r="F51" s="162"/>
      <c r="G51" s="11"/>
    </row>
    <row r="53" spans="2:7" x14ac:dyDescent="0.3"/>
    <row r="54" spans="2:7" x14ac:dyDescent="0.3"/>
  </sheetData>
  <sheetProtection algorithmName="SHA-512" hashValue="mIZ+SGtfZlzYdKBEp44FJ4Cfj9B169LwiY4ahfLhWj5x+IxOJVaEl4ow03U0jP64oy4Y50+9+IZuEPC5KOeaxw==" saltValue="ND7kypH06S/S1T4vo8d/Sg==" spinCount="100000" sheet="1" objects="1" scenarios="1"/>
  <pageMargins left="0.70866141732283472" right="0.70866141732283472" top="0.94488188976377963" bottom="0.74803149606299213" header="0.31496062992125984" footer="0.31496062992125984"/>
  <pageSetup paperSize="9" orientation="portrait" r:id="rId1"/>
  <headerFooter>
    <oddHeader>&amp;L&amp;G</oddHeader>
  </headerFooter>
  <colBreaks count="1" manualBreakCount="1">
    <brk id="7"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173583"/>
    <pageSetUpPr fitToPage="1"/>
  </sheetPr>
  <dimension ref="A3:Q156"/>
  <sheetViews>
    <sheetView showGridLines="0" showZeros="0" topLeftCell="A9" zoomScale="85" zoomScaleNormal="85" workbookViewId="0">
      <selection activeCell="I41" sqref="I41"/>
    </sheetView>
  </sheetViews>
  <sheetFormatPr defaultColWidth="0" defaultRowHeight="14.4" x14ac:dyDescent="0.3"/>
  <cols>
    <col min="1" max="1" width="8.109375" customWidth="1"/>
    <col min="2" max="2" width="72.6640625" customWidth="1"/>
    <col min="3" max="4" width="15.6640625" customWidth="1"/>
    <col min="5" max="5" width="15.6640625" style="1" customWidth="1"/>
    <col min="6" max="6" width="15.6640625" style="34" customWidth="1"/>
    <col min="7" max="9" width="16.88671875" style="34" customWidth="1"/>
    <col min="10" max="10" width="19"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1,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Anbrenge De</v>
      </c>
      <c r="C5" s="95"/>
      <c r="D5" s="95"/>
      <c r="E5" s="96"/>
      <c r="F5" s="41"/>
      <c r="G5" s="41"/>
      <c r="H5" s="41"/>
      <c r="I5" s="101"/>
    </row>
    <row r="6" spans="1:14" x14ac:dyDescent="0.3">
      <c r="A6" s="8"/>
      <c r="B6" s="111" t="str">
        <f>VLOOKUP(I6,verzamelblad!A5:E54,4)</f>
        <v>Semsstraat 2</v>
      </c>
      <c r="C6" s="97"/>
      <c r="D6" s="97"/>
      <c r="E6" s="98"/>
      <c r="F6" s="46"/>
      <c r="G6" s="47" t="s">
        <v>5</v>
      </c>
      <c r="H6" s="79"/>
      <c r="I6" s="102">
        <f>verzamelblad!A5</f>
        <v>1</v>
      </c>
    </row>
    <row r="7" spans="1:14" x14ac:dyDescent="0.3">
      <c r="A7" s="8"/>
      <c r="B7" s="112" t="str">
        <f>VLOOKUP(I6,verzamelblad!A5:E54,5)</f>
        <v>7887 AD  Erica</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4"/>
      <c r="E11" s="64">
        <f>verzamelblad!G5</f>
        <v>4</v>
      </c>
      <c r="F11" s="64" t="str">
        <f>verzamelblad!F3</f>
        <v>m2</v>
      </c>
      <c r="G11" s="259">
        <f>verzamelblad!F5</f>
        <v>7582.732</v>
      </c>
      <c r="H11" s="185">
        <f>'Tarieven onderhoud'!D4</f>
        <v>0</v>
      </c>
      <c r="I11" s="184">
        <f>SUM(G11*H11)</f>
        <v>0</v>
      </c>
      <c r="J11" s="1"/>
      <c r="K11" s="1"/>
      <c r="L11" s="1"/>
      <c r="M11" s="1"/>
    </row>
    <row r="12" spans="1:14" ht="18.75" customHeight="1" x14ac:dyDescent="0.3">
      <c r="B12" s="3" t="str">
        <f>verzamelblad!H4</f>
        <v>Vorm en leibomen</v>
      </c>
      <c r="C12" s="62"/>
      <c r="D12" s="62"/>
      <c r="E12" s="63"/>
      <c r="F12" s="64" t="str">
        <f>verzamelblad!H3</f>
        <v>stuks</v>
      </c>
      <c r="G12" s="259">
        <f>verzamelblad!H5</f>
        <v>0</v>
      </c>
      <c r="H12" s="185">
        <f>'Tarieven onderhoud'!D5</f>
        <v>0</v>
      </c>
      <c r="I12" s="184">
        <f>SUM(G12*H12)</f>
        <v>0</v>
      </c>
      <c r="J12" s="1"/>
      <c r="K12" s="67"/>
      <c r="L12" s="67"/>
      <c r="M12" s="1"/>
      <c r="N12" s="1"/>
    </row>
    <row r="13" spans="1:14" x14ac:dyDescent="0.3">
      <c r="B13" s="3" t="str">
        <f>verzamelblad!I4</f>
        <v>Bomen &lt; 20cm</v>
      </c>
      <c r="C13" s="62"/>
      <c r="D13" s="62"/>
      <c r="E13" s="63"/>
      <c r="F13" s="64" t="str">
        <f>verzamelblad!I3</f>
        <v>stuks</v>
      </c>
      <c r="G13" s="259">
        <f>verzamelblad!I5</f>
        <v>0</v>
      </c>
      <c r="H13" s="185">
        <f>'Tarieven onderhoud'!D6</f>
        <v>0</v>
      </c>
      <c r="I13" s="184">
        <f t="shared" ref="I13:I41" si="0">SUM(G13*H13)</f>
        <v>0</v>
      </c>
      <c r="J13" s="11"/>
      <c r="K13" s="11"/>
      <c r="L13" s="11"/>
      <c r="M13" s="69"/>
      <c r="N13" s="70"/>
    </row>
    <row r="14" spans="1:14" x14ac:dyDescent="0.3">
      <c r="B14" s="3" t="str">
        <f>verzamelblad!J4</f>
        <v>Bomen &gt; 20cm</v>
      </c>
      <c r="C14" s="62"/>
      <c r="D14" s="62"/>
      <c r="E14" s="63"/>
      <c r="F14" s="64" t="str">
        <f>verzamelblad!J3</f>
        <v>stuks</v>
      </c>
      <c r="G14" s="259">
        <f>verzamelblad!J5</f>
        <v>5</v>
      </c>
      <c r="H14" s="185">
        <f>'Tarieven onderhoud'!D7</f>
        <v>0</v>
      </c>
      <c r="I14" s="184">
        <f t="shared" si="0"/>
        <v>0</v>
      </c>
      <c r="J14" s="11"/>
      <c r="K14" s="11"/>
      <c r="L14" s="11"/>
      <c r="M14" s="69"/>
      <c r="N14" s="70"/>
    </row>
    <row r="15" spans="1:14" x14ac:dyDescent="0.3">
      <c r="B15" s="3" t="str">
        <f>verzamelblad!K4</f>
        <v>Bosplantsoen</v>
      </c>
      <c r="C15" s="62"/>
      <c r="D15" s="62"/>
      <c r="E15" s="63"/>
      <c r="F15" s="64" t="str">
        <f>verzamelblad!K3</f>
        <v>m2</v>
      </c>
      <c r="G15" s="259">
        <f>verzamelblad!K5</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verzamelblad!L5</f>
        <v>54.86</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verzamelblad!N5</f>
        <v>0</v>
      </c>
      <c r="H17" s="185">
        <f>'Tarieven onderhoud'!D10</f>
        <v>0</v>
      </c>
      <c r="I17" s="184">
        <f t="shared" si="0"/>
        <v>0</v>
      </c>
    </row>
    <row r="18" spans="2:15" x14ac:dyDescent="0.3">
      <c r="B18" s="3" t="str">
        <f>verzamelblad!O4</f>
        <v>Sierplantsoen</v>
      </c>
      <c r="C18" s="62"/>
      <c r="D18" s="62"/>
      <c r="E18" s="63"/>
      <c r="F18" s="64" t="str">
        <f>verzamelblad!O3</f>
        <v>m2</v>
      </c>
      <c r="G18" s="259">
        <f>verzamelblad!O5</f>
        <v>0</v>
      </c>
      <c r="H18" s="185">
        <f>'Tarieven onderhoud'!D11</f>
        <v>0</v>
      </c>
      <c r="I18" s="184">
        <f t="shared" si="0"/>
        <v>0</v>
      </c>
    </row>
    <row r="19" spans="2:15" x14ac:dyDescent="0.3">
      <c r="B19" s="3" t="str">
        <f>verzamelblad!P4</f>
        <v>Bodembedekkers</v>
      </c>
      <c r="C19" s="62"/>
      <c r="D19" s="62"/>
      <c r="E19" s="63"/>
      <c r="F19" s="64" t="str">
        <f>verzamelblad!P3</f>
        <v>m2</v>
      </c>
      <c r="G19" s="259">
        <f>verzamelblad!P5</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verzamelblad!Q5</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verzamelblad!R5</f>
        <v>0</v>
      </c>
      <c r="H21" s="185">
        <f>'Tarieven onderhoud'!D14</f>
        <v>0</v>
      </c>
      <c r="I21" s="184">
        <f t="shared" si="0"/>
        <v>0</v>
      </c>
    </row>
    <row r="22" spans="2:15" x14ac:dyDescent="0.3">
      <c r="B22" s="3" t="str">
        <f>verzamelblad!S4</f>
        <v>Gazons</v>
      </c>
      <c r="C22" s="62"/>
      <c r="D22" s="71"/>
      <c r="E22" s="63"/>
      <c r="F22" s="64" t="str">
        <f>verzamelblad!S3</f>
        <v>m2</v>
      </c>
      <c r="G22" s="259">
        <f>verzamelblad!S5</f>
        <v>116.69</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verzamelblad!T5</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verzamelblad!U5</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verzamelblad!V5</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verzamelblad!W5</f>
        <v>0</v>
      </c>
      <c r="H26" s="185">
        <f>'Tarieven onderhoud'!D19</f>
        <v>0</v>
      </c>
      <c r="I26" s="184">
        <f t="shared" si="1"/>
        <v>0</v>
      </c>
      <c r="N26" s="1"/>
      <c r="O26" s="34"/>
    </row>
    <row r="27" spans="2:15" x14ac:dyDescent="0.3">
      <c r="B27" s="3" t="str">
        <f>verzamelblad!X4</f>
        <v>Valondergrond  valzand</v>
      </c>
      <c r="C27" s="62"/>
      <c r="D27" s="63"/>
      <c r="E27" s="63"/>
      <c r="F27" s="64" t="str">
        <f>verzamelblad!X3</f>
        <v>m2</v>
      </c>
      <c r="G27" s="259">
        <f>verzamelblad!X5</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verzamelblad!Y5</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verzamelblad!Z5</f>
        <v>1757.9829999999999</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verzamelblad!AA5</f>
        <v>137.69999999999999</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verzamelblad!AB5</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verzamelblad!AC5</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verzamelblad!AD5</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verzamelblad!AE5</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verzamelblad!AF5</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verzamelblad!AG5</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verzamelblad!AH5</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verzamelblad!AI5</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verzamelblad!AJ5</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verzamelblad!AK5</f>
        <v>20</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verzamelblad!AM5</f>
        <v>5</v>
      </c>
      <c r="H41" s="185">
        <f>'Tarieven onderhoud'!D34</f>
        <v>0</v>
      </c>
      <c r="I41" s="190">
        <f t="shared" si="0"/>
        <v>0</v>
      </c>
      <c r="J41" s="1"/>
      <c r="K41" s="1"/>
      <c r="L41" s="1"/>
    </row>
    <row r="42" spans="2:15" ht="15" thickBot="1" x14ac:dyDescent="0.35">
      <c r="B42" s="129" t="s">
        <v>71</v>
      </c>
      <c r="C42" s="73"/>
      <c r="D42" s="74"/>
      <c r="E42" s="74"/>
      <c r="F42" s="75">
        <f>SUM(F12:F41)</f>
        <v>0</v>
      </c>
      <c r="G42" s="76"/>
      <c r="H42" s="76"/>
      <c r="I42" s="124">
        <f>SUM(I11:I41)</f>
        <v>0</v>
      </c>
      <c r="J42" s="8"/>
      <c r="K42" s="8"/>
      <c r="L42" s="8"/>
    </row>
    <row r="43" spans="2:15" ht="15" thickTop="1" x14ac:dyDescent="0.3">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idden="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mzidvOoAglerzdTpXYzb2YuiH5P7IBuxvH/5/IbcDRfNU1HAZhSW0Zyf0bwcX6YGwckclhAazFaCdVPt4JIT9w==" saltValue="N8Dcsc+onAhd4KqJRnJi3w==" spinCount="100000" sheet="1" objects="1" scenarios="1"/>
  <mergeCells count="2">
    <mergeCell ref="B3:I3"/>
    <mergeCell ref="B44:I44"/>
  </mergeCells>
  <conditionalFormatting sqref="N16">
    <cfRule type="cellIs" dxfId="41" priority="4" operator="equal">
      <formula>"Geen 100%"</formula>
    </cfRule>
  </conditionalFormatting>
  <pageMargins left="0.7" right="0.7" top="0.75" bottom="0.75" header="0.3" footer="0.3"/>
  <pageSetup paperSize="9" scale="55" orientation="landscape" r:id="rId1"/>
  <headerFooter>
    <oddHeader>&amp;L&amp;G</oddHeader>
    <oddFooter>&amp;L* Alle bedragen zijn excl. btw&amp;R® Alpha Adviesbureau</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rgb="FF173583"/>
  </sheetPr>
  <dimension ref="A3:Q156"/>
  <sheetViews>
    <sheetView showGridLines="0" showZeros="0" zoomScale="85" zoomScaleNormal="85" workbookViewId="0">
      <selection activeCell="I40" sqref="I40"/>
    </sheetView>
  </sheetViews>
  <sheetFormatPr defaultColWidth="0" defaultRowHeight="14.4" x14ac:dyDescent="0.3"/>
  <cols>
    <col min="1" max="1" width="8.109375" customWidth="1"/>
    <col min="2" max="2" width="83.21875" bestFit="1" customWidth="1"/>
    <col min="3" max="4" width="15.6640625" customWidth="1"/>
    <col min="5" max="5" width="15.6640625" style="1" customWidth="1"/>
    <col min="6" max="6" width="15.6640625" style="34" customWidth="1"/>
    <col min="7" max="9" width="16.88671875" style="34" customWidth="1"/>
    <col min="10" max="10" width="19" bestFit="1" customWidth="1"/>
    <col min="11" max="11" width="15.6640625" customWidth="1"/>
    <col min="12" max="15" width="15.6640625" hidden="1" customWidth="1"/>
    <col min="16" max="16" width="16.44140625" hidden="1" customWidth="1"/>
    <col min="17" max="17" width="2.109375" hidden="1" customWidth="1"/>
  </cols>
  <sheetData>
    <row r="3" spans="1:14" ht="21.75" customHeight="1" x14ac:dyDescent="0.45">
      <c r="B3" s="316" t="str">
        <f>CONCATENATE("Uitvoeringsbepaling"," ",I6,", onderdeel van ",verzamelblad!A2," ",verzamelblad!A3)</f>
        <v>Uitvoeringsbepaling 2, onderdeel van bestek 2023-GRO1023</v>
      </c>
      <c r="C3" s="317"/>
      <c r="D3" s="317"/>
      <c r="E3" s="317"/>
      <c r="F3" s="317"/>
      <c r="G3" s="317"/>
      <c r="H3" s="317"/>
      <c r="I3" s="318"/>
    </row>
    <row r="4" spans="1:14" x14ac:dyDescent="0.3">
      <c r="B4" s="35"/>
      <c r="C4" s="35"/>
      <c r="D4" s="35"/>
      <c r="E4" s="36"/>
      <c r="F4" s="37"/>
      <c r="G4" s="37"/>
      <c r="H4" s="37"/>
      <c r="I4" s="37"/>
    </row>
    <row r="5" spans="1:14" ht="15" customHeight="1" x14ac:dyDescent="0.3">
      <c r="A5" s="8"/>
      <c r="B5" s="110" t="str">
        <f>VLOOKUP(I6,verzamelblad!A5:E54,3)</f>
        <v>Angelslo</v>
      </c>
      <c r="C5" s="95"/>
      <c r="D5" s="95"/>
      <c r="E5" s="96"/>
      <c r="F5" s="41"/>
      <c r="G5" s="41"/>
      <c r="H5" s="41"/>
      <c r="I5" s="101"/>
    </row>
    <row r="6" spans="1:14" x14ac:dyDescent="0.3">
      <c r="A6" s="8"/>
      <c r="B6" s="111" t="str">
        <f>VLOOKUP(I6,verzamelblad!A5:E54,4)</f>
        <v>Smedingeslag 1</v>
      </c>
      <c r="C6" s="97"/>
      <c r="D6" s="97"/>
      <c r="E6" s="98"/>
      <c r="F6" s="46"/>
      <c r="G6" s="47" t="s">
        <v>5</v>
      </c>
      <c r="H6" s="79"/>
      <c r="I6" s="102">
        <v>2</v>
      </c>
    </row>
    <row r="7" spans="1:14" x14ac:dyDescent="0.3">
      <c r="A7" s="8"/>
      <c r="B7" s="112" t="str">
        <f>VLOOKUP(I6,verzamelblad!A5:E54,5)</f>
        <v>7824 HK  Emmen</v>
      </c>
      <c r="C7" s="99"/>
      <c r="D7" s="99"/>
      <c r="E7" s="100"/>
      <c r="F7" s="52"/>
      <c r="G7" s="53"/>
      <c r="H7" s="53"/>
      <c r="I7" s="103"/>
    </row>
    <row r="8" spans="1:14" x14ac:dyDescent="0.3">
      <c r="J8" s="55"/>
    </row>
    <row r="9" spans="1:14" x14ac:dyDescent="0.3">
      <c r="E9" s="56">
        <f>VLOOKUP($I$6,verzamelblad!$A$5:$EX$51,14,0)</f>
        <v>0</v>
      </c>
    </row>
    <row r="10" spans="1:14" x14ac:dyDescent="0.3">
      <c r="B10" s="104" t="s">
        <v>44</v>
      </c>
      <c r="C10" s="105"/>
      <c r="D10" s="106"/>
      <c r="E10" s="106"/>
      <c r="F10" s="107" t="s">
        <v>108</v>
      </c>
      <c r="G10" s="107" t="s">
        <v>4</v>
      </c>
      <c r="H10" s="108" t="s">
        <v>109</v>
      </c>
      <c r="I10" s="109" t="s">
        <v>110</v>
      </c>
      <c r="J10" s="1"/>
      <c r="K10" s="1"/>
      <c r="L10" s="1"/>
      <c r="M10" s="1"/>
    </row>
    <row r="11" spans="1:14" x14ac:dyDescent="0.3">
      <c r="B11" s="3" t="str">
        <f>verzamelblad!F4</f>
        <v>Schoolplein vegen (m2 = totaal van 4 beurten per jaar)</v>
      </c>
      <c r="C11" s="94"/>
      <c r="D11" s="62"/>
      <c r="E11" s="63"/>
      <c r="F11" s="64" t="str">
        <f>verzamelblad!F3</f>
        <v>m2</v>
      </c>
      <c r="G11" s="259">
        <f>verzamelblad!F6</f>
        <v>10589.08</v>
      </c>
      <c r="H11" s="185">
        <f>'Tarieven onderhoud'!D4</f>
        <v>0</v>
      </c>
      <c r="I11" s="184">
        <f t="shared" ref="I11:I41" si="0">SUM(G11*H11)</f>
        <v>0</v>
      </c>
      <c r="J11" s="1"/>
      <c r="K11" s="1"/>
      <c r="L11" s="1"/>
      <c r="M11" s="1"/>
    </row>
    <row r="12" spans="1:14" ht="18.75" customHeight="1" x14ac:dyDescent="0.3">
      <c r="B12" s="3" t="str">
        <f>verzamelblad!H4</f>
        <v>Vorm en leibomen</v>
      </c>
      <c r="C12" s="62"/>
      <c r="D12" s="62"/>
      <c r="E12" s="63"/>
      <c r="F12" s="64" t="str">
        <f>verzamelblad!H3</f>
        <v>stuks</v>
      </c>
      <c r="G12" s="259">
        <f>verzamelblad!H6</f>
        <v>0</v>
      </c>
      <c r="H12" s="185">
        <f>'Tarieven onderhoud'!D5</f>
        <v>0</v>
      </c>
      <c r="I12" s="184">
        <f t="shared" si="0"/>
        <v>0</v>
      </c>
      <c r="J12" s="1"/>
      <c r="K12" s="67"/>
      <c r="L12" s="67"/>
      <c r="M12" s="1"/>
      <c r="N12" s="1"/>
    </row>
    <row r="13" spans="1:14" x14ac:dyDescent="0.3">
      <c r="B13" s="3" t="str">
        <f>verzamelblad!I4</f>
        <v>Bomen &lt; 20cm</v>
      </c>
      <c r="C13" s="62"/>
      <c r="D13" s="62"/>
      <c r="E13" s="63"/>
      <c r="F13" s="64" t="str">
        <f>verzamelblad!I3</f>
        <v>stuks</v>
      </c>
      <c r="G13" s="259">
        <f>verzamelblad!I6</f>
        <v>0</v>
      </c>
      <c r="H13" s="185">
        <f>'Tarieven onderhoud'!D6</f>
        <v>0</v>
      </c>
      <c r="I13" s="184">
        <f t="shared" si="0"/>
        <v>0</v>
      </c>
      <c r="J13" s="11"/>
      <c r="K13" s="11"/>
      <c r="L13" s="11"/>
      <c r="M13" s="69"/>
      <c r="N13" s="70"/>
    </row>
    <row r="14" spans="1:14" x14ac:dyDescent="0.3">
      <c r="B14" s="3" t="str">
        <f>verzamelblad!J4</f>
        <v>Bomen &gt; 20cm</v>
      </c>
      <c r="C14" s="62"/>
      <c r="D14" s="62"/>
      <c r="E14" s="63"/>
      <c r="F14" s="64" t="str">
        <f>verzamelblad!J3</f>
        <v>stuks</v>
      </c>
      <c r="G14" s="259">
        <f>verzamelblad!J6</f>
        <v>2</v>
      </c>
      <c r="H14" s="185">
        <f>'Tarieven onderhoud'!D7</f>
        <v>0</v>
      </c>
      <c r="I14" s="184">
        <f t="shared" si="0"/>
        <v>0</v>
      </c>
      <c r="J14" s="11"/>
      <c r="K14" s="11"/>
      <c r="L14" s="11"/>
      <c r="M14" s="69"/>
      <c r="N14" s="70"/>
    </row>
    <row r="15" spans="1:14" x14ac:dyDescent="0.3">
      <c r="B15" s="3" t="str">
        <f>verzamelblad!K4</f>
        <v>Bosplantsoen</v>
      </c>
      <c r="C15" s="62"/>
      <c r="D15" s="62"/>
      <c r="E15" s="63"/>
      <c r="F15" s="64" t="str">
        <f>verzamelblad!K3</f>
        <v>m2</v>
      </c>
      <c r="G15" s="259">
        <f>verzamelblad!K6</f>
        <v>0</v>
      </c>
      <c r="H15" s="185">
        <f>'Tarieven onderhoud'!D8</f>
        <v>0</v>
      </c>
      <c r="I15" s="184">
        <f t="shared" si="0"/>
        <v>0</v>
      </c>
      <c r="J15" s="11"/>
      <c r="K15" s="11"/>
      <c r="L15" s="11"/>
      <c r="M15" s="69"/>
      <c r="N15" s="70"/>
    </row>
    <row r="16" spans="1:14" x14ac:dyDescent="0.3">
      <c r="B16" s="3" t="str">
        <f>verzamelblad!L4</f>
        <v>(Blok) hagen (m2 = 2-zijdig / m1 x H=100)</v>
      </c>
      <c r="C16" s="62"/>
      <c r="D16" s="62"/>
      <c r="E16" s="63"/>
      <c r="F16" s="64" t="str">
        <f>verzamelblad!L3</f>
        <v>m2</v>
      </c>
      <c r="G16" s="259">
        <f>verzamelblad!L6</f>
        <v>24.24</v>
      </c>
      <c r="H16" s="185">
        <f>'Tarieven onderhoud'!D9</f>
        <v>0</v>
      </c>
      <c r="I16" s="184">
        <f t="shared" si="0"/>
        <v>0</v>
      </c>
      <c r="J16" s="11"/>
      <c r="K16" s="11"/>
      <c r="L16" s="11"/>
      <c r="M16" s="69"/>
      <c r="N16" s="1"/>
    </row>
    <row r="17" spans="2:15" x14ac:dyDescent="0.3">
      <c r="B17" s="3" t="str">
        <f>verzamelblad!N4</f>
        <v>Sier en grove heesters</v>
      </c>
      <c r="C17" s="62"/>
      <c r="D17" s="62"/>
      <c r="E17" s="63"/>
      <c r="F17" s="64" t="str">
        <f>verzamelblad!N3</f>
        <v>m2</v>
      </c>
      <c r="G17" s="259">
        <f>verzamelblad!N6</f>
        <v>0</v>
      </c>
      <c r="H17" s="185">
        <f>'Tarieven onderhoud'!D10</f>
        <v>0</v>
      </c>
      <c r="I17" s="184">
        <f t="shared" si="0"/>
        <v>0</v>
      </c>
    </row>
    <row r="18" spans="2:15" x14ac:dyDescent="0.3">
      <c r="B18" s="3" t="str">
        <f>verzamelblad!O4</f>
        <v>Sierplantsoen</v>
      </c>
      <c r="C18" s="62"/>
      <c r="D18" s="62"/>
      <c r="E18" s="63"/>
      <c r="F18" s="64" t="str">
        <f>verzamelblad!O3</f>
        <v>m2</v>
      </c>
      <c r="G18" s="259">
        <f>verzamelblad!O6</f>
        <v>37.5</v>
      </c>
      <c r="H18" s="185">
        <f>'Tarieven onderhoud'!D11</f>
        <v>0</v>
      </c>
      <c r="I18" s="184">
        <f t="shared" si="0"/>
        <v>0</v>
      </c>
    </row>
    <row r="19" spans="2:15" x14ac:dyDescent="0.3">
      <c r="B19" s="3" t="str">
        <f>verzamelblad!P4</f>
        <v>Bodembedekkers</v>
      </c>
      <c r="C19" s="62"/>
      <c r="D19" s="62"/>
      <c r="E19" s="63"/>
      <c r="F19" s="64" t="str">
        <f>verzamelblad!P3</f>
        <v>m2</v>
      </c>
      <c r="G19" s="259">
        <f>verzamelblad!P6</f>
        <v>0</v>
      </c>
      <c r="H19" s="185">
        <f>'Tarieven onderhoud'!D12</f>
        <v>0</v>
      </c>
      <c r="I19" s="184">
        <f t="shared" si="0"/>
        <v>0</v>
      </c>
    </row>
    <row r="20" spans="2:15" ht="15.75" customHeight="1" x14ac:dyDescent="0.3">
      <c r="B20" s="3" t="str">
        <f>verzamelblad!Q4</f>
        <v>Klimplanten</v>
      </c>
      <c r="C20" s="62"/>
      <c r="D20" s="62"/>
      <c r="E20" s="63"/>
      <c r="F20" s="64" t="str">
        <f>verzamelblad!Q3</f>
        <v>m2</v>
      </c>
      <c r="G20" s="259">
        <f>verzamelblad!Q6</f>
        <v>0</v>
      </c>
      <c r="H20" s="185">
        <f>'Tarieven onderhoud'!D13</f>
        <v>0</v>
      </c>
      <c r="I20" s="184">
        <f t="shared" si="0"/>
        <v>0</v>
      </c>
    </row>
    <row r="21" spans="2:15" ht="15.75" customHeight="1" x14ac:dyDescent="0.3">
      <c r="B21" s="3" t="str">
        <f>verzamelblad!R4</f>
        <v>Vaste planten</v>
      </c>
      <c r="C21" s="62"/>
      <c r="D21" s="62"/>
      <c r="E21" s="63"/>
      <c r="F21" s="64" t="str">
        <f>verzamelblad!R3</f>
        <v>m2</v>
      </c>
      <c r="G21" s="259">
        <f>verzamelblad!R6</f>
        <v>0</v>
      </c>
      <c r="H21" s="185">
        <f>'Tarieven onderhoud'!D14</f>
        <v>0</v>
      </c>
      <c r="I21" s="184">
        <f t="shared" si="0"/>
        <v>0</v>
      </c>
    </row>
    <row r="22" spans="2:15" x14ac:dyDescent="0.3">
      <c r="B22" s="3" t="str">
        <f>verzamelblad!S4</f>
        <v>Gazons</v>
      </c>
      <c r="C22" s="62"/>
      <c r="D22" s="71"/>
      <c r="E22" s="63"/>
      <c r="F22" s="64" t="str">
        <f>verzamelblad!S3</f>
        <v>m2</v>
      </c>
      <c r="G22" s="259">
        <f>verzamelblad!S6</f>
        <v>0</v>
      </c>
      <c r="H22" s="185">
        <f>'Tarieven onderhoud'!D15</f>
        <v>0</v>
      </c>
      <c r="I22" s="184">
        <f t="shared" si="0"/>
        <v>0</v>
      </c>
      <c r="J22" s="14"/>
      <c r="K22" s="14"/>
      <c r="L22" s="14"/>
      <c r="N22" s="1"/>
      <c r="O22" s="34"/>
    </row>
    <row r="23" spans="2:15" x14ac:dyDescent="0.3">
      <c r="B23" s="3" t="str">
        <f>verzamelblad!T4</f>
        <v>Valondergrond rubber</v>
      </c>
      <c r="C23" s="62"/>
      <c r="D23" s="71"/>
      <c r="E23" s="63"/>
      <c r="F23" s="64" t="str">
        <f>verzamelblad!T3</f>
        <v>m2</v>
      </c>
      <c r="G23" s="259">
        <f>verzamelblad!T6</f>
        <v>0</v>
      </c>
      <c r="H23" s="185">
        <f>'Tarieven onderhoud'!D16</f>
        <v>0</v>
      </c>
      <c r="I23" s="184">
        <f t="shared" si="0"/>
        <v>0</v>
      </c>
      <c r="J23" s="14"/>
      <c r="K23" s="14"/>
      <c r="L23" s="14"/>
      <c r="N23" s="1"/>
      <c r="O23" s="34"/>
    </row>
    <row r="24" spans="2:15" x14ac:dyDescent="0.3">
      <c r="B24" s="3" t="str">
        <f>verzamelblad!U4</f>
        <v>Valondergrond boomschors / houtsnippers (gemiddelde tbv vergelijkingsprijs)</v>
      </c>
      <c r="C24" s="62"/>
      <c r="D24" s="62"/>
      <c r="E24" s="63"/>
      <c r="F24" s="64" t="str">
        <f>verzamelblad!U3</f>
        <v>m2</v>
      </c>
      <c r="G24" s="259">
        <f>verzamelblad!U6</f>
        <v>0</v>
      </c>
      <c r="H24" s="185">
        <f>'Tarieven onderhoud'!D17</f>
        <v>0</v>
      </c>
      <c r="I24" s="184">
        <f t="shared" si="0"/>
        <v>0</v>
      </c>
      <c r="N24" s="1"/>
      <c r="O24" s="34"/>
    </row>
    <row r="25" spans="2:15" x14ac:dyDescent="0.3">
      <c r="B25" s="3" t="str">
        <f>verzamelblad!V4</f>
        <v>Valondergrond boomschors</v>
      </c>
      <c r="C25" s="62"/>
      <c r="D25" s="62"/>
      <c r="E25" s="63"/>
      <c r="F25" s="64" t="str">
        <f>verzamelblad!V3</f>
        <v>m2</v>
      </c>
      <c r="G25" s="259">
        <f>verzamelblad!V6</f>
        <v>0</v>
      </c>
      <c r="H25" s="185">
        <f>'Tarieven onderhoud'!D18</f>
        <v>0</v>
      </c>
      <c r="I25" s="184">
        <f t="shared" ref="I25:I26" si="1">SUM(G25*H25)</f>
        <v>0</v>
      </c>
      <c r="N25" s="1"/>
      <c r="O25" s="34"/>
    </row>
    <row r="26" spans="2:15" x14ac:dyDescent="0.3">
      <c r="B26" s="3" t="str">
        <f>verzamelblad!W4</f>
        <v>Valondergrond houtsnippers</v>
      </c>
      <c r="C26" s="62"/>
      <c r="D26" s="62"/>
      <c r="E26" s="63"/>
      <c r="F26" s="64" t="str">
        <f>verzamelblad!W3</f>
        <v>m2</v>
      </c>
      <c r="G26" s="259">
        <f>verzamelblad!W6</f>
        <v>0</v>
      </c>
      <c r="H26" s="185">
        <f>'Tarieven onderhoud'!D19</f>
        <v>0</v>
      </c>
      <c r="I26" s="184">
        <f t="shared" si="1"/>
        <v>0</v>
      </c>
      <c r="N26" s="1"/>
      <c r="O26" s="34"/>
    </row>
    <row r="27" spans="2:15" ht="14.25" customHeight="1" x14ac:dyDescent="0.3">
      <c r="B27" s="3" t="str">
        <f>verzamelblad!X4</f>
        <v>Valondergrond  valzand</v>
      </c>
      <c r="C27" s="62"/>
      <c r="D27" s="63"/>
      <c r="E27" s="63"/>
      <c r="F27" s="64" t="str">
        <f>verzamelblad!X3</f>
        <v>m2</v>
      </c>
      <c r="G27" s="259">
        <f>verzamelblad!X6</f>
        <v>0</v>
      </c>
      <c r="H27" s="185">
        <f>'Tarieven onderhoud'!D20</f>
        <v>0</v>
      </c>
      <c r="I27" s="184">
        <f t="shared" si="0"/>
        <v>0</v>
      </c>
      <c r="J27" s="1"/>
      <c r="K27" s="1"/>
      <c r="L27" s="1"/>
      <c r="N27" s="1"/>
      <c r="O27" s="34"/>
    </row>
    <row r="28" spans="2:15" x14ac:dyDescent="0.3">
      <c r="B28" s="3" t="str">
        <f>verzamelblad!Y4</f>
        <v>Valondergrond kunstgras</v>
      </c>
      <c r="C28" s="62"/>
      <c r="D28" s="63"/>
      <c r="E28" s="63"/>
      <c r="F28" s="64" t="str">
        <f>verzamelblad!Y3</f>
        <v>m2</v>
      </c>
      <c r="G28" s="259">
        <f>verzamelblad!Y6</f>
        <v>0</v>
      </c>
      <c r="H28" s="185">
        <f>'Tarieven onderhoud'!D21</f>
        <v>0</v>
      </c>
      <c r="I28" s="184">
        <f t="shared" si="0"/>
        <v>0</v>
      </c>
      <c r="J28" s="8"/>
      <c r="K28" s="8"/>
      <c r="L28" s="8"/>
      <c r="N28" s="1"/>
      <c r="O28" s="34"/>
    </row>
    <row r="29" spans="2:15" x14ac:dyDescent="0.3">
      <c r="B29" s="3" t="str">
        <f>verzamelblad!Z4</f>
        <v>Verharding tegels</v>
      </c>
      <c r="C29" s="62"/>
      <c r="D29" s="63"/>
      <c r="E29" s="135"/>
      <c r="F29" s="64" t="str">
        <f>verzamelblad!Z3</f>
        <v>m2</v>
      </c>
      <c r="G29" s="259">
        <f>verzamelblad!Z6</f>
        <v>2325.9760000000001</v>
      </c>
      <c r="H29" s="185">
        <f>'Tarieven onderhoud'!D22</f>
        <v>0</v>
      </c>
      <c r="I29" s="184">
        <f t="shared" si="0"/>
        <v>0</v>
      </c>
      <c r="J29" s="8"/>
      <c r="K29" s="8"/>
      <c r="L29" s="8"/>
      <c r="N29" s="1"/>
      <c r="O29" s="34"/>
    </row>
    <row r="30" spans="2:15" x14ac:dyDescent="0.3">
      <c r="B30" s="3" t="str">
        <f>verzamelblad!AA4</f>
        <v>Verharding rubberen tegels</v>
      </c>
      <c r="C30" s="62"/>
      <c r="D30" s="63"/>
      <c r="E30" s="135"/>
      <c r="F30" s="64" t="str">
        <f>verzamelblad!AA3</f>
        <v>m2</v>
      </c>
      <c r="G30" s="259">
        <f>verzamelblad!AA6</f>
        <v>321.29399999999998</v>
      </c>
      <c r="H30" s="185">
        <f>'Tarieven onderhoud'!D23</f>
        <v>0</v>
      </c>
      <c r="I30" s="184">
        <f t="shared" si="0"/>
        <v>0</v>
      </c>
      <c r="J30" s="8"/>
      <c r="K30" s="8"/>
      <c r="L30" s="8"/>
      <c r="N30" s="1"/>
      <c r="O30" s="34"/>
    </row>
    <row r="31" spans="2:15" x14ac:dyDescent="0.3">
      <c r="B31" s="3" t="str">
        <f>verzamelblad!AB4</f>
        <v>Verharding kunststof/hout</v>
      </c>
      <c r="C31" s="62"/>
      <c r="D31" s="63"/>
      <c r="E31" s="135"/>
      <c r="F31" s="64" t="str">
        <f>verzamelblad!AB3</f>
        <v>m2</v>
      </c>
      <c r="G31" s="259">
        <f>verzamelblad!AB6</f>
        <v>0</v>
      </c>
      <c r="H31" s="185">
        <f>'Tarieven onderhoud'!D24</f>
        <v>0</v>
      </c>
      <c r="I31" s="184">
        <f t="shared" si="0"/>
        <v>0</v>
      </c>
      <c r="J31" s="8"/>
      <c r="K31" s="8"/>
      <c r="L31" s="8"/>
      <c r="N31" s="1"/>
      <c r="O31" s="34"/>
    </row>
    <row r="32" spans="2:15" x14ac:dyDescent="0.3">
      <c r="B32" s="3" t="str">
        <f>verzamelblad!AC4</f>
        <v>Verharding beton</v>
      </c>
      <c r="C32" s="62"/>
      <c r="D32" s="63"/>
      <c r="E32" s="135"/>
      <c r="F32" s="64" t="str">
        <f>verzamelblad!AC3</f>
        <v>m2</v>
      </c>
      <c r="G32" s="259">
        <f>verzamelblad!AC6</f>
        <v>0</v>
      </c>
      <c r="H32" s="185">
        <f>'Tarieven onderhoud'!D25</f>
        <v>0</v>
      </c>
      <c r="I32" s="184">
        <f t="shared" si="0"/>
        <v>0</v>
      </c>
      <c r="J32" s="8"/>
      <c r="K32" s="8"/>
      <c r="L32" s="8"/>
      <c r="N32" s="1"/>
      <c r="O32" s="34"/>
    </row>
    <row r="33" spans="2:15" x14ac:dyDescent="0.3">
      <c r="B33" s="3" t="str">
        <f>verzamelblad!AD4</f>
        <v>Halfverharding</v>
      </c>
      <c r="C33" s="62"/>
      <c r="D33" s="63"/>
      <c r="E33" s="63"/>
      <c r="F33" s="64" t="str">
        <f>verzamelblad!AD3</f>
        <v>m2</v>
      </c>
      <c r="G33" s="259">
        <f>verzamelblad!AD6</f>
        <v>0</v>
      </c>
      <c r="H33" s="185">
        <f>'Tarieven onderhoud'!D26</f>
        <v>0</v>
      </c>
      <c r="I33" s="184">
        <f t="shared" si="0"/>
        <v>0</v>
      </c>
      <c r="J33" s="8"/>
      <c r="K33" s="8"/>
      <c r="L33" s="8"/>
      <c r="N33" s="1"/>
      <c r="O33" s="34"/>
    </row>
    <row r="34" spans="2:15" x14ac:dyDescent="0.3">
      <c r="B34" s="3" t="str">
        <f>verzamelblad!AE4</f>
        <v>Boomomheining</v>
      </c>
      <c r="C34" s="62"/>
      <c r="D34" s="63"/>
      <c r="E34" s="63"/>
      <c r="F34" s="64" t="str">
        <f>verzamelblad!AE3</f>
        <v>stuks</v>
      </c>
      <c r="G34" s="259">
        <f>verzamelblad!AE6</f>
        <v>0</v>
      </c>
      <c r="H34" s="185">
        <f>'Tarieven onderhoud'!D27</f>
        <v>0</v>
      </c>
      <c r="I34" s="184">
        <f t="shared" si="0"/>
        <v>0</v>
      </c>
      <c r="J34" s="8"/>
      <c r="K34" s="8"/>
      <c r="L34" s="8"/>
      <c r="N34" s="1"/>
      <c r="O34" s="34"/>
    </row>
    <row r="35" spans="2:15" x14ac:dyDescent="0.3">
      <c r="B35" s="3" t="str">
        <f>verzamelblad!AF4</f>
        <v>Winterklaar maken waterkranen</v>
      </c>
      <c r="C35" s="62"/>
      <c r="D35" s="63"/>
      <c r="E35" s="63"/>
      <c r="F35" s="64" t="str">
        <f>verzamelblad!AF3</f>
        <v>stuks</v>
      </c>
      <c r="G35" s="259">
        <f>verzamelblad!AF6</f>
        <v>0</v>
      </c>
      <c r="H35" s="185">
        <f>'Tarieven onderhoud'!D28</f>
        <v>0</v>
      </c>
      <c r="I35" s="190">
        <f t="shared" si="0"/>
        <v>0</v>
      </c>
      <c r="J35" s="8"/>
      <c r="K35" s="8"/>
      <c r="L35" s="8"/>
      <c r="N35" s="1"/>
      <c r="O35" s="34"/>
    </row>
    <row r="36" spans="2:15" x14ac:dyDescent="0.3">
      <c r="B36" s="3" t="str">
        <f>verzamelblad!AG4</f>
        <v>niet van toepassing</v>
      </c>
      <c r="C36" s="62"/>
      <c r="D36" s="63"/>
      <c r="E36" s="63"/>
      <c r="F36" s="64" t="str">
        <f>verzamelblad!AG3</f>
        <v>m3</v>
      </c>
      <c r="G36" s="259">
        <f>verzamelblad!AG6</f>
        <v>0</v>
      </c>
      <c r="H36" s="185">
        <f>'Tarieven onderhoud'!D29</f>
        <v>0</v>
      </c>
      <c r="I36" s="190">
        <f t="shared" si="0"/>
        <v>0</v>
      </c>
      <c r="J36" s="8"/>
      <c r="K36" s="8"/>
      <c r="L36" s="8"/>
      <c r="N36" s="1"/>
      <c r="O36" s="34"/>
    </row>
    <row r="37" spans="2:15" x14ac:dyDescent="0.3">
      <c r="B37" s="3" t="str">
        <f>verzamelblad!AH4</f>
        <v>Vervangen valondergrond boomschors (300mm)</v>
      </c>
      <c r="C37" s="62"/>
      <c r="D37" s="63"/>
      <c r="E37" s="63"/>
      <c r="F37" s="64" t="str">
        <f>verzamelblad!AH3</f>
        <v>m3</v>
      </c>
      <c r="G37" s="259">
        <f>verzamelblad!AH6</f>
        <v>0</v>
      </c>
      <c r="H37" s="185">
        <f>'Tarieven onderhoud'!D30</f>
        <v>0</v>
      </c>
      <c r="I37" s="190">
        <f t="shared" si="0"/>
        <v>0</v>
      </c>
      <c r="J37" s="8"/>
      <c r="K37" s="8"/>
      <c r="L37" s="8"/>
      <c r="N37" s="1"/>
      <c r="O37" s="34"/>
    </row>
    <row r="38" spans="2:15" x14ac:dyDescent="0.3">
      <c r="B38" s="3" t="str">
        <f>verzamelblad!AI4</f>
        <v>Vervangen valondergrond houtsnippers (300mm)</v>
      </c>
      <c r="C38" s="62"/>
      <c r="D38" s="63"/>
      <c r="E38" s="63"/>
      <c r="F38" s="64" t="str">
        <f>verzamelblad!AI3</f>
        <v>m3</v>
      </c>
      <c r="G38" s="259">
        <f>verzamelblad!AI6</f>
        <v>0</v>
      </c>
      <c r="H38" s="185">
        <f>'Tarieven onderhoud'!D31</f>
        <v>0</v>
      </c>
      <c r="I38" s="190">
        <f t="shared" si="0"/>
        <v>0</v>
      </c>
      <c r="J38" s="8"/>
      <c r="K38" s="8"/>
      <c r="L38" s="8"/>
      <c r="N38" s="1"/>
      <c r="O38" s="34"/>
    </row>
    <row r="39" spans="2:15" x14ac:dyDescent="0.3">
      <c r="B39" s="3" t="str">
        <f>verzamelblad!AJ4</f>
        <v>Vervangen valondergrond valzand (300mm) (1 keer per 2 jaar)</v>
      </c>
      <c r="C39" s="62"/>
      <c r="D39" s="63"/>
      <c r="E39" s="63"/>
      <c r="F39" s="64" t="str">
        <f>verzamelblad!AJ3</f>
        <v>m3</v>
      </c>
      <c r="G39" s="259">
        <f>verzamelblad!AJ6</f>
        <v>0</v>
      </c>
      <c r="H39" s="185">
        <f>'Tarieven onderhoud'!D32</f>
        <v>0</v>
      </c>
      <c r="I39" s="190">
        <f>SUM(G39*H39)/2</f>
        <v>0</v>
      </c>
      <c r="J39" s="8"/>
      <c r="K39" s="8"/>
      <c r="L39" s="8"/>
      <c r="N39" s="1"/>
      <c r="O39" s="34"/>
    </row>
    <row r="40" spans="2:15" x14ac:dyDescent="0.3">
      <c r="B40" s="3" t="str">
        <f>verzamelblad!AK4</f>
        <v>Vervangen zandbak zand (500mm) (1 keer per 2 jaar)</v>
      </c>
      <c r="C40" s="62"/>
      <c r="D40" s="63"/>
      <c r="E40" s="63"/>
      <c r="F40" s="64" t="str">
        <f>verzamelblad!AK3</f>
        <v>m3</v>
      </c>
      <c r="G40" s="259">
        <f>verzamelblad!AK6</f>
        <v>35.729999999999997</v>
      </c>
      <c r="H40" s="185">
        <f>'Tarieven onderhoud'!D33</f>
        <v>0</v>
      </c>
      <c r="I40" s="190">
        <f>SUM(G40*H40)/2</f>
        <v>0</v>
      </c>
      <c r="J40" s="8"/>
      <c r="K40" s="8"/>
      <c r="L40" s="8"/>
      <c r="N40" s="1"/>
      <c r="O40" s="34"/>
    </row>
    <row r="41" spans="2:15" x14ac:dyDescent="0.3">
      <c r="B41" s="3" t="str">
        <f>verzamelblad!AM4</f>
        <v>Putten en kolken schonen naar behoefte, tenminste 2 maal per jaar</v>
      </c>
      <c r="C41" s="64"/>
      <c r="D41" s="64"/>
      <c r="E41" s="64"/>
      <c r="F41" s="64" t="str">
        <f>verzamelblad!AM3</f>
        <v>stuks</v>
      </c>
      <c r="G41" s="259">
        <f>verzamelblad!AM6</f>
        <v>5</v>
      </c>
      <c r="H41" s="185">
        <f>'Tarieven onderhoud'!D34</f>
        <v>0</v>
      </c>
      <c r="I41" s="260">
        <f t="shared" si="0"/>
        <v>0</v>
      </c>
      <c r="J41" s="1"/>
      <c r="K41" s="1"/>
      <c r="L41" s="1"/>
    </row>
    <row r="42" spans="2:15" ht="15" thickBot="1" x14ac:dyDescent="0.35">
      <c r="B42" s="129" t="s">
        <v>71</v>
      </c>
      <c r="C42" s="73"/>
      <c r="D42" s="74"/>
      <c r="E42" s="74"/>
      <c r="F42" s="75"/>
      <c r="G42" s="76"/>
      <c r="H42" s="76"/>
      <c r="I42" s="124">
        <f>SUM(I11:I41)</f>
        <v>0</v>
      </c>
      <c r="J42" s="8"/>
      <c r="K42" s="8"/>
      <c r="L42" s="8"/>
    </row>
    <row r="43" spans="2:15" ht="15" thickTop="1" x14ac:dyDescent="0.3">
      <c r="E43" s="10"/>
      <c r="G43" s="14"/>
      <c r="H43" s="14"/>
      <c r="I43" s="14"/>
      <c r="J43" s="1"/>
      <c r="K43" s="8"/>
      <c r="L43" s="8"/>
      <c r="M43" s="8"/>
    </row>
    <row r="44" spans="2:15" x14ac:dyDescent="0.3">
      <c r="B44" s="319" t="s">
        <v>142</v>
      </c>
      <c r="C44" s="320"/>
      <c r="D44" s="320"/>
      <c r="E44" s="320"/>
      <c r="F44" s="320"/>
      <c r="G44" s="320"/>
      <c r="H44" s="320"/>
      <c r="I44" s="321"/>
      <c r="J44" s="1"/>
      <c r="K44" s="8"/>
      <c r="L44" s="8"/>
      <c r="M44" s="8"/>
    </row>
    <row r="45" spans="2:15" x14ac:dyDescent="0.3">
      <c r="B45" s="146"/>
      <c r="C45" s="170"/>
      <c r="D45" s="170"/>
      <c r="E45" s="170"/>
      <c r="F45" s="170"/>
      <c r="G45" s="170"/>
      <c r="H45" s="170"/>
      <c r="I45" s="171"/>
      <c r="J45" s="1"/>
      <c r="K45" s="8"/>
      <c r="L45" s="8"/>
      <c r="M45" s="8"/>
    </row>
    <row r="46" spans="2:15" x14ac:dyDescent="0.3">
      <c r="B46" s="147"/>
      <c r="C46" s="172"/>
      <c r="D46" s="172"/>
      <c r="E46" s="172"/>
      <c r="F46" s="172"/>
      <c r="G46" s="172"/>
      <c r="H46" s="172"/>
      <c r="I46" s="173"/>
      <c r="J46" s="1"/>
      <c r="K46" s="8"/>
      <c r="L46" s="8"/>
      <c r="M46" s="8"/>
    </row>
    <row r="47" spans="2:15" x14ac:dyDescent="0.3">
      <c r="B47" s="147"/>
      <c r="C47" s="172"/>
      <c r="D47" s="172"/>
      <c r="E47" s="172"/>
      <c r="F47" s="172"/>
      <c r="G47" s="172"/>
      <c r="H47" s="172"/>
      <c r="I47" s="173"/>
      <c r="J47" s="1"/>
      <c r="K47" s="8"/>
      <c r="L47" s="8"/>
      <c r="M47" s="8"/>
    </row>
    <row r="48" spans="2:15" x14ac:dyDescent="0.3">
      <c r="B48" s="148"/>
      <c r="C48" s="174"/>
      <c r="D48" s="174"/>
      <c r="E48" s="174"/>
      <c r="F48" s="174"/>
      <c r="G48" s="174"/>
      <c r="H48" s="174"/>
      <c r="I48" s="175"/>
      <c r="J48" s="1"/>
      <c r="K48" s="8"/>
      <c r="L48" s="8"/>
      <c r="M48" s="8"/>
    </row>
    <row r="49" spans="5:13" x14ac:dyDescent="0.3">
      <c r="E49" s="10"/>
      <c r="G49" s="14"/>
      <c r="H49" s="14"/>
      <c r="I49" s="14"/>
      <c r="J49" s="1"/>
      <c r="K49" s="8"/>
      <c r="L49" s="8"/>
      <c r="M49" s="8"/>
    </row>
    <row r="50" spans="5:13" x14ac:dyDescent="0.3">
      <c r="K50" s="8"/>
      <c r="L50" s="8"/>
      <c r="M50" s="8"/>
    </row>
    <row r="52" spans="5:13" x14ac:dyDescent="0.3">
      <c r="J52" s="1"/>
      <c r="K52" s="1"/>
      <c r="L52" s="1"/>
      <c r="M52" s="1"/>
    </row>
    <row r="53" spans="5:13" x14ac:dyDescent="0.3">
      <c r="E53" s="10"/>
      <c r="G53" s="14"/>
      <c r="H53" s="14"/>
      <c r="I53" s="14"/>
      <c r="J53" s="1"/>
      <c r="K53" s="8"/>
      <c r="L53" s="8"/>
      <c r="M53" s="8"/>
    </row>
    <row r="54" spans="5:13" x14ac:dyDescent="0.3">
      <c r="E54" s="10"/>
      <c r="G54" s="14"/>
      <c r="H54" s="14"/>
      <c r="I54" s="14"/>
      <c r="J54" s="1"/>
      <c r="K54" s="8"/>
      <c r="L54" s="8"/>
      <c r="M54" s="8"/>
    </row>
    <row r="55" spans="5:13" x14ac:dyDescent="0.3">
      <c r="E55" s="10"/>
      <c r="G55" s="14"/>
      <c r="H55" s="14"/>
      <c r="I55" s="14"/>
      <c r="J55" s="1"/>
      <c r="K55" s="8"/>
      <c r="L55" s="8"/>
      <c r="M55" s="8"/>
    </row>
    <row r="56" spans="5:13" x14ac:dyDescent="0.3">
      <c r="E56" s="10"/>
      <c r="G56" s="14"/>
      <c r="H56" s="14"/>
      <c r="I56" s="14"/>
      <c r="J56" s="1"/>
      <c r="K56" s="8"/>
      <c r="L56" s="8"/>
      <c r="M56" s="8"/>
    </row>
    <row r="57" spans="5:13" hidden="1" x14ac:dyDescent="0.3">
      <c r="E57" s="10"/>
      <c r="G57" s="14"/>
      <c r="H57" s="14"/>
      <c r="I57" s="14"/>
      <c r="J57" s="1"/>
      <c r="K57" s="8"/>
      <c r="L57" s="8"/>
      <c r="M57" s="8"/>
    </row>
    <row r="58" spans="5:13" hidden="1" x14ac:dyDescent="0.3">
      <c r="E58" s="10"/>
      <c r="G58" s="14"/>
      <c r="H58" s="14"/>
      <c r="I58" s="14"/>
      <c r="J58" s="1"/>
      <c r="K58" s="8"/>
      <c r="L58" s="8"/>
      <c r="M58" s="8"/>
    </row>
    <row r="59" spans="5:13" hidden="1" x14ac:dyDescent="0.3">
      <c r="E59" s="10"/>
      <c r="G59" s="14"/>
      <c r="H59" s="14"/>
      <c r="I59" s="14"/>
      <c r="J59" s="1"/>
      <c r="K59" s="8"/>
      <c r="L59" s="8"/>
      <c r="M59" s="8"/>
    </row>
    <row r="60" spans="5:13" hidden="1" x14ac:dyDescent="0.3">
      <c r="E60" s="10"/>
      <c r="G60" s="14"/>
      <c r="H60" s="14"/>
      <c r="I60" s="14"/>
      <c r="J60" s="1"/>
      <c r="K60" s="8"/>
      <c r="L60" s="8"/>
      <c r="M60" s="8"/>
    </row>
    <row r="61" spans="5:13" hidden="1" x14ac:dyDescent="0.3">
      <c r="E61" s="10"/>
      <c r="G61" s="14"/>
      <c r="H61" s="14"/>
      <c r="I61" s="14"/>
      <c r="J61" s="1"/>
      <c r="K61" s="8"/>
      <c r="L61" s="8"/>
      <c r="M61" s="8"/>
    </row>
    <row r="62" spans="5:13" hidden="1" x14ac:dyDescent="0.3">
      <c r="E62" s="10"/>
      <c r="G62" s="14"/>
      <c r="H62" s="14"/>
      <c r="I62" s="14"/>
      <c r="J62" s="1"/>
      <c r="K62" s="8"/>
      <c r="L62" s="8"/>
      <c r="M62" s="8"/>
    </row>
    <row r="63" spans="5:13" hidden="1" x14ac:dyDescent="0.3">
      <c r="K63" s="8"/>
      <c r="L63" s="8"/>
      <c r="M63" s="8"/>
    </row>
    <row r="64" spans="5:13" hidden="1" x14ac:dyDescent="0.3">
      <c r="J64" s="1"/>
      <c r="K64" s="1"/>
      <c r="L64" s="1"/>
      <c r="M64" s="1"/>
    </row>
    <row r="65" spans="10:16" hidden="1" x14ac:dyDescent="0.3">
      <c r="J65" s="1"/>
      <c r="K65" s="1"/>
      <c r="L65" s="1"/>
      <c r="M65" s="1"/>
    </row>
    <row r="66" spans="10:16" hidden="1" x14ac:dyDescent="0.3"/>
    <row r="67" spans="10:16" hidden="1" x14ac:dyDescent="0.3">
      <c r="P67" s="8"/>
    </row>
    <row r="68" spans="10:16" hidden="1" x14ac:dyDescent="0.3">
      <c r="P68" s="8"/>
    </row>
    <row r="69" spans="10:16" hidden="1" x14ac:dyDescent="0.3"/>
    <row r="70" spans="10:16" hidden="1" x14ac:dyDescent="0.3"/>
    <row r="71" spans="10:16" hidden="1" x14ac:dyDescent="0.3"/>
    <row r="72" spans="10:16" hidden="1" x14ac:dyDescent="0.3"/>
    <row r="73" spans="10:16" hidden="1" x14ac:dyDescent="0.3"/>
    <row r="74" spans="10:16" hidden="1" x14ac:dyDescent="0.3"/>
    <row r="75" spans="10:16" hidden="1" x14ac:dyDescent="0.3"/>
    <row r="76" spans="10:16" hidden="1" x14ac:dyDescent="0.3"/>
    <row r="77" spans="10:16" hidden="1" x14ac:dyDescent="0.3"/>
    <row r="78" spans="10:16" hidden="1" x14ac:dyDescent="0.3"/>
    <row r="79" spans="10:16" hidden="1" x14ac:dyDescent="0.3"/>
    <row r="80" spans="10:16" hidden="1" x14ac:dyDescent="0.3">
      <c r="K80" s="8"/>
      <c r="L80" s="8"/>
      <c r="M80" s="8"/>
    </row>
    <row r="81" spans="1:14" hidden="1" x14ac:dyDescent="0.3"/>
    <row r="82" spans="1:14" hidden="1" x14ac:dyDescent="0.3">
      <c r="K82" s="11"/>
      <c r="L82" s="11"/>
      <c r="M82" s="11"/>
    </row>
    <row r="83" spans="1:14" hidden="1" x14ac:dyDescent="0.3">
      <c r="K83" s="11"/>
      <c r="L83" s="11"/>
      <c r="M83" s="11"/>
    </row>
    <row r="84" spans="1:14" hidden="1" x14ac:dyDescent="0.3">
      <c r="K84" s="11"/>
      <c r="L84" s="11"/>
      <c r="M84" s="11"/>
    </row>
    <row r="85" spans="1:14" hidden="1" x14ac:dyDescent="0.3">
      <c r="K85" s="11"/>
      <c r="L85" s="11"/>
      <c r="M85" s="77"/>
    </row>
    <row r="86" spans="1:14" hidden="1" x14ac:dyDescent="0.3">
      <c r="N86" s="78"/>
    </row>
    <row r="87" spans="1:14" hidden="1" x14ac:dyDescent="0.3">
      <c r="N87" s="78"/>
    </row>
    <row r="88" spans="1:14" hidden="1" x14ac:dyDescent="0.3">
      <c r="N88" s="78"/>
    </row>
    <row r="89" spans="1:14" hidden="1" x14ac:dyDescent="0.3"/>
    <row r="90" spans="1:14" hidden="1" x14ac:dyDescent="0.3">
      <c r="E90" s="18"/>
      <c r="K90" s="11"/>
      <c r="L90" s="11"/>
      <c r="M90" s="11"/>
    </row>
    <row r="91" spans="1:14" hidden="1" x14ac:dyDescent="0.3"/>
    <row r="92" spans="1:14" hidden="1" x14ac:dyDescent="0.3"/>
    <row r="93" spans="1:14" hidden="1" x14ac:dyDescent="0.3">
      <c r="A93" t="s">
        <v>7</v>
      </c>
      <c r="D93" t="s">
        <v>18</v>
      </c>
      <c r="E93" s="1" t="s">
        <v>19</v>
      </c>
    </row>
    <row r="94" spans="1:14" hidden="1" x14ac:dyDescent="0.3">
      <c r="A94" t="str">
        <f>IF(N22=0,"",N22)</f>
        <v/>
      </c>
      <c r="D94">
        <f t="shared" ref="D94:D108" ca="1" si="2">IF(A94="",0,VLOOKUP(A94,INDIRECT("'"&amp;$I$7&amp;"'!C500:M515"),11,0))</f>
        <v>0</v>
      </c>
      <c r="E94" s="1" t="str">
        <f>IF(O22="","",SUM(D94/O22)*#REF!)</f>
        <v/>
      </c>
    </row>
    <row r="95" spans="1:14" hidden="1" x14ac:dyDescent="0.3">
      <c r="A95" t="str">
        <f>IF(N24=0,"",N24)</f>
        <v/>
      </c>
      <c r="D95">
        <f t="shared" ca="1" si="2"/>
        <v>0</v>
      </c>
      <c r="E95" s="1" t="str">
        <f>IF(O24="","",SUM(D95/O24)*#REF!)</f>
        <v/>
      </c>
    </row>
    <row r="96" spans="1:14" hidden="1" x14ac:dyDescent="0.3">
      <c r="A96" t="str">
        <f>IF(N27=0,"",N27)</f>
        <v/>
      </c>
      <c r="D96">
        <f t="shared" ca="1" si="2"/>
        <v>0</v>
      </c>
      <c r="E96" s="1" t="str">
        <f>IF(O27="","",SUM(D96/O27)*#REF!)</f>
        <v/>
      </c>
    </row>
    <row r="97" spans="1:5" hidden="1" x14ac:dyDescent="0.3">
      <c r="A97" t="str">
        <f>IF(N28=0,"",N28)</f>
        <v/>
      </c>
      <c r="D97">
        <f t="shared" ca="1" si="2"/>
        <v>0</v>
      </c>
      <c r="E97" s="1" t="str">
        <f>IF(O28="","",SUM(D97/O28)*#REF!)</f>
        <v/>
      </c>
    </row>
    <row r="98" spans="1:5" hidden="1" x14ac:dyDescent="0.3">
      <c r="A98" t="str">
        <f>IF(N29=0,"",N29)</f>
        <v/>
      </c>
      <c r="D98">
        <f t="shared" ca="1" si="2"/>
        <v>0</v>
      </c>
      <c r="E98" s="1" t="str">
        <f>IF(O29="","",SUM(D98/O29)*#REF!)</f>
        <v/>
      </c>
    </row>
    <row r="99" spans="1:5" hidden="1" x14ac:dyDescent="0.3">
      <c r="A99" t="str">
        <f t="shared" ref="A99" si="3">IF(N33=0,"",N33)</f>
        <v/>
      </c>
      <c r="D99">
        <f t="shared" ca="1" si="2"/>
        <v>0</v>
      </c>
      <c r="E99" s="1" t="str">
        <f>IF(O33="","",SUM(D99/O33)*#REF!)</f>
        <v/>
      </c>
    </row>
    <row r="100" spans="1:5" hidden="1" x14ac:dyDescent="0.3">
      <c r="A100" t="e">
        <f>IF(#REF!=0,"",#REF!)</f>
        <v>#REF!</v>
      </c>
      <c r="D100" t="e">
        <f t="shared" ca="1" si="2"/>
        <v>#REF!</v>
      </c>
      <c r="E100" s="1" t="e">
        <f>IF(#REF!="","",SUM(D100/#REF!)*#REF!)</f>
        <v>#REF!</v>
      </c>
    </row>
    <row r="101" spans="1:5" hidden="1" x14ac:dyDescent="0.3">
      <c r="A101" t="str">
        <f>IF(N34=0,"",N34)</f>
        <v/>
      </c>
      <c r="D101">
        <f t="shared" ca="1" si="2"/>
        <v>0</v>
      </c>
      <c r="E101" s="1" t="str">
        <f>IF(O34="","",SUM(D101/O34)*#REF!)</f>
        <v/>
      </c>
    </row>
    <row r="102" spans="1:5" hidden="1" x14ac:dyDescent="0.3">
      <c r="A102" t="str">
        <f>IF(N35=0,"",N35)</f>
        <v/>
      </c>
      <c r="D102">
        <f t="shared" ca="1" si="2"/>
        <v>0</v>
      </c>
      <c r="E102" s="1" t="str">
        <f>IF(O35="","",SUM(D102/O35)*#REF!)</f>
        <v/>
      </c>
    </row>
    <row r="103" spans="1:5" hidden="1" x14ac:dyDescent="0.3">
      <c r="A103" t="e">
        <f>IF(#REF!=0,"",#REF!)</f>
        <v>#REF!</v>
      </c>
      <c r="D103" t="e">
        <f t="shared" ca="1" si="2"/>
        <v>#REF!</v>
      </c>
      <c r="E103" s="1" t="e">
        <f>IF(#REF!="","",SUM(D103/#REF!)*#REF!)</f>
        <v>#REF!</v>
      </c>
    </row>
    <row r="104" spans="1:5" hidden="1" x14ac:dyDescent="0.3">
      <c r="A104" t="e">
        <f>IF(#REF!=0,"",#REF!)</f>
        <v>#REF!</v>
      </c>
      <c r="D104" t="e">
        <f t="shared" ca="1" si="2"/>
        <v>#REF!</v>
      </c>
      <c r="E104" s="1" t="e">
        <f>IF(#REF!="","",SUM(D104/#REF!)*#REF!)</f>
        <v>#REF!</v>
      </c>
    </row>
    <row r="105" spans="1:5" hidden="1" x14ac:dyDescent="0.3">
      <c r="A105" t="e">
        <f>IF(#REF!=0,"",#REF!)</f>
        <v>#REF!</v>
      </c>
      <c r="D105" t="e">
        <f t="shared" ca="1" si="2"/>
        <v>#REF!</v>
      </c>
      <c r="E105" s="1" t="e">
        <f>IF(#REF!="","",SUM(D105/#REF!)*#REF!)</f>
        <v>#REF!</v>
      </c>
    </row>
    <row r="106" spans="1:5" hidden="1" x14ac:dyDescent="0.3">
      <c r="A106" t="e">
        <f>IF(#REF!=0,"",#REF!)</f>
        <v>#REF!</v>
      </c>
      <c r="D106" t="e">
        <f t="shared" ca="1" si="2"/>
        <v>#REF!</v>
      </c>
      <c r="E106" s="1" t="e">
        <f>IF(#REF!="","",SUM(D106/#REF!)*#REF!)</f>
        <v>#REF!</v>
      </c>
    </row>
    <row r="107" spans="1:5" hidden="1" x14ac:dyDescent="0.3">
      <c r="A107" t="e">
        <f>IF(#REF!=0,"",#REF!)</f>
        <v>#REF!</v>
      </c>
      <c r="D107" t="e">
        <f t="shared" ca="1" si="2"/>
        <v>#REF!</v>
      </c>
      <c r="E107" s="1" t="e">
        <f>IF(#REF!="","",SUM(D107/#REF!)*#REF!)</f>
        <v>#REF!</v>
      </c>
    </row>
    <row r="108" spans="1:5" hidden="1" x14ac:dyDescent="0.3">
      <c r="A108" t="e">
        <f>IF(#REF!=0,"",#REF!)</f>
        <v>#REF!</v>
      </c>
      <c r="D108" t="e">
        <f t="shared" ca="1" si="2"/>
        <v>#REF!</v>
      </c>
      <c r="E108" s="1" t="e">
        <f>IF(#REF!="","",SUM(D108/#REF!)*#REF!)</f>
        <v>#REF!</v>
      </c>
    </row>
    <row r="109" spans="1:5" ht="15" hidden="1" thickBot="1" x14ac:dyDescent="0.35">
      <c r="A109" s="73" t="s">
        <v>20</v>
      </c>
      <c r="B109" s="73"/>
      <c r="C109" s="73"/>
      <c r="D109" s="73" t="e">
        <f ca="1">SUM(D94:D108)</f>
        <v>#REF!</v>
      </c>
      <c r="E109" s="74" t="e">
        <f>SUM(E94:E108)</f>
        <v>#REF!</v>
      </c>
    </row>
    <row r="110" spans="1:5" ht="15" hidden="1" thickTop="1" x14ac:dyDescent="0.3"/>
    <row r="111" spans="1:5" hidden="1" x14ac:dyDescent="0.3"/>
    <row r="112" spans="1:5"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sheetData>
  <sheetProtection algorithmName="SHA-512" hashValue="4LFMaL2DX4pD7Yb5iFPjeIilbk6ghx65h1Z00E7Bpx2rTjXbOYKLZ0Zsed3Q5Af2MrUGunVruVQdTUsuO8n68A==" saltValue="1kXept9PIfpB0q6e2wqeww==" spinCount="100000" sheet="1" objects="1" scenarios="1"/>
  <mergeCells count="2">
    <mergeCell ref="B3:I3"/>
    <mergeCell ref="B44:I44"/>
  </mergeCells>
  <conditionalFormatting sqref="N16">
    <cfRule type="cellIs" dxfId="4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49</vt:i4>
      </vt:variant>
      <vt:variant>
        <vt:lpstr>Benoemde bereiken</vt:lpstr>
      </vt:variant>
      <vt:variant>
        <vt:i4>49</vt:i4>
      </vt:variant>
    </vt:vector>
  </HeadingPairs>
  <TitlesOfParts>
    <vt:vector size="98" baseType="lpstr">
      <vt:lpstr>Basisgegevens</vt:lpstr>
      <vt:lpstr>Tarieven onderhoud</vt:lpstr>
      <vt:lpstr>Tarieven BVC VTA</vt:lpstr>
      <vt:lpstr>Tarief Inventarisatie</vt:lpstr>
      <vt:lpstr>Tarieven Regie</vt:lpstr>
      <vt:lpstr>verzamelblad</vt:lpstr>
      <vt:lpstr>Totaalblad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39</vt:lpstr>
      <vt:lpstr>40</vt:lpstr>
      <vt:lpstr>41</vt:lpstr>
      <vt:lpstr>42</vt:lpstr>
      <vt:lpstr>43</vt:lpstr>
      <vt:lpstr>Wijzigingenblad</vt:lpstr>
      <vt:lpstr>Supplement</vt:lpstr>
      <vt:lpstr>bestekcontract</vt:lpstr>
      <vt:lpstr>besteknr</vt:lpstr>
      <vt:lpstr>opdrachtgever</vt:lpstr>
      <vt:lpstr>opdrachtnemer</vt:lpstr>
      <vt:lpstr>opdrachtnemerplaats</vt:lpstr>
      <vt:lpstr>plaatsopdrnmr</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'39'!Print_Area</vt:lpstr>
      <vt:lpstr>'4'!Print_Area</vt:lpstr>
      <vt:lpstr>'40'!Print_Area</vt:lpstr>
      <vt:lpstr>'41'!Print_Area</vt:lpstr>
      <vt:lpstr>'42'!Print_Area</vt:lpstr>
      <vt:lpstr>'43'!Print_Area</vt:lpstr>
      <vt:lpstr>'5'!Print_Area</vt:lpstr>
      <vt:lpstr>'6'!Print_Area</vt:lpstr>
      <vt:lpstr>'7'!Print_Area</vt:lpstr>
      <vt:lpstr>'8'!Print_Area</vt:lpstr>
      <vt:lpstr>'9'!Print_Area</vt:lpstr>
      <vt:lpstr>Basisgegevens!Print_Area</vt:lpstr>
      <vt:lpstr>Supplement!Print_Area</vt:lpstr>
      <vt:lpstr>verzamelblad!Print_Area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Burgler</dc:creator>
  <cp:lastModifiedBy>Mitchel Vos</cp:lastModifiedBy>
  <cp:lastPrinted>2017-01-20T11:32:51Z</cp:lastPrinted>
  <dcterms:created xsi:type="dcterms:W3CDTF">2012-08-02T07:38:51Z</dcterms:created>
  <dcterms:modified xsi:type="dcterms:W3CDTF">2024-02-14T12:22:33Z</dcterms:modified>
</cp:coreProperties>
</file>