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https://daato-my.sharepoint.com/personal/angela_daato_nl/Documents/DATA/Herman Broerenstichting/Aanbesteding/Aanbesteding 2023-2024/Aanbestedingsstukken definitief/"/>
    </mc:Choice>
  </mc:AlternateContent>
  <xr:revisionPtr revIDLastSave="568" documentId="13_ncr:1_{BF64DC66-AA5B-AD4C-B3F4-E49CCFBE9A44}" xr6:coauthVersionLast="47" xr6:coauthVersionMax="47" xr10:uidLastSave="{61FC7985-9537-6643-BF96-74032AD7B383}"/>
  <workbookProtection workbookAlgorithmName="SHA-512" workbookHashValue="kwbvvydmyJX4IASt+wI7UUAmyoTaPGQ4k+phOIJFfloxZainyTmuVx6aTSNXBOK/JoTAt/wEiq+qdyf8LOi1wA==" workbookSaltValue="jm6FgOiuvq0+yrnPvj+nIg==" workbookSpinCount="100000" lockStructure="1"/>
  <bookViews>
    <workbookView xWindow="0" yWindow="500" windowWidth="28800" windowHeight="16280" xr2:uid="{00000000-000D-0000-FFFF-FFFF00000000}"/>
  </bookViews>
  <sheets>
    <sheet name="1-Contractblad dag" sheetId="1" r:id="rId1"/>
    <sheet name="1-Contractblad locatie" sheetId="2" r:id="rId2"/>
    <sheet name="2-Kengetal" sheetId="3" r:id="rId3"/>
    <sheet name="3-Basis ruimtestaat" sheetId="4" r:id="rId4"/>
    <sheet name="4-Premies en opslagen" sheetId="11" r:id="rId5"/>
    <sheet name="5-Opbouw uurtarief productie" sheetId="12" r:id="rId6"/>
    <sheet name="6-Opbouw uurtarief toezicht" sheetId="13" r:id="rId7"/>
    <sheet name="7-Machine-investeringskosten" sheetId="8" r:id="rId8"/>
    <sheet name="8-Glasbewassing" sheetId="9" r:id="rId9"/>
    <sheet name="9-Additionele kosten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1F" hidden="1">[1]Psychiatrie!#REF!</definedName>
    <definedName name="__2_0_F" hidden="1">[1]Psychiatrie!#REF!</definedName>
    <definedName name="_1_________F" hidden="1">[1]Psychiatrie!#REF!</definedName>
    <definedName name="_1F" hidden="1">[1]Blad1!#REF!</definedName>
    <definedName name="_2_______0_F" hidden="1">[1]Psychiatrie!#REF!</definedName>
    <definedName name="_2_0_F" hidden="1">[1]Psychiatrie!#REF!</definedName>
    <definedName name="_2F" hidden="1">[1]Psychiatrie!#REF!</definedName>
    <definedName name="_3_0_F" hidden="1">[1]Psychiatrie!#REF!</definedName>
    <definedName name="_3F" hidden="1">[1]Psychiatrie!#REF!</definedName>
    <definedName name="_4F" hidden="1">[1]Blad1!#REF!</definedName>
    <definedName name="_5_0_F" hidden="1">[1]Psychiatrie!#REF!</definedName>
    <definedName name="_8_0_F" hidden="1">[1]Psychiatrie!#REF!</definedName>
    <definedName name="_Dist_Bin" hidden="1">#REF!</definedName>
    <definedName name="_Dist_Values" hidden="1">#REF!</definedName>
    <definedName name="_Fill" localSheetId="1">#REF!</definedName>
    <definedName name="_Fill" localSheetId="4" hidden="1">'[2]#REF'!#REF!</definedName>
    <definedName name="_Fill" localSheetId="8">#REF!</definedName>
    <definedName name="_Fill" localSheetId="9">#REF!</definedName>
    <definedName name="_Fill">#REF!</definedName>
    <definedName name="_filll" hidden="1">'[3]#REF'!#REF!</definedName>
    <definedName name="_xlnm._FilterDatabase" localSheetId="2" hidden="1">'2-Kengetal'!$A$8:$O$201</definedName>
    <definedName name="_xlnm._FilterDatabase" localSheetId="3" hidden="1">'3-Basis ruimtestaat'!$A$9:$AB$200</definedName>
    <definedName name="_Key1" localSheetId="1">#REF!</definedName>
    <definedName name="_Key1" localSheetId="4" hidden="1">'[2]#REF'!#REF!</definedName>
    <definedName name="_Key1" localSheetId="8">#REF!</definedName>
    <definedName name="_Key1" localSheetId="9">#REF!</definedName>
    <definedName name="_Key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Additioneel" hidden="1">'[3]#REF'!#REF!</definedName>
    <definedName name="_xlnm.Print_Area" localSheetId="0">'1-Contractblad dag'!$A$2:$G$78</definedName>
    <definedName name="_xlnm.Print_Area" localSheetId="1">'1-Contractblad locatie'!$A$1:$G$73</definedName>
    <definedName name="_xlnm.Print_Area" localSheetId="4">'4-Premies en opslagen'!$A$3:$E$56</definedName>
    <definedName name="_xlnm.Print_Area" localSheetId="5">'5-Opbouw uurtarief productie'!$A$1:$N$54</definedName>
    <definedName name="_xlnm.Print_Area" localSheetId="6">'6-Opbouw uurtarief toezicht'!$A$1:$N$54</definedName>
    <definedName name="_xlnm.Print_Titles" localSheetId="5">'5-Opbouw uurtarief productie'!$A:$C</definedName>
    <definedName name="afroep">'[4]9-Additionele kosten'!$A$17:$G$39</definedName>
    <definedName name="berichtok">#N/A</definedName>
    <definedName name="berichtoke">#N/A</definedName>
    <definedName name="berichtoke1">#N/A</definedName>
    <definedName name="Berkt">#N/A</definedName>
    <definedName name="code">'2-Kengetal'!$A$10:$A$201</definedName>
    <definedName name="data">#REF!</definedName>
    <definedName name="dffdf" hidden="1">'[5]#REF'!#REF!</definedName>
    <definedName name="einde">#N/A</definedName>
    <definedName name="fghf" hidden="1">'[6]#REF'!#REF!</definedName>
    <definedName name="Fred">#REF!</definedName>
    <definedName name="Gan_R">#N/A</definedName>
    <definedName name="gebouw">#REF!</definedName>
    <definedName name="glas" localSheetId="4">#N/A</definedName>
    <definedName name="glas">'8-Glasbewassing'!$A$14:$AD$21</definedName>
    <definedName name="glassoort">'[7]10-Glasstaat'!$I$2:$J$14</definedName>
    <definedName name="Glassoort2">'[8]10-Glasstaat'!$I$2:$J$14</definedName>
    <definedName name="gs" hidden="1">'[5]#REF'!#REF!</definedName>
    <definedName name="han" localSheetId="1">#REF!</definedName>
    <definedName name="han" localSheetId="4" hidden="1">'[2]#REF'!#REF!</definedName>
    <definedName name="han" localSheetId="8">#REF!</definedName>
    <definedName name="han" localSheetId="9">#REF!</definedName>
    <definedName name="han">#REF!</definedName>
    <definedName name="hjkjhkj">[9]Totaaloverzicht!$A$10:$L$37</definedName>
    <definedName name="HTML_CodePage" hidden="1">1252</definedName>
    <definedName name="HTML_Control" hidden="1">{"'ma_vr'!$A$1:$AA$42"}</definedName>
    <definedName name="HTML_Control_1" hidden="1">{"'ma_vr'!$A$1:$AA$42"}</definedName>
    <definedName name="HTML_Control_1_1" hidden="1">{"'ma_vr'!$A$1:$AA$42"}</definedName>
    <definedName name="HTML_Control_1_1_1" hidden="1">{"'ma_vr'!$A$1:$AA$42"}</definedName>
    <definedName name="HTML_Control_1_1_1_1" hidden="1">{"'ma_vr'!$A$1:$AA$42"}</definedName>
    <definedName name="HTML_Control_1_1_1_2" hidden="1">{"'ma_vr'!$A$1:$AA$42"}</definedName>
    <definedName name="HTML_Control_1_1_1_3" hidden="1">{"'ma_vr'!$A$1:$AA$42"}</definedName>
    <definedName name="HTML_Control_1_1_1_4" hidden="1">{"'ma_vr'!$A$1:$AA$42"}</definedName>
    <definedName name="HTML_Control_1_1_2" hidden="1">{"'ma_vr'!$A$1:$AA$42"}</definedName>
    <definedName name="HTML_Control_1_1_3" hidden="1">{"'ma_vr'!$A$1:$AA$42"}</definedName>
    <definedName name="HTML_Control_1_1_4" hidden="1">{"'ma_vr'!$A$1:$AA$42"}</definedName>
    <definedName name="HTML_Control_1_2" hidden="1">{"'ma_vr'!$A$1:$AA$42"}</definedName>
    <definedName name="HTML_Control_1_2_1" hidden="1">{"'ma_vr'!$A$1:$AA$42"}</definedName>
    <definedName name="HTML_Control_1_2_1_1" hidden="1">{"'ma_vr'!$A$1:$AA$42"}</definedName>
    <definedName name="HTML_Control_1_2_1_2" hidden="1">{"'ma_vr'!$A$1:$AA$42"}</definedName>
    <definedName name="HTML_Control_1_2_1_3" hidden="1">{"'ma_vr'!$A$1:$AA$42"}</definedName>
    <definedName name="HTML_Control_1_2_1_4" hidden="1">{"'ma_vr'!$A$1:$AA$42"}</definedName>
    <definedName name="HTML_Control_1_2_2" hidden="1">{"'ma_vr'!$A$1:$AA$42"}</definedName>
    <definedName name="HTML_Control_1_2_3" hidden="1">{"'ma_vr'!$A$1:$AA$42"}</definedName>
    <definedName name="HTML_Control_1_2_4" hidden="1">{"'ma_vr'!$A$1:$AA$42"}</definedName>
    <definedName name="HTML_Control_1_3" hidden="1">{"'ma_vr'!$A$1:$AA$42"}</definedName>
    <definedName name="HTML_Control_1_3_1" hidden="1">{"'ma_vr'!$A$1:$AA$42"}</definedName>
    <definedName name="HTML_Control_1_3_1_1" hidden="1">{"'ma_vr'!$A$1:$AA$42"}</definedName>
    <definedName name="HTML_Control_1_3_1_2" hidden="1">{"'ma_vr'!$A$1:$AA$42"}</definedName>
    <definedName name="HTML_Control_1_3_1_3" hidden="1">{"'ma_vr'!$A$1:$AA$42"}</definedName>
    <definedName name="HTML_Control_1_3_1_4" hidden="1">{"'ma_vr'!$A$1:$AA$42"}</definedName>
    <definedName name="HTML_Control_1_3_2" hidden="1">{"'ma_vr'!$A$1:$AA$42"}</definedName>
    <definedName name="HTML_Control_1_3_3" hidden="1">{"'ma_vr'!$A$1:$AA$42"}</definedName>
    <definedName name="HTML_Control_1_3_4" hidden="1">{"'ma_vr'!$A$1:$AA$42"}</definedName>
    <definedName name="HTML_Control_1_4" hidden="1">{"'ma_vr'!$A$1:$AA$42"}</definedName>
    <definedName name="HTML_Control_1_4_1" hidden="1">{"'ma_vr'!$A$1:$AA$42"}</definedName>
    <definedName name="HTML_Control_1_4_1_1" hidden="1">{"'ma_vr'!$A$1:$AA$42"}</definedName>
    <definedName name="HTML_Control_1_4_1_2" hidden="1">{"'ma_vr'!$A$1:$AA$42"}</definedName>
    <definedName name="HTML_Control_1_4_1_3" hidden="1">{"'ma_vr'!$A$1:$AA$42"}</definedName>
    <definedName name="HTML_Control_1_4_1_4" hidden="1">{"'ma_vr'!$A$1:$AA$42"}</definedName>
    <definedName name="HTML_Control_1_4_2" hidden="1">{"'ma_vr'!$A$1:$AA$42"}</definedName>
    <definedName name="HTML_Control_1_4_3" hidden="1">{"'ma_vr'!$A$1:$AA$42"}</definedName>
    <definedName name="HTML_Control_1_4_4" hidden="1">{"'ma_vr'!$A$1:$AA$42"}</definedName>
    <definedName name="HTML_Control_1_5" hidden="1">{"'ma_vr'!$A$1:$AA$42"}</definedName>
    <definedName name="HTML_Control_1_5_1" hidden="1">{"'ma_vr'!$A$1:$AA$42"}</definedName>
    <definedName name="HTML_Control_1_5_1_1" hidden="1">{"'ma_vr'!$A$1:$AA$42"}</definedName>
    <definedName name="HTML_Control_1_5_1_2" hidden="1">{"'ma_vr'!$A$1:$AA$42"}</definedName>
    <definedName name="HTML_Control_1_5_1_3" hidden="1">{"'ma_vr'!$A$1:$AA$42"}</definedName>
    <definedName name="HTML_Control_1_5_1_4" hidden="1">{"'ma_vr'!$A$1:$AA$42"}</definedName>
    <definedName name="HTML_Control_1_5_2" hidden="1">{"'ma_vr'!$A$1:$AA$42"}</definedName>
    <definedName name="HTML_Control_1_5_3" hidden="1">{"'ma_vr'!$A$1:$AA$42"}</definedName>
    <definedName name="HTML_Control_1_5_4" hidden="1">{"'ma_vr'!$A$1:$AA$42"}</definedName>
    <definedName name="HTML_Control_2" hidden="1">{"'ma_vr'!$A$1:$AA$42"}</definedName>
    <definedName name="HTML_Control_2_1" hidden="1">{"'ma_vr'!$A$1:$AA$42"}</definedName>
    <definedName name="HTML_Control_2_1_1" hidden="1">{"'ma_vr'!$A$1:$AA$42"}</definedName>
    <definedName name="HTML_Control_2_1_1_1" hidden="1">{"'ma_vr'!$A$1:$AA$42"}</definedName>
    <definedName name="HTML_Control_2_1_1_2" hidden="1">{"'ma_vr'!$A$1:$AA$42"}</definedName>
    <definedName name="HTML_Control_2_1_1_3" hidden="1">{"'ma_vr'!$A$1:$AA$42"}</definedName>
    <definedName name="HTML_Control_2_1_1_4" hidden="1">{"'ma_vr'!$A$1:$AA$42"}</definedName>
    <definedName name="HTML_Control_2_1_2" hidden="1">{"'ma_vr'!$A$1:$AA$42"}</definedName>
    <definedName name="HTML_Control_2_1_3" hidden="1">{"'ma_vr'!$A$1:$AA$42"}</definedName>
    <definedName name="HTML_Control_2_1_4" hidden="1">{"'ma_vr'!$A$1:$AA$42"}</definedName>
    <definedName name="HTML_Control_2_2" hidden="1">{"'ma_vr'!$A$1:$AA$42"}</definedName>
    <definedName name="HTML_Control_2_2_1" hidden="1">{"'ma_vr'!$A$1:$AA$42"}</definedName>
    <definedName name="HTML_Control_2_2_1_1" hidden="1">{"'ma_vr'!$A$1:$AA$42"}</definedName>
    <definedName name="HTML_Control_2_2_1_2" hidden="1">{"'ma_vr'!$A$1:$AA$42"}</definedName>
    <definedName name="HTML_Control_2_2_1_3" hidden="1">{"'ma_vr'!$A$1:$AA$42"}</definedName>
    <definedName name="HTML_Control_2_2_1_4" hidden="1">{"'ma_vr'!$A$1:$AA$42"}</definedName>
    <definedName name="HTML_Control_2_2_2" hidden="1">{"'ma_vr'!$A$1:$AA$42"}</definedName>
    <definedName name="HTML_Control_2_2_3" hidden="1">{"'ma_vr'!$A$1:$AA$42"}</definedName>
    <definedName name="HTML_Control_2_2_4" hidden="1">{"'ma_vr'!$A$1:$AA$42"}</definedName>
    <definedName name="HTML_Control_2_3" hidden="1">{"'ma_vr'!$A$1:$AA$42"}</definedName>
    <definedName name="HTML_Control_2_3_1" hidden="1">{"'ma_vr'!$A$1:$AA$42"}</definedName>
    <definedName name="HTML_Control_2_3_1_1" hidden="1">{"'ma_vr'!$A$1:$AA$42"}</definedName>
    <definedName name="HTML_Control_2_3_1_2" hidden="1">{"'ma_vr'!$A$1:$AA$42"}</definedName>
    <definedName name="HTML_Control_2_3_1_3" hidden="1">{"'ma_vr'!$A$1:$AA$42"}</definedName>
    <definedName name="HTML_Control_2_3_1_4" hidden="1">{"'ma_vr'!$A$1:$AA$42"}</definedName>
    <definedName name="HTML_Control_2_3_2" hidden="1">{"'ma_vr'!$A$1:$AA$42"}</definedName>
    <definedName name="HTML_Control_2_3_3" hidden="1">{"'ma_vr'!$A$1:$AA$42"}</definedName>
    <definedName name="HTML_Control_2_3_4" hidden="1">{"'ma_vr'!$A$1:$AA$42"}</definedName>
    <definedName name="HTML_Control_2_4" hidden="1">{"'ma_vr'!$A$1:$AA$42"}</definedName>
    <definedName name="HTML_Control_2_4_1" hidden="1">{"'ma_vr'!$A$1:$AA$42"}</definedName>
    <definedName name="HTML_Control_2_4_1_1" hidden="1">{"'ma_vr'!$A$1:$AA$42"}</definedName>
    <definedName name="HTML_Control_2_4_1_2" hidden="1">{"'ma_vr'!$A$1:$AA$42"}</definedName>
    <definedName name="HTML_Control_2_4_1_3" hidden="1">{"'ma_vr'!$A$1:$AA$42"}</definedName>
    <definedName name="HTML_Control_2_4_1_4" hidden="1">{"'ma_vr'!$A$1:$AA$42"}</definedName>
    <definedName name="HTML_Control_2_4_2" hidden="1">{"'ma_vr'!$A$1:$AA$42"}</definedName>
    <definedName name="HTML_Control_2_4_3" hidden="1">{"'ma_vr'!$A$1:$AA$42"}</definedName>
    <definedName name="HTML_Control_2_4_4" hidden="1">{"'ma_vr'!$A$1:$AA$42"}</definedName>
    <definedName name="HTML_Control_2_5" hidden="1">{"'ma_vr'!$A$1:$AA$42"}</definedName>
    <definedName name="HTML_Control_2_5_1" hidden="1">{"'ma_vr'!$A$1:$AA$42"}</definedName>
    <definedName name="HTML_Control_2_5_1_1" hidden="1">{"'ma_vr'!$A$1:$AA$42"}</definedName>
    <definedName name="HTML_Control_2_5_1_2" hidden="1">{"'ma_vr'!$A$1:$AA$42"}</definedName>
    <definedName name="HTML_Control_2_5_1_3" hidden="1">{"'ma_vr'!$A$1:$AA$42"}</definedName>
    <definedName name="HTML_Control_2_5_1_4" hidden="1">{"'ma_vr'!$A$1:$AA$42"}</definedName>
    <definedName name="HTML_Control_2_5_2" hidden="1">{"'ma_vr'!$A$1:$AA$42"}</definedName>
    <definedName name="HTML_Control_2_5_3" hidden="1">{"'ma_vr'!$A$1:$AA$42"}</definedName>
    <definedName name="HTML_Control_2_5_4" hidden="1">{"'ma_vr'!$A$1:$AA$42"}</definedName>
    <definedName name="HTML_Control_3" hidden="1">{"'ma_vr'!$A$1:$AA$42"}</definedName>
    <definedName name="HTML_Control_3_1" hidden="1">{"'ma_vr'!$A$1:$AA$42"}</definedName>
    <definedName name="HTML_Control_3_1_1" hidden="1">{"'ma_vr'!$A$1:$AA$42"}</definedName>
    <definedName name="HTML_Control_3_1_2" hidden="1">{"'ma_vr'!$A$1:$AA$42"}</definedName>
    <definedName name="HTML_Control_3_1_3" hidden="1">{"'ma_vr'!$A$1:$AA$42"}</definedName>
    <definedName name="HTML_Control_3_1_4" hidden="1">{"'ma_vr'!$A$1:$AA$42"}</definedName>
    <definedName name="HTML_Control_3_2" hidden="1">{"'ma_vr'!$A$1:$AA$42"}</definedName>
    <definedName name="HTML_Control_3_3" hidden="1">{"'ma_vr'!$A$1:$AA$42"}</definedName>
    <definedName name="HTML_Control_3_4" hidden="1">{"'ma_vr'!$A$1:$AA$42"}</definedName>
    <definedName name="HTML_Control_4" hidden="1">{"'ma_vr'!$A$1:$AA$42"}</definedName>
    <definedName name="HTML_Control_4_1" hidden="1">{"'ma_vr'!$A$1:$AA$42"}</definedName>
    <definedName name="HTML_Control_4_1_1" hidden="1">{"'ma_vr'!$A$1:$AA$42"}</definedName>
    <definedName name="HTML_Control_4_1_2" hidden="1">{"'ma_vr'!$A$1:$AA$42"}</definedName>
    <definedName name="HTML_Control_4_1_3" hidden="1">{"'ma_vr'!$A$1:$AA$42"}</definedName>
    <definedName name="HTML_Control_4_1_4" hidden="1">{"'ma_vr'!$A$1:$AA$42"}</definedName>
    <definedName name="HTML_Control_4_2" hidden="1">{"'ma_vr'!$A$1:$AA$42"}</definedName>
    <definedName name="HTML_Control_4_3" hidden="1">{"'ma_vr'!$A$1:$AA$42"}</definedName>
    <definedName name="HTML_Control_4_4" hidden="1">{"'ma_vr'!$A$1:$AA$42"}</definedName>
    <definedName name="HTML_Control_5" hidden="1">{"'ma_vr'!$A$1:$AA$42"}</definedName>
    <definedName name="HTML_Control_5_1" hidden="1">{"'ma_vr'!$A$1:$AA$42"}</definedName>
    <definedName name="HTML_Control_5_1_1" hidden="1">{"'ma_vr'!$A$1:$AA$42"}</definedName>
    <definedName name="HTML_Control_5_1_2" hidden="1">{"'ma_vr'!$A$1:$AA$42"}</definedName>
    <definedName name="HTML_Control_5_1_3" hidden="1">{"'ma_vr'!$A$1:$AA$42"}</definedName>
    <definedName name="HTML_Control_5_1_4" hidden="1">{"'ma_vr'!$A$1:$AA$42"}</definedName>
    <definedName name="HTML_Control_5_2" hidden="1">{"'ma_vr'!$A$1:$AA$42"}</definedName>
    <definedName name="HTML_Control_5_3" hidden="1">{"'ma_vr'!$A$1:$AA$42"}</definedName>
    <definedName name="HTML_Control_5_4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>'[10]2-Kengetal'!$A$9:$M$56</definedName>
    <definedName name="Kengetal" localSheetId="4">'[7]4-Kengetal'!$A$12:$S$64</definedName>
    <definedName name="Kengetal">'2-Kengetal'!$A$9:$M$201</definedName>
    <definedName name="kengetal2">'[4]2-Kengetal'!$A$10:$A$72</definedName>
    <definedName name="Kentalnvb">[11]Kengetal!$A$10:$H$58</definedName>
    <definedName name="kjh" hidden="1">'[6]#REF'!#REF!</definedName>
    <definedName name="Lijn">'[10]3-Basis ruimtestaat'!$C:$C</definedName>
    <definedName name="lll">'[12]3-Basis ruimtestaat'!$O:$O</definedName>
    <definedName name="locatie">'8-Glasbewassing'!$A$16:$A$21</definedName>
    <definedName name="mavr">'[13]3-Basis ruimtestaat'!$M:$M</definedName>
    <definedName name="Mutatiederdekwartaal" hidden="1">{"'ma_vr'!$A$1:$AA$42"}</definedName>
    <definedName name="Mutatiederdekwartaal_1" hidden="1">{"'ma_vr'!$A$1:$AA$42"}</definedName>
    <definedName name="Mutatiederdekwartaal_1_1" hidden="1">{"'ma_vr'!$A$1:$AA$42"}</definedName>
    <definedName name="Mutatiederdekwartaal_1_1_1" hidden="1">{"'ma_vr'!$A$1:$AA$42"}</definedName>
    <definedName name="Mutatiederdekwartaal_1_1_1_1" hidden="1">{"'ma_vr'!$A$1:$AA$42"}</definedName>
    <definedName name="Mutatiederdekwartaal_1_1_1_2" hidden="1">{"'ma_vr'!$A$1:$AA$42"}</definedName>
    <definedName name="Mutatiederdekwartaal_1_1_1_3" hidden="1">{"'ma_vr'!$A$1:$AA$42"}</definedName>
    <definedName name="Mutatiederdekwartaal_1_1_1_4" hidden="1">{"'ma_vr'!$A$1:$AA$42"}</definedName>
    <definedName name="Mutatiederdekwartaal_1_1_2" hidden="1">{"'ma_vr'!$A$1:$AA$42"}</definedName>
    <definedName name="Mutatiederdekwartaal_1_1_3" hidden="1">{"'ma_vr'!$A$1:$AA$42"}</definedName>
    <definedName name="Mutatiederdekwartaal_1_1_4" hidden="1">{"'ma_vr'!$A$1:$AA$42"}</definedName>
    <definedName name="Mutatiederdekwartaal_1_2" hidden="1">{"'ma_vr'!$A$1:$AA$42"}</definedName>
    <definedName name="Mutatiederdekwartaal_1_2_1" hidden="1">{"'ma_vr'!$A$1:$AA$42"}</definedName>
    <definedName name="Mutatiederdekwartaal_1_2_1_1" hidden="1">{"'ma_vr'!$A$1:$AA$42"}</definedName>
    <definedName name="Mutatiederdekwartaal_1_2_1_2" hidden="1">{"'ma_vr'!$A$1:$AA$42"}</definedName>
    <definedName name="Mutatiederdekwartaal_1_2_1_3" hidden="1">{"'ma_vr'!$A$1:$AA$42"}</definedName>
    <definedName name="Mutatiederdekwartaal_1_2_1_4" hidden="1">{"'ma_vr'!$A$1:$AA$42"}</definedName>
    <definedName name="Mutatiederdekwartaal_1_2_2" hidden="1">{"'ma_vr'!$A$1:$AA$42"}</definedName>
    <definedName name="Mutatiederdekwartaal_1_2_3" hidden="1">{"'ma_vr'!$A$1:$AA$42"}</definedName>
    <definedName name="Mutatiederdekwartaal_1_2_4" hidden="1">{"'ma_vr'!$A$1:$AA$42"}</definedName>
    <definedName name="Mutatiederdekwartaal_1_3" hidden="1">{"'ma_vr'!$A$1:$AA$42"}</definedName>
    <definedName name="Mutatiederdekwartaal_1_3_1" hidden="1">{"'ma_vr'!$A$1:$AA$42"}</definedName>
    <definedName name="Mutatiederdekwartaal_1_3_1_1" hidden="1">{"'ma_vr'!$A$1:$AA$42"}</definedName>
    <definedName name="Mutatiederdekwartaal_1_3_1_2" hidden="1">{"'ma_vr'!$A$1:$AA$42"}</definedName>
    <definedName name="Mutatiederdekwartaal_1_3_1_3" hidden="1">{"'ma_vr'!$A$1:$AA$42"}</definedName>
    <definedName name="Mutatiederdekwartaal_1_3_1_4" hidden="1">{"'ma_vr'!$A$1:$AA$42"}</definedName>
    <definedName name="Mutatiederdekwartaal_1_3_2" hidden="1">{"'ma_vr'!$A$1:$AA$42"}</definedName>
    <definedName name="Mutatiederdekwartaal_1_3_3" hidden="1">{"'ma_vr'!$A$1:$AA$42"}</definedName>
    <definedName name="Mutatiederdekwartaal_1_3_4" hidden="1">{"'ma_vr'!$A$1:$AA$42"}</definedName>
    <definedName name="Mutatiederdekwartaal_1_4" hidden="1">{"'ma_vr'!$A$1:$AA$42"}</definedName>
    <definedName name="Mutatiederdekwartaal_1_4_1" hidden="1">{"'ma_vr'!$A$1:$AA$42"}</definedName>
    <definedName name="Mutatiederdekwartaal_1_4_1_1" hidden="1">{"'ma_vr'!$A$1:$AA$42"}</definedName>
    <definedName name="Mutatiederdekwartaal_1_4_1_2" hidden="1">{"'ma_vr'!$A$1:$AA$42"}</definedName>
    <definedName name="Mutatiederdekwartaal_1_4_1_3" hidden="1">{"'ma_vr'!$A$1:$AA$42"}</definedName>
    <definedName name="Mutatiederdekwartaal_1_4_1_4" hidden="1">{"'ma_vr'!$A$1:$AA$42"}</definedName>
    <definedName name="Mutatiederdekwartaal_1_4_2" hidden="1">{"'ma_vr'!$A$1:$AA$42"}</definedName>
    <definedName name="Mutatiederdekwartaal_1_4_3" hidden="1">{"'ma_vr'!$A$1:$AA$42"}</definedName>
    <definedName name="Mutatiederdekwartaal_1_4_4" hidden="1">{"'ma_vr'!$A$1:$AA$42"}</definedName>
    <definedName name="Mutatiederdekwartaal_1_5" hidden="1">{"'ma_vr'!$A$1:$AA$42"}</definedName>
    <definedName name="Mutatiederdekwartaal_1_5_1" hidden="1">{"'ma_vr'!$A$1:$AA$42"}</definedName>
    <definedName name="Mutatiederdekwartaal_1_5_1_1" hidden="1">{"'ma_vr'!$A$1:$AA$42"}</definedName>
    <definedName name="Mutatiederdekwartaal_1_5_1_2" hidden="1">{"'ma_vr'!$A$1:$AA$42"}</definedName>
    <definedName name="Mutatiederdekwartaal_1_5_1_3" hidden="1">{"'ma_vr'!$A$1:$AA$42"}</definedName>
    <definedName name="Mutatiederdekwartaal_1_5_1_4" hidden="1">{"'ma_vr'!$A$1:$AA$42"}</definedName>
    <definedName name="Mutatiederdekwartaal_1_5_2" hidden="1">{"'ma_vr'!$A$1:$AA$42"}</definedName>
    <definedName name="Mutatiederdekwartaal_1_5_3" hidden="1">{"'ma_vr'!$A$1:$AA$42"}</definedName>
    <definedName name="Mutatiederdekwartaal_1_5_4" hidden="1">{"'ma_vr'!$A$1:$AA$42"}</definedName>
    <definedName name="Mutatiederdekwartaal_2" hidden="1">{"'ma_vr'!$A$1:$AA$42"}</definedName>
    <definedName name="Mutatiederdekwartaal_2_1" hidden="1">{"'ma_vr'!$A$1:$AA$42"}</definedName>
    <definedName name="Mutatiederdekwartaal_2_1_1" hidden="1">{"'ma_vr'!$A$1:$AA$42"}</definedName>
    <definedName name="Mutatiederdekwartaal_2_1_1_1" hidden="1">{"'ma_vr'!$A$1:$AA$42"}</definedName>
    <definedName name="Mutatiederdekwartaal_2_1_1_2" hidden="1">{"'ma_vr'!$A$1:$AA$42"}</definedName>
    <definedName name="Mutatiederdekwartaal_2_1_1_3" hidden="1">{"'ma_vr'!$A$1:$AA$42"}</definedName>
    <definedName name="Mutatiederdekwartaal_2_1_1_4" hidden="1">{"'ma_vr'!$A$1:$AA$42"}</definedName>
    <definedName name="Mutatiederdekwartaal_2_1_2" hidden="1">{"'ma_vr'!$A$1:$AA$42"}</definedName>
    <definedName name="Mutatiederdekwartaal_2_1_3" hidden="1">{"'ma_vr'!$A$1:$AA$42"}</definedName>
    <definedName name="Mutatiederdekwartaal_2_1_4" hidden="1">{"'ma_vr'!$A$1:$AA$42"}</definedName>
    <definedName name="Mutatiederdekwartaal_2_2" hidden="1">{"'ma_vr'!$A$1:$AA$42"}</definedName>
    <definedName name="Mutatiederdekwartaal_2_2_1" hidden="1">{"'ma_vr'!$A$1:$AA$42"}</definedName>
    <definedName name="Mutatiederdekwartaal_2_2_1_1" hidden="1">{"'ma_vr'!$A$1:$AA$42"}</definedName>
    <definedName name="Mutatiederdekwartaal_2_2_1_2" hidden="1">{"'ma_vr'!$A$1:$AA$42"}</definedName>
    <definedName name="Mutatiederdekwartaal_2_2_1_3" hidden="1">{"'ma_vr'!$A$1:$AA$42"}</definedName>
    <definedName name="Mutatiederdekwartaal_2_2_1_4" hidden="1">{"'ma_vr'!$A$1:$AA$42"}</definedName>
    <definedName name="Mutatiederdekwartaal_2_2_2" hidden="1">{"'ma_vr'!$A$1:$AA$42"}</definedName>
    <definedName name="Mutatiederdekwartaal_2_2_3" hidden="1">{"'ma_vr'!$A$1:$AA$42"}</definedName>
    <definedName name="Mutatiederdekwartaal_2_2_4" hidden="1">{"'ma_vr'!$A$1:$AA$42"}</definedName>
    <definedName name="Mutatiederdekwartaal_2_3" hidden="1">{"'ma_vr'!$A$1:$AA$42"}</definedName>
    <definedName name="Mutatiederdekwartaal_2_3_1" hidden="1">{"'ma_vr'!$A$1:$AA$42"}</definedName>
    <definedName name="Mutatiederdekwartaal_2_3_1_1" hidden="1">{"'ma_vr'!$A$1:$AA$42"}</definedName>
    <definedName name="Mutatiederdekwartaal_2_3_1_2" hidden="1">{"'ma_vr'!$A$1:$AA$42"}</definedName>
    <definedName name="Mutatiederdekwartaal_2_3_1_3" hidden="1">{"'ma_vr'!$A$1:$AA$42"}</definedName>
    <definedName name="Mutatiederdekwartaal_2_3_1_4" hidden="1">{"'ma_vr'!$A$1:$AA$42"}</definedName>
    <definedName name="Mutatiederdekwartaal_2_3_2" hidden="1">{"'ma_vr'!$A$1:$AA$42"}</definedName>
    <definedName name="Mutatiederdekwartaal_2_3_3" hidden="1">{"'ma_vr'!$A$1:$AA$42"}</definedName>
    <definedName name="Mutatiederdekwartaal_2_3_4" hidden="1">{"'ma_vr'!$A$1:$AA$42"}</definedName>
    <definedName name="Mutatiederdekwartaal_2_4" hidden="1">{"'ma_vr'!$A$1:$AA$42"}</definedName>
    <definedName name="Mutatiederdekwartaal_2_4_1" hidden="1">{"'ma_vr'!$A$1:$AA$42"}</definedName>
    <definedName name="Mutatiederdekwartaal_2_4_1_1" hidden="1">{"'ma_vr'!$A$1:$AA$42"}</definedName>
    <definedName name="Mutatiederdekwartaal_2_4_1_2" hidden="1">{"'ma_vr'!$A$1:$AA$42"}</definedName>
    <definedName name="Mutatiederdekwartaal_2_4_1_3" hidden="1">{"'ma_vr'!$A$1:$AA$42"}</definedName>
    <definedName name="Mutatiederdekwartaal_2_4_1_4" hidden="1">{"'ma_vr'!$A$1:$AA$42"}</definedName>
    <definedName name="Mutatiederdekwartaal_2_4_2" hidden="1">{"'ma_vr'!$A$1:$AA$42"}</definedName>
    <definedName name="Mutatiederdekwartaal_2_4_3" hidden="1">{"'ma_vr'!$A$1:$AA$42"}</definedName>
    <definedName name="Mutatiederdekwartaal_2_4_4" hidden="1">{"'ma_vr'!$A$1:$AA$42"}</definedName>
    <definedName name="Mutatiederdekwartaal_2_5" hidden="1">{"'ma_vr'!$A$1:$AA$42"}</definedName>
    <definedName name="Mutatiederdekwartaal_2_5_1" hidden="1">{"'ma_vr'!$A$1:$AA$42"}</definedName>
    <definedName name="Mutatiederdekwartaal_2_5_1_1" hidden="1">{"'ma_vr'!$A$1:$AA$42"}</definedName>
    <definedName name="Mutatiederdekwartaal_2_5_1_2" hidden="1">{"'ma_vr'!$A$1:$AA$42"}</definedName>
    <definedName name="Mutatiederdekwartaal_2_5_1_3" hidden="1">{"'ma_vr'!$A$1:$AA$42"}</definedName>
    <definedName name="Mutatiederdekwartaal_2_5_1_4" hidden="1">{"'ma_vr'!$A$1:$AA$42"}</definedName>
    <definedName name="Mutatiederdekwartaal_2_5_2" hidden="1">{"'ma_vr'!$A$1:$AA$42"}</definedName>
    <definedName name="Mutatiederdekwartaal_2_5_3" hidden="1">{"'ma_vr'!$A$1:$AA$42"}</definedName>
    <definedName name="Mutatiederdekwartaal_2_5_4" hidden="1">{"'ma_vr'!$A$1:$AA$42"}</definedName>
    <definedName name="Mutatiederdekwartaal_3" hidden="1">{"'ma_vr'!$A$1:$AA$42"}</definedName>
    <definedName name="Mutatiederdekwartaal_3_1" hidden="1">{"'ma_vr'!$A$1:$AA$42"}</definedName>
    <definedName name="Mutatiederdekwartaal_3_1_1" hidden="1">{"'ma_vr'!$A$1:$AA$42"}</definedName>
    <definedName name="Mutatiederdekwartaal_3_1_2" hidden="1">{"'ma_vr'!$A$1:$AA$42"}</definedName>
    <definedName name="Mutatiederdekwartaal_3_1_3" hidden="1">{"'ma_vr'!$A$1:$AA$42"}</definedName>
    <definedName name="Mutatiederdekwartaal_3_1_4" hidden="1">{"'ma_vr'!$A$1:$AA$42"}</definedName>
    <definedName name="Mutatiederdekwartaal_3_2" hidden="1">{"'ma_vr'!$A$1:$AA$42"}</definedName>
    <definedName name="Mutatiederdekwartaal_3_3" hidden="1">{"'ma_vr'!$A$1:$AA$42"}</definedName>
    <definedName name="Mutatiederdekwartaal_3_4" hidden="1">{"'ma_vr'!$A$1:$AA$42"}</definedName>
    <definedName name="Mutatiederdekwartaal_4" hidden="1">{"'ma_vr'!$A$1:$AA$42"}</definedName>
    <definedName name="Mutatiederdekwartaal_4_1" hidden="1">{"'ma_vr'!$A$1:$AA$42"}</definedName>
    <definedName name="Mutatiederdekwartaal_4_1_1" hidden="1">{"'ma_vr'!$A$1:$AA$42"}</definedName>
    <definedName name="Mutatiederdekwartaal_4_1_2" hidden="1">{"'ma_vr'!$A$1:$AA$42"}</definedName>
    <definedName name="Mutatiederdekwartaal_4_1_3" hidden="1">{"'ma_vr'!$A$1:$AA$42"}</definedName>
    <definedName name="Mutatiederdekwartaal_4_1_4" hidden="1">{"'ma_vr'!$A$1:$AA$42"}</definedName>
    <definedName name="Mutatiederdekwartaal_4_2" hidden="1">{"'ma_vr'!$A$1:$AA$42"}</definedName>
    <definedName name="Mutatiederdekwartaal_4_3" hidden="1">{"'ma_vr'!$A$1:$AA$42"}</definedName>
    <definedName name="Mutatiederdekwartaal_4_4" hidden="1">{"'ma_vr'!$A$1:$AA$42"}</definedName>
    <definedName name="Mutatiederdekwartaal_5" hidden="1">{"'ma_vr'!$A$1:$AA$42"}</definedName>
    <definedName name="Mutatiederdekwartaal_5_1" hidden="1">{"'ma_vr'!$A$1:$AA$42"}</definedName>
    <definedName name="Mutatiederdekwartaal_5_1_1" hidden="1">{"'ma_vr'!$A$1:$AA$42"}</definedName>
    <definedName name="Mutatiederdekwartaal_5_1_2" hidden="1">{"'ma_vr'!$A$1:$AA$42"}</definedName>
    <definedName name="Mutatiederdekwartaal_5_1_3" hidden="1">{"'ma_vr'!$A$1:$AA$42"}</definedName>
    <definedName name="Mutatiederdekwartaal_5_1_4" hidden="1">{"'ma_vr'!$A$1:$AA$42"}</definedName>
    <definedName name="Mutatiederdekwartaal_5_2" hidden="1">{"'ma_vr'!$A$1:$AA$42"}</definedName>
    <definedName name="Mutatiederdekwartaal_5_3" hidden="1">{"'ma_vr'!$A$1:$AA$42"}</definedName>
    <definedName name="Mutatiederdekwartaal_5_4" hidden="1">{"'ma_vr'!$A$1:$AA$42"}</definedName>
    <definedName name="naloop">'[13]3-Basis ruimtestaat'!$N:$N</definedName>
    <definedName name="NvB" hidden="1">'[3]#REF'!#REF!</definedName>
    <definedName name="objecten">#REF!</definedName>
    <definedName name="taak">'[14]3-Basis ruimtestaat'!$F:$F</definedName>
    <definedName name="toezicht">#REF!</definedName>
    <definedName name="uren_mavr">'3-Basis ruimtestaat'!$L:$L</definedName>
    <definedName name="uren_naloop">'3-Basis ruimtestaat'!$M:$M</definedName>
    <definedName name="uren_naloopzazofe">'3-Basis ruimtestaat'!$O:$O</definedName>
    <definedName name="uren_zazofe" localSheetId="4">'[15]4-Basis ruimtestaat'!$O:$O</definedName>
    <definedName name="uren_zazofe">'3-Basis ruimtestaat'!$N:$N</definedName>
    <definedName name="uurt">[16]Uurtarieven!$F$57</definedName>
    <definedName name="VloerK">'[17]Basis ruimtestaat'!$W:$W</definedName>
    <definedName name="VloerM">'[17]Basis ruimtestaat'!$K:$V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37" roundtripDataSignature="AMtx7mgMA64Z9KqadXjo7VUOb+LR7kir4g=="/>
    </ext>
  </extLst>
</workbook>
</file>

<file path=xl/calcChain.xml><?xml version="1.0" encoding="utf-8"?>
<calcChain xmlns="http://schemas.openxmlformats.org/spreadsheetml/2006/main">
  <c r="N21" i="9" l="1"/>
  <c r="I21" i="9"/>
  <c r="D21" i="9"/>
  <c r="T115" i="4"/>
  <c r="S115" i="4"/>
  <c r="O115" i="4" s="1"/>
  <c r="R115" i="4"/>
  <c r="N115" i="4" s="1"/>
  <c r="Q115" i="4"/>
  <c r="M115" i="4" s="1"/>
  <c r="K115" i="4"/>
  <c r="Z115" i="4" s="1"/>
  <c r="T114" i="4"/>
  <c r="S114" i="4"/>
  <c r="O114" i="4" s="1"/>
  <c r="R114" i="4"/>
  <c r="N114" i="4" s="1"/>
  <c r="Q114" i="4"/>
  <c r="M114" i="4" s="1"/>
  <c r="K114" i="4"/>
  <c r="Z114" i="4" s="1"/>
  <c r="E134" i="3"/>
  <c r="E119" i="3" s="1"/>
  <c r="I14" i="12"/>
  <c r="J14" i="12"/>
  <c r="K14" i="12"/>
  <c r="L14" i="12"/>
  <c r="M14" i="12"/>
  <c r="N14" i="12"/>
  <c r="I15" i="12"/>
  <c r="J15" i="12"/>
  <c r="K15" i="12"/>
  <c r="L15" i="12"/>
  <c r="M15" i="12"/>
  <c r="N15" i="12"/>
  <c r="I18" i="12"/>
  <c r="J18" i="12"/>
  <c r="K18" i="12"/>
  <c r="L18" i="12"/>
  <c r="M18" i="12"/>
  <c r="N18" i="12"/>
  <c r="I19" i="12"/>
  <c r="J19" i="12"/>
  <c r="K19" i="12"/>
  <c r="L19" i="12"/>
  <c r="M19" i="12"/>
  <c r="N19" i="12"/>
  <c r="I20" i="12"/>
  <c r="J20" i="12"/>
  <c r="K20" i="12"/>
  <c r="L20" i="12"/>
  <c r="M20" i="12"/>
  <c r="N20" i="12"/>
  <c r="I21" i="12"/>
  <c r="J21" i="12"/>
  <c r="K21" i="12"/>
  <c r="L21" i="12"/>
  <c r="M21" i="12"/>
  <c r="N21" i="12"/>
  <c r="J13" i="12"/>
  <c r="K13" i="12"/>
  <c r="L13" i="12"/>
  <c r="M13" i="12"/>
  <c r="N13" i="12"/>
  <c r="I13" i="12"/>
  <c r="E132" i="3" l="1"/>
  <c r="E124" i="3"/>
  <c r="E131" i="3"/>
  <c r="E123" i="3"/>
  <c r="E126" i="3"/>
  <c r="E133" i="3"/>
  <c r="E130" i="3"/>
  <c r="E122" i="3"/>
  <c r="E129" i="3"/>
  <c r="E121" i="3"/>
  <c r="E120" i="3"/>
  <c r="E125" i="3"/>
  <c r="E128" i="3"/>
  <c r="E135" i="3"/>
  <c r="E127" i="3"/>
  <c r="R11" i="12"/>
  <c r="S11" i="12"/>
  <c r="T11" i="12"/>
  <c r="U11" i="12" s="1"/>
  <c r="Q11" i="12"/>
  <c r="L17" i="13"/>
  <c r="K17" i="13"/>
  <c r="N16" i="13"/>
  <c r="M16" i="13"/>
  <c r="I16" i="13"/>
  <c r="K15" i="13"/>
  <c r="J15" i="13"/>
  <c r="N14" i="13"/>
  <c r="M14" i="13"/>
  <c r="L14" i="13"/>
  <c r="J14" i="13"/>
  <c r="G24" i="11"/>
  <c r="G23" i="11"/>
  <c r="G21" i="11"/>
  <c r="G20" i="11"/>
  <c r="G19" i="11"/>
  <c r="G16" i="11"/>
  <c r="G15" i="11"/>
  <c r="G14" i="11"/>
  <c r="T134" i="4"/>
  <c r="S134" i="4"/>
  <c r="O134" i="4" s="1"/>
  <c r="R134" i="4"/>
  <c r="N134" i="4" s="1"/>
  <c r="Q134" i="4"/>
  <c r="M134" i="4" s="1"/>
  <c r="K134" i="4"/>
  <c r="Z134" i="4" s="1"/>
  <c r="T121" i="4"/>
  <c r="S121" i="4"/>
  <c r="O121" i="4" s="1"/>
  <c r="R121" i="4"/>
  <c r="N121" i="4" s="1"/>
  <c r="Q121" i="4"/>
  <c r="M121" i="4" s="1"/>
  <c r="K121" i="4"/>
  <c r="Z121" i="4" s="1"/>
  <c r="T118" i="4"/>
  <c r="S118" i="4"/>
  <c r="O118" i="4" s="1"/>
  <c r="R118" i="4"/>
  <c r="N118" i="4" s="1"/>
  <c r="Q118" i="4"/>
  <c r="M118" i="4" s="1"/>
  <c r="K118" i="4"/>
  <c r="Z118" i="4" s="1"/>
  <c r="T86" i="4"/>
  <c r="S86" i="4"/>
  <c r="O86" i="4" s="1"/>
  <c r="R86" i="4"/>
  <c r="N86" i="4" s="1"/>
  <c r="Q86" i="4"/>
  <c r="M86" i="4" s="1"/>
  <c r="K86" i="4"/>
  <c r="Z86" i="4" s="1"/>
  <c r="T40" i="4"/>
  <c r="S40" i="4"/>
  <c r="O40" i="4" s="1"/>
  <c r="R40" i="4"/>
  <c r="N40" i="4" s="1"/>
  <c r="Q40" i="4"/>
  <c r="M40" i="4" s="1"/>
  <c r="K40" i="4"/>
  <c r="Z40" i="4" s="1"/>
  <c r="I14" i="13"/>
  <c r="K14" i="13"/>
  <c r="I15" i="13"/>
  <c r="L15" i="13"/>
  <c r="M15" i="13"/>
  <c r="N15" i="13"/>
  <c r="J16" i="13"/>
  <c r="K16" i="13"/>
  <c r="L16" i="13"/>
  <c r="I17" i="13"/>
  <c r="J17" i="13"/>
  <c r="M17" i="13"/>
  <c r="N17" i="13"/>
  <c r="C106" i="8"/>
  <c r="C105" i="8"/>
  <c r="C86" i="8"/>
  <c r="C85" i="8"/>
  <c r="C66" i="8"/>
  <c r="C65" i="8"/>
  <c r="C46" i="8"/>
  <c r="C45" i="8"/>
  <c r="G17" i="11" l="1"/>
  <c r="B9" i="13"/>
  <c r="B8" i="13"/>
  <c r="B7" i="13"/>
  <c r="B6" i="13"/>
  <c r="B5" i="13"/>
  <c r="B3" i="13"/>
  <c r="A4" i="13"/>
  <c r="A5" i="13"/>
  <c r="A6" i="13"/>
  <c r="A7" i="13"/>
  <c r="A8" i="13"/>
  <c r="A9" i="13"/>
  <c r="A3" i="13"/>
  <c r="E42" i="13"/>
  <c r="E41" i="13"/>
  <c r="E40" i="13"/>
  <c r="E39" i="13"/>
  <c r="E38" i="13"/>
  <c r="E37" i="13"/>
  <c r="E36" i="13"/>
  <c r="E35" i="13"/>
  <c r="E30" i="13"/>
  <c r="E29" i="13"/>
  <c r="C19" i="13"/>
  <c r="C18" i="13"/>
  <c r="B9" i="12" l="1"/>
  <c r="B8" i="12"/>
  <c r="B7" i="12"/>
  <c r="B6" i="12"/>
  <c r="B5" i="12"/>
  <c r="B3" i="12"/>
  <c r="A4" i="12"/>
  <c r="A5" i="12"/>
  <c r="A6" i="12"/>
  <c r="A7" i="12"/>
  <c r="A8" i="12"/>
  <c r="A9" i="12"/>
  <c r="A3" i="12"/>
  <c r="B4" i="11"/>
  <c r="B5" i="11"/>
  <c r="B6" i="11"/>
  <c r="B7" i="11"/>
  <c r="B8" i="11"/>
  <c r="A4" i="11"/>
  <c r="A5" i="11"/>
  <c r="A6" i="11"/>
  <c r="A7" i="11"/>
  <c r="A8" i="11"/>
  <c r="A9" i="11"/>
  <c r="A3" i="11"/>
  <c r="B3" i="11"/>
  <c r="N34" i="13"/>
  <c r="M34" i="13"/>
  <c r="L34" i="13"/>
  <c r="K34" i="13"/>
  <c r="J34" i="13"/>
  <c r="I34" i="13"/>
  <c r="N33" i="13"/>
  <c r="M33" i="13"/>
  <c r="L33" i="13"/>
  <c r="K33" i="13"/>
  <c r="J33" i="13"/>
  <c r="I33" i="13"/>
  <c r="N32" i="13"/>
  <c r="M32" i="13"/>
  <c r="L32" i="13"/>
  <c r="K32" i="13"/>
  <c r="J32" i="13"/>
  <c r="I32" i="13"/>
  <c r="N31" i="13"/>
  <c r="M31" i="13"/>
  <c r="L31" i="13"/>
  <c r="K31" i="13"/>
  <c r="J31" i="13"/>
  <c r="I31" i="13"/>
  <c r="N26" i="13"/>
  <c r="M26" i="13"/>
  <c r="L26" i="13"/>
  <c r="K26" i="13"/>
  <c r="J26" i="13"/>
  <c r="I26" i="13"/>
  <c r="B4" i="13"/>
  <c r="N46" i="12"/>
  <c r="M46" i="12"/>
  <c r="L46" i="12"/>
  <c r="K46" i="12"/>
  <c r="J46" i="12"/>
  <c r="I46" i="12"/>
  <c r="N45" i="12"/>
  <c r="M45" i="12"/>
  <c r="L45" i="12"/>
  <c r="K45" i="12"/>
  <c r="J45" i="12"/>
  <c r="I45" i="12"/>
  <c r="N44" i="12"/>
  <c r="M44" i="12"/>
  <c r="L44" i="12"/>
  <c r="K44" i="12"/>
  <c r="J44" i="12"/>
  <c r="I44" i="12"/>
  <c r="N43" i="12"/>
  <c r="M43" i="12"/>
  <c r="L43" i="12"/>
  <c r="K43" i="12"/>
  <c r="J43" i="12"/>
  <c r="I43" i="12"/>
  <c r="N40" i="12"/>
  <c r="M40" i="12"/>
  <c r="L40" i="12"/>
  <c r="K40" i="12"/>
  <c r="J40" i="12"/>
  <c r="I40" i="12"/>
  <c r="N39" i="12"/>
  <c r="M39" i="12"/>
  <c r="L39" i="12"/>
  <c r="K39" i="12"/>
  <c r="J39" i="12"/>
  <c r="I39" i="12"/>
  <c r="N38" i="12"/>
  <c r="M38" i="12"/>
  <c r="L38" i="12"/>
  <c r="K38" i="12"/>
  <c r="J38" i="12"/>
  <c r="I38" i="12"/>
  <c r="N34" i="12"/>
  <c r="M34" i="12"/>
  <c r="L34" i="12"/>
  <c r="K34" i="12"/>
  <c r="J34" i="12"/>
  <c r="I34" i="12"/>
  <c r="B53" i="11"/>
  <c r="B42" i="11"/>
  <c r="B48" i="11" s="1"/>
  <c r="B52" i="11" s="1"/>
  <c r="C17" i="11"/>
  <c r="I35" i="13" l="1"/>
  <c r="N47" i="12"/>
  <c r="O34" i="12"/>
  <c r="K47" i="12"/>
  <c r="L47" i="12"/>
  <c r="M35" i="13"/>
  <c r="J35" i="13"/>
  <c r="O26" i="13"/>
  <c r="K35" i="13"/>
  <c r="L35" i="13"/>
  <c r="N35" i="13"/>
  <c r="M47" i="12"/>
  <c r="I47" i="12"/>
  <c r="J47" i="12"/>
  <c r="B50" i="11"/>
  <c r="B51" i="11"/>
  <c r="E13" i="13" l="1"/>
  <c r="E16" i="13" s="1"/>
  <c r="E19" i="13" s="1"/>
  <c r="E13" i="12"/>
  <c r="E16" i="12" s="1"/>
  <c r="B54" i="11"/>
  <c r="E18" i="13" l="1"/>
  <c r="E20" i="13" s="1"/>
  <c r="E22" i="13" s="1"/>
  <c r="G30" i="11" s="1"/>
  <c r="G32" i="11" s="1"/>
  <c r="G35" i="11" s="1"/>
  <c r="G22" i="11" s="1"/>
  <c r="G25" i="11" s="1"/>
  <c r="E23" i="13" s="1"/>
  <c r="E18" i="12"/>
  <c r="E19" i="12"/>
  <c r="E20" i="12" l="1"/>
  <c r="E22" i="12" l="1"/>
  <c r="C30" i="11" s="1"/>
  <c r="C32" i="11" l="1"/>
  <c r="C35" i="11" s="1"/>
  <c r="C22" i="11" s="1"/>
  <c r="C25" i="11" s="1"/>
  <c r="E23" i="12" l="1"/>
  <c r="E24" i="12" s="1"/>
  <c r="E26" i="12" l="1"/>
  <c r="E27" i="12" s="1"/>
  <c r="E33" i="12" s="1"/>
  <c r="E24" i="13"/>
  <c r="E26" i="13" s="1"/>
  <c r="E44" i="12" l="1"/>
  <c r="E27" i="13"/>
  <c r="E33" i="13" l="1"/>
  <c r="E48" i="12"/>
  <c r="F46" i="12" l="1"/>
  <c r="F22" i="1"/>
  <c r="F24" i="12"/>
  <c r="F27" i="12"/>
  <c r="F33" i="12"/>
  <c r="F44" i="12"/>
  <c r="F20" i="12"/>
  <c r="F40" i="12"/>
  <c r="F37" i="12"/>
  <c r="F36" i="12"/>
  <c r="F41" i="12"/>
  <c r="F42" i="12"/>
  <c r="F43" i="12"/>
  <c r="F38" i="12"/>
  <c r="F39" i="12"/>
  <c r="F35" i="12"/>
  <c r="E50" i="12"/>
  <c r="E54" i="12"/>
  <c r="F45" i="1" s="1"/>
  <c r="F43" i="2" s="1"/>
  <c r="E52" i="12"/>
  <c r="F33" i="1" s="1"/>
  <c r="F32" i="2" s="1"/>
  <c r="E44" i="13"/>
  <c r="F48" i="12" l="1"/>
  <c r="E48" i="13"/>
  <c r="F44" i="13" s="1"/>
  <c r="F46" i="13" l="1"/>
  <c r="F48" i="13" s="1"/>
  <c r="F27" i="1"/>
  <c r="F20" i="13"/>
  <c r="F24" i="13"/>
  <c r="F27" i="13"/>
  <c r="F33" i="13"/>
  <c r="F35" i="13"/>
  <c r="F36" i="13"/>
  <c r="F42" i="13"/>
  <c r="F41" i="13"/>
  <c r="F40" i="13"/>
  <c r="F39" i="13"/>
  <c r="F38" i="13"/>
  <c r="F37" i="13"/>
  <c r="E54" i="13"/>
  <c r="F50" i="1" s="1"/>
  <c r="E50" i="13"/>
  <c r="E52" i="13"/>
  <c r="F38" i="1" s="1"/>
  <c r="N17" i="9" l="1"/>
  <c r="N20" i="9" s="1"/>
  <c r="I17" i="9"/>
  <c r="I20" i="9" s="1"/>
  <c r="D17" i="9"/>
  <c r="D20" i="9" s="1"/>
  <c r="T56" i="4"/>
  <c r="S56" i="4"/>
  <c r="O56" i="4" s="1"/>
  <c r="R56" i="4"/>
  <c r="N56" i="4" s="1"/>
  <c r="Q56" i="4"/>
  <c r="M56" i="4" s="1"/>
  <c r="K56" i="4"/>
  <c r="Z56" i="4" s="1"/>
  <c r="T55" i="4"/>
  <c r="S55" i="4"/>
  <c r="O55" i="4" s="1"/>
  <c r="R55" i="4"/>
  <c r="N55" i="4" s="1"/>
  <c r="Q55" i="4"/>
  <c r="M55" i="4" s="1"/>
  <c r="K55" i="4"/>
  <c r="Z55" i="4" s="1"/>
  <c r="T54" i="4"/>
  <c r="S54" i="4"/>
  <c r="O54" i="4" s="1"/>
  <c r="R54" i="4"/>
  <c r="N54" i="4" s="1"/>
  <c r="Q54" i="4"/>
  <c r="M54" i="4" s="1"/>
  <c r="K54" i="4"/>
  <c r="Z54" i="4" s="1"/>
  <c r="T53" i="4"/>
  <c r="S53" i="4"/>
  <c r="O53" i="4" s="1"/>
  <c r="R53" i="4"/>
  <c r="N53" i="4" s="1"/>
  <c r="Q53" i="4"/>
  <c r="M53" i="4" s="1"/>
  <c r="K53" i="4"/>
  <c r="Z53" i="4" s="1"/>
  <c r="T163" i="4"/>
  <c r="S163" i="4"/>
  <c r="O163" i="4" s="1"/>
  <c r="R163" i="4"/>
  <c r="N163" i="4" s="1"/>
  <c r="Q163" i="4"/>
  <c r="M163" i="4" s="1"/>
  <c r="K163" i="4"/>
  <c r="Z163" i="4" s="1"/>
  <c r="T96" i="4"/>
  <c r="S96" i="4"/>
  <c r="O96" i="4" s="1"/>
  <c r="R96" i="4"/>
  <c r="N96" i="4" s="1"/>
  <c r="Q96" i="4"/>
  <c r="M96" i="4" s="1"/>
  <c r="K96" i="4"/>
  <c r="Z96" i="4" s="1"/>
  <c r="T80" i="4"/>
  <c r="S80" i="4"/>
  <c r="O80" i="4" s="1"/>
  <c r="R80" i="4"/>
  <c r="N80" i="4" s="1"/>
  <c r="Q80" i="4"/>
  <c r="M80" i="4" s="1"/>
  <c r="K80" i="4"/>
  <c r="Z80" i="4" s="1"/>
  <c r="K79" i="4"/>
  <c r="Z79" i="4" s="1"/>
  <c r="Q79" i="4"/>
  <c r="M79" i="4" s="1"/>
  <c r="R79" i="4"/>
  <c r="N79" i="4" s="1"/>
  <c r="S79" i="4"/>
  <c r="O79" i="4" s="1"/>
  <c r="T79" i="4"/>
  <c r="T73" i="4"/>
  <c r="S73" i="4"/>
  <c r="O73" i="4" s="1"/>
  <c r="R73" i="4"/>
  <c r="N73" i="4" s="1"/>
  <c r="Q73" i="4"/>
  <c r="M73" i="4" s="1"/>
  <c r="K73" i="4"/>
  <c r="Z73" i="4" s="1"/>
  <c r="T72" i="4"/>
  <c r="S72" i="4"/>
  <c r="O72" i="4" s="1"/>
  <c r="R72" i="4"/>
  <c r="N72" i="4" s="1"/>
  <c r="Q72" i="4"/>
  <c r="M72" i="4" s="1"/>
  <c r="K72" i="4"/>
  <c r="Z72" i="4" s="1"/>
  <c r="T71" i="4"/>
  <c r="S71" i="4"/>
  <c r="O71" i="4" s="1"/>
  <c r="R71" i="4"/>
  <c r="N71" i="4" s="1"/>
  <c r="Q71" i="4"/>
  <c r="M71" i="4" s="1"/>
  <c r="K71" i="4"/>
  <c r="Z71" i="4" s="1"/>
  <c r="T70" i="4"/>
  <c r="S70" i="4"/>
  <c r="O70" i="4" s="1"/>
  <c r="R70" i="4"/>
  <c r="N70" i="4" s="1"/>
  <c r="Q70" i="4"/>
  <c r="M70" i="4" s="1"/>
  <c r="K70" i="4"/>
  <c r="Z70" i="4" s="1"/>
  <c r="T69" i="4"/>
  <c r="S69" i="4"/>
  <c r="O69" i="4" s="1"/>
  <c r="R69" i="4"/>
  <c r="N69" i="4" s="1"/>
  <c r="Q69" i="4"/>
  <c r="M69" i="4" s="1"/>
  <c r="K69" i="4"/>
  <c r="Z69" i="4" s="1"/>
  <c r="T68" i="4"/>
  <c r="S68" i="4"/>
  <c r="O68" i="4" s="1"/>
  <c r="R68" i="4"/>
  <c r="N68" i="4" s="1"/>
  <c r="Q68" i="4"/>
  <c r="M68" i="4" s="1"/>
  <c r="K68" i="4"/>
  <c r="Z68" i="4" s="1"/>
  <c r="T31" i="4"/>
  <c r="S31" i="4"/>
  <c r="O31" i="4" s="1"/>
  <c r="R31" i="4"/>
  <c r="N31" i="4" s="1"/>
  <c r="Q31" i="4"/>
  <c r="M31" i="4" s="1"/>
  <c r="K31" i="4"/>
  <c r="Z31" i="4" s="1"/>
  <c r="T67" i="4"/>
  <c r="S67" i="4"/>
  <c r="O67" i="4" s="1"/>
  <c r="R67" i="4"/>
  <c r="N67" i="4" s="1"/>
  <c r="Q67" i="4"/>
  <c r="M67" i="4" s="1"/>
  <c r="K67" i="4"/>
  <c r="Z67" i="4" s="1"/>
  <c r="T66" i="4"/>
  <c r="S66" i="4"/>
  <c r="O66" i="4" s="1"/>
  <c r="R66" i="4"/>
  <c r="N66" i="4" s="1"/>
  <c r="Q66" i="4"/>
  <c r="M66" i="4" s="1"/>
  <c r="K66" i="4"/>
  <c r="Z66" i="4" s="1"/>
  <c r="T60" i="4"/>
  <c r="S60" i="4"/>
  <c r="O60" i="4" s="1"/>
  <c r="R60" i="4"/>
  <c r="N60" i="4" s="1"/>
  <c r="Q60" i="4"/>
  <c r="M60" i="4" s="1"/>
  <c r="K60" i="4"/>
  <c r="Z60" i="4" s="1"/>
  <c r="D18" i="9" l="1"/>
  <c r="D19" i="9" s="1"/>
  <c r="N18" i="9"/>
  <c r="N19" i="9" s="1"/>
  <c r="I18" i="9"/>
  <c r="I19" i="9" s="1"/>
  <c r="K192" i="4" l="1"/>
  <c r="Z192" i="4" s="1"/>
  <c r="Q192" i="4"/>
  <c r="M192" i="4" s="1"/>
  <c r="R192" i="4"/>
  <c r="N192" i="4" s="1"/>
  <c r="S192" i="4"/>
  <c r="O192" i="4" s="1"/>
  <c r="T192" i="4"/>
  <c r="E43" i="3"/>
  <c r="E39" i="3" s="1"/>
  <c r="J49" i="3"/>
  <c r="J46" i="3"/>
  <c r="J42" i="3"/>
  <c r="J44" i="3"/>
  <c r="K44" i="3" s="1"/>
  <c r="J17" i="3"/>
  <c r="J195" i="3"/>
  <c r="K195" i="3" s="1"/>
  <c r="J197" i="3"/>
  <c r="K197" i="3" s="1"/>
  <c r="J148" i="3"/>
  <c r="K148" i="3" s="1"/>
  <c r="J150" i="3"/>
  <c r="J131" i="3"/>
  <c r="K131" i="3" s="1"/>
  <c r="J133" i="3"/>
  <c r="J114" i="3"/>
  <c r="K114" i="3" s="1"/>
  <c r="J116" i="3"/>
  <c r="J97" i="3"/>
  <c r="K97" i="3" s="1"/>
  <c r="J99" i="3"/>
  <c r="J80" i="3"/>
  <c r="K80" i="3" s="1"/>
  <c r="J82" i="3"/>
  <c r="J63" i="3"/>
  <c r="K63" i="3" s="1"/>
  <c r="J65" i="3"/>
  <c r="J40" i="3"/>
  <c r="K40" i="3" s="1"/>
  <c r="J47" i="3"/>
  <c r="J23" i="3"/>
  <c r="K23" i="3" s="1"/>
  <c r="J25" i="3"/>
  <c r="K10" i="4"/>
  <c r="Z10" i="4" s="1"/>
  <c r="K11" i="4"/>
  <c r="Z11" i="4" s="1"/>
  <c r="K12" i="4"/>
  <c r="Z12" i="4" s="1"/>
  <c r="K13" i="4"/>
  <c r="Z13" i="4" s="1"/>
  <c r="K14" i="4"/>
  <c r="Z14" i="4" s="1"/>
  <c r="K15" i="4"/>
  <c r="Z15" i="4" s="1"/>
  <c r="K16" i="4"/>
  <c r="Z16" i="4" s="1"/>
  <c r="K17" i="4"/>
  <c r="Z17" i="4" s="1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J196" i="3"/>
  <c r="J180" i="3"/>
  <c r="K180" i="3" s="1"/>
  <c r="J165" i="3"/>
  <c r="K165" i="3" s="1"/>
  <c r="J149" i="3"/>
  <c r="J132" i="3"/>
  <c r="J115" i="3"/>
  <c r="J98" i="3"/>
  <c r="J81" i="3"/>
  <c r="J64" i="3"/>
  <c r="J41" i="3"/>
  <c r="J21" i="3"/>
  <c r="G11" i="10"/>
  <c r="G10" i="10"/>
  <c r="G9" i="10"/>
  <c r="A9" i="10"/>
  <c r="G8" i="10"/>
  <c r="B8" i="10"/>
  <c r="A8" i="10"/>
  <c r="G7" i="10"/>
  <c r="B7" i="10"/>
  <c r="A7" i="10"/>
  <c r="G6" i="10"/>
  <c r="B6" i="10"/>
  <c r="A6" i="10"/>
  <c r="G5" i="10"/>
  <c r="B5" i="10"/>
  <c r="A5" i="10"/>
  <c r="A4" i="10"/>
  <c r="B3" i="10"/>
  <c r="A3" i="10"/>
  <c r="V23" i="9"/>
  <c r="Q23" i="9"/>
  <c r="L23" i="9"/>
  <c r="G23" i="9"/>
  <c r="B23" i="9"/>
  <c r="D63" i="2"/>
  <c r="G9" i="9"/>
  <c r="A9" i="9"/>
  <c r="G8" i="9"/>
  <c r="B8" i="9"/>
  <c r="A8" i="9"/>
  <c r="G7" i="9"/>
  <c r="B7" i="9"/>
  <c r="A7" i="9"/>
  <c r="G6" i="9"/>
  <c r="B6" i="9"/>
  <c r="A6" i="9"/>
  <c r="G5" i="9"/>
  <c r="B5" i="9"/>
  <c r="A5" i="9"/>
  <c r="G4" i="9"/>
  <c r="A4" i="9"/>
  <c r="G3" i="9"/>
  <c r="B3" i="9"/>
  <c r="A3" i="9"/>
  <c r="D98" i="8"/>
  <c r="D106" i="8"/>
  <c r="D83" i="8"/>
  <c r="D80" i="8"/>
  <c r="D78" i="8"/>
  <c r="D86" i="8"/>
  <c r="D63" i="8"/>
  <c r="D60" i="8"/>
  <c r="D58" i="8"/>
  <c r="D66" i="8" s="1"/>
  <c r="D40" i="8"/>
  <c r="D38" i="8"/>
  <c r="D45" i="8" s="1"/>
  <c r="D20" i="8"/>
  <c r="D18" i="8"/>
  <c r="D23" i="8" s="1"/>
  <c r="B8" i="8"/>
  <c r="A8" i="8"/>
  <c r="B7" i="8"/>
  <c r="A7" i="8"/>
  <c r="B6" i="8"/>
  <c r="A6" i="8"/>
  <c r="B5" i="8"/>
  <c r="A5" i="8"/>
  <c r="A4" i="8"/>
  <c r="B3" i="8"/>
  <c r="A3" i="8"/>
  <c r="T200" i="4"/>
  <c r="S200" i="4"/>
  <c r="O200" i="4" s="1"/>
  <c r="R200" i="4"/>
  <c r="N200" i="4" s="1"/>
  <c r="Q200" i="4"/>
  <c r="M200" i="4" s="1"/>
  <c r="K200" i="4"/>
  <c r="Z200" i="4" s="1"/>
  <c r="T199" i="4"/>
  <c r="S199" i="4"/>
  <c r="O199" i="4" s="1"/>
  <c r="R199" i="4"/>
  <c r="N199" i="4" s="1"/>
  <c r="K199" i="4"/>
  <c r="Z199" i="4" s="1"/>
  <c r="T198" i="4"/>
  <c r="S198" i="4"/>
  <c r="O198" i="4" s="1"/>
  <c r="R198" i="4"/>
  <c r="N198" i="4" s="1"/>
  <c r="K198" i="4"/>
  <c r="Z198" i="4" s="1"/>
  <c r="T197" i="4"/>
  <c r="S197" i="4"/>
  <c r="O197" i="4" s="1"/>
  <c r="R197" i="4"/>
  <c r="N197" i="4" s="1"/>
  <c r="Q197" i="4"/>
  <c r="M197" i="4" s="1"/>
  <c r="K197" i="4"/>
  <c r="Z197" i="4" s="1"/>
  <c r="T196" i="4"/>
  <c r="S196" i="4"/>
  <c r="O196" i="4" s="1"/>
  <c r="R196" i="4"/>
  <c r="N196" i="4" s="1"/>
  <c r="Q196" i="4"/>
  <c r="M196" i="4" s="1"/>
  <c r="K196" i="4"/>
  <c r="Z196" i="4" s="1"/>
  <c r="T195" i="4"/>
  <c r="S195" i="4"/>
  <c r="O195" i="4" s="1"/>
  <c r="R195" i="4"/>
  <c r="N195" i="4" s="1"/>
  <c r="Q195" i="4"/>
  <c r="M195" i="4" s="1"/>
  <c r="K195" i="4"/>
  <c r="Z195" i="4" s="1"/>
  <c r="T194" i="4"/>
  <c r="S194" i="4"/>
  <c r="O194" i="4" s="1"/>
  <c r="R194" i="4"/>
  <c r="N194" i="4" s="1"/>
  <c r="Q194" i="4"/>
  <c r="M194" i="4" s="1"/>
  <c r="K194" i="4"/>
  <c r="Z194" i="4" s="1"/>
  <c r="T193" i="4"/>
  <c r="S193" i="4"/>
  <c r="O193" i="4" s="1"/>
  <c r="R193" i="4"/>
  <c r="N193" i="4" s="1"/>
  <c r="Q193" i="4"/>
  <c r="M193" i="4" s="1"/>
  <c r="K193" i="4"/>
  <c r="Z193" i="4" s="1"/>
  <c r="T191" i="4"/>
  <c r="S191" i="4"/>
  <c r="O191" i="4" s="1"/>
  <c r="R191" i="4"/>
  <c r="N191" i="4" s="1"/>
  <c r="Q191" i="4"/>
  <c r="M191" i="4" s="1"/>
  <c r="K191" i="4"/>
  <c r="Z191" i="4" s="1"/>
  <c r="T190" i="4"/>
  <c r="S190" i="4"/>
  <c r="O190" i="4" s="1"/>
  <c r="R190" i="4"/>
  <c r="N190" i="4" s="1"/>
  <c r="Q190" i="4"/>
  <c r="M190" i="4" s="1"/>
  <c r="K190" i="4"/>
  <c r="Z190" i="4" s="1"/>
  <c r="T189" i="4"/>
  <c r="S189" i="4"/>
  <c r="O189" i="4" s="1"/>
  <c r="R189" i="4"/>
  <c r="N189" i="4" s="1"/>
  <c r="Q189" i="4"/>
  <c r="M189" i="4" s="1"/>
  <c r="K189" i="4"/>
  <c r="Z189" i="4" s="1"/>
  <c r="T188" i="4"/>
  <c r="S188" i="4"/>
  <c r="O188" i="4" s="1"/>
  <c r="R188" i="4"/>
  <c r="N188" i="4" s="1"/>
  <c r="Q188" i="4"/>
  <c r="M188" i="4" s="1"/>
  <c r="K188" i="4"/>
  <c r="Z188" i="4" s="1"/>
  <c r="T187" i="4"/>
  <c r="S187" i="4"/>
  <c r="O187" i="4" s="1"/>
  <c r="R187" i="4"/>
  <c r="N187" i="4" s="1"/>
  <c r="Q187" i="4"/>
  <c r="M187" i="4" s="1"/>
  <c r="K187" i="4"/>
  <c r="Z187" i="4" s="1"/>
  <c r="T186" i="4"/>
  <c r="S186" i="4"/>
  <c r="O186" i="4" s="1"/>
  <c r="R186" i="4"/>
  <c r="N186" i="4" s="1"/>
  <c r="K186" i="4"/>
  <c r="Z186" i="4" s="1"/>
  <c r="T185" i="4"/>
  <c r="S185" i="4"/>
  <c r="O185" i="4" s="1"/>
  <c r="R185" i="4"/>
  <c r="N185" i="4" s="1"/>
  <c r="K185" i="4"/>
  <c r="Z185" i="4" s="1"/>
  <c r="T184" i="4"/>
  <c r="S184" i="4"/>
  <c r="O184" i="4" s="1"/>
  <c r="R184" i="4"/>
  <c r="N184" i="4" s="1"/>
  <c r="K184" i="4"/>
  <c r="Z184" i="4" s="1"/>
  <c r="T183" i="4"/>
  <c r="S183" i="4"/>
  <c r="O183" i="4" s="1"/>
  <c r="R183" i="4"/>
  <c r="N183" i="4" s="1"/>
  <c r="Q183" i="4"/>
  <c r="M183" i="4" s="1"/>
  <c r="K183" i="4"/>
  <c r="Z183" i="4" s="1"/>
  <c r="T182" i="4"/>
  <c r="S182" i="4"/>
  <c r="O182" i="4" s="1"/>
  <c r="R182" i="4"/>
  <c r="N182" i="4" s="1"/>
  <c r="Q182" i="4"/>
  <c r="M182" i="4" s="1"/>
  <c r="K182" i="4"/>
  <c r="Z182" i="4" s="1"/>
  <c r="T181" i="4"/>
  <c r="S181" i="4"/>
  <c r="O181" i="4" s="1"/>
  <c r="R181" i="4"/>
  <c r="N181" i="4" s="1"/>
  <c r="Q181" i="4"/>
  <c r="M181" i="4" s="1"/>
  <c r="K181" i="4"/>
  <c r="Z181" i="4" s="1"/>
  <c r="T180" i="4"/>
  <c r="S180" i="4"/>
  <c r="O180" i="4" s="1"/>
  <c r="R180" i="4"/>
  <c r="N180" i="4" s="1"/>
  <c r="Q180" i="4"/>
  <c r="M180" i="4" s="1"/>
  <c r="K180" i="4"/>
  <c r="Z180" i="4" s="1"/>
  <c r="T179" i="4"/>
  <c r="S179" i="4"/>
  <c r="O179" i="4" s="1"/>
  <c r="R179" i="4"/>
  <c r="N179" i="4" s="1"/>
  <c r="Q179" i="4"/>
  <c r="M179" i="4" s="1"/>
  <c r="K179" i="4"/>
  <c r="Z179" i="4" s="1"/>
  <c r="T178" i="4"/>
  <c r="S178" i="4"/>
  <c r="O178" i="4" s="1"/>
  <c r="R178" i="4"/>
  <c r="N178" i="4" s="1"/>
  <c r="Q178" i="4"/>
  <c r="M178" i="4" s="1"/>
  <c r="K178" i="4"/>
  <c r="Z178" i="4" s="1"/>
  <c r="T177" i="4"/>
  <c r="S177" i="4"/>
  <c r="O177" i="4" s="1"/>
  <c r="R177" i="4"/>
  <c r="N177" i="4" s="1"/>
  <c r="Q177" i="4"/>
  <c r="M177" i="4" s="1"/>
  <c r="K177" i="4"/>
  <c r="Z177" i="4" s="1"/>
  <c r="T176" i="4"/>
  <c r="S176" i="4"/>
  <c r="O176" i="4" s="1"/>
  <c r="R176" i="4"/>
  <c r="N176" i="4" s="1"/>
  <c r="Q176" i="4"/>
  <c r="M176" i="4" s="1"/>
  <c r="K176" i="4"/>
  <c r="Z176" i="4" s="1"/>
  <c r="T175" i="4"/>
  <c r="S175" i="4"/>
  <c r="O175" i="4" s="1"/>
  <c r="R175" i="4"/>
  <c r="N175" i="4" s="1"/>
  <c r="Q175" i="4"/>
  <c r="M175" i="4" s="1"/>
  <c r="K175" i="4"/>
  <c r="Z175" i="4" s="1"/>
  <c r="T174" i="4"/>
  <c r="S174" i="4"/>
  <c r="O174" i="4" s="1"/>
  <c r="R174" i="4"/>
  <c r="N174" i="4" s="1"/>
  <c r="K174" i="4"/>
  <c r="Z174" i="4" s="1"/>
  <c r="T173" i="4"/>
  <c r="S173" i="4"/>
  <c r="O173" i="4" s="1"/>
  <c r="R173" i="4"/>
  <c r="N173" i="4" s="1"/>
  <c r="K173" i="4"/>
  <c r="Z173" i="4" s="1"/>
  <c r="T172" i="4"/>
  <c r="S172" i="4"/>
  <c r="O172" i="4" s="1"/>
  <c r="R172" i="4"/>
  <c r="N172" i="4" s="1"/>
  <c r="Q172" i="4"/>
  <c r="M172" i="4" s="1"/>
  <c r="K172" i="4"/>
  <c r="Z172" i="4" s="1"/>
  <c r="T171" i="4"/>
  <c r="S171" i="4"/>
  <c r="O171" i="4" s="1"/>
  <c r="R171" i="4"/>
  <c r="N171" i="4" s="1"/>
  <c r="Q171" i="4"/>
  <c r="M171" i="4" s="1"/>
  <c r="K171" i="4"/>
  <c r="Z171" i="4" s="1"/>
  <c r="T170" i="4"/>
  <c r="S170" i="4"/>
  <c r="O170" i="4" s="1"/>
  <c r="R170" i="4"/>
  <c r="N170" i="4" s="1"/>
  <c r="Q170" i="4"/>
  <c r="M170" i="4" s="1"/>
  <c r="K170" i="4"/>
  <c r="Z170" i="4" s="1"/>
  <c r="T169" i="4"/>
  <c r="S169" i="4"/>
  <c r="O169" i="4" s="1"/>
  <c r="R169" i="4"/>
  <c r="N169" i="4" s="1"/>
  <c r="Q169" i="4"/>
  <c r="M169" i="4" s="1"/>
  <c r="K169" i="4"/>
  <c r="Z169" i="4" s="1"/>
  <c r="T168" i="4"/>
  <c r="S168" i="4"/>
  <c r="O168" i="4" s="1"/>
  <c r="R168" i="4"/>
  <c r="N168" i="4" s="1"/>
  <c r="Q168" i="4"/>
  <c r="M168" i="4" s="1"/>
  <c r="K168" i="4"/>
  <c r="Z168" i="4" s="1"/>
  <c r="T167" i="4"/>
  <c r="S167" i="4"/>
  <c r="O167" i="4" s="1"/>
  <c r="R167" i="4"/>
  <c r="N167" i="4" s="1"/>
  <c r="Q167" i="4"/>
  <c r="M167" i="4" s="1"/>
  <c r="K167" i="4"/>
  <c r="Z167" i="4" s="1"/>
  <c r="T166" i="4"/>
  <c r="S166" i="4"/>
  <c r="O166" i="4" s="1"/>
  <c r="R166" i="4"/>
  <c r="N166" i="4" s="1"/>
  <c r="Q166" i="4"/>
  <c r="M166" i="4" s="1"/>
  <c r="K166" i="4"/>
  <c r="Z166" i="4" s="1"/>
  <c r="T165" i="4"/>
  <c r="S165" i="4"/>
  <c r="O165" i="4" s="1"/>
  <c r="R165" i="4"/>
  <c r="N165" i="4" s="1"/>
  <c r="Q165" i="4"/>
  <c r="M165" i="4" s="1"/>
  <c r="K165" i="4"/>
  <c r="Z165" i="4" s="1"/>
  <c r="T164" i="4"/>
  <c r="S164" i="4"/>
  <c r="O164" i="4" s="1"/>
  <c r="R164" i="4"/>
  <c r="N164" i="4" s="1"/>
  <c r="Q164" i="4"/>
  <c r="M164" i="4" s="1"/>
  <c r="K164" i="4"/>
  <c r="Z164" i="4" s="1"/>
  <c r="T162" i="4"/>
  <c r="S162" i="4"/>
  <c r="O162" i="4" s="1"/>
  <c r="R162" i="4"/>
  <c r="N162" i="4" s="1"/>
  <c r="K162" i="4"/>
  <c r="Z162" i="4" s="1"/>
  <c r="T161" i="4"/>
  <c r="S161" i="4"/>
  <c r="O161" i="4" s="1"/>
  <c r="R161" i="4"/>
  <c r="N161" i="4" s="1"/>
  <c r="K161" i="4"/>
  <c r="Z161" i="4" s="1"/>
  <c r="T160" i="4"/>
  <c r="S160" i="4"/>
  <c r="O160" i="4" s="1"/>
  <c r="R160" i="4"/>
  <c r="N160" i="4" s="1"/>
  <c r="Q160" i="4"/>
  <c r="M160" i="4" s="1"/>
  <c r="K160" i="4"/>
  <c r="Z160" i="4" s="1"/>
  <c r="T159" i="4"/>
  <c r="S159" i="4"/>
  <c r="O159" i="4" s="1"/>
  <c r="R159" i="4"/>
  <c r="N159" i="4" s="1"/>
  <c r="K159" i="4"/>
  <c r="Z159" i="4" s="1"/>
  <c r="T158" i="4"/>
  <c r="S158" i="4"/>
  <c r="O158" i="4" s="1"/>
  <c r="R158" i="4"/>
  <c r="N158" i="4" s="1"/>
  <c r="K158" i="4"/>
  <c r="Z158" i="4" s="1"/>
  <c r="T157" i="4"/>
  <c r="S157" i="4"/>
  <c r="O157" i="4" s="1"/>
  <c r="R157" i="4"/>
  <c r="N157" i="4" s="1"/>
  <c r="K157" i="4"/>
  <c r="Z157" i="4" s="1"/>
  <c r="T156" i="4"/>
  <c r="S156" i="4"/>
  <c r="O156" i="4" s="1"/>
  <c r="R156" i="4"/>
  <c r="N156" i="4" s="1"/>
  <c r="K156" i="4"/>
  <c r="Z156" i="4" s="1"/>
  <c r="T155" i="4"/>
  <c r="S155" i="4"/>
  <c r="O155" i="4" s="1"/>
  <c r="R155" i="4"/>
  <c r="N155" i="4" s="1"/>
  <c r="Q155" i="4"/>
  <c r="M155" i="4" s="1"/>
  <c r="K155" i="4"/>
  <c r="Z155" i="4" s="1"/>
  <c r="T154" i="4"/>
  <c r="S154" i="4"/>
  <c r="O154" i="4" s="1"/>
  <c r="R154" i="4"/>
  <c r="N154" i="4" s="1"/>
  <c r="Q154" i="4"/>
  <c r="M154" i="4" s="1"/>
  <c r="K154" i="4"/>
  <c r="Z154" i="4" s="1"/>
  <c r="T153" i="4"/>
  <c r="S153" i="4"/>
  <c r="O153" i="4" s="1"/>
  <c r="R153" i="4"/>
  <c r="N153" i="4" s="1"/>
  <c r="Q153" i="4"/>
  <c r="M153" i="4" s="1"/>
  <c r="K153" i="4"/>
  <c r="Z153" i="4" s="1"/>
  <c r="T152" i="4"/>
  <c r="S152" i="4"/>
  <c r="O152" i="4" s="1"/>
  <c r="R152" i="4"/>
  <c r="N152" i="4" s="1"/>
  <c r="Q152" i="4"/>
  <c r="M152" i="4" s="1"/>
  <c r="K152" i="4"/>
  <c r="Z152" i="4" s="1"/>
  <c r="T151" i="4"/>
  <c r="S151" i="4"/>
  <c r="O151" i="4" s="1"/>
  <c r="R151" i="4"/>
  <c r="N151" i="4" s="1"/>
  <c r="Q151" i="4"/>
  <c r="M151" i="4" s="1"/>
  <c r="K151" i="4"/>
  <c r="Z151" i="4" s="1"/>
  <c r="T150" i="4"/>
  <c r="S150" i="4"/>
  <c r="O150" i="4" s="1"/>
  <c r="R150" i="4"/>
  <c r="N150" i="4" s="1"/>
  <c r="Q150" i="4"/>
  <c r="M150" i="4" s="1"/>
  <c r="K150" i="4"/>
  <c r="Z150" i="4" s="1"/>
  <c r="T149" i="4"/>
  <c r="S149" i="4"/>
  <c r="O149" i="4" s="1"/>
  <c r="R149" i="4"/>
  <c r="N149" i="4" s="1"/>
  <c r="Q149" i="4"/>
  <c r="M149" i="4" s="1"/>
  <c r="K149" i="4"/>
  <c r="Z149" i="4" s="1"/>
  <c r="T148" i="4"/>
  <c r="S148" i="4"/>
  <c r="O148" i="4" s="1"/>
  <c r="R148" i="4"/>
  <c r="N148" i="4" s="1"/>
  <c r="Q148" i="4"/>
  <c r="M148" i="4" s="1"/>
  <c r="K148" i="4"/>
  <c r="Z148" i="4" s="1"/>
  <c r="T147" i="4"/>
  <c r="S147" i="4"/>
  <c r="O147" i="4" s="1"/>
  <c r="R147" i="4"/>
  <c r="N147" i="4" s="1"/>
  <c r="Q147" i="4"/>
  <c r="M147" i="4" s="1"/>
  <c r="K147" i="4"/>
  <c r="Z147" i="4" s="1"/>
  <c r="T146" i="4"/>
  <c r="S146" i="4"/>
  <c r="O146" i="4" s="1"/>
  <c r="R146" i="4"/>
  <c r="N146" i="4" s="1"/>
  <c r="Q146" i="4"/>
  <c r="M146" i="4" s="1"/>
  <c r="K146" i="4"/>
  <c r="Z146" i="4" s="1"/>
  <c r="T145" i="4"/>
  <c r="S145" i="4"/>
  <c r="O145" i="4" s="1"/>
  <c r="R145" i="4"/>
  <c r="N145" i="4" s="1"/>
  <c r="Q145" i="4"/>
  <c r="M145" i="4" s="1"/>
  <c r="K145" i="4"/>
  <c r="Z145" i="4" s="1"/>
  <c r="T144" i="4"/>
  <c r="S144" i="4"/>
  <c r="O144" i="4" s="1"/>
  <c r="R144" i="4"/>
  <c r="N144" i="4" s="1"/>
  <c r="Q144" i="4"/>
  <c r="M144" i="4" s="1"/>
  <c r="K144" i="4"/>
  <c r="Z144" i="4" s="1"/>
  <c r="T143" i="4"/>
  <c r="S143" i="4"/>
  <c r="O143" i="4" s="1"/>
  <c r="R143" i="4"/>
  <c r="N143" i="4" s="1"/>
  <c r="Q143" i="4"/>
  <c r="M143" i="4" s="1"/>
  <c r="K143" i="4"/>
  <c r="Z143" i="4" s="1"/>
  <c r="T142" i="4"/>
  <c r="S142" i="4"/>
  <c r="O142" i="4" s="1"/>
  <c r="R142" i="4"/>
  <c r="N142" i="4" s="1"/>
  <c r="Q142" i="4"/>
  <c r="M142" i="4" s="1"/>
  <c r="K142" i="4"/>
  <c r="Z142" i="4" s="1"/>
  <c r="T141" i="4"/>
  <c r="S141" i="4"/>
  <c r="O141" i="4" s="1"/>
  <c r="R141" i="4"/>
  <c r="N141" i="4" s="1"/>
  <c r="Q141" i="4"/>
  <c r="M141" i="4" s="1"/>
  <c r="K141" i="4"/>
  <c r="Z141" i="4" s="1"/>
  <c r="T140" i="4"/>
  <c r="S140" i="4"/>
  <c r="O140" i="4" s="1"/>
  <c r="R140" i="4"/>
  <c r="N140" i="4" s="1"/>
  <c r="Q140" i="4"/>
  <c r="M140" i="4" s="1"/>
  <c r="K140" i="4"/>
  <c r="Z140" i="4" s="1"/>
  <c r="T139" i="4"/>
  <c r="S139" i="4"/>
  <c r="O139" i="4" s="1"/>
  <c r="R139" i="4"/>
  <c r="N139" i="4" s="1"/>
  <c r="Q139" i="4"/>
  <c r="M139" i="4" s="1"/>
  <c r="K139" i="4"/>
  <c r="Z139" i="4" s="1"/>
  <c r="T138" i="4"/>
  <c r="S138" i="4"/>
  <c r="O138" i="4" s="1"/>
  <c r="R138" i="4"/>
  <c r="N138" i="4" s="1"/>
  <c r="Q138" i="4"/>
  <c r="M138" i="4" s="1"/>
  <c r="K138" i="4"/>
  <c r="Z138" i="4" s="1"/>
  <c r="T137" i="4"/>
  <c r="S137" i="4"/>
  <c r="O137" i="4" s="1"/>
  <c r="R137" i="4"/>
  <c r="N137" i="4" s="1"/>
  <c r="Q137" i="4"/>
  <c r="M137" i="4" s="1"/>
  <c r="K137" i="4"/>
  <c r="Z137" i="4" s="1"/>
  <c r="T136" i="4"/>
  <c r="S136" i="4"/>
  <c r="O136" i="4" s="1"/>
  <c r="R136" i="4"/>
  <c r="N136" i="4" s="1"/>
  <c r="Q136" i="4"/>
  <c r="M136" i="4" s="1"/>
  <c r="K136" i="4"/>
  <c r="Z136" i="4" s="1"/>
  <c r="T135" i="4"/>
  <c r="S135" i="4"/>
  <c r="O135" i="4" s="1"/>
  <c r="R135" i="4"/>
  <c r="N135" i="4" s="1"/>
  <c r="Q135" i="4"/>
  <c r="M135" i="4" s="1"/>
  <c r="K135" i="4"/>
  <c r="Z135" i="4" s="1"/>
  <c r="T133" i="4"/>
  <c r="S133" i="4"/>
  <c r="O133" i="4" s="1"/>
  <c r="R133" i="4"/>
  <c r="N133" i="4" s="1"/>
  <c r="Q133" i="4"/>
  <c r="M133" i="4" s="1"/>
  <c r="K133" i="4"/>
  <c r="Z133" i="4" s="1"/>
  <c r="T132" i="4"/>
  <c r="S132" i="4"/>
  <c r="O132" i="4" s="1"/>
  <c r="R132" i="4"/>
  <c r="N132" i="4" s="1"/>
  <c r="Q132" i="4"/>
  <c r="M132" i="4" s="1"/>
  <c r="K132" i="4"/>
  <c r="Z132" i="4" s="1"/>
  <c r="T131" i="4"/>
  <c r="S131" i="4"/>
  <c r="O131" i="4" s="1"/>
  <c r="R131" i="4"/>
  <c r="N131" i="4" s="1"/>
  <c r="Q131" i="4"/>
  <c r="M131" i="4" s="1"/>
  <c r="K131" i="4"/>
  <c r="Z131" i="4" s="1"/>
  <c r="T130" i="4"/>
  <c r="S130" i="4"/>
  <c r="O130" i="4" s="1"/>
  <c r="R130" i="4"/>
  <c r="N130" i="4" s="1"/>
  <c r="Q130" i="4"/>
  <c r="M130" i="4" s="1"/>
  <c r="K130" i="4"/>
  <c r="Z130" i="4" s="1"/>
  <c r="T129" i="4"/>
  <c r="S129" i="4"/>
  <c r="O129" i="4" s="1"/>
  <c r="R129" i="4"/>
  <c r="N129" i="4" s="1"/>
  <c r="Q129" i="4"/>
  <c r="M129" i="4" s="1"/>
  <c r="K129" i="4"/>
  <c r="Z129" i="4" s="1"/>
  <c r="T128" i="4"/>
  <c r="S128" i="4"/>
  <c r="O128" i="4" s="1"/>
  <c r="R128" i="4"/>
  <c r="N128" i="4" s="1"/>
  <c r="Q128" i="4"/>
  <c r="M128" i="4" s="1"/>
  <c r="K128" i="4"/>
  <c r="Z128" i="4" s="1"/>
  <c r="T127" i="4"/>
  <c r="S127" i="4"/>
  <c r="O127" i="4" s="1"/>
  <c r="R127" i="4"/>
  <c r="N127" i="4" s="1"/>
  <c r="Q127" i="4"/>
  <c r="M127" i="4" s="1"/>
  <c r="K127" i="4"/>
  <c r="Z127" i="4" s="1"/>
  <c r="T126" i="4"/>
  <c r="S126" i="4"/>
  <c r="O126" i="4" s="1"/>
  <c r="R126" i="4"/>
  <c r="N126" i="4" s="1"/>
  <c r="Q126" i="4"/>
  <c r="M126" i="4" s="1"/>
  <c r="K126" i="4"/>
  <c r="Z126" i="4" s="1"/>
  <c r="T125" i="4"/>
  <c r="S125" i="4"/>
  <c r="O125" i="4" s="1"/>
  <c r="R125" i="4"/>
  <c r="N125" i="4" s="1"/>
  <c r="Q125" i="4"/>
  <c r="M125" i="4" s="1"/>
  <c r="K125" i="4"/>
  <c r="Z125" i="4" s="1"/>
  <c r="T124" i="4"/>
  <c r="S124" i="4"/>
  <c r="O124" i="4" s="1"/>
  <c r="R124" i="4"/>
  <c r="N124" i="4" s="1"/>
  <c r="Q124" i="4"/>
  <c r="M124" i="4" s="1"/>
  <c r="K124" i="4"/>
  <c r="Z124" i="4" s="1"/>
  <c r="T123" i="4"/>
  <c r="S123" i="4"/>
  <c r="O123" i="4" s="1"/>
  <c r="R123" i="4"/>
  <c r="N123" i="4" s="1"/>
  <c r="Q123" i="4"/>
  <c r="M123" i="4" s="1"/>
  <c r="K123" i="4"/>
  <c r="Z123" i="4" s="1"/>
  <c r="T122" i="4"/>
  <c r="S122" i="4"/>
  <c r="O122" i="4" s="1"/>
  <c r="R122" i="4"/>
  <c r="N122" i="4" s="1"/>
  <c r="Q122" i="4"/>
  <c r="M122" i="4" s="1"/>
  <c r="K122" i="4"/>
  <c r="Z122" i="4" s="1"/>
  <c r="T120" i="4"/>
  <c r="S120" i="4"/>
  <c r="O120" i="4" s="1"/>
  <c r="R120" i="4"/>
  <c r="N120" i="4" s="1"/>
  <c r="Q120" i="4"/>
  <c r="M120" i="4" s="1"/>
  <c r="K120" i="4"/>
  <c r="Z120" i="4" s="1"/>
  <c r="T119" i="4"/>
  <c r="S119" i="4"/>
  <c r="O119" i="4" s="1"/>
  <c r="R119" i="4"/>
  <c r="N119" i="4" s="1"/>
  <c r="Q119" i="4"/>
  <c r="M119" i="4" s="1"/>
  <c r="K119" i="4"/>
  <c r="Z119" i="4" s="1"/>
  <c r="T117" i="4"/>
  <c r="S117" i="4"/>
  <c r="O117" i="4" s="1"/>
  <c r="R117" i="4"/>
  <c r="N117" i="4" s="1"/>
  <c r="Q117" i="4"/>
  <c r="M117" i="4" s="1"/>
  <c r="K117" i="4"/>
  <c r="Z117" i="4" s="1"/>
  <c r="T116" i="4"/>
  <c r="S116" i="4"/>
  <c r="O116" i="4" s="1"/>
  <c r="R116" i="4"/>
  <c r="N116" i="4" s="1"/>
  <c r="Q116" i="4"/>
  <c r="M116" i="4" s="1"/>
  <c r="K116" i="4"/>
  <c r="Z116" i="4" s="1"/>
  <c r="T113" i="4"/>
  <c r="S113" i="4"/>
  <c r="O113" i="4" s="1"/>
  <c r="R113" i="4"/>
  <c r="N113" i="4" s="1"/>
  <c r="Q113" i="4"/>
  <c r="M113" i="4" s="1"/>
  <c r="K113" i="4"/>
  <c r="Z113" i="4" s="1"/>
  <c r="T112" i="4"/>
  <c r="S112" i="4"/>
  <c r="O112" i="4" s="1"/>
  <c r="R112" i="4"/>
  <c r="N112" i="4" s="1"/>
  <c r="Q112" i="4"/>
  <c r="M112" i="4" s="1"/>
  <c r="K112" i="4"/>
  <c r="Z112" i="4" s="1"/>
  <c r="T111" i="4"/>
  <c r="S111" i="4"/>
  <c r="O111" i="4" s="1"/>
  <c r="R111" i="4"/>
  <c r="N111" i="4" s="1"/>
  <c r="Q111" i="4"/>
  <c r="M111" i="4" s="1"/>
  <c r="K111" i="4"/>
  <c r="Z111" i="4" s="1"/>
  <c r="T110" i="4"/>
  <c r="S110" i="4"/>
  <c r="O110" i="4" s="1"/>
  <c r="R110" i="4"/>
  <c r="N110" i="4" s="1"/>
  <c r="Q110" i="4"/>
  <c r="M110" i="4" s="1"/>
  <c r="K110" i="4"/>
  <c r="Z110" i="4" s="1"/>
  <c r="T109" i="4"/>
  <c r="S109" i="4"/>
  <c r="O109" i="4" s="1"/>
  <c r="R109" i="4"/>
  <c r="N109" i="4" s="1"/>
  <c r="K109" i="4"/>
  <c r="Z109" i="4" s="1"/>
  <c r="T108" i="4"/>
  <c r="S108" i="4"/>
  <c r="O108" i="4" s="1"/>
  <c r="R108" i="4"/>
  <c r="N108" i="4" s="1"/>
  <c r="K108" i="4"/>
  <c r="Z108" i="4" s="1"/>
  <c r="T107" i="4"/>
  <c r="S107" i="4"/>
  <c r="O107" i="4" s="1"/>
  <c r="R107" i="4"/>
  <c r="N107" i="4" s="1"/>
  <c r="Q107" i="4"/>
  <c r="M107" i="4" s="1"/>
  <c r="K107" i="4"/>
  <c r="Z107" i="4" s="1"/>
  <c r="T106" i="4"/>
  <c r="S106" i="4"/>
  <c r="O106" i="4" s="1"/>
  <c r="R106" i="4"/>
  <c r="N106" i="4" s="1"/>
  <c r="Q106" i="4"/>
  <c r="M106" i="4" s="1"/>
  <c r="K106" i="4"/>
  <c r="Z106" i="4" s="1"/>
  <c r="T105" i="4"/>
  <c r="S105" i="4"/>
  <c r="O105" i="4" s="1"/>
  <c r="R105" i="4"/>
  <c r="N105" i="4" s="1"/>
  <c r="Q105" i="4"/>
  <c r="M105" i="4" s="1"/>
  <c r="K105" i="4"/>
  <c r="Z105" i="4" s="1"/>
  <c r="T104" i="4"/>
  <c r="S104" i="4"/>
  <c r="O104" i="4" s="1"/>
  <c r="R104" i="4"/>
  <c r="N104" i="4" s="1"/>
  <c r="Q104" i="4"/>
  <c r="M104" i="4" s="1"/>
  <c r="K104" i="4"/>
  <c r="Z104" i="4" s="1"/>
  <c r="T103" i="4"/>
  <c r="S103" i="4"/>
  <c r="O103" i="4" s="1"/>
  <c r="R103" i="4"/>
  <c r="N103" i="4" s="1"/>
  <c r="Q103" i="4"/>
  <c r="M103" i="4" s="1"/>
  <c r="K103" i="4"/>
  <c r="Z103" i="4" s="1"/>
  <c r="T102" i="4"/>
  <c r="S102" i="4"/>
  <c r="O102" i="4" s="1"/>
  <c r="R102" i="4"/>
  <c r="N102" i="4" s="1"/>
  <c r="Q102" i="4"/>
  <c r="M102" i="4" s="1"/>
  <c r="K102" i="4"/>
  <c r="Z102" i="4" s="1"/>
  <c r="T101" i="4"/>
  <c r="S101" i="4"/>
  <c r="O101" i="4" s="1"/>
  <c r="R101" i="4"/>
  <c r="N101" i="4" s="1"/>
  <c r="Q101" i="4"/>
  <c r="M101" i="4" s="1"/>
  <c r="K101" i="4"/>
  <c r="Z101" i="4" s="1"/>
  <c r="T100" i="4"/>
  <c r="S100" i="4"/>
  <c r="O100" i="4" s="1"/>
  <c r="R100" i="4"/>
  <c r="N100" i="4" s="1"/>
  <c r="Q100" i="4"/>
  <c r="M100" i="4" s="1"/>
  <c r="K100" i="4"/>
  <c r="Z100" i="4" s="1"/>
  <c r="T99" i="4"/>
  <c r="S99" i="4"/>
  <c r="O99" i="4" s="1"/>
  <c r="R99" i="4"/>
  <c r="N99" i="4" s="1"/>
  <c r="Q99" i="4"/>
  <c r="M99" i="4" s="1"/>
  <c r="K99" i="4"/>
  <c r="Z99" i="4" s="1"/>
  <c r="T98" i="4"/>
  <c r="S98" i="4"/>
  <c r="O98" i="4" s="1"/>
  <c r="R98" i="4"/>
  <c r="N98" i="4" s="1"/>
  <c r="Q98" i="4"/>
  <c r="M98" i="4" s="1"/>
  <c r="K98" i="4"/>
  <c r="Z98" i="4" s="1"/>
  <c r="T97" i="4"/>
  <c r="S97" i="4"/>
  <c r="O97" i="4" s="1"/>
  <c r="R97" i="4"/>
  <c r="N97" i="4" s="1"/>
  <c r="Q97" i="4"/>
  <c r="M97" i="4" s="1"/>
  <c r="K97" i="4"/>
  <c r="Z97" i="4" s="1"/>
  <c r="T95" i="4"/>
  <c r="S95" i="4"/>
  <c r="O95" i="4" s="1"/>
  <c r="R95" i="4"/>
  <c r="N95" i="4" s="1"/>
  <c r="Q95" i="4"/>
  <c r="M95" i="4" s="1"/>
  <c r="K95" i="4"/>
  <c r="Z95" i="4" s="1"/>
  <c r="T94" i="4"/>
  <c r="S94" i="4"/>
  <c r="O94" i="4" s="1"/>
  <c r="R94" i="4"/>
  <c r="N94" i="4" s="1"/>
  <c r="Q94" i="4"/>
  <c r="M94" i="4" s="1"/>
  <c r="K94" i="4"/>
  <c r="Z94" i="4" s="1"/>
  <c r="T93" i="4"/>
  <c r="S93" i="4"/>
  <c r="O93" i="4" s="1"/>
  <c r="R93" i="4"/>
  <c r="N93" i="4" s="1"/>
  <c r="Q93" i="4"/>
  <c r="M93" i="4" s="1"/>
  <c r="K93" i="4"/>
  <c r="Z93" i="4" s="1"/>
  <c r="T92" i="4"/>
  <c r="S92" i="4"/>
  <c r="O92" i="4" s="1"/>
  <c r="R92" i="4"/>
  <c r="N92" i="4" s="1"/>
  <c r="Q92" i="4"/>
  <c r="M92" i="4" s="1"/>
  <c r="K92" i="4"/>
  <c r="Z92" i="4" s="1"/>
  <c r="T91" i="4"/>
  <c r="S91" i="4"/>
  <c r="O91" i="4" s="1"/>
  <c r="R91" i="4"/>
  <c r="N91" i="4" s="1"/>
  <c r="Q91" i="4"/>
  <c r="M91" i="4" s="1"/>
  <c r="K91" i="4"/>
  <c r="Z91" i="4" s="1"/>
  <c r="T90" i="4"/>
  <c r="S90" i="4"/>
  <c r="O90" i="4" s="1"/>
  <c r="R90" i="4"/>
  <c r="N90" i="4" s="1"/>
  <c r="Q90" i="4"/>
  <c r="M90" i="4" s="1"/>
  <c r="K90" i="4"/>
  <c r="Z90" i="4" s="1"/>
  <c r="T89" i="4"/>
  <c r="S89" i="4"/>
  <c r="O89" i="4" s="1"/>
  <c r="R89" i="4"/>
  <c r="N89" i="4" s="1"/>
  <c r="Q89" i="4"/>
  <c r="M89" i="4" s="1"/>
  <c r="K89" i="4"/>
  <c r="Z89" i="4" s="1"/>
  <c r="T88" i="4"/>
  <c r="S88" i="4"/>
  <c r="O88" i="4" s="1"/>
  <c r="R88" i="4"/>
  <c r="N88" i="4" s="1"/>
  <c r="Q88" i="4"/>
  <c r="M88" i="4" s="1"/>
  <c r="K88" i="4"/>
  <c r="Z88" i="4" s="1"/>
  <c r="T87" i="4"/>
  <c r="S87" i="4"/>
  <c r="O87" i="4" s="1"/>
  <c r="R87" i="4"/>
  <c r="N87" i="4" s="1"/>
  <c r="Q87" i="4"/>
  <c r="M87" i="4" s="1"/>
  <c r="K87" i="4"/>
  <c r="Z87" i="4" s="1"/>
  <c r="T85" i="4"/>
  <c r="S85" i="4"/>
  <c r="O85" i="4" s="1"/>
  <c r="R85" i="4"/>
  <c r="N85" i="4" s="1"/>
  <c r="Q85" i="4"/>
  <c r="M85" i="4" s="1"/>
  <c r="K85" i="4"/>
  <c r="Z85" i="4" s="1"/>
  <c r="T84" i="4"/>
  <c r="S84" i="4"/>
  <c r="O84" i="4" s="1"/>
  <c r="R84" i="4"/>
  <c r="N84" i="4" s="1"/>
  <c r="Q84" i="4"/>
  <c r="M84" i="4" s="1"/>
  <c r="K84" i="4"/>
  <c r="Z84" i="4" s="1"/>
  <c r="T83" i="4"/>
  <c r="S83" i="4"/>
  <c r="O83" i="4" s="1"/>
  <c r="R83" i="4"/>
  <c r="N83" i="4" s="1"/>
  <c r="Q83" i="4"/>
  <c r="M83" i="4" s="1"/>
  <c r="K83" i="4"/>
  <c r="Z83" i="4" s="1"/>
  <c r="T82" i="4"/>
  <c r="S82" i="4"/>
  <c r="O82" i="4" s="1"/>
  <c r="R82" i="4"/>
  <c r="N82" i="4" s="1"/>
  <c r="Q82" i="4"/>
  <c r="M82" i="4" s="1"/>
  <c r="K82" i="4"/>
  <c r="Z82" i="4" s="1"/>
  <c r="T81" i="4"/>
  <c r="S81" i="4"/>
  <c r="O81" i="4" s="1"/>
  <c r="R81" i="4"/>
  <c r="N81" i="4" s="1"/>
  <c r="Q81" i="4"/>
  <c r="M81" i="4" s="1"/>
  <c r="K81" i="4"/>
  <c r="Z81" i="4" s="1"/>
  <c r="T78" i="4"/>
  <c r="S78" i="4"/>
  <c r="O78" i="4" s="1"/>
  <c r="R78" i="4"/>
  <c r="N78" i="4" s="1"/>
  <c r="Q78" i="4"/>
  <c r="M78" i="4" s="1"/>
  <c r="K78" i="4"/>
  <c r="Z78" i="4" s="1"/>
  <c r="T77" i="4"/>
  <c r="S77" i="4"/>
  <c r="O77" i="4" s="1"/>
  <c r="R77" i="4"/>
  <c r="N77" i="4" s="1"/>
  <c r="Q77" i="4"/>
  <c r="M77" i="4" s="1"/>
  <c r="K77" i="4"/>
  <c r="Z77" i="4" s="1"/>
  <c r="T76" i="4"/>
  <c r="S76" i="4"/>
  <c r="O76" i="4" s="1"/>
  <c r="R76" i="4"/>
  <c r="N76" i="4" s="1"/>
  <c r="Q76" i="4"/>
  <c r="M76" i="4" s="1"/>
  <c r="K76" i="4"/>
  <c r="Z76" i="4" s="1"/>
  <c r="T75" i="4"/>
  <c r="S75" i="4"/>
  <c r="O75" i="4" s="1"/>
  <c r="R75" i="4"/>
  <c r="N75" i="4" s="1"/>
  <c r="Q75" i="4"/>
  <c r="M75" i="4" s="1"/>
  <c r="K75" i="4"/>
  <c r="Z75" i="4" s="1"/>
  <c r="T74" i="4"/>
  <c r="S74" i="4"/>
  <c r="O74" i="4" s="1"/>
  <c r="R74" i="4"/>
  <c r="N74" i="4" s="1"/>
  <c r="Q74" i="4"/>
  <c r="M74" i="4" s="1"/>
  <c r="K74" i="4"/>
  <c r="Z74" i="4" s="1"/>
  <c r="T65" i="4"/>
  <c r="S65" i="4"/>
  <c r="O65" i="4" s="1"/>
  <c r="R65" i="4"/>
  <c r="N65" i="4" s="1"/>
  <c r="Q65" i="4"/>
  <c r="M65" i="4" s="1"/>
  <c r="K65" i="4"/>
  <c r="Z65" i="4" s="1"/>
  <c r="T64" i="4"/>
  <c r="S64" i="4"/>
  <c r="O64" i="4" s="1"/>
  <c r="R64" i="4"/>
  <c r="N64" i="4" s="1"/>
  <c r="Q64" i="4"/>
  <c r="M64" i="4" s="1"/>
  <c r="K64" i="4"/>
  <c r="Z64" i="4" s="1"/>
  <c r="T63" i="4"/>
  <c r="S63" i="4"/>
  <c r="O63" i="4" s="1"/>
  <c r="R63" i="4"/>
  <c r="N63" i="4" s="1"/>
  <c r="K63" i="4"/>
  <c r="Z63" i="4" s="1"/>
  <c r="T62" i="4"/>
  <c r="S62" i="4"/>
  <c r="O62" i="4" s="1"/>
  <c r="R62" i="4"/>
  <c r="N62" i="4" s="1"/>
  <c r="Q62" i="4"/>
  <c r="M62" i="4" s="1"/>
  <c r="K62" i="4"/>
  <c r="Z62" i="4" s="1"/>
  <c r="T61" i="4"/>
  <c r="S61" i="4"/>
  <c r="O61" i="4" s="1"/>
  <c r="R61" i="4"/>
  <c r="N61" i="4" s="1"/>
  <c r="Q61" i="4"/>
  <c r="M61" i="4" s="1"/>
  <c r="K61" i="4"/>
  <c r="Z61" i="4" s="1"/>
  <c r="T59" i="4"/>
  <c r="S59" i="4"/>
  <c r="O59" i="4" s="1"/>
  <c r="R59" i="4"/>
  <c r="N59" i="4" s="1"/>
  <c r="Q59" i="4"/>
  <c r="M59" i="4" s="1"/>
  <c r="K59" i="4"/>
  <c r="Z59" i="4" s="1"/>
  <c r="T58" i="4"/>
  <c r="S58" i="4"/>
  <c r="O58" i="4" s="1"/>
  <c r="R58" i="4"/>
  <c r="N58" i="4" s="1"/>
  <c r="Q58" i="4"/>
  <c r="M58" i="4" s="1"/>
  <c r="K58" i="4"/>
  <c r="Z58" i="4" s="1"/>
  <c r="T57" i="4"/>
  <c r="S57" i="4"/>
  <c r="O57" i="4" s="1"/>
  <c r="R57" i="4"/>
  <c r="N57" i="4" s="1"/>
  <c r="Q57" i="4"/>
  <c r="M57" i="4" s="1"/>
  <c r="K57" i="4"/>
  <c r="Z57" i="4" s="1"/>
  <c r="T52" i="4"/>
  <c r="S52" i="4"/>
  <c r="O52" i="4" s="1"/>
  <c r="R52" i="4"/>
  <c r="N52" i="4" s="1"/>
  <c r="Q52" i="4"/>
  <c r="M52" i="4" s="1"/>
  <c r="K52" i="4"/>
  <c r="Z52" i="4" s="1"/>
  <c r="T51" i="4"/>
  <c r="S51" i="4"/>
  <c r="O51" i="4" s="1"/>
  <c r="R51" i="4"/>
  <c r="N51" i="4" s="1"/>
  <c r="Q51" i="4"/>
  <c r="M51" i="4" s="1"/>
  <c r="K51" i="4"/>
  <c r="Z51" i="4" s="1"/>
  <c r="T50" i="4"/>
  <c r="S50" i="4"/>
  <c r="O50" i="4" s="1"/>
  <c r="R50" i="4"/>
  <c r="N50" i="4" s="1"/>
  <c r="Q50" i="4"/>
  <c r="M50" i="4" s="1"/>
  <c r="K50" i="4"/>
  <c r="Z50" i="4" s="1"/>
  <c r="T49" i="4"/>
  <c r="S49" i="4"/>
  <c r="O49" i="4" s="1"/>
  <c r="R49" i="4"/>
  <c r="N49" i="4" s="1"/>
  <c r="Q49" i="4"/>
  <c r="M49" i="4" s="1"/>
  <c r="K49" i="4"/>
  <c r="Z49" i="4" s="1"/>
  <c r="T48" i="4"/>
  <c r="S48" i="4"/>
  <c r="O48" i="4" s="1"/>
  <c r="R48" i="4"/>
  <c r="N48" i="4" s="1"/>
  <c r="Q48" i="4"/>
  <c r="M48" i="4" s="1"/>
  <c r="K48" i="4"/>
  <c r="Z48" i="4" s="1"/>
  <c r="T47" i="4"/>
  <c r="S47" i="4"/>
  <c r="O47" i="4" s="1"/>
  <c r="R47" i="4"/>
  <c r="N47" i="4" s="1"/>
  <c r="Q47" i="4"/>
  <c r="M47" i="4" s="1"/>
  <c r="K47" i="4"/>
  <c r="Z47" i="4" s="1"/>
  <c r="T46" i="4"/>
  <c r="S46" i="4"/>
  <c r="O46" i="4" s="1"/>
  <c r="R46" i="4"/>
  <c r="N46" i="4" s="1"/>
  <c r="Q46" i="4"/>
  <c r="M46" i="4" s="1"/>
  <c r="K46" i="4"/>
  <c r="Z46" i="4" s="1"/>
  <c r="T45" i="4"/>
  <c r="S45" i="4"/>
  <c r="O45" i="4" s="1"/>
  <c r="R45" i="4"/>
  <c r="N45" i="4" s="1"/>
  <c r="Q45" i="4"/>
  <c r="M45" i="4" s="1"/>
  <c r="K45" i="4"/>
  <c r="Z45" i="4" s="1"/>
  <c r="T44" i="4"/>
  <c r="S44" i="4"/>
  <c r="O44" i="4" s="1"/>
  <c r="R44" i="4"/>
  <c r="N44" i="4" s="1"/>
  <c r="Q44" i="4"/>
  <c r="M44" i="4" s="1"/>
  <c r="K44" i="4"/>
  <c r="Z44" i="4" s="1"/>
  <c r="T43" i="4"/>
  <c r="S43" i="4"/>
  <c r="O43" i="4" s="1"/>
  <c r="R43" i="4"/>
  <c r="N43" i="4" s="1"/>
  <c r="Q43" i="4"/>
  <c r="M43" i="4" s="1"/>
  <c r="K43" i="4"/>
  <c r="Z43" i="4" s="1"/>
  <c r="T42" i="4"/>
  <c r="S42" i="4"/>
  <c r="O42" i="4" s="1"/>
  <c r="R42" i="4"/>
  <c r="N42" i="4" s="1"/>
  <c r="Q42" i="4"/>
  <c r="M42" i="4" s="1"/>
  <c r="K42" i="4"/>
  <c r="Z42" i="4" s="1"/>
  <c r="T41" i="4"/>
  <c r="S41" i="4"/>
  <c r="O41" i="4" s="1"/>
  <c r="R41" i="4"/>
  <c r="N41" i="4" s="1"/>
  <c r="Q41" i="4"/>
  <c r="M41" i="4" s="1"/>
  <c r="K41" i="4"/>
  <c r="Z41" i="4" s="1"/>
  <c r="T39" i="4"/>
  <c r="S39" i="4"/>
  <c r="O39" i="4" s="1"/>
  <c r="R39" i="4"/>
  <c r="N39" i="4" s="1"/>
  <c r="Q39" i="4"/>
  <c r="M39" i="4" s="1"/>
  <c r="K39" i="4"/>
  <c r="Z39" i="4" s="1"/>
  <c r="T38" i="4"/>
  <c r="S38" i="4"/>
  <c r="O38" i="4" s="1"/>
  <c r="R38" i="4"/>
  <c r="N38" i="4" s="1"/>
  <c r="Q38" i="4"/>
  <c r="M38" i="4" s="1"/>
  <c r="K38" i="4"/>
  <c r="Z38" i="4" s="1"/>
  <c r="T37" i="4"/>
  <c r="S37" i="4"/>
  <c r="O37" i="4" s="1"/>
  <c r="R37" i="4"/>
  <c r="N37" i="4" s="1"/>
  <c r="Q37" i="4"/>
  <c r="M37" i="4" s="1"/>
  <c r="K37" i="4"/>
  <c r="Z37" i="4" s="1"/>
  <c r="T36" i="4"/>
  <c r="S36" i="4"/>
  <c r="O36" i="4" s="1"/>
  <c r="R36" i="4"/>
  <c r="N36" i="4" s="1"/>
  <c r="Q36" i="4"/>
  <c r="M36" i="4" s="1"/>
  <c r="K36" i="4"/>
  <c r="Z36" i="4" s="1"/>
  <c r="T35" i="4"/>
  <c r="S35" i="4"/>
  <c r="O35" i="4" s="1"/>
  <c r="R35" i="4"/>
  <c r="N35" i="4" s="1"/>
  <c r="Q35" i="4"/>
  <c r="M35" i="4" s="1"/>
  <c r="K35" i="4"/>
  <c r="Z35" i="4" s="1"/>
  <c r="T34" i="4"/>
  <c r="S34" i="4"/>
  <c r="O34" i="4" s="1"/>
  <c r="R34" i="4"/>
  <c r="N34" i="4" s="1"/>
  <c r="Q34" i="4"/>
  <c r="M34" i="4" s="1"/>
  <c r="K34" i="4"/>
  <c r="Z34" i="4" s="1"/>
  <c r="T33" i="4"/>
  <c r="S33" i="4"/>
  <c r="O33" i="4" s="1"/>
  <c r="R33" i="4"/>
  <c r="N33" i="4" s="1"/>
  <c r="Q33" i="4"/>
  <c r="M33" i="4" s="1"/>
  <c r="K33" i="4"/>
  <c r="Z33" i="4" s="1"/>
  <c r="T32" i="4"/>
  <c r="S32" i="4"/>
  <c r="O32" i="4" s="1"/>
  <c r="R32" i="4"/>
  <c r="N32" i="4" s="1"/>
  <c r="K32" i="4"/>
  <c r="Z32" i="4" s="1"/>
  <c r="T30" i="4"/>
  <c r="S30" i="4"/>
  <c r="O30" i="4" s="1"/>
  <c r="R30" i="4"/>
  <c r="N30" i="4" s="1"/>
  <c r="K30" i="4"/>
  <c r="Z30" i="4" s="1"/>
  <c r="T29" i="4"/>
  <c r="S29" i="4"/>
  <c r="O29" i="4" s="1"/>
  <c r="R29" i="4"/>
  <c r="N29" i="4" s="1"/>
  <c r="Q29" i="4"/>
  <c r="M29" i="4" s="1"/>
  <c r="K29" i="4"/>
  <c r="Z29" i="4" s="1"/>
  <c r="T28" i="4"/>
  <c r="S28" i="4"/>
  <c r="O28" i="4" s="1"/>
  <c r="R28" i="4"/>
  <c r="N28" i="4" s="1"/>
  <c r="Q28" i="4"/>
  <c r="M28" i="4" s="1"/>
  <c r="K28" i="4"/>
  <c r="Z28" i="4" s="1"/>
  <c r="T27" i="4"/>
  <c r="S27" i="4"/>
  <c r="O27" i="4" s="1"/>
  <c r="R27" i="4"/>
  <c r="N27" i="4" s="1"/>
  <c r="Q27" i="4"/>
  <c r="M27" i="4" s="1"/>
  <c r="K27" i="4"/>
  <c r="Z27" i="4" s="1"/>
  <c r="T26" i="4"/>
  <c r="S26" i="4"/>
  <c r="O26" i="4" s="1"/>
  <c r="R26" i="4"/>
  <c r="N26" i="4" s="1"/>
  <c r="Q26" i="4"/>
  <c r="M26" i="4" s="1"/>
  <c r="K26" i="4"/>
  <c r="Z26" i="4" s="1"/>
  <c r="T25" i="4"/>
  <c r="S25" i="4"/>
  <c r="O25" i="4" s="1"/>
  <c r="R25" i="4"/>
  <c r="N25" i="4" s="1"/>
  <c r="Q25" i="4"/>
  <c r="M25" i="4" s="1"/>
  <c r="K25" i="4"/>
  <c r="Z25" i="4" s="1"/>
  <c r="T24" i="4"/>
  <c r="S24" i="4"/>
  <c r="O24" i="4" s="1"/>
  <c r="R24" i="4"/>
  <c r="N24" i="4" s="1"/>
  <c r="Q24" i="4"/>
  <c r="M24" i="4" s="1"/>
  <c r="K24" i="4"/>
  <c r="Z24" i="4" s="1"/>
  <c r="T23" i="4"/>
  <c r="S23" i="4"/>
  <c r="O23" i="4" s="1"/>
  <c r="R23" i="4"/>
  <c r="N23" i="4" s="1"/>
  <c r="Q23" i="4"/>
  <c r="M23" i="4" s="1"/>
  <c r="K23" i="4"/>
  <c r="Z23" i="4" s="1"/>
  <c r="T22" i="4"/>
  <c r="S22" i="4"/>
  <c r="O22" i="4" s="1"/>
  <c r="R22" i="4"/>
  <c r="N22" i="4" s="1"/>
  <c r="Q22" i="4"/>
  <c r="M22" i="4" s="1"/>
  <c r="K22" i="4"/>
  <c r="Z22" i="4" s="1"/>
  <c r="T21" i="4"/>
  <c r="S21" i="4"/>
  <c r="O21" i="4" s="1"/>
  <c r="R21" i="4"/>
  <c r="N21" i="4" s="1"/>
  <c r="Q21" i="4"/>
  <c r="M21" i="4" s="1"/>
  <c r="K21" i="4"/>
  <c r="Z21" i="4" s="1"/>
  <c r="T20" i="4"/>
  <c r="S20" i="4"/>
  <c r="O20" i="4" s="1"/>
  <c r="R20" i="4"/>
  <c r="N20" i="4" s="1"/>
  <c r="Q20" i="4"/>
  <c r="M20" i="4" s="1"/>
  <c r="K20" i="4"/>
  <c r="Z20" i="4" s="1"/>
  <c r="T19" i="4"/>
  <c r="S19" i="4"/>
  <c r="O19" i="4" s="1"/>
  <c r="R19" i="4"/>
  <c r="N19" i="4" s="1"/>
  <c r="Q19" i="4"/>
  <c r="M19" i="4" s="1"/>
  <c r="K19" i="4"/>
  <c r="Z19" i="4" s="1"/>
  <c r="T18" i="4"/>
  <c r="S18" i="4"/>
  <c r="O18" i="4" s="1"/>
  <c r="R18" i="4"/>
  <c r="N18" i="4" s="1"/>
  <c r="Q18" i="4"/>
  <c r="M18" i="4" s="1"/>
  <c r="K18" i="4"/>
  <c r="Z18" i="4" s="1"/>
  <c r="T17" i="4"/>
  <c r="S17" i="4"/>
  <c r="O17" i="4" s="1"/>
  <c r="R17" i="4"/>
  <c r="N17" i="4" s="1"/>
  <c r="Q17" i="4"/>
  <c r="M17" i="4" s="1"/>
  <c r="T16" i="4"/>
  <c r="S16" i="4"/>
  <c r="O16" i="4" s="1"/>
  <c r="R16" i="4"/>
  <c r="N16" i="4" s="1"/>
  <c r="Q16" i="4"/>
  <c r="M16" i="4" s="1"/>
  <c r="T15" i="4"/>
  <c r="S15" i="4"/>
  <c r="O15" i="4" s="1"/>
  <c r="R15" i="4"/>
  <c r="N15" i="4" s="1"/>
  <c r="Q15" i="4"/>
  <c r="M15" i="4" s="1"/>
  <c r="T14" i="4"/>
  <c r="S14" i="4"/>
  <c r="O14" i="4" s="1"/>
  <c r="R14" i="4"/>
  <c r="N14" i="4" s="1"/>
  <c r="Q14" i="4"/>
  <c r="M14" i="4" s="1"/>
  <c r="T13" i="4"/>
  <c r="S13" i="4"/>
  <c r="O13" i="4" s="1"/>
  <c r="R13" i="4"/>
  <c r="N13" i="4" s="1"/>
  <c r="Q13" i="4"/>
  <c r="M13" i="4" s="1"/>
  <c r="T12" i="4"/>
  <c r="S12" i="4"/>
  <c r="O12" i="4" s="1"/>
  <c r="R12" i="4"/>
  <c r="N12" i="4" s="1"/>
  <c r="Q12" i="4"/>
  <c r="M12" i="4" s="1"/>
  <c r="T11" i="4"/>
  <c r="S11" i="4"/>
  <c r="O11" i="4" s="1"/>
  <c r="R11" i="4"/>
  <c r="N11" i="4" s="1"/>
  <c r="Q11" i="4"/>
  <c r="M11" i="4" s="1"/>
  <c r="T10" i="4"/>
  <c r="S10" i="4"/>
  <c r="O10" i="4" s="1"/>
  <c r="R10" i="4"/>
  <c r="N10" i="4" s="1"/>
  <c r="Q10" i="4"/>
  <c r="M10" i="4" s="1"/>
  <c r="C7" i="4"/>
  <c r="B7" i="4"/>
  <c r="C6" i="4"/>
  <c r="B6" i="4"/>
  <c r="C5" i="4"/>
  <c r="B5" i="4"/>
  <c r="B4" i="4"/>
  <c r="C3" i="4"/>
  <c r="B3" i="4"/>
  <c r="J201" i="3"/>
  <c r="K201" i="3" s="1"/>
  <c r="I201" i="3"/>
  <c r="J200" i="3"/>
  <c r="I200" i="3"/>
  <c r="J199" i="3"/>
  <c r="K199" i="3" s="1"/>
  <c r="J198" i="3"/>
  <c r="E198" i="3"/>
  <c r="E195" i="3" s="1"/>
  <c r="I195" i="3" s="1"/>
  <c r="J194" i="3"/>
  <c r="K194" i="3" s="1"/>
  <c r="J193" i="3"/>
  <c r="J192" i="3"/>
  <c r="K192" i="3" s="1"/>
  <c r="J191" i="3"/>
  <c r="J190" i="3"/>
  <c r="K190" i="3" s="1"/>
  <c r="J189" i="3"/>
  <c r="K189" i="3" s="1"/>
  <c r="J188" i="3"/>
  <c r="K188" i="3" s="1"/>
  <c r="J187" i="3"/>
  <c r="K187" i="3" s="1"/>
  <c r="J186" i="3"/>
  <c r="K186" i="3" s="1"/>
  <c r="J185" i="3"/>
  <c r="K185" i="3" s="1"/>
  <c r="J184" i="3"/>
  <c r="K184" i="3" s="1"/>
  <c r="J183" i="3"/>
  <c r="K183" i="3" s="1"/>
  <c r="J182" i="3"/>
  <c r="K182" i="3" s="1"/>
  <c r="J181" i="3"/>
  <c r="K181" i="3" s="1"/>
  <c r="E181" i="3"/>
  <c r="E169" i="3" s="1"/>
  <c r="I169" i="3" s="1"/>
  <c r="J179" i="3"/>
  <c r="K179" i="3" s="1"/>
  <c r="J178" i="3"/>
  <c r="K178" i="3" s="1"/>
  <c r="J177" i="3"/>
  <c r="K177" i="3" s="1"/>
  <c r="J176" i="3"/>
  <c r="K176" i="3" s="1"/>
  <c r="J175" i="3"/>
  <c r="K175" i="3" s="1"/>
  <c r="J174" i="3"/>
  <c r="K174" i="3" s="1"/>
  <c r="J173" i="3"/>
  <c r="K173" i="3" s="1"/>
  <c r="J172" i="3"/>
  <c r="K172" i="3" s="1"/>
  <c r="J171" i="3"/>
  <c r="K171" i="3" s="1"/>
  <c r="J170" i="3"/>
  <c r="K170" i="3" s="1"/>
  <c r="J169" i="3"/>
  <c r="K169" i="3" s="1"/>
  <c r="J168" i="3"/>
  <c r="J167" i="3"/>
  <c r="K167" i="3" s="1"/>
  <c r="J166" i="3"/>
  <c r="K166" i="3" s="1"/>
  <c r="E166" i="3"/>
  <c r="E159" i="3" s="1"/>
  <c r="I159" i="3" s="1"/>
  <c r="J164" i="3"/>
  <c r="K164" i="3" s="1"/>
  <c r="J163" i="3"/>
  <c r="K163" i="3" s="1"/>
  <c r="J162" i="3"/>
  <c r="K162" i="3" s="1"/>
  <c r="J161" i="3"/>
  <c r="K161" i="3" s="1"/>
  <c r="J160" i="3"/>
  <c r="K160" i="3" s="1"/>
  <c r="J159" i="3"/>
  <c r="K159" i="3" s="1"/>
  <c r="J158" i="3"/>
  <c r="K158" i="3" s="1"/>
  <c r="J157" i="3"/>
  <c r="K157" i="3" s="1"/>
  <c r="J156" i="3"/>
  <c r="K156" i="3" s="1"/>
  <c r="J155" i="3"/>
  <c r="K155" i="3" s="1"/>
  <c r="J154" i="3"/>
  <c r="K154" i="3" s="1"/>
  <c r="J153" i="3"/>
  <c r="J152" i="3"/>
  <c r="K152" i="3" s="1"/>
  <c r="J151" i="3"/>
  <c r="E151" i="3"/>
  <c r="E150" i="3" s="1"/>
  <c r="J147" i="3"/>
  <c r="K147" i="3" s="1"/>
  <c r="J146" i="3"/>
  <c r="J145" i="3"/>
  <c r="K145" i="3" s="1"/>
  <c r="J144" i="3"/>
  <c r="J143" i="3"/>
  <c r="K143" i="3" s="1"/>
  <c r="J142" i="3"/>
  <c r="K142" i="3" s="1"/>
  <c r="J141" i="3"/>
  <c r="K141" i="3" s="1"/>
  <c r="J140" i="3"/>
  <c r="K140" i="3" s="1"/>
  <c r="J139" i="3"/>
  <c r="K139" i="3" s="1"/>
  <c r="J138" i="3"/>
  <c r="K138" i="3" s="1"/>
  <c r="J137" i="3"/>
  <c r="K137" i="3" s="1"/>
  <c r="J136" i="3"/>
  <c r="K136" i="3" s="1"/>
  <c r="J135" i="3"/>
  <c r="J134" i="3"/>
  <c r="I131" i="3"/>
  <c r="J130" i="3"/>
  <c r="K130" i="3" s="1"/>
  <c r="J129" i="3"/>
  <c r="J128" i="3"/>
  <c r="K128" i="3" s="1"/>
  <c r="J127" i="3"/>
  <c r="K127" i="3" s="1"/>
  <c r="J126" i="3"/>
  <c r="K126" i="3" s="1"/>
  <c r="J125" i="3"/>
  <c r="K125" i="3" s="1"/>
  <c r="J124" i="3"/>
  <c r="K124" i="3" s="1"/>
  <c r="J123" i="3"/>
  <c r="K123" i="3" s="1"/>
  <c r="J122" i="3"/>
  <c r="K122" i="3" s="1"/>
  <c r="J121" i="3"/>
  <c r="K121" i="3" s="1"/>
  <c r="J120" i="3"/>
  <c r="K120" i="3" s="1"/>
  <c r="J119" i="3"/>
  <c r="K119" i="3" s="1"/>
  <c r="J118" i="3"/>
  <c r="K118" i="3" s="1"/>
  <c r="J117" i="3"/>
  <c r="E117" i="3"/>
  <c r="J113" i="3"/>
  <c r="J112" i="3"/>
  <c r="J111" i="3"/>
  <c r="K111" i="3" s="1"/>
  <c r="J110" i="3"/>
  <c r="K110" i="3" s="1"/>
  <c r="J109" i="3"/>
  <c r="K109" i="3" s="1"/>
  <c r="J108" i="3"/>
  <c r="K108" i="3" s="1"/>
  <c r="J107" i="3"/>
  <c r="K107" i="3" s="1"/>
  <c r="J106" i="3"/>
  <c r="K106" i="3" s="1"/>
  <c r="J105" i="3"/>
  <c r="K105" i="3" s="1"/>
  <c r="J104" i="3"/>
  <c r="K104" i="3" s="1"/>
  <c r="J103" i="3"/>
  <c r="K103" i="3" s="1"/>
  <c r="J102" i="3"/>
  <c r="K102" i="3" s="1"/>
  <c r="J101" i="3"/>
  <c r="K101" i="3" s="1"/>
  <c r="J100" i="3"/>
  <c r="E100" i="3"/>
  <c r="E93" i="3" s="1"/>
  <c r="I93" i="3" s="1"/>
  <c r="J96" i="3"/>
  <c r="K96" i="3" s="1"/>
  <c r="J95" i="3"/>
  <c r="J94" i="3"/>
  <c r="K94" i="3" s="1"/>
  <c r="J93" i="3"/>
  <c r="K93" i="3" s="1"/>
  <c r="J92" i="3"/>
  <c r="K92" i="3" s="1"/>
  <c r="J91" i="3"/>
  <c r="K91" i="3" s="1"/>
  <c r="J90" i="3"/>
  <c r="K90" i="3" s="1"/>
  <c r="J89" i="3"/>
  <c r="K89" i="3" s="1"/>
  <c r="J88" i="3"/>
  <c r="K88" i="3" s="1"/>
  <c r="J87" i="3"/>
  <c r="K87" i="3" s="1"/>
  <c r="J86" i="3"/>
  <c r="K86" i="3" s="1"/>
  <c r="J85" i="3"/>
  <c r="K85" i="3" s="1"/>
  <c r="J84" i="3"/>
  <c r="K84" i="3" s="1"/>
  <c r="J83" i="3"/>
  <c r="E83" i="3"/>
  <c r="J79" i="3"/>
  <c r="J78" i="3"/>
  <c r="J77" i="3"/>
  <c r="K77" i="3" s="1"/>
  <c r="J76" i="3"/>
  <c r="K76" i="3" s="1"/>
  <c r="J75" i="3"/>
  <c r="K75" i="3" s="1"/>
  <c r="J74" i="3"/>
  <c r="K74" i="3" s="1"/>
  <c r="J73" i="3"/>
  <c r="K73" i="3" s="1"/>
  <c r="J72" i="3"/>
  <c r="K72" i="3" s="1"/>
  <c r="J71" i="3"/>
  <c r="K71" i="3" s="1"/>
  <c r="J70" i="3"/>
  <c r="K70" i="3" s="1"/>
  <c r="J69" i="3"/>
  <c r="K69" i="3" s="1"/>
  <c r="J68" i="3"/>
  <c r="K68" i="3" s="1"/>
  <c r="J67" i="3"/>
  <c r="J66" i="3"/>
  <c r="E66" i="3"/>
  <c r="E64" i="3" s="1"/>
  <c r="J62" i="3"/>
  <c r="J61" i="3"/>
  <c r="J60" i="3"/>
  <c r="K60" i="3" s="1"/>
  <c r="J59" i="3"/>
  <c r="J58" i="3"/>
  <c r="K58" i="3" s="1"/>
  <c r="J57" i="3"/>
  <c r="K57" i="3" s="1"/>
  <c r="J56" i="3"/>
  <c r="K56" i="3" s="1"/>
  <c r="J55" i="3"/>
  <c r="K55" i="3" s="1"/>
  <c r="J54" i="3"/>
  <c r="K54" i="3" s="1"/>
  <c r="J53" i="3"/>
  <c r="K53" i="3" s="1"/>
  <c r="J52" i="3"/>
  <c r="K52" i="3" s="1"/>
  <c r="J51" i="3"/>
  <c r="J50" i="3"/>
  <c r="K50" i="3" s="1"/>
  <c r="J48" i="3"/>
  <c r="K48" i="3" s="1"/>
  <c r="J45" i="3"/>
  <c r="J43" i="3"/>
  <c r="E44" i="3"/>
  <c r="J39" i="3"/>
  <c r="J38" i="3"/>
  <c r="J37" i="3"/>
  <c r="K37" i="3" s="1"/>
  <c r="J36" i="3"/>
  <c r="J35" i="3"/>
  <c r="K35" i="3" s="1"/>
  <c r="J34" i="3"/>
  <c r="K34" i="3" s="1"/>
  <c r="J33" i="3"/>
  <c r="K33" i="3" s="1"/>
  <c r="J32" i="3"/>
  <c r="K32" i="3" s="1"/>
  <c r="J31" i="3"/>
  <c r="K31" i="3" s="1"/>
  <c r="J30" i="3"/>
  <c r="K30" i="3" s="1"/>
  <c r="J29" i="3"/>
  <c r="K29" i="3" s="1"/>
  <c r="J28" i="3"/>
  <c r="K28" i="3" s="1"/>
  <c r="J27" i="3"/>
  <c r="J26" i="3"/>
  <c r="E26" i="3"/>
  <c r="E11" i="3" s="1"/>
  <c r="I11" i="3" s="1"/>
  <c r="J22" i="3"/>
  <c r="J24" i="3"/>
  <c r="J20" i="3"/>
  <c r="K20" i="3" s="1"/>
  <c r="J19" i="3"/>
  <c r="J18" i="3"/>
  <c r="K18" i="3" s="1"/>
  <c r="J16" i="3"/>
  <c r="K16" i="3" s="1"/>
  <c r="J15" i="3"/>
  <c r="K15" i="3" s="1"/>
  <c r="J14" i="3"/>
  <c r="K14" i="3" s="1"/>
  <c r="J13" i="3"/>
  <c r="K13" i="3" s="1"/>
  <c r="J12" i="3"/>
  <c r="K12" i="3" s="1"/>
  <c r="J11" i="3"/>
  <c r="K11" i="3" s="1"/>
  <c r="J10" i="3"/>
  <c r="K10" i="3" s="1"/>
  <c r="B6" i="3"/>
  <c r="A6" i="3"/>
  <c r="B5" i="3"/>
  <c r="A5" i="3"/>
  <c r="B4" i="3"/>
  <c r="A4" i="3"/>
  <c r="A3" i="3"/>
  <c r="B2" i="3"/>
  <c r="A2" i="3"/>
  <c r="B7" i="2"/>
  <c r="B6" i="2"/>
  <c r="B5" i="2"/>
  <c r="B4" i="2"/>
  <c r="B2" i="2"/>
  <c r="C64" i="2"/>
  <c r="C62" i="2"/>
  <c r="D64" i="2"/>
  <c r="D62" i="2"/>
  <c r="C63" i="2"/>
  <c r="D65" i="2"/>
  <c r="C65" i="2"/>
  <c r="I43" i="3"/>
  <c r="E45" i="3"/>
  <c r="I45" i="3" s="1"/>
  <c r="D46" i="8"/>
  <c r="D103" i="8"/>
  <c r="D105" i="8"/>
  <c r="D108" i="8" s="1"/>
  <c r="D110" i="8" s="1"/>
  <c r="D85" i="8"/>
  <c r="D88" i="8"/>
  <c r="D90" i="8" s="1"/>
  <c r="D43" i="8"/>
  <c r="D65" i="8"/>
  <c r="E167" i="3" l="1"/>
  <c r="E115" i="3"/>
  <c r="E113" i="3"/>
  <c r="E183" i="3"/>
  <c r="I183" i="3" s="1"/>
  <c r="E15" i="3"/>
  <c r="I15" i="3" s="1"/>
  <c r="E22" i="3"/>
  <c r="E199" i="3"/>
  <c r="E12" i="3"/>
  <c r="I12" i="3" s="1"/>
  <c r="I100" i="3"/>
  <c r="E85" i="3"/>
  <c r="I85" i="3" s="1"/>
  <c r="I129" i="3"/>
  <c r="E30" i="3"/>
  <c r="I30" i="3" s="1"/>
  <c r="E45" i="1"/>
  <c r="I50" i="1" s="1"/>
  <c r="AA20" i="9"/>
  <c r="E32" i="2"/>
  <c r="E37" i="2" s="1"/>
  <c r="E43" i="2"/>
  <c r="D48" i="8"/>
  <c r="D50" i="8" s="1"/>
  <c r="D26" i="8"/>
  <c r="D25" i="8"/>
  <c r="D28" i="8" s="1"/>
  <c r="D30" i="8" s="1"/>
  <c r="E33" i="1"/>
  <c r="I38" i="1" s="1"/>
  <c r="T18" i="9"/>
  <c r="J18" i="9"/>
  <c r="Y19" i="9"/>
  <c r="T19" i="9"/>
  <c r="J19" i="9"/>
  <c r="Y18" i="9"/>
  <c r="E19" i="9"/>
  <c r="E18" i="9"/>
  <c r="O18" i="9"/>
  <c r="O19" i="9"/>
  <c r="E174" i="3"/>
  <c r="I174" i="3" s="1"/>
  <c r="E84" i="3"/>
  <c r="I84" i="3" s="1"/>
  <c r="E170" i="3"/>
  <c r="I170" i="3" s="1"/>
  <c r="E182" i="3"/>
  <c r="I182" i="3" s="1"/>
  <c r="E178" i="3"/>
  <c r="I178" i="3" s="1"/>
  <c r="E88" i="3"/>
  <c r="I88" i="3" s="1"/>
  <c r="E91" i="3"/>
  <c r="I91" i="3" s="1"/>
  <c r="E192" i="3"/>
  <c r="I192" i="3" s="1"/>
  <c r="E87" i="3"/>
  <c r="I87" i="3" s="1"/>
  <c r="E92" i="3"/>
  <c r="I92" i="3" s="1"/>
  <c r="E188" i="3"/>
  <c r="I188" i="3" s="1"/>
  <c r="E191" i="3"/>
  <c r="I191" i="3" s="1"/>
  <c r="E196" i="3"/>
  <c r="I196" i="3" s="1"/>
  <c r="E184" i="3"/>
  <c r="I184" i="3" s="1"/>
  <c r="E101" i="3"/>
  <c r="E187" i="3"/>
  <c r="I187" i="3" s="1"/>
  <c r="E98" i="3"/>
  <c r="E194" i="3"/>
  <c r="I194" i="3" s="1"/>
  <c r="E193" i="3"/>
  <c r="I193" i="3" s="1"/>
  <c r="I198" i="3"/>
  <c r="E60" i="3"/>
  <c r="I60" i="3" s="1"/>
  <c r="I181" i="3"/>
  <c r="E186" i="3"/>
  <c r="I186" i="3" s="1"/>
  <c r="E171" i="3"/>
  <c r="I171" i="3" s="1"/>
  <c r="E27" i="3"/>
  <c r="I27" i="3" s="1"/>
  <c r="I26" i="3"/>
  <c r="E157" i="3"/>
  <c r="I157" i="3" s="1"/>
  <c r="E10" i="3"/>
  <c r="I10" i="3" s="1"/>
  <c r="E155" i="3"/>
  <c r="I155" i="3" s="1"/>
  <c r="I166" i="3"/>
  <c r="E77" i="3"/>
  <c r="I77" i="3" s="1"/>
  <c r="P86" i="4"/>
  <c r="L86" i="4" s="1"/>
  <c r="AA86" i="4" s="1"/>
  <c r="E161" i="3"/>
  <c r="I161" i="3" s="1"/>
  <c r="E78" i="3"/>
  <c r="I78" i="3" s="1"/>
  <c r="E79" i="3"/>
  <c r="I79" i="3" s="1"/>
  <c r="E69" i="3"/>
  <c r="I69" i="3" s="1"/>
  <c r="E29" i="3"/>
  <c r="I29" i="3" s="1"/>
  <c r="E81" i="3"/>
  <c r="P87" i="4" s="1"/>
  <c r="L87" i="4" s="1"/>
  <c r="AA87" i="4" s="1"/>
  <c r="P145" i="4"/>
  <c r="L145" i="4" s="1"/>
  <c r="AA145" i="4" s="1"/>
  <c r="E160" i="3"/>
  <c r="I160" i="3" s="1"/>
  <c r="E154" i="3"/>
  <c r="I154" i="3" s="1"/>
  <c r="E75" i="3"/>
  <c r="I75" i="3" s="1"/>
  <c r="E168" i="3"/>
  <c r="I168" i="3" s="1"/>
  <c r="E74" i="3"/>
  <c r="I74" i="3" s="1"/>
  <c r="E189" i="3"/>
  <c r="I189" i="3" s="1"/>
  <c r="E177" i="3"/>
  <c r="I177" i="3" s="1"/>
  <c r="E51" i="3"/>
  <c r="I51" i="3" s="1"/>
  <c r="E190" i="3"/>
  <c r="I190" i="3" s="1"/>
  <c r="I83" i="3"/>
  <c r="E156" i="3"/>
  <c r="I156" i="3" s="1"/>
  <c r="E175" i="3"/>
  <c r="I175" i="3" s="1"/>
  <c r="E172" i="3"/>
  <c r="I172" i="3" s="1"/>
  <c r="E158" i="3"/>
  <c r="I158" i="3" s="1"/>
  <c r="E76" i="3"/>
  <c r="I76" i="3" s="1"/>
  <c r="E164" i="3"/>
  <c r="I164" i="3" s="1"/>
  <c r="E73" i="3"/>
  <c r="I73" i="3" s="1"/>
  <c r="E179" i="3"/>
  <c r="I179" i="3" s="1"/>
  <c r="E56" i="3"/>
  <c r="I56" i="3" s="1"/>
  <c r="E72" i="3"/>
  <c r="I72" i="3" s="1"/>
  <c r="E185" i="3"/>
  <c r="I185" i="3" s="1"/>
  <c r="E180" i="3"/>
  <c r="I180" i="3" s="1"/>
  <c r="E153" i="3"/>
  <c r="I153" i="3" s="1"/>
  <c r="E53" i="3"/>
  <c r="I53" i="3" s="1"/>
  <c r="E71" i="3"/>
  <c r="I71" i="3" s="1"/>
  <c r="E70" i="3"/>
  <c r="I70" i="3" s="1"/>
  <c r="E173" i="3"/>
  <c r="I173" i="3" s="1"/>
  <c r="E19" i="3"/>
  <c r="I19" i="3" s="1"/>
  <c r="E62" i="3"/>
  <c r="I62" i="3" s="1"/>
  <c r="E176" i="3"/>
  <c r="I176" i="3" s="1"/>
  <c r="E165" i="3"/>
  <c r="I165" i="3" s="1"/>
  <c r="E162" i="3"/>
  <c r="I162" i="3" s="1"/>
  <c r="E163" i="3"/>
  <c r="I163" i="3" s="1"/>
  <c r="E146" i="3"/>
  <c r="I146" i="3" s="1"/>
  <c r="E152" i="3"/>
  <c r="E143" i="3"/>
  <c r="I143" i="3" s="1"/>
  <c r="I44" i="3"/>
  <c r="I151" i="3"/>
  <c r="I39" i="3"/>
  <c r="I150" i="3"/>
  <c r="I115" i="3"/>
  <c r="I64" i="3"/>
  <c r="E144" i="3"/>
  <c r="I144" i="3" s="1"/>
  <c r="E109" i="3"/>
  <c r="I109" i="3" s="1"/>
  <c r="I119" i="3"/>
  <c r="I124" i="3"/>
  <c r="P102" i="4"/>
  <c r="L102" i="4" s="1"/>
  <c r="AA102" i="4" s="1"/>
  <c r="E145" i="3"/>
  <c r="I145" i="3" s="1"/>
  <c r="I123" i="3"/>
  <c r="I121" i="3"/>
  <c r="E110" i="3"/>
  <c r="I110" i="3" s="1"/>
  <c r="E116" i="3"/>
  <c r="P76" i="4"/>
  <c r="L76" i="4" s="1"/>
  <c r="AA76" i="4" s="1"/>
  <c r="E138" i="3"/>
  <c r="I138" i="3" s="1"/>
  <c r="I128" i="3"/>
  <c r="P62" i="4"/>
  <c r="L62" i="4" s="1"/>
  <c r="AA62" i="4" s="1"/>
  <c r="I122" i="3"/>
  <c r="E105" i="3"/>
  <c r="I105" i="3" s="1"/>
  <c r="E107" i="3"/>
  <c r="I107" i="3" s="1"/>
  <c r="E149" i="3"/>
  <c r="I149" i="3" s="1"/>
  <c r="I133" i="3"/>
  <c r="E148" i="3"/>
  <c r="I148" i="3" s="1"/>
  <c r="E142" i="3"/>
  <c r="I142" i="3" s="1"/>
  <c r="E136" i="3"/>
  <c r="I136" i="3" s="1"/>
  <c r="E118" i="3"/>
  <c r="I118" i="3" s="1"/>
  <c r="E102" i="3"/>
  <c r="I102" i="3" s="1"/>
  <c r="E137" i="3"/>
  <c r="I137" i="3" s="1"/>
  <c r="E104" i="3"/>
  <c r="I104" i="3" s="1"/>
  <c r="I130" i="3"/>
  <c r="I125" i="3"/>
  <c r="E97" i="3"/>
  <c r="I97" i="3" s="1"/>
  <c r="E147" i="3"/>
  <c r="I147" i="3" s="1"/>
  <c r="E106" i="3"/>
  <c r="I106" i="3" s="1"/>
  <c r="E103" i="3"/>
  <c r="I103" i="3" s="1"/>
  <c r="I117" i="3"/>
  <c r="I134" i="3"/>
  <c r="P10" i="4"/>
  <c r="L10" i="4" s="1"/>
  <c r="AA10" i="4" s="1"/>
  <c r="E140" i="3"/>
  <c r="I140" i="3" s="1"/>
  <c r="E141" i="3"/>
  <c r="I141" i="3" s="1"/>
  <c r="E112" i="3"/>
  <c r="I112" i="3" s="1"/>
  <c r="E108" i="3"/>
  <c r="I108" i="3" s="1"/>
  <c r="E111" i="3"/>
  <c r="I111" i="3" s="1"/>
  <c r="I113" i="3"/>
  <c r="I120" i="3"/>
  <c r="E139" i="3"/>
  <c r="I139" i="3" s="1"/>
  <c r="I126" i="3"/>
  <c r="I127" i="3"/>
  <c r="E25" i="3"/>
  <c r="I25" i="3" s="1"/>
  <c r="P163" i="4"/>
  <c r="L163" i="4" s="1"/>
  <c r="AA163" i="4" s="1"/>
  <c r="P73" i="4"/>
  <c r="L73" i="4" s="1"/>
  <c r="AA73" i="4" s="1"/>
  <c r="P71" i="4"/>
  <c r="L71" i="4" s="1"/>
  <c r="AA71" i="4" s="1"/>
  <c r="E65" i="3"/>
  <c r="I65" i="3" s="1"/>
  <c r="P38" i="4"/>
  <c r="L38" i="4" s="1"/>
  <c r="AA38" i="4" s="1"/>
  <c r="E28" i="3"/>
  <c r="I28" i="3" s="1"/>
  <c r="AA21" i="9"/>
  <c r="AC21" i="9" s="1"/>
  <c r="E48" i="3"/>
  <c r="E94" i="3"/>
  <c r="I94" i="3" s="1"/>
  <c r="E13" i="3"/>
  <c r="I13" i="3" s="1"/>
  <c r="E197" i="3"/>
  <c r="I197" i="3" s="1"/>
  <c r="E31" i="3"/>
  <c r="I31" i="3" s="1"/>
  <c r="E86" i="3"/>
  <c r="I86" i="3" s="1"/>
  <c r="E96" i="3"/>
  <c r="I96" i="3" s="1"/>
  <c r="E89" i="3"/>
  <c r="I89" i="3" s="1"/>
  <c r="I66" i="3"/>
  <c r="E52" i="3"/>
  <c r="I52" i="3" s="1"/>
  <c r="E14" i="3"/>
  <c r="I14" i="3" s="1"/>
  <c r="E54" i="3"/>
  <c r="I54" i="3" s="1"/>
  <c r="E59" i="3"/>
  <c r="I59" i="3" s="1"/>
  <c r="E35" i="3"/>
  <c r="I35" i="3" s="1"/>
  <c r="E55" i="3"/>
  <c r="I55" i="3" s="1"/>
  <c r="E36" i="3"/>
  <c r="I36" i="3" s="1"/>
  <c r="E37" i="3"/>
  <c r="I37" i="3" s="1"/>
  <c r="E95" i="3"/>
  <c r="I95" i="3" s="1"/>
  <c r="E90" i="3"/>
  <c r="I90" i="3" s="1"/>
  <c r="E20" i="3"/>
  <c r="I20" i="3" s="1"/>
  <c r="E61" i="3"/>
  <c r="P197" i="4" s="1"/>
  <c r="L197" i="4" s="1"/>
  <c r="AA197" i="4" s="1"/>
  <c r="E57" i="3"/>
  <c r="I57" i="3" s="1"/>
  <c r="E16" i="3"/>
  <c r="I16" i="3" s="1"/>
  <c r="E24" i="3"/>
  <c r="E67" i="3"/>
  <c r="I67" i="3" s="1"/>
  <c r="E58" i="3"/>
  <c r="I58" i="3" s="1"/>
  <c r="E38" i="3"/>
  <c r="I38" i="3" s="1"/>
  <c r="D68" i="8"/>
  <c r="D70" i="8" s="1"/>
  <c r="I167" i="3"/>
  <c r="P192" i="4"/>
  <c r="L192" i="4" s="1"/>
  <c r="AA192" i="4" s="1"/>
  <c r="P169" i="4"/>
  <c r="L169" i="4" s="1"/>
  <c r="AA169" i="4" s="1"/>
  <c r="P196" i="4"/>
  <c r="L196" i="4" s="1"/>
  <c r="AA196" i="4" s="1"/>
  <c r="P164" i="4"/>
  <c r="L164" i="4" s="1"/>
  <c r="AA164" i="4" s="1"/>
  <c r="P152" i="4"/>
  <c r="L152" i="4" s="1"/>
  <c r="AA152" i="4" s="1"/>
  <c r="P150" i="4"/>
  <c r="L150" i="4" s="1"/>
  <c r="AA150" i="4" s="1"/>
  <c r="P78" i="4"/>
  <c r="L78" i="4" s="1"/>
  <c r="AA78" i="4" s="1"/>
  <c r="P57" i="4"/>
  <c r="L57" i="4" s="1"/>
  <c r="AA57" i="4" s="1"/>
  <c r="P193" i="4"/>
  <c r="L193" i="4" s="1"/>
  <c r="AA193" i="4" s="1"/>
  <c r="P179" i="4"/>
  <c r="L179" i="4" s="1"/>
  <c r="AA179" i="4" s="1"/>
  <c r="P168" i="4"/>
  <c r="L168" i="4" s="1"/>
  <c r="AA168" i="4" s="1"/>
  <c r="P167" i="4"/>
  <c r="L167" i="4" s="1"/>
  <c r="AA167" i="4" s="1"/>
  <c r="P146" i="4"/>
  <c r="L146" i="4" s="1"/>
  <c r="AA146" i="4" s="1"/>
  <c r="I199" i="3"/>
  <c r="P191" i="4"/>
  <c r="L191" i="4" s="1"/>
  <c r="AA191" i="4" s="1"/>
  <c r="P116" i="4"/>
  <c r="L116" i="4" s="1"/>
  <c r="AA116" i="4" s="1"/>
  <c r="P131" i="4"/>
  <c r="L131" i="4" s="1"/>
  <c r="AA131" i="4" s="1"/>
  <c r="P132" i="4"/>
  <c r="L132" i="4" s="1"/>
  <c r="AA132" i="4" s="1"/>
  <c r="P58" i="4"/>
  <c r="L58" i="4" s="1"/>
  <c r="AA58" i="4" s="1"/>
  <c r="P149" i="4"/>
  <c r="L149" i="4" s="1"/>
  <c r="AA149" i="4" s="1"/>
  <c r="I132" i="3"/>
  <c r="P89" i="4"/>
  <c r="L89" i="4" s="1"/>
  <c r="AA89" i="4" s="1"/>
  <c r="P65" i="4"/>
  <c r="L65" i="4" s="1"/>
  <c r="AA65" i="4" s="1"/>
  <c r="P200" i="4"/>
  <c r="L200" i="4" s="1"/>
  <c r="AA200" i="4" s="1"/>
  <c r="P130" i="4"/>
  <c r="L130" i="4" s="1"/>
  <c r="AA130" i="4" s="1"/>
  <c r="E82" i="3"/>
  <c r="E80" i="3"/>
  <c r="I80" i="3" s="1"/>
  <c r="E68" i="3"/>
  <c r="I68" i="3" s="1"/>
  <c r="E17" i="3"/>
  <c r="E23" i="3"/>
  <c r="I23" i="3" s="1"/>
  <c r="E21" i="3"/>
  <c r="P113" i="4" s="1"/>
  <c r="L113" i="4" s="1"/>
  <c r="AA113" i="4" s="1"/>
  <c r="E18" i="3"/>
  <c r="I18" i="3" s="1"/>
  <c r="E63" i="3"/>
  <c r="I63" i="3" s="1"/>
  <c r="P82" i="4"/>
  <c r="L82" i="4" s="1"/>
  <c r="AA82" i="4" s="1"/>
  <c r="E32" i="3"/>
  <c r="I32" i="3" s="1"/>
  <c r="E40" i="3"/>
  <c r="I40" i="3" s="1"/>
  <c r="E50" i="3"/>
  <c r="E99" i="3"/>
  <c r="E33" i="3"/>
  <c r="I33" i="3" s="1"/>
  <c r="E41" i="3"/>
  <c r="E114" i="3"/>
  <c r="I114" i="3" s="1"/>
  <c r="E34" i="3"/>
  <c r="I34" i="3" s="1"/>
  <c r="E42" i="3"/>
  <c r="J16" i="9"/>
  <c r="F49" i="10"/>
  <c r="G60" i="1" s="1"/>
  <c r="G61" i="1" s="1"/>
  <c r="G62" i="1" s="1"/>
  <c r="E16" i="9"/>
  <c r="Y16" i="9"/>
  <c r="T16" i="9"/>
  <c r="O16" i="9"/>
  <c r="J20" i="9"/>
  <c r="J202" i="3"/>
  <c r="K46" i="3" s="1"/>
  <c r="T20" i="9"/>
  <c r="E20" i="9"/>
  <c r="O20" i="9"/>
  <c r="Y17" i="9"/>
  <c r="E17" i="9"/>
  <c r="J17" i="9"/>
  <c r="Y20" i="9"/>
  <c r="T17" i="9"/>
  <c r="O17" i="9"/>
  <c r="Y21" i="9"/>
  <c r="Z202" i="4"/>
  <c r="P181" i="4" l="1"/>
  <c r="L181" i="4" s="1"/>
  <c r="AA181" i="4" s="1"/>
  <c r="P194" i="4"/>
  <c r="L194" i="4" s="1"/>
  <c r="AA194" i="4" s="1"/>
  <c r="P126" i="4"/>
  <c r="L126" i="4" s="1"/>
  <c r="AA126" i="4" s="1"/>
  <c r="I61" i="3"/>
  <c r="P114" i="4"/>
  <c r="L114" i="4" s="1"/>
  <c r="AA114" i="4" s="1"/>
  <c r="P182" i="4"/>
  <c r="L182" i="4" s="1"/>
  <c r="AA182" i="4" s="1"/>
  <c r="P115" i="4"/>
  <c r="L115" i="4" s="1"/>
  <c r="AA115" i="4" s="1"/>
  <c r="P103" i="4"/>
  <c r="L103" i="4" s="1"/>
  <c r="AA103" i="4" s="1"/>
  <c r="P24" i="4"/>
  <c r="L24" i="4" s="1"/>
  <c r="AA24" i="4" s="1"/>
  <c r="P180" i="4"/>
  <c r="L180" i="4" s="1"/>
  <c r="AA180" i="4" s="1"/>
  <c r="K146" i="3"/>
  <c r="K193" i="3"/>
  <c r="P94" i="4"/>
  <c r="L94" i="4" s="1"/>
  <c r="AA94" i="4" s="1"/>
  <c r="P177" i="4"/>
  <c r="L177" i="4" s="1"/>
  <c r="AA177" i="4" s="1"/>
  <c r="K168" i="3"/>
  <c r="P170" i="4"/>
  <c r="L170" i="4" s="1"/>
  <c r="AA170" i="4" s="1"/>
  <c r="P106" i="4"/>
  <c r="L106" i="4" s="1"/>
  <c r="AA106" i="4" s="1"/>
  <c r="P166" i="4"/>
  <c r="L166" i="4" s="1"/>
  <c r="AA166" i="4" s="1"/>
  <c r="P19" i="4"/>
  <c r="L19" i="4" s="1"/>
  <c r="AA19" i="4" s="1"/>
  <c r="P155" i="4"/>
  <c r="L155" i="4" s="1"/>
  <c r="AA155" i="4" s="1"/>
  <c r="P189" i="4"/>
  <c r="L189" i="4" s="1"/>
  <c r="AA189" i="4" s="1"/>
  <c r="P90" i="4"/>
  <c r="L90" i="4" s="1"/>
  <c r="AA90" i="4" s="1"/>
  <c r="P178" i="4"/>
  <c r="L178" i="4" s="1"/>
  <c r="AA178" i="4" s="1"/>
  <c r="P70" i="4"/>
  <c r="L70" i="4" s="1"/>
  <c r="AA70" i="4" s="1"/>
  <c r="P11" i="4"/>
  <c r="L11" i="4" s="1"/>
  <c r="AA11" i="4" s="1"/>
  <c r="P67" i="4"/>
  <c r="L67" i="4" s="1"/>
  <c r="AA67" i="4" s="1"/>
  <c r="P129" i="4"/>
  <c r="L129" i="4" s="1"/>
  <c r="AA129" i="4" s="1"/>
  <c r="P140" i="4"/>
  <c r="L140" i="4" s="1"/>
  <c r="AA140" i="4" s="1"/>
  <c r="P176" i="4"/>
  <c r="L176" i="4" s="1"/>
  <c r="AA176" i="4" s="1"/>
  <c r="P137" i="4"/>
  <c r="L137" i="4" s="1"/>
  <c r="AA137" i="4" s="1"/>
  <c r="P51" i="4"/>
  <c r="L51" i="4" s="1"/>
  <c r="AA51" i="4" s="1"/>
  <c r="P139" i="4"/>
  <c r="L139" i="4" s="1"/>
  <c r="AA139" i="4" s="1"/>
  <c r="P60" i="4"/>
  <c r="L60" i="4" s="1"/>
  <c r="AA60" i="4" s="1"/>
  <c r="P80" i="4"/>
  <c r="L80" i="4" s="1"/>
  <c r="AA80" i="4" s="1"/>
  <c r="P41" i="4"/>
  <c r="L41" i="4" s="1"/>
  <c r="AA41" i="4" s="1"/>
  <c r="P160" i="4"/>
  <c r="L160" i="4" s="1"/>
  <c r="AA160" i="4" s="1"/>
  <c r="P21" i="4"/>
  <c r="L21" i="4" s="1"/>
  <c r="AA21" i="4" s="1"/>
  <c r="P54" i="4"/>
  <c r="L54" i="4" s="1"/>
  <c r="AA54" i="4" s="1"/>
  <c r="P56" i="4"/>
  <c r="L56" i="4" s="1"/>
  <c r="AA56" i="4" s="1"/>
  <c r="P74" i="4"/>
  <c r="L74" i="4" s="1"/>
  <c r="AA74" i="4" s="1"/>
  <c r="P27" i="4"/>
  <c r="L27" i="4" s="1"/>
  <c r="AA27" i="4" s="1"/>
  <c r="P136" i="4"/>
  <c r="L136" i="4" s="1"/>
  <c r="AA136" i="4" s="1"/>
  <c r="P187" i="4"/>
  <c r="L187" i="4" s="1"/>
  <c r="AA187" i="4" s="1"/>
  <c r="P52" i="4"/>
  <c r="L52" i="4" s="1"/>
  <c r="AA52" i="4" s="1"/>
  <c r="P147" i="4"/>
  <c r="L147" i="4" s="1"/>
  <c r="AA147" i="4" s="1"/>
  <c r="P16" i="4"/>
  <c r="L16" i="4" s="1"/>
  <c r="AA16" i="4" s="1"/>
  <c r="P18" i="4"/>
  <c r="L18" i="4" s="1"/>
  <c r="AA18" i="4" s="1"/>
  <c r="P77" i="4"/>
  <c r="L77" i="4" s="1"/>
  <c r="AA77" i="4" s="1"/>
  <c r="P138" i="4"/>
  <c r="L138" i="4" s="1"/>
  <c r="AA138" i="4" s="1"/>
  <c r="P119" i="4"/>
  <c r="L119" i="4" s="1"/>
  <c r="AA119" i="4" s="1"/>
  <c r="P183" i="4"/>
  <c r="L183" i="4" s="1"/>
  <c r="AA183" i="4" s="1"/>
  <c r="P151" i="4"/>
  <c r="L151" i="4" s="1"/>
  <c r="AA151" i="4" s="1"/>
  <c r="P100" i="4"/>
  <c r="L100" i="4" s="1"/>
  <c r="AA100" i="4" s="1"/>
  <c r="P50" i="4"/>
  <c r="L50" i="4" s="1"/>
  <c r="AA50" i="4" s="1"/>
  <c r="P79" i="4"/>
  <c r="L79" i="4" s="1"/>
  <c r="AA79" i="4" s="1"/>
  <c r="P55" i="4"/>
  <c r="L55" i="4" s="1"/>
  <c r="AA55" i="4" s="1"/>
  <c r="P64" i="4"/>
  <c r="L64" i="4" s="1"/>
  <c r="AA64" i="4" s="1"/>
  <c r="P91" i="4"/>
  <c r="L91" i="4" s="1"/>
  <c r="AA91" i="4" s="1"/>
  <c r="P26" i="4"/>
  <c r="L26" i="4" s="1"/>
  <c r="AA26" i="4" s="1"/>
  <c r="P154" i="4"/>
  <c r="L154" i="4" s="1"/>
  <c r="AA154" i="4" s="1"/>
  <c r="P42" i="4"/>
  <c r="L42" i="4" s="1"/>
  <c r="AA42" i="4" s="1"/>
  <c r="P68" i="4"/>
  <c r="L68" i="4" s="1"/>
  <c r="AA68" i="4" s="1"/>
  <c r="P61" i="4"/>
  <c r="L61" i="4" s="1"/>
  <c r="AA61" i="4" s="1"/>
  <c r="K79" i="3"/>
  <c r="K62" i="3"/>
  <c r="K113" i="3"/>
  <c r="P153" i="4"/>
  <c r="L153" i="4" s="1"/>
  <c r="AA153" i="4" s="1"/>
  <c r="P72" i="4"/>
  <c r="L72" i="4" s="1"/>
  <c r="AA72" i="4" s="1"/>
  <c r="I21" i="3"/>
  <c r="P13" i="4"/>
  <c r="L13" i="4" s="1"/>
  <c r="AA13" i="4" s="1"/>
  <c r="P135" i="4"/>
  <c r="L135" i="4" s="1"/>
  <c r="AA135" i="4" s="1"/>
  <c r="P28" i="4"/>
  <c r="L28" i="4" s="1"/>
  <c r="AA28" i="4" s="1"/>
  <c r="P49" i="4"/>
  <c r="L49" i="4" s="1"/>
  <c r="AA49" i="4" s="1"/>
  <c r="P112" i="4"/>
  <c r="L112" i="4" s="1"/>
  <c r="AA112" i="4" s="1"/>
  <c r="P22" i="4"/>
  <c r="L22" i="4" s="1"/>
  <c r="AA22" i="4" s="1"/>
  <c r="P175" i="4"/>
  <c r="L175" i="4" s="1"/>
  <c r="AA175" i="4" s="1"/>
  <c r="P93" i="4"/>
  <c r="L93" i="4" s="1"/>
  <c r="AA93" i="4" s="1"/>
  <c r="P125" i="4"/>
  <c r="L125" i="4" s="1"/>
  <c r="AA125" i="4" s="1"/>
  <c r="P66" i="4"/>
  <c r="L66" i="4" s="1"/>
  <c r="AA66" i="4" s="1"/>
  <c r="P188" i="4"/>
  <c r="L188" i="4" s="1"/>
  <c r="AA188" i="4" s="1"/>
  <c r="P40" i="4"/>
  <c r="L40" i="4" s="1"/>
  <c r="AA40" i="4" s="1"/>
  <c r="P121" i="4"/>
  <c r="L121" i="4" s="1"/>
  <c r="AA121" i="4" s="1"/>
  <c r="P35" i="4"/>
  <c r="L35" i="4" s="1"/>
  <c r="AA35" i="4" s="1"/>
  <c r="P48" i="4"/>
  <c r="L48" i="4" s="1"/>
  <c r="AA48" i="4" s="1"/>
  <c r="P122" i="4"/>
  <c r="L122" i="4" s="1"/>
  <c r="AA122" i="4" s="1"/>
  <c r="P165" i="4"/>
  <c r="L165" i="4" s="1"/>
  <c r="AA165" i="4" s="1"/>
  <c r="P92" i="4"/>
  <c r="L92" i="4" s="1"/>
  <c r="AA92" i="4" s="1"/>
  <c r="P117" i="4"/>
  <c r="L117" i="4" s="1"/>
  <c r="AA117" i="4" s="1"/>
  <c r="P148" i="4"/>
  <c r="L148" i="4" s="1"/>
  <c r="AA148" i="4" s="1"/>
  <c r="P69" i="4"/>
  <c r="L69" i="4" s="1"/>
  <c r="AA69" i="4" s="1"/>
  <c r="P75" i="4"/>
  <c r="L75" i="4" s="1"/>
  <c r="AA75" i="4" s="1"/>
  <c r="P53" i="4"/>
  <c r="L53" i="4" s="1"/>
  <c r="AA53" i="4" s="1"/>
  <c r="P118" i="4"/>
  <c r="L118" i="4" s="1"/>
  <c r="P107" i="4"/>
  <c r="L107" i="4" s="1"/>
  <c r="AA107" i="4" s="1"/>
  <c r="P111" i="4"/>
  <c r="L111" i="4" s="1"/>
  <c r="AA111" i="4" s="1"/>
  <c r="P34" i="4"/>
  <c r="L34" i="4" s="1"/>
  <c r="AA34" i="4" s="1"/>
  <c r="P17" i="4"/>
  <c r="L17" i="4" s="1"/>
  <c r="AA17" i="4" s="1"/>
  <c r="P134" i="4"/>
  <c r="L134" i="4" s="1"/>
  <c r="AA134" i="4" s="1"/>
  <c r="P36" i="4"/>
  <c r="L36" i="4" s="1"/>
  <c r="AA36" i="4" s="1"/>
  <c r="P23" i="4"/>
  <c r="L23" i="4" s="1"/>
  <c r="AA23" i="4" s="1"/>
  <c r="P133" i="4"/>
  <c r="L133" i="4" s="1"/>
  <c r="AA133" i="4" s="1"/>
  <c r="P123" i="4"/>
  <c r="L123" i="4" s="1"/>
  <c r="AA123" i="4" s="1"/>
  <c r="P25" i="4"/>
  <c r="L25" i="4" s="1"/>
  <c r="AA25" i="4" s="1"/>
  <c r="P171" i="4"/>
  <c r="L171" i="4" s="1"/>
  <c r="AA171" i="4" s="1"/>
  <c r="P31" i="4"/>
  <c r="L31" i="4" s="1"/>
  <c r="AA31" i="4" s="1"/>
  <c r="P96" i="4"/>
  <c r="L96" i="4" s="1"/>
  <c r="AA96" i="4" s="1"/>
  <c r="K39" i="3"/>
  <c r="P88" i="4"/>
  <c r="L88" i="4" s="1"/>
  <c r="AA88" i="4" s="1"/>
  <c r="I22" i="3"/>
  <c r="P85" i="4"/>
  <c r="L85" i="4" s="1"/>
  <c r="AA85" i="4" s="1"/>
  <c r="P12" i="4"/>
  <c r="L12" i="4" s="1"/>
  <c r="AA12" i="4" s="1"/>
  <c r="K22" i="3"/>
  <c r="K61" i="3"/>
  <c r="K38" i="3"/>
  <c r="K112" i="3"/>
  <c r="K21" i="3"/>
  <c r="K78" i="3"/>
  <c r="K95" i="3"/>
  <c r="K129" i="3"/>
  <c r="K153" i="3"/>
  <c r="K51" i="3"/>
  <c r="I135" i="3"/>
  <c r="E48" i="2"/>
  <c r="G43" i="2"/>
  <c r="D112" i="8"/>
  <c r="G53" i="1" s="1"/>
  <c r="I51" i="2" s="1"/>
  <c r="K27" i="3"/>
  <c r="I101" i="3"/>
  <c r="I81" i="3"/>
  <c r="I152" i="3"/>
  <c r="I98" i="3"/>
  <c r="G69" i="2"/>
  <c r="K191" i="3"/>
  <c r="K59" i="3"/>
  <c r="K36" i="3"/>
  <c r="K19" i="3"/>
  <c r="K144" i="3"/>
  <c r="I116" i="3"/>
  <c r="K198" i="3"/>
  <c r="K151" i="3"/>
  <c r="K134" i="3"/>
  <c r="K100" i="3"/>
  <c r="K83" i="3"/>
  <c r="I48" i="3"/>
  <c r="I24" i="3"/>
  <c r="E47" i="3"/>
  <c r="I42" i="3"/>
  <c r="I82" i="3"/>
  <c r="E49" i="3"/>
  <c r="E46" i="3"/>
  <c r="I41" i="3"/>
  <c r="P84" i="4"/>
  <c r="L84" i="4" s="1"/>
  <c r="AA84" i="4" s="1"/>
  <c r="P128" i="4"/>
  <c r="L128" i="4" s="1"/>
  <c r="AA128" i="4" s="1"/>
  <c r="P110" i="4"/>
  <c r="L110" i="4" s="1"/>
  <c r="AA110" i="4" s="1"/>
  <c r="P33" i="4"/>
  <c r="L33" i="4" s="1"/>
  <c r="AA33" i="4" s="1"/>
  <c r="P47" i="4"/>
  <c r="L47" i="4" s="1"/>
  <c r="AA47" i="4" s="1"/>
  <c r="P95" i="4"/>
  <c r="L95" i="4" s="1"/>
  <c r="AA95" i="4" s="1"/>
  <c r="P98" i="4"/>
  <c r="L98" i="4" s="1"/>
  <c r="AA98" i="4" s="1"/>
  <c r="P44" i="4"/>
  <c r="L44" i="4" s="1"/>
  <c r="AA44" i="4" s="1"/>
  <c r="P81" i="4"/>
  <c r="L81" i="4" s="1"/>
  <c r="AA81" i="4" s="1"/>
  <c r="P39" i="4"/>
  <c r="L39" i="4" s="1"/>
  <c r="AA39" i="4" s="1"/>
  <c r="P190" i="4"/>
  <c r="L190" i="4" s="1"/>
  <c r="AA190" i="4" s="1"/>
  <c r="P20" i="4"/>
  <c r="L20" i="4" s="1"/>
  <c r="AA20" i="4" s="1"/>
  <c r="P46" i="4"/>
  <c r="L46" i="4" s="1"/>
  <c r="AA46" i="4" s="1"/>
  <c r="P37" i="4"/>
  <c r="L37" i="4" s="1"/>
  <c r="AA37" i="4" s="1"/>
  <c r="P29" i="4"/>
  <c r="L29" i="4" s="1"/>
  <c r="AA29" i="4" s="1"/>
  <c r="P172" i="4"/>
  <c r="L172" i="4" s="1"/>
  <c r="AA172" i="4" s="1"/>
  <c r="P45" i="4"/>
  <c r="L45" i="4" s="1"/>
  <c r="AA45" i="4" s="1"/>
  <c r="I99" i="3"/>
  <c r="I17" i="3"/>
  <c r="P124" i="4"/>
  <c r="L124" i="4" s="1"/>
  <c r="AA124" i="4" s="1"/>
  <c r="P120" i="4"/>
  <c r="L120" i="4" s="1"/>
  <c r="AA120" i="4" s="1"/>
  <c r="P142" i="4"/>
  <c r="L142" i="4" s="1"/>
  <c r="AA142" i="4" s="1"/>
  <c r="P105" i="4"/>
  <c r="L105" i="4" s="1"/>
  <c r="AA105" i="4" s="1"/>
  <c r="P97" i="4"/>
  <c r="L97" i="4" s="1"/>
  <c r="AA97" i="4" s="1"/>
  <c r="P127" i="4"/>
  <c r="L127" i="4" s="1"/>
  <c r="AA127" i="4" s="1"/>
  <c r="P143" i="4"/>
  <c r="L143" i="4" s="1"/>
  <c r="AA143" i="4" s="1"/>
  <c r="P99" i="4"/>
  <c r="L99" i="4" s="1"/>
  <c r="AA99" i="4" s="1"/>
  <c r="P43" i="4"/>
  <c r="L43" i="4" s="1"/>
  <c r="AA43" i="4" s="1"/>
  <c r="P141" i="4"/>
  <c r="L141" i="4" s="1"/>
  <c r="AA141" i="4" s="1"/>
  <c r="P195" i="4"/>
  <c r="L195" i="4" s="1"/>
  <c r="AA195" i="4" s="1"/>
  <c r="P144" i="4"/>
  <c r="L144" i="4" s="1"/>
  <c r="AA144" i="4" s="1"/>
  <c r="P101" i="4"/>
  <c r="L101" i="4" s="1"/>
  <c r="AA101" i="4" s="1"/>
  <c r="P104" i="4"/>
  <c r="L104" i="4" s="1"/>
  <c r="AA104" i="4" s="1"/>
  <c r="P59" i="4"/>
  <c r="L59" i="4" s="1"/>
  <c r="AA59" i="4" s="1"/>
  <c r="P83" i="4"/>
  <c r="L83" i="4" s="1"/>
  <c r="AA83" i="4" s="1"/>
  <c r="P14" i="4"/>
  <c r="L14" i="4" s="1"/>
  <c r="P15" i="4"/>
  <c r="L15" i="4" s="1"/>
  <c r="AA15" i="4" s="1"/>
  <c r="I50" i="3"/>
  <c r="K26" i="3"/>
  <c r="K43" i="3"/>
  <c r="K66" i="3"/>
  <c r="K117" i="3"/>
  <c r="K132" i="3"/>
  <c r="K24" i="3"/>
  <c r="K99" i="3"/>
  <c r="K115" i="3"/>
  <c r="K116" i="3"/>
  <c r="K17" i="3"/>
  <c r="K65" i="3"/>
  <c r="K47" i="3"/>
  <c r="K41" i="3"/>
  <c r="K133" i="3"/>
  <c r="K64" i="3"/>
  <c r="K42" i="3"/>
  <c r="K98" i="3"/>
  <c r="K81" i="3"/>
  <c r="K45" i="3"/>
  <c r="K149" i="3"/>
  <c r="K49" i="3"/>
  <c r="K135" i="3"/>
  <c r="K196" i="3"/>
  <c r="K67" i="3"/>
  <c r="K200" i="3"/>
  <c r="K25" i="3"/>
  <c r="K150" i="3"/>
  <c r="K82" i="3"/>
  <c r="Y23" i="9"/>
  <c r="G74" i="1" s="1"/>
  <c r="AA118" i="4" l="1"/>
  <c r="C12" i="1"/>
  <c r="E38" i="1"/>
  <c r="P32" i="4"/>
  <c r="L32" i="4" s="1"/>
  <c r="P198" i="4"/>
  <c r="L198" i="4" s="1"/>
  <c r="P63" i="4"/>
  <c r="L63" i="4" s="1"/>
  <c r="P158" i="4"/>
  <c r="L158" i="4" s="1"/>
  <c r="P199" i="4"/>
  <c r="L199" i="4" s="1"/>
  <c r="P174" i="4"/>
  <c r="L174" i="4" s="1"/>
  <c r="P157" i="4"/>
  <c r="L157" i="4" s="1"/>
  <c r="P186" i="4"/>
  <c r="L186" i="4" s="1"/>
  <c r="P109" i="4"/>
  <c r="L109" i="4" s="1"/>
  <c r="P161" i="4"/>
  <c r="L161" i="4" s="1"/>
  <c r="P173" i="4"/>
  <c r="L173" i="4" s="1"/>
  <c r="P159" i="4"/>
  <c r="L159" i="4" s="1"/>
  <c r="P185" i="4"/>
  <c r="L185" i="4" s="1"/>
  <c r="P108" i="4"/>
  <c r="L108" i="4" s="1"/>
  <c r="P30" i="4"/>
  <c r="L30" i="4" s="1"/>
  <c r="P184" i="4"/>
  <c r="L184" i="4" s="1"/>
  <c r="P162" i="4"/>
  <c r="L162" i="4" s="1"/>
  <c r="P156" i="4"/>
  <c r="L156" i="4" s="1"/>
  <c r="AA14" i="4"/>
  <c r="I49" i="3"/>
  <c r="AC20" i="9"/>
  <c r="I47" i="3"/>
  <c r="K202" i="3"/>
  <c r="E21" i="2" l="1"/>
  <c r="AA18" i="9"/>
  <c r="Q198" i="4"/>
  <c r="M198" i="4" s="1"/>
  <c r="AA198" i="4" s="1"/>
  <c r="Q186" i="4"/>
  <c r="M186" i="4" s="1"/>
  <c r="AA186" i="4" s="1"/>
  <c r="Q161" i="4"/>
  <c r="M161" i="4" s="1"/>
  <c r="AA161" i="4" s="1"/>
  <c r="Q173" i="4"/>
  <c r="M173" i="4" s="1"/>
  <c r="AA173" i="4" s="1"/>
  <c r="Q156" i="4"/>
  <c r="M156" i="4" s="1"/>
  <c r="AA19" i="9" s="1"/>
  <c r="AC19" i="9" s="1"/>
  <c r="Q32" i="4"/>
  <c r="M32" i="4" s="1"/>
  <c r="AA32" i="4" s="1"/>
  <c r="Q184" i="4"/>
  <c r="M184" i="4" s="1"/>
  <c r="AA184" i="4" s="1"/>
  <c r="Q159" i="4"/>
  <c r="M159" i="4" s="1"/>
  <c r="AA159" i="4" s="1"/>
  <c r="Q108" i="4"/>
  <c r="M108" i="4" s="1"/>
  <c r="AA108" i="4" s="1"/>
  <c r="Q199" i="4"/>
  <c r="M199" i="4" s="1"/>
  <c r="AA199" i="4" s="1"/>
  <c r="Q162" i="4"/>
  <c r="M162" i="4" s="1"/>
  <c r="AA162" i="4" s="1"/>
  <c r="Q174" i="4"/>
  <c r="M174" i="4" s="1"/>
  <c r="AA174" i="4" s="1"/>
  <c r="Q157" i="4"/>
  <c r="M157" i="4" s="1"/>
  <c r="AA157" i="4" s="1"/>
  <c r="Q185" i="4"/>
  <c r="M185" i="4" s="1"/>
  <c r="AA185" i="4" s="1"/>
  <c r="Q109" i="4"/>
  <c r="M109" i="4" s="1"/>
  <c r="AA109" i="4" s="1"/>
  <c r="Q30" i="4"/>
  <c r="M30" i="4" s="1"/>
  <c r="AA30" i="4" s="1"/>
  <c r="Q158" i="4"/>
  <c r="M158" i="4" s="1"/>
  <c r="AA158" i="4" s="1"/>
  <c r="Q63" i="4"/>
  <c r="M63" i="4" s="1"/>
  <c r="AA63" i="4" s="1"/>
  <c r="I46" i="3"/>
  <c r="AA156" i="4" l="1"/>
  <c r="AA17" i="9"/>
  <c r="E22" i="1"/>
  <c r="AC18" i="9"/>
  <c r="C38" i="1"/>
  <c r="AA16" i="9"/>
  <c r="AC16" i="9" s="1"/>
  <c r="G51" i="2" l="1"/>
  <c r="I27" i="1"/>
  <c r="C27" i="1" s="1"/>
  <c r="E50" i="1"/>
  <c r="G22" i="1"/>
  <c r="AA202" i="4"/>
  <c r="AA204" i="4" s="1"/>
  <c r="J4" i="3" s="1"/>
  <c r="C50" i="1"/>
  <c r="AC17" i="9"/>
  <c r="AC23" i="9" s="1"/>
  <c r="AA23" i="9"/>
  <c r="E27" i="1" l="1"/>
  <c r="E26" i="2" s="1"/>
  <c r="E49" i="2"/>
  <c r="C11" i="2"/>
  <c r="F48" i="2" l="1"/>
  <c r="G48" i="2" s="1"/>
  <c r="G50" i="1"/>
  <c r="G38" i="1"/>
  <c r="F37" i="2"/>
  <c r="G37" i="2" s="1"/>
  <c r="F21" i="2"/>
  <c r="G21" i="2" s="1"/>
  <c r="G45" i="1" l="1"/>
  <c r="G23" i="1"/>
  <c r="G33" i="1"/>
  <c r="G22" i="2"/>
  <c r="F26" i="2"/>
  <c r="G26" i="2" s="1"/>
  <c r="G27" i="2" s="1"/>
  <c r="G27" i="1"/>
  <c r="G28" i="1" s="1"/>
  <c r="G32" i="2"/>
  <c r="G65" i="2"/>
  <c r="F65" i="2" s="1"/>
  <c r="E65" i="2" s="1"/>
  <c r="G63" i="2"/>
  <c r="F63" i="2" s="1"/>
  <c r="E63" i="2" s="1"/>
  <c r="G64" i="2"/>
  <c r="F64" i="2" s="1"/>
  <c r="E64" i="2" s="1"/>
  <c r="G49" i="2" l="1"/>
  <c r="G51" i="1"/>
  <c r="G46" i="1"/>
  <c r="G44" i="2"/>
  <c r="G33" i="2"/>
  <c r="G39" i="1"/>
  <c r="G38" i="2"/>
  <c r="G34" i="1"/>
  <c r="G62" i="2"/>
  <c r="G56" i="1" l="1"/>
  <c r="G57" i="1" s="1"/>
  <c r="G58" i="1" s="1"/>
  <c r="C11" i="1"/>
  <c r="AD19" i="9"/>
  <c r="AD18" i="9"/>
  <c r="AD21" i="9"/>
  <c r="AD20" i="9"/>
  <c r="AD16" i="9"/>
  <c r="AD17" i="9"/>
  <c r="C10" i="2"/>
  <c r="G55" i="2"/>
  <c r="G56" i="2" s="1"/>
  <c r="G57" i="2" s="1"/>
  <c r="F62" i="2"/>
  <c r="E62" i="2" s="1"/>
  <c r="G71" i="2"/>
  <c r="C12" i="2" l="1"/>
  <c r="AD23" i="9"/>
  <c r="C13" i="1" s="1"/>
  <c r="C13" i="2"/>
  <c r="G72" i="2"/>
  <c r="G73" i="2" s="1"/>
  <c r="C14" i="2" l="1"/>
  <c r="T21" i="9" l="1"/>
  <c r="T23" i="9" l="1"/>
  <c r="G70" i="1" s="1"/>
  <c r="O21" i="9"/>
  <c r="O23" i="9" s="1"/>
  <c r="G69" i="1" s="1"/>
  <c r="N23" i="9"/>
  <c r="J21" i="9"/>
  <c r="J23" i="9" s="1"/>
  <c r="G68" i="1" s="1"/>
  <c r="I23" i="9"/>
  <c r="E21" i="9"/>
  <c r="E23" i="9" s="1"/>
  <c r="G67" i="1" s="1"/>
  <c r="G76" i="1" l="1"/>
  <c r="G77" i="1" s="1"/>
  <c r="G78" i="1" s="1"/>
  <c r="C14" i="1" l="1"/>
  <c r="C15" i="1" s="1"/>
</calcChain>
</file>

<file path=xl/sharedStrings.xml><?xml version="1.0" encoding="utf-8"?>
<sst xmlns="http://schemas.openxmlformats.org/spreadsheetml/2006/main" count="2317" uniqueCount="556">
  <si>
    <t>Invoervelden</t>
  </si>
  <si>
    <t>Naam opdrachtgever</t>
  </si>
  <si>
    <t>Calculatie onderdeel</t>
  </si>
  <si>
    <t>Contractblad jaarprijs Totaal</t>
  </si>
  <si>
    <t>Gebouw/plaats</t>
  </si>
  <si>
    <t>Contractblad jaarprijs Totaal per locatie</t>
  </si>
  <si>
    <t>Berekening prijsverhogingen:</t>
  </si>
  <si>
    <t>Besteknummer</t>
  </si>
  <si>
    <t>Locatie:</t>
  </si>
  <si>
    <t>Naam leverancier</t>
  </si>
  <si>
    <t>Prijspeil</t>
  </si>
  <si>
    <t>Bijzonderheden</t>
  </si>
  <si>
    <t>Vertrouwelijk</t>
  </si>
  <si>
    <t>Kengetallenoverzicht schoonmaakonderhoud</t>
  </si>
  <si>
    <t>Jaarprijs schoonmaak excl. btw</t>
  </si>
  <si>
    <t>Gewogenprestatie</t>
  </si>
  <si>
    <t>Jaar</t>
  </si>
  <si>
    <t>Machine kosten excl. btw</t>
  </si>
  <si>
    <t>%</t>
  </si>
  <si>
    <t>PROGR.CODE</t>
  </si>
  <si>
    <t>Kleinschaligheid toeslag</t>
  </si>
  <si>
    <t>FREQ. PER JAAR</t>
  </si>
  <si>
    <t>Jaarprijs glas excl. btw</t>
  </si>
  <si>
    <t>Totaal</t>
  </si>
  <si>
    <t>RUIMTECATEGORIE</t>
  </si>
  <si>
    <t>FREQ. OMSCHRIJVING</t>
  </si>
  <si>
    <t>KENGETAL BASIS-BEURT</t>
  </si>
  <si>
    <t>KENGETAL NALOOP-BEURT</t>
  </si>
  <si>
    <t>KENGETAL ZA ZO FSTDG</t>
  </si>
  <si>
    <t>KENGETAL NALOOP-BEURT ZA ZO FSTDG</t>
  </si>
  <si>
    <t>PRESTATIE NORM</t>
  </si>
  <si>
    <t>M2 VLOER</t>
  </si>
  <si>
    <t>VERHOUDING VLOEROPP.</t>
  </si>
  <si>
    <t>OPMERKING</t>
  </si>
  <si>
    <t>VSR</t>
  </si>
  <si>
    <t>Basis kengetal</t>
  </si>
  <si>
    <t>JAARPRIJS SCHOONMAAK</t>
  </si>
  <si>
    <t>Percentage</t>
  </si>
  <si>
    <t>hier evt aanpassen</t>
  </si>
  <si>
    <t>Aantal uren per jaar</t>
  </si>
  <si>
    <t>Tarief</t>
  </si>
  <si>
    <t>Prijs per jaar</t>
  </si>
  <si>
    <t>PRODUCTIE-UREN MAANDAG-VRIJDAG</t>
  </si>
  <si>
    <t>Administratieve ruimten</t>
  </si>
  <si>
    <t>10 x per jaar</t>
  </si>
  <si>
    <t xml:space="preserve">06:00-21:30 uur maan-/vrijdag </t>
  </si>
  <si>
    <t>B</t>
  </si>
  <si>
    <t>12 x per jaar</t>
  </si>
  <si>
    <t>1 x per week (40 weken p/j)</t>
  </si>
  <si>
    <t>1 x per week</t>
  </si>
  <si>
    <t>2 x per week (40 weken p/j)</t>
  </si>
  <si>
    <t>2 x per week</t>
  </si>
  <si>
    <t>TOEZICHT-UREN MAANDAG-VRIJDAG</t>
  </si>
  <si>
    <t>Uren per dag</t>
  </si>
  <si>
    <t>Aantal dagen per jaar</t>
  </si>
  <si>
    <t>3 x per week (40 weken p/j)</t>
  </si>
  <si>
    <t>om de dag</t>
  </si>
  <si>
    <t>3 x per week</t>
  </si>
  <si>
    <t>4 x per week (40 weken p/j)</t>
  </si>
  <si>
    <t>5 x per week (40 weken p/j)</t>
  </si>
  <si>
    <t>4 x per week</t>
  </si>
  <si>
    <t>5 x per week</t>
  </si>
  <si>
    <t>7 dagen per week</t>
  </si>
  <si>
    <t>Sanitaire ruimten</t>
  </si>
  <si>
    <t>S</t>
  </si>
  <si>
    <t>Machinekosten totaal -/- totaal productie uren X productie uren locatie.</t>
  </si>
  <si>
    <t>MACHINEKOSTEN zijn op basis van totaalkosten evenredig verdeeld op basis van productie uren.</t>
  </si>
  <si>
    <t>TOTAAL KOSTEN PER JAAR EXCLUSIEF BTW</t>
  </si>
  <si>
    <t>B.T.W.</t>
  </si>
  <si>
    <t>Totale kosten per jaar inclusief B.T.W.</t>
  </si>
  <si>
    <t xml:space="preserve"> </t>
  </si>
  <si>
    <t>JAARPRIJS GLASBEWASSING</t>
  </si>
  <si>
    <t>MACHINEKOSTEN [zie blad machine investeringen voor kostenopbouw]</t>
  </si>
  <si>
    <t>uitgesloten van prijsverhogingen</t>
  </si>
  <si>
    <t>Frequentie</t>
  </si>
  <si>
    <t>tarief</t>
  </si>
  <si>
    <t>Prijs per beurt</t>
  </si>
  <si>
    <t>Gevelglas buitenzijde</t>
  </si>
  <si>
    <t>Gevelglas binnenzijde</t>
  </si>
  <si>
    <t>ARBEIDSMIDDELEN</t>
  </si>
  <si>
    <t>Zie 8-Glasbewassing voor opbouw</t>
  </si>
  <si>
    <t>2 x per dag</t>
  </si>
  <si>
    <t>4 x per dag</t>
  </si>
  <si>
    <t>Verkeersruimten</t>
  </si>
  <si>
    <t>V</t>
  </si>
  <si>
    <t>VP</t>
  </si>
  <si>
    <t>O</t>
  </si>
  <si>
    <t>Leslokalen</t>
  </si>
  <si>
    <t>Opslagruimten</t>
  </si>
  <si>
    <t>Ruimtestaat</t>
  </si>
  <si>
    <t>Plaats</t>
  </si>
  <si>
    <t>LOCATIE</t>
  </si>
  <si>
    <t>VERD.</t>
  </si>
  <si>
    <t xml:space="preserve">RUIMTE NR </t>
  </si>
  <si>
    <t>RUIMTE OMSCHRIJVING (OPDRACHTGEVER)</t>
  </si>
  <si>
    <t>VLOER SOORT</t>
  </si>
  <si>
    <t>PROGR. CODE</t>
  </si>
  <si>
    <t>FREQ. NOTATIE</t>
  </si>
  <si>
    <t>UREN P/JR        MA-VR</t>
  </si>
  <si>
    <t>UREN P/JR     NALOOP MA/Vr</t>
  </si>
  <si>
    <t>UREN P/JR     ZA ZO FSTDG</t>
  </si>
  <si>
    <t>UREN P/JR     NALOOP ZA ZO FSTDG</t>
  </si>
  <si>
    <t>KEN-GETAL MA-VR</t>
  </si>
  <si>
    <t>KEN-GETAL NALOOP</t>
  </si>
  <si>
    <t>KEN-GETAL ZA ZO FSTDG</t>
  </si>
  <si>
    <t>KEN-GETAL NALOOP ZA ZO FSTDG</t>
  </si>
  <si>
    <t>VSR CODE</t>
  </si>
  <si>
    <t>Corectie factor MA VR</t>
  </si>
  <si>
    <t>Corectie factor NL MA VR</t>
  </si>
  <si>
    <t>Corectie factor ZA ZO FSTDG</t>
  </si>
  <si>
    <t>Corectie factor NL ZA ZO FSTDG</t>
  </si>
  <si>
    <t>Opmerking</t>
  </si>
  <si>
    <t>Bedrijfsgemiddelde</t>
  </si>
  <si>
    <t xml:space="preserve">Sociale verzekeringen - Ouderdomspensioen (OP/NP) </t>
  </si>
  <si>
    <t>werkgeversdeel</t>
  </si>
  <si>
    <t>SV uurloon inclusief toeslagen</t>
  </si>
  <si>
    <t>Franchise OP-premie per uur</t>
  </si>
  <si>
    <t>Grondslag loon voor berekening OP premie</t>
  </si>
  <si>
    <t>Premie Ouderdomspensioen (OP)</t>
  </si>
  <si>
    <t>Effectieve OP premie</t>
  </si>
  <si>
    <t>Berekening werkbaredagen</t>
  </si>
  <si>
    <t>Schoonmaak</t>
  </si>
  <si>
    <t>Glasbewassing</t>
  </si>
  <si>
    <t>Aantal kalenderdagen</t>
  </si>
  <si>
    <t>Weekenddagen</t>
  </si>
  <si>
    <t>Werkdagen per jaar</t>
  </si>
  <si>
    <t>Nat. feestdagen, kort verzuim, bijz. CAO</t>
  </si>
  <si>
    <t>Vakantiedagen</t>
  </si>
  <si>
    <t>Ziektedagen</t>
  </si>
  <si>
    <t>Vorstverlet</t>
  </si>
  <si>
    <t>Werkbare dagen per jaar</t>
  </si>
  <si>
    <t>Nat. feestdagen, kort verzuim, bijz CAO</t>
  </si>
  <si>
    <t>Totaal % opslag werkbare dagen</t>
  </si>
  <si>
    <t>Specialistentoeslag</t>
  </si>
  <si>
    <t>Projectgebonden!</t>
  </si>
  <si>
    <t>Gevarentoeslag  (indien van toepassing)</t>
  </si>
  <si>
    <t>Bruto uurloon</t>
  </si>
  <si>
    <t xml:space="preserve">Vakantietoeslag </t>
  </si>
  <si>
    <t>Bruto uurloon inclusief toeslagen</t>
  </si>
  <si>
    <t>SV-loon grondslag voor berekening sociale verzekeringen</t>
  </si>
  <si>
    <t>Premies Sociale Verzekeringen</t>
  </si>
  <si>
    <t>[zie premies en opslagen]</t>
  </si>
  <si>
    <t>Subtotaal loonkosten per uur inclusief sociale verzekeringen</t>
  </si>
  <si>
    <t>Opslag niet werkbare dagen</t>
  </si>
  <si>
    <t>Totaal loonkosten per uur</t>
  </si>
  <si>
    <t>Materiaal/- en middelen</t>
  </si>
  <si>
    <t>Werkkleding en uitrusting</t>
  </si>
  <si>
    <t>Totaal directe kosten</t>
  </si>
  <si>
    <t>Indirect toezicht</t>
  </si>
  <si>
    <t>Managementkosten</t>
  </si>
  <si>
    <t>P.Z. kosten</t>
  </si>
  <si>
    <t>Opleiding</t>
  </si>
  <si>
    <t>Administratiekosten</t>
  </si>
  <si>
    <t>Huisvestingskosten</t>
  </si>
  <si>
    <t>Reiskosten/autokosten</t>
  </si>
  <si>
    <t>Kosten verzuimbegeleiding</t>
  </si>
  <si>
    <t>Totaal indirecte kosten</t>
  </si>
  <si>
    <t>Risico en winst</t>
  </si>
  <si>
    <t>Totaal eindtarief normale werktijden [06.00-21.30 uur]</t>
  </si>
  <si>
    <t>Totaal eindtarief weekenden [incl. 50% toeslag]</t>
  </si>
  <si>
    <t>Totaal eindtarief feestdagen [incl. 150% toeslag]</t>
  </si>
  <si>
    <t>op afroep</t>
  </si>
  <si>
    <t>nvt</t>
  </si>
  <si>
    <t>niet van toepassing</t>
  </si>
  <si>
    <t>Toelichting kengetallenoverzicht:</t>
  </si>
  <si>
    <t>Programmacode</t>
  </si>
  <si>
    <t>: unieke code die is gekoppeld aan een schoonmaakprogramma voor een bepaalde ruimtecategorie</t>
  </si>
  <si>
    <t>Frequentienotatie</t>
  </si>
  <si>
    <t>: cijfermatige notatie van het aantal keren dat een ruimte per jaar wordt schoongemaakt (zie onderstaande opgave)</t>
  </si>
  <si>
    <t>Ruimtecategorie</t>
  </si>
  <si>
    <t>: onderverdeling van de aanwezige ruimten in een object in een aantal categorieën</t>
  </si>
  <si>
    <t>Frequentie-omschr.</t>
  </si>
  <si>
    <t>: omschrijving van het aantal keren dat een ruimte per jaar wordt schoongemaakt (zie onderstaande opgave)</t>
  </si>
  <si>
    <t>Kengetal</t>
  </si>
  <si>
    <t xml:space="preserve">: uren per vierkante meter per jaar </t>
  </si>
  <si>
    <t>VSR-code</t>
  </si>
  <si>
    <t>: afkortingen voor ruimtecategorieën bij toepassing van VSR-kwaliteitsmetingen B=bureaukamers, V=verkeersruimten, S=sanitaire ruimten</t>
  </si>
  <si>
    <t>Prestatienorm</t>
  </si>
  <si>
    <t>: aantal schoon te maken m2 per uur</t>
  </si>
  <si>
    <t>Machine investeringskosten</t>
  </si>
  <si>
    <t>Machine investeringkosten</t>
  </si>
  <si>
    <t>Machine</t>
  </si>
  <si>
    <t>Omschrijving</t>
  </si>
  <si>
    <t>Kosten bij koop (excl. btw)</t>
  </si>
  <si>
    <t>Kostprijs</t>
  </si>
  <si>
    <t>Catalogusprijs</t>
  </si>
  <si>
    <t>Korting</t>
  </si>
  <si>
    <t>Netto aanschafprijs</t>
  </si>
  <si>
    <t xml:space="preserve">Afschrijvingstermijn in jaren </t>
  </si>
  <si>
    <t>Restwaarde</t>
  </si>
  <si>
    <t>Kosten bij koop per jaar</t>
  </si>
  <si>
    <t>Afschrijvingskosten per jaar</t>
  </si>
  <si>
    <t>Onderhoudskosten per jaar*</t>
  </si>
  <si>
    <t xml:space="preserve">Renteverlies per jaar </t>
  </si>
  <si>
    <t xml:space="preserve">Verzekeringskosten per jaar </t>
  </si>
  <si>
    <t>Totaal kosten bij koop per jaar per machine</t>
  </si>
  <si>
    <t>Inzet van het aantal machines [stuks]</t>
  </si>
  <si>
    <t>Toelichting:</t>
  </si>
  <si>
    <t xml:space="preserve">Alle kosten aanbieden inclusief de benodigde hulpstukken/borstels, etc. </t>
  </si>
  <si>
    <t>Onderhoudskosten aanbieden inclusief de kosten van reparaties en/of inzet van vervangende apparatuur.</t>
  </si>
  <si>
    <t>Alle prijzen aanbieden exclusief btw.</t>
  </si>
  <si>
    <t>prijsverhoging</t>
  </si>
  <si>
    <t>niets invullen</t>
  </si>
  <si>
    <t>Uitvoering normale werktijden: maandag t/m vrijdag [06.00 en 21.30 uur]</t>
  </si>
  <si>
    <t>Prijsvorming Glasbewassing</t>
  </si>
  <si>
    <t>Kleinschaligheidsberekening</t>
  </si>
  <si>
    <t>Entreeglas</t>
  </si>
  <si>
    <t>Uren per jaar</t>
  </si>
  <si>
    <t>Frequentie p/j</t>
  </si>
  <si>
    <t>Minimale uren p/d</t>
  </si>
  <si>
    <t>Kleinschaligheidstoeslag</t>
  </si>
  <si>
    <t>Afroepprijzen</t>
  </si>
  <si>
    <t>Prijsvorming Afroep werkzaamheden</t>
  </si>
  <si>
    <t>Prijs p/m2 of per stuk excl. Btw</t>
  </si>
  <si>
    <t>Activiteit</t>
  </si>
  <si>
    <t>frequentie</t>
  </si>
  <si>
    <t>Opmerking:</t>
  </si>
  <si>
    <t>Alle prijzen zijn  inclusief materialen en middelen, voorrijkosten en overige bijkomende kosten.</t>
  </si>
  <si>
    <t>Alle prijzen zijn exclusief btw</t>
  </si>
  <si>
    <t>Uitvoering op normale werktijden: maandag t/m vrijdag [06.00 en 21.30 uur]</t>
  </si>
  <si>
    <t>Gewogen prestatie</t>
  </si>
  <si>
    <t>5 x per week (42 weken p/j)</t>
  </si>
  <si>
    <t>m2</t>
  </si>
  <si>
    <t xml:space="preserve">Separatieglas tweezijdig gemeten </t>
  </si>
  <si>
    <t>Separatieglas tweezijdig gemeten</t>
  </si>
  <si>
    <t>Entree</t>
  </si>
  <si>
    <t>Gymzaal</t>
  </si>
  <si>
    <t>Uren per jaar hier invullen</t>
  </si>
  <si>
    <t>Exploitatie calculatie</t>
  </si>
  <si>
    <t>5 x per week (45 weken p/j)</t>
  </si>
  <si>
    <t>5 x per week (49 weken p/j)</t>
  </si>
  <si>
    <t>m2 Buitengevelglas (incl. kozijnen)</t>
  </si>
  <si>
    <t>m2 Binnengevelglas (incl. kozijnen)</t>
  </si>
  <si>
    <t>prijs p/m2/stuk/keer</t>
  </si>
  <si>
    <t>Per m2/stuk/keer</t>
  </si>
  <si>
    <t>4 x per jaar</t>
  </si>
  <si>
    <t>3 x p/w 45 weken p/j</t>
  </si>
  <si>
    <t>5 x p/w (49 weken p/j) + 1 x naloop p/d</t>
  </si>
  <si>
    <t>5 x p/w (45 weken p/j) + 1 x naloop p/d</t>
  </si>
  <si>
    <t>5 x p/w (45 weken p/j) + 2 x naloop</t>
  </si>
  <si>
    <t xml:space="preserve">7 dagen p/w (45 weken p/j) </t>
  </si>
  <si>
    <t>PRODUCTIE-UREN zater- en zondagen</t>
  </si>
  <si>
    <t xml:space="preserve">06:00-21:30 uur zater- en zondagen </t>
  </si>
  <si>
    <t>TOEZICHT-UREN zater- en zondagen</t>
  </si>
  <si>
    <t>PRODUCTIE-UREN feestdagen</t>
  </si>
  <si>
    <t xml:space="preserve">06:00-21:30 uur feestdagen </t>
  </si>
  <si>
    <t>TOEZICHT-UREN feestdagen</t>
  </si>
  <si>
    <t>INVOER VLELDEN</t>
  </si>
  <si>
    <t>m2 Separatieglas tweezijdig gemeten (incl. kozijnen) (incl. buitezijde liftschacht)</t>
  </si>
  <si>
    <t>5 x per week (46 weken p/j)</t>
  </si>
  <si>
    <t>WIA Basispremie</t>
  </si>
  <si>
    <t>WGA</t>
  </si>
  <si>
    <t>ZW-flex</t>
  </si>
  <si>
    <t>WW premie- Algemeen Werkeloosheidsfonds (Awf)</t>
  </si>
  <si>
    <t>Transitievergoeding</t>
  </si>
  <si>
    <t>Zorgverzekeringswet (Zvw)</t>
  </si>
  <si>
    <t>OP/NP</t>
  </si>
  <si>
    <t>Kinderopvang</t>
  </si>
  <si>
    <t>RAS premie</t>
  </si>
  <si>
    <t>Totaal opslag sociale lasten</t>
  </si>
  <si>
    <t>Let op -/- bedrag</t>
  </si>
  <si>
    <t xml:space="preserve">Het aantal werkbaredagen per jaar is een gemiddelde over 5 jaar. Er vindt geen periodieke verrekening plaats inverband met schrikkeljaren. </t>
  </si>
  <si>
    <t>Tariefopbouw schoonmaak</t>
  </si>
  <si>
    <t>Gemiddeld tarief ma t/m vr</t>
  </si>
  <si>
    <t>Medewerker</t>
  </si>
  <si>
    <t>17 jaar en jonger</t>
  </si>
  <si>
    <t>18 jaar</t>
  </si>
  <si>
    <t>19 jaar</t>
  </si>
  <si>
    <t>Vakvolwassen 1 dienstjaar</t>
  </si>
  <si>
    <t xml:space="preserve">Structurele eindejaarsuitkering </t>
  </si>
  <si>
    <t>Vakvolwassen 2 dienstjaren</t>
  </si>
  <si>
    <t>Vakvolwassen 3 dienstjaren</t>
  </si>
  <si>
    <t>Vakvolwassen 4 dienstjaren</t>
  </si>
  <si>
    <t>Percentage per loongroep voor gemiddeld tarief</t>
  </si>
  <si>
    <t>Totaal per loongroepen</t>
  </si>
  <si>
    <t>Opbouw gemiddeld tarief</t>
  </si>
  <si>
    <t>Totaal eindtarief  [incl. 30% toeslag]</t>
  </si>
  <si>
    <t>Tariefopbouw toezicht</t>
  </si>
  <si>
    <t>Gemiddeld tarief  ma t/m vr</t>
  </si>
  <si>
    <t>Vertrouwlijk</t>
  </si>
  <si>
    <t>Gemiddeld basisuurloon</t>
  </si>
  <si>
    <t>6-Opbouw uurtarief productie</t>
  </si>
  <si>
    <t>Gemiddeld basisuurloon toezicht</t>
  </si>
  <si>
    <t>Gemiddeld uurloon productie</t>
  </si>
  <si>
    <t>Gemiddeld uurloon toezicht</t>
  </si>
  <si>
    <t>Kleinschaligheid toeslag excl. btw</t>
  </si>
  <si>
    <t>Additionele kosten</t>
  </si>
  <si>
    <t>Sociale verzekeringen productie</t>
  </si>
  <si>
    <t>Sociale verzekeringen toezicht</t>
  </si>
  <si>
    <t>Extra</t>
  </si>
  <si>
    <t>Verkeersruimte</t>
  </si>
  <si>
    <t>Steen</t>
  </si>
  <si>
    <t>Receptie</t>
  </si>
  <si>
    <t>Bureaukamer</t>
  </si>
  <si>
    <t>Kantoor</t>
  </si>
  <si>
    <t>Sanitair</t>
  </si>
  <si>
    <t>Pantry</t>
  </si>
  <si>
    <t>PVC</t>
  </si>
  <si>
    <t>Gang</t>
  </si>
  <si>
    <t>Gietvloer</t>
  </si>
  <si>
    <t>Uurlonen per 30 juni 2024</t>
  </si>
  <si>
    <t>Prijsverhogingen per jaar, Gebruikte tarieven 30 juni 2024.</t>
  </si>
  <si>
    <t>Herman Broerenstichting</t>
  </si>
  <si>
    <t>Delft</t>
  </si>
  <si>
    <t>Calculatie Herman Broerenstichting -2024.01</t>
  </si>
  <si>
    <t>V001</t>
  </si>
  <si>
    <t>V003</t>
  </si>
  <si>
    <t>B004</t>
  </si>
  <si>
    <t>B005</t>
  </si>
  <si>
    <t>V006</t>
  </si>
  <si>
    <t>B007</t>
  </si>
  <si>
    <t>B008</t>
  </si>
  <si>
    <t>B009</t>
  </si>
  <si>
    <t>B010</t>
  </si>
  <si>
    <t>S011</t>
  </si>
  <si>
    <t>S012</t>
  </si>
  <si>
    <t>B013</t>
  </si>
  <si>
    <t>V014</t>
  </si>
  <si>
    <t>V015</t>
  </si>
  <si>
    <t>S016</t>
  </si>
  <si>
    <t>V017</t>
  </si>
  <si>
    <t>S018</t>
  </si>
  <si>
    <t>S019</t>
  </si>
  <si>
    <t>V020</t>
  </si>
  <si>
    <t>S021</t>
  </si>
  <si>
    <t>S022</t>
  </si>
  <si>
    <t>V023</t>
  </si>
  <si>
    <t>V024</t>
  </si>
  <si>
    <t>V027</t>
  </si>
  <si>
    <t>V028</t>
  </si>
  <si>
    <t>V029</t>
  </si>
  <si>
    <t>V030</t>
  </si>
  <si>
    <t>L031</t>
  </si>
  <si>
    <t>L032</t>
  </si>
  <si>
    <t>V033</t>
  </si>
  <si>
    <t>S034</t>
  </si>
  <si>
    <t>S035</t>
  </si>
  <si>
    <t>S036</t>
  </si>
  <si>
    <t>S037</t>
  </si>
  <si>
    <t>L038</t>
  </si>
  <si>
    <t>V039</t>
  </si>
  <si>
    <t>V040</t>
  </si>
  <si>
    <t>V041</t>
  </si>
  <si>
    <t>V042</t>
  </si>
  <si>
    <t>V043</t>
  </si>
  <si>
    <t>V044</t>
  </si>
  <si>
    <t>V045</t>
  </si>
  <si>
    <t>V047</t>
  </si>
  <si>
    <t>B048</t>
  </si>
  <si>
    <t>S049</t>
  </si>
  <si>
    <t>S050</t>
  </si>
  <si>
    <t>S051</t>
  </si>
  <si>
    <t>L052</t>
  </si>
  <si>
    <t>L053</t>
  </si>
  <si>
    <t>L054</t>
  </si>
  <si>
    <t>S056</t>
  </si>
  <si>
    <t>S057</t>
  </si>
  <si>
    <t>L059</t>
  </si>
  <si>
    <t>V060</t>
  </si>
  <si>
    <t>B061</t>
  </si>
  <si>
    <t>L062</t>
  </si>
  <si>
    <t>V063</t>
  </si>
  <si>
    <t>S064</t>
  </si>
  <si>
    <t>S065</t>
  </si>
  <si>
    <t>S066</t>
  </si>
  <si>
    <t>S067</t>
  </si>
  <si>
    <t>L068</t>
  </si>
  <si>
    <t>V069</t>
  </si>
  <si>
    <t>L074</t>
  </si>
  <si>
    <t>S075</t>
  </si>
  <si>
    <t>S076</t>
  </si>
  <si>
    <t>L077</t>
  </si>
  <si>
    <t>V078</t>
  </si>
  <si>
    <t>L079</t>
  </si>
  <si>
    <t>S080</t>
  </si>
  <si>
    <t>S081</t>
  </si>
  <si>
    <t>S082</t>
  </si>
  <si>
    <t>S083</t>
  </si>
  <si>
    <t>V084</t>
  </si>
  <si>
    <t>V101</t>
  </si>
  <si>
    <t>B102</t>
  </si>
  <si>
    <t>B103</t>
  </si>
  <si>
    <t>B104</t>
  </si>
  <si>
    <t>B105</t>
  </si>
  <si>
    <t>S106</t>
  </si>
  <si>
    <t>V107</t>
  </si>
  <si>
    <t>B003</t>
  </si>
  <si>
    <t>V004</t>
  </si>
  <si>
    <t>V011</t>
  </si>
  <si>
    <t>L014</t>
  </si>
  <si>
    <t>S015</t>
  </si>
  <si>
    <t>V019</t>
  </si>
  <si>
    <t>V022</t>
  </si>
  <si>
    <t>V003a</t>
  </si>
  <si>
    <t>B006</t>
  </si>
  <si>
    <t>V007</t>
  </si>
  <si>
    <t>V008</t>
  </si>
  <si>
    <t>V009</t>
  </si>
  <si>
    <t>V012</t>
  </si>
  <si>
    <t>S013</t>
  </si>
  <si>
    <t>L015</t>
  </si>
  <si>
    <t>V016</t>
  </si>
  <si>
    <t>S020</t>
  </si>
  <si>
    <t>S024</t>
  </si>
  <si>
    <t>S025</t>
  </si>
  <si>
    <t>V026</t>
  </si>
  <si>
    <t>S028</t>
  </si>
  <si>
    <t>S029</t>
  </si>
  <si>
    <t>L030</t>
  </si>
  <si>
    <t>B033</t>
  </si>
  <si>
    <t>L102</t>
  </si>
  <si>
    <t>L103</t>
  </si>
  <si>
    <t>V104</t>
  </si>
  <si>
    <t>L105</t>
  </si>
  <si>
    <t>V106</t>
  </si>
  <si>
    <t>S108</t>
  </si>
  <si>
    <t>V109</t>
  </si>
  <si>
    <t>V111</t>
  </si>
  <si>
    <t>V112</t>
  </si>
  <si>
    <t>S114</t>
  </si>
  <si>
    <t>S115</t>
  </si>
  <si>
    <t>L116</t>
  </si>
  <si>
    <t>L117</t>
  </si>
  <si>
    <t>L119</t>
  </si>
  <si>
    <t>L120</t>
  </si>
  <si>
    <t>B121</t>
  </si>
  <si>
    <t>S122</t>
  </si>
  <si>
    <t>L123</t>
  </si>
  <si>
    <t>L124</t>
  </si>
  <si>
    <t>L125</t>
  </si>
  <si>
    <t>B127</t>
  </si>
  <si>
    <t>V128</t>
  </si>
  <si>
    <t>V129</t>
  </si>
  <si>
    <t>V002</t>
  </si>
  <si>
    <t>Tochthal</t>
  </si>
  <si>
    <t>Hal en trap</t>
  </si>
  <si>
    <t>Locatiedirecteur</t>
  </si>
  <si>
    <t>Flexplekken</t>
  </si>
  <si>
    <t>Team Orthotheek</t>
  </si>
  <si>
    <t>Spreekkamer</t>
  </si>
  <si>
    <t>Fac. Medewerker</t>
  </si>
  <si>
    <t>Kleedk. Docent</t>
  </si>
  <si>
    <t>Sanitair Docent</t>
  </si>
  <si>
    <t>Kleedk. Meisjes</t>
  </si>
  <si>
    <t>Toilet</t>
  </si>
  <si>
    <t>Doucheruimte</t>
  </si>
  <si>
    <t>Kleedk. Jongens</t>
  </si>
  <si>
    <t>Toestellenberging</t>
  </si>
  <si>
    <t>Hal</t>
  </si>
  <si>
    <t>Magazijn</t>
  </si>
  <si>
    <t>Praktijkruimte Magazijn</t>
  </si>
  <si>
    <t>Praktijkruimte Wassen</t>
  </si>
  <si>
    <t>Praktijk Techniek</t>
  </si>
  <si>
    <t>Praktijklokaal</t>
  </si>
  <si>
    <t>Berging</t>
  </si>
  <si>
    <t>Aula</t>
  </si>
  <si>
    <t>Praktijkruimte keuken</t>
  </si>
  <si>
    <t>Uitgiftebalie</t>
  </si>
  <si>
    <t>Spoelkeuken</t>
  </si>
  <si>
    <t>Groepslokaal</t>
  </si>
  <si>
    <t>MIVA</t>
  </si>
  <si>
    <t>Garderobe</t>
  </si>
  <si>
    <t>Reproruimte</t>
  </si>
  <si>
    <t>Orthotheek</t>
  </si>
  <si>
    <t>Toiletten</t>
  </si>
  <si>
    <t>Snoezelruimte</t>
  </si>
  <si>
    <t>Keuken</t>
  </si>
  <si>
    <t>Fysiotherapie</t>
  </si>
  <si>
    <t>Hal + trap</t>
  </si>
  <si>
    <t>Kantoor locatiedirecteur</t>
  </si>
  <si>
    <t>Kantoor intern begeleiders</t>
  </si>
  <si>
    <t>Kantoor logopedie</t>
  </si>
  <si>
    <t>Praktijkruimte Zedemo</t>
  </si>
  <si>
    <t>Toestelberging</t>
  </si>
  <si>
    <t>Hal/trappenhuis nood</t>
  </si>
  <si>
    <t>Tuinkas</t>
  </si>
  <si>
    <t>Gang + trap</t>
  </si>
  <si>
    <t>Douche gymleraar</t>
  </si>
  <si>
    <t>Kleedruimte</t>
  </si>
  <si>
    <t>Praktijkruimte Techniek</t>
  </si>
  <si>
    <t>Praktijkruimte Koken</t>
  </si>
  <si>
    <t>Kantoor Coor. Arbeid.</t>
  </si>
  <si>
    <t>Comp.ruimte/zorgbegel.</t>
  </si>
  <si>
    <t>Leslokaal</t>
  </si>
  <si>
    <t>Plavuis en mat</t>
  </si>
  <si>
    <t xml:space="preserve">Plavuis/hout   </t>
  </si>
  <si>
    <t>Marmoleum</t>
  </si>
  <si>
    <t xml:space="preserve">Plavuis   </t>
  </si>
  <si>
    <t>Tapijttegel</t>
  </si>
  <si>
    <t>Tapijt/Plavuis</t>
  </si>
  <si>
    <t>Inloopmat</t>
  </si>
  <si>
    <t>Dhgt</t>
  </si>
  <si>
    <t>Schoonloopmat</t>
  </si>
  <si>
    <t>Pulastic</t>
  </si>
  <si>
    <t>Linoleum</t>
  </si>
  <si>
    <t>5 x per week (40 weken p/j) + 6 dagen</t>
  </si>
  <si>
    <t>Sporthal/gymzaal</t>
  </si>
  <si>
    <t>Naaldwijk</t>
  </si>
  <si>
    <t>Monster</t>
  </si>
  <si>
    <t>Clara van Sparwoudestraat 1 (VSO Delft)</t>
  </si>
  <si>
    <t>Borneostraat 2 (SO Delft)</t>
  </si>
  <si>
    <t>Verhagenplein 9 (SO/VSO Naaldwijk)</t>
  </si>
  <si>
    <t>Inloopmat/lino</t>
  </si>
  <si>
    <t>L003</t>
  </si>
  <si>
    <t>Leslokaal 4</t>
  </si>
  <si>
    <t>Leskeuken</t>
  </si>
  <si>
    <t>Trappenhuis</t>
  </si>
  <si>
    <t>Hout/Lino/Inloopmat</t>
  </si>
  <si>
    <t>S010</t>
  </si>
  <si>
    <t>B011</t>
  </si>
  <si>
    <t>L012</t>
  </si>
  <si>
    <t>Leslokaal 1</t>
  </si>
  <si>
    <t>S014</t>
  </si>
  <si>
    <t>L017</t>
  </si>
  <si>
    <t>Leslokaal 2</t>
  </si>
  <si>
    <t>L018</t>
  </si>
  <si>
    <t>Leslokaal 3</t>
  </si>
  <si>
    <t>S102</t>
  </si>
  <si>
    <t>V103</t>
  </si>
  <si>
    <t>Overloop</t>
  </si>
  <si>
    <t>Teamkamer</t>
  </si>
  <si>
    <t>V105</t>
  </si>
  <si>
    <t>B106</t>
  </si>
  <si>
    <t>L107</t>
  </si>
  <si>
    <t>Leslokaal 5</t>
  </si>
  <si>
    <t>Leslokaal 6</t>
  </si>
  <si>
    <t>L108</t>
  </si>
  <si>
    <t>Hazelaarstraat 46 Monster</t>
  </si>
  <si>
    <t>L005</t>
  </si>
  <si>
    <t>L006</t>
  </si>
  <si>
    <t>L007</t>
  </si>
  <si>
    <t>V010</t>
  </si>
  <si>
    <t>V101A</t>
  </si>
  <si>
    <t>Leslokaal 7</t>
  </si>
  <si>
    <t>L104</t>
  </si>
  <si>
    <t>S107</t>
  </si>
  <si>
    <t>Leslokaal keuken</t>
  </si>
  <si>
    <t>B110</t>
  </si>
  <si>
    <t>B111</t>
  </si>
  <si>
    <t>Lino-/marmoleum strippen en conserveren</t>
  </si>
  <si>
    <t>Lino-/marmoleum sprayen</t>
  </si>
  <si>
    <t>Steen/PVC schrobben</t>
  </si>
  <si>
    <t>Tapijt sproeiextraheren</t>
  </si>
  <si>
    <t>Tapijt poederreiniging</t>
  </si>
  <si>
    <t>Tapijt koolzuurreinging</t>
  </si>
  <si>
    <t xml:space="preserve">Stoelen stoffering koolzuurreiniging </t>
  </si>
  <si>
    <t xml:space="preserve">Stoelen stoffering shamponeren </t>
  </si>
  <si>
    <t>Stoelen stoffering poederreinging</t>
  </si>
  <si>
    <t>Reinigen koelkast inclusief in- en uitruimen</t>
  </si>
  <si>
    <t>per stoel</t>
  </si>
  <si>
    <t>per koelkast</t>
  </si>
  <si>
    <t>Vitrage wassen</t>
  </si>
  <si>
    <t>Overgordijnen wassen</t>
  </si>
  <si>
    <t>Horizontale lammellen nat reinigen</t>
  </si>
  <si>
    <t>Horizontale lammellen droog reinigen</t>
  </si>
  <si>
    <t>Verticale lammellen nat reinigen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</si>
</sst>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2" formatCode="_(&quot;€&quot;\ * #,##0_);_(&quot;€&quot;\ * \(#,##0\);_(&quot;€&quot;\ * &quot;-&quot;_);_(@_)"/>
    <numFmt numFmtId="43" formatCode="_(* #,##0.00_);_(* \(#,##0.00\);_(* &quot;-&quot;??_);_(@_)"/>
    <numFmt numFmtId="164" formatCode="_ * #,##0.00_ ;_ * \-#,##0.00_ ;_ * &quot;-&quot;??_ ;_ @_ "/>
    <numFmt numFmtId="165" formatCode="_-* #,##0.00_-;_-* #,##0.00\-;_-* &quot;-&quot;??_-;_-@"/>
    <numFmt numFmtId="166" formatCode="0.000"/>
    <numFmt numFmtId="167" formatCode="[$-413]d/mmm/yyyy"/>
    <numFmt numFmtId="168" formatCode="_([$€-2]\ * #,##0.00_);_([$€-2]\ * \(#,##0.00\);_([$€-2]\ * &quot;-&quot;??_);_(@_)"/>
    <numFmt numFmtId="169" formatCode="0_)"/>
    <numFmt numFmtId="170" formatCode="d/mm/yy"/>
    <numFmt numFmtId="171" formatCode="0.00_)"/>
    <numFmt numFmtId="172" formatCode="_ [$€-2]\ * #,##0.00_ ;_ [$€-2]\ * \-#,##0.00_ ;_ [$€-2]\ * &quot;-&quot;??_ ;_ @_ "/>
    <numFmt numFmtId="173" formatCode="General_)"/>
    <numFmt numFmtId="174" formatCode="_-[$€-2]\ * #,##0.00_ ;_-[$€-2]\ * \-#,##0.00\ ;_-[$€-2]\ * &quot;-&quot;??_ ;_-@_ "/>
    <numFmt numFmtId="175" formatCode="_-* #,##0_-;_-* #,##0\-;_-* &quot;-&quot;??_-;_-@"/>
    <numFmt numFmtId="176" formatCode="00,000"/>
    <numFmt numFmtId="177" formatCode="0.0%"/>
    <numFmt numFmtId="178" formatCode="0.0"/>
    <numFmt numFmtId="179" formatCode="_(&quot;ƒ&quot;* #,##0.00_);_(&quot;ƒ&quot;* \(#,##0.00\);_(&quot;ƒ&quot;* &quot;-&quot;??_);_(@_)"/>
    <numFmt numFmtId="180" formatCode="0.000000000"/>
    <numFmt numFmtId="181" formatCode="_-* #,##0.000_-;_-* #,##0.000\-;_-* &quot;-&quot;??_-;_-@"/>
    <numFmt numFmtId="182" formatCode="000"/>
    <numFmt numFmtId="183" formatCode="#,##0.0"/>
    <numFmt numFmtId="184" formatCode="[$-413]dd/mmm/yy"/>
    <numFmt numFmtId="185" formatCode="0.000%"/>
    <numFmt numFmtId="186" formatCode="0.0000"/>
    <numFmt numFmtId="187" formatCode="_(&quot;€&quot;* #,##0.00_);_(&quot;€&quot;* \(#,##0.00\);_(&quot;€&quot;* &quot;-&quot;??_);_(@_)"/>
    <numFmt numFmtId="188" formatCode="0_);\(0\)"/>
    <numFmt numFmtId="189" formatCode="[$-413]d/mmm/yy"/>
    <numFmt numFmtId="190" formatCode="#,##0.00000_);\(#,##0.00000\)"/>
    <numFmt numFmtId="191" formatCode="_-&quot;€&quot;\ * #,##0.00_-;_-&quot;€&quot;\ * #,##0.00\-;_-&quot;€&quot;\ * &quot;-&quot;??_-;_-@_-"/>
    <numFmt numFmtId="192" formatCode="0.0000000"/>
    <numFmt numFmtId="193" formatCode="_ [$€-413]\ * #,##0.00_ ;_ [$€-413]\ * \-#,##0.00_ ;_ [$€-413]\ * &quot;-&quot;??_ ;_ @_ "/>
    <numFmt numFmtId="194" formatCode="_-* #,##0.00_-;\-* #,##0.00_-;_-* &quot;-&quot;??_-;_-@_-"/>
    <numFmt numFmtId="195" formatCode="_-* #,##0.00_-;_-* #,##0.00\-;_-* &quot;-&quot;??_-;_-@_-"/>
    <numFmt numFmtId="196" formatCode="[$-413]d/mmm/yy;@"/>
  </numFmts>
  <fonts count="75">
    <font>
      <sz val="10"/>
      <color rgb="FF000000"/>
      <name val="Open Sans"/>
    </font>
    <font>
      <sz val="10"/>
      <color theme="1"/>
      <name val="Verdana"/>
      <family val="2"/>
    </font>
    <font>
      <b/>
      <sz val="10"/>
      <color rgb="FFDD0806"/>
      <name val="Verdana"/>
      <family val="2"/>
    </font>
    <font>
      <sz val="10"/>
      <color rgb="FF333399"/>
      <name val="Verdana"/>
      <family val="2"/>
    </font>
    <font>
      <b/>
      <sz val="12"/>
      <color rgb="FF000090"/>
      <name val="Verdana"/>
      <family val="2"/>
    </font>
    <font>
      <sz val="12"/>
      <color rgb="FF000090"/>
      <name val="Verdana"/>
      <family val="2"/>
    </font>
    <font>
      <sz val="10"/>
      <name val="Open Sans"/>
    </font>
    <font>
      <b/>
      <sz val="12"/>
      <color rgb="FFDD0806"/>
      <name val="Verdana"/>
      <family val="2"/>
    </font>
    <font>
      <sz val="10"/>
      <color rgb="FF000090"/>
      <name val="Verdana"/>
      <family val="2"/>
    </font>
    <font>
      <b/>
      <sz val="10"/>
      <color rgb="FF333399"/>
      <name val="Verdana"/>
      <family val="2"/>
    </font>
    <font>
      <sz val="10"/>
      <color rgb="FFDD0806"/>
      <name val="Verdana"/>
      <family val="2"/>
    </font>
    <font>
      <sz val="10"/>
      <color rgb="FF000000"/>
      <name val="Verdana"/>
      <family val="2"/>
    </font>
    <font>
      <b/>
      <sz val="10"/>
      <color rgb="FF000090"/>
      <name val="Verdana"/>
      <family val="2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u/>
      <sz val="10"/>
      <color theme="1"/>
      <name val="Verdana"/>
      <family val="2"/>
    </font>
    <font>
      <sz val="10"/>
      <color theme="1"/>
      <name val="Open Sans"/>
    </font>
    <font>
      <u/>
      <sz val="10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10"/>
      <color rgb="FFFF0000"/>
      <name val="Verdana"/>
      <family val="2"/>
    </font>
    <font>
      <sz val="9"/>
      <color rgb="FFDD0806"/>
      <name val="Verdana"/>
      <family val="2"/>
    </font>
    <font>
      <sz val="9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</font>
    <font>
      <b/>
      <sz val="10"/>
      <color theme="1"/>
      <name val="Open Sans"/>
    </font>
    <font>
      <sz val="10"/>
      <color rgb="FF000000"/>
      <name val="Open Sans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rgb="FF000090"/>
      <name val="Verdana"/>
      <family val="2"/>
    </font>
    <font>
      <sz val="10"/>
      <color theme="0"/>
      <name val="Calibri"/>
      <family val="2"/>
    </font>
    <font>
      <sz val="10"/>
      <color theme="0"/>
      <name val="Open Sans"/>
    </font>
    <font>
      <sz val="12"/>
      <color rgb="FFFF0000"/>
      <name val="Verdana"/>
      <family val="2"/>
    </font>
    <font>
      <sz val="8"/>
      <name val="Open Sans"/>
    </font>
    <font>
      <sz val="10"/>
      <name val="Helv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MS Sans Serif"/>
      <family val="2"/>
    </font>
    <font>
      <sz val="10"/>
      <color indexed="10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b/>
      <sz val="10"/>
      <color indexed="20"/>
      <name val="Verdana"/>
      <family val="2"/>
    </font>
    <font>
      <b/>
      <sz val="14"/>
      <color theme="0"/>
      <name val="Verdana"/>
      <family val="2"/>
    </font>
    <font>
      <sz val="10"/>
      <color theme="0"/>
      <name val="Verdana"/>
      <family val="2"/>
    </font>
    <font>
      <b/>
      <sz val="10"/>
      <color indexed="18"/>
      <name val="Verdana"/>
      <family val="2"/>
    </font>
    <font>
      <sz val="10"/>
      <color indexed="8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10"/>
      <color indexed="18"/>
      <name val="Verdana"/>
      <family val="2"/>
    </font>
    <font>
      <b/>
      <sz val="10"/>
      <color indexed="8"/>
      <name val="Verdana"/>
      <family val="2"/>
    </font>
    <font>
      <b/>
      <sz val="10"/>
      <color indexed="10"/>
      <name val="Verdana"/>
      <family val="2"/>
    </font>
    <font>
      <sz val="11"/>
      <name val="Verdana"/>
      <family val="2"/>
    </font>
    <font>
      <b/>
      <sz val="12"/>
      <color rgb="FF002060"/>
      <name val="Verdana"/>
      <family val="2"/>
    </font>
    <font>
      <b/>
      <sz val="9"/>
      <color indexed="20"/>
      <name val="Verdana"/>
      <family val="2"/>
    </font>
    <font>
      <b/>
      <sz val="9"/>
      <name val="Verdana"/>
      <family val="2"/>
    </font>
    <font>
      <sz val="14"/>
      <name val="Verdana"/>
      <family val="2"/>
    </font>
    <font>
      <b/>
      <sz val="9"/>
      <color indexed="18"/>
      <name val="Verdana"/>
      <family val="2"/>
    </font>
    <font>
      <b/>
      <sz val="9"/>
      <color theme="0"/>
      <name val="Verdana"/>
      <family val="2"/>
    </font>
    <font>
      <b/>
      <sz val="8"/>
      <color indexed="18"/>
      <name val="Verdana"/>
      <family val="2"/>
    </font>
    <font>
      <b/>
      <sz val="9"/>
      <color rgb="FFFF0000"/>
      <name val="Verdana"/>
      <family val="2"/>
    </font>
    <font>
      <sz val="9"/>
      <color indexed="8"/>
      <name val="Verdana"/>
      <family val="2"/>
    </font>
    <font>
      <sz val="9"/>
      <color indexed="10"/>
      <name val="Verdana"/>
      <family val="2"/>
    </font>
    <font>
      <sz val="9"/>
      <name val="Verdana"/>
      <family val="2"/>
    </font>
    <font>
      <sz val="9"/>
      <color indexed="23"/>
      <name val="Verdana"/>
      <family val="2"/>
    </font>
    <font>
      <b/>
      <sz val="9"/>
      <color indexed="10"/>
      <name val="Verdana"/>
      <family val="2"/>
    </font>
    <font>
      <i/>
      <sz val="10"/>
      <color indexed="10"/>
      <name val="Verdana"/>
      <family val="2"/>
    </font>
    <font>
      <sz val="9"/>
      <color rgb="FF0AAAFF"/>
      <name val="Verdana"/>
      <family val="2"/>
    </font>
    <font>
      <sz val="10"/>
      <color theme="0" tint="-0.499984740745262"/>
      <name val="Verdana"/>
      <family val="2"/>
    </font>
    <font>
      <sz val="10"/>
      <color indexed="23"/>
      <name val="Verdana"/>
      <family val="2"/>
    </font>
    <font>
      <sz val="10"/>
      <color rgb="FF0AAAFF"/>
      <name val="Verdana"/>
      <family val="2"/>
    </font>
  </fonts>
  <fills count="21">
    <fill>
      <patternFill patternType="none"/>
    </fill>
    <fill>
      <patternFill patternType="gray125"/>
    </fill>
    <fill>
      <patternFill patternType="solid">
        <fgColor rgb="FFA6CAF0"/>
        <bgColor rgb="FFA6CAF0"/>
      </patternFill>
    </fill>
    <fill>
      <patternFill patternType="solid">
        <fgColor rgb="FFCCFFCC"/>
        <bgColor rgb="FFCCFFCC"/>
      </patternFill>
    </fill>
    <fill>
      <patternFill patternType="solid">
        <fgColor rgb="FFDAEEF3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rgb="FF95B3D7"/>
        <bgColor rgb="FF95B3D7"/>
      </patternFill>
    </fill>
    <fill>
      <patternFill patternType="solid">
        <fgColor rgb="FFFF6600"/>
        <bgColor rgb="FFFF66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8DB3E2"/>
      </patternFill>
    </fill>
    <fill>
      <patternFill patternType="solid">
        <fgColor rgb="FF00B0F0"/>
        <bgColor rgb="FFA6CAF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2" tint="-0.249977111117893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24"/>
      </patternFill>
    </fill>
    <fill>
      <patternFill patternType="solid">
        <fgColor rgb="FFFFFF00"/>
        <bgColor rgb="FFCCFFCC"/>
      </patternFill>
    </fill>
    <fill>
      <patternFill patternType="solid">
        <fgColor rgb="FF66FF33"/>
        <bgColor indexed="64"/>
      </patternFill>
    </fill>
    <fill>
      <patternFill patternType="solid">
        <fgColor rgb="FFFFC000"/>
        <bgColor indexed="2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9" fontId="27" fillId="0" borderId="0" applyFont="0" applyFill="0" applyBorder="0" applyAlignment="0" applyProtection="0"/>
    <xf numFmtId="0" fontId="35" fillId="0" borderId="10"/>
    <xf numFmtId="0" fontId="36" fillId="0" borderId="10"/>
    <xf numFmtId="0" fontId="35" fillId="0" borderId="10"/>
    <xf numFmtId="0" fontId="37" fillId="0" borderId="10"/>
    <xf numFmtId="0" fontId="38" fillId="0" borderId="10"/>
    <xf numFmtId="191" fontId="39" fillId="0" borderId="10" applyFont="0" applyFill="0" applyBorder="0" applyAlignment="0" applyProtection="0"/>
    <xf numFmtId="9" fontId="39" fillId="0" borderId="10" applyFont="0" applyFill="0" applyBorder="0" applyAlignment="0" applyProtection="0"/>
    <xf numFmtId="194" fontId="35" fillId="0" borderId="10" applyFont="0" applyFill="0" applyBorder="0" applyAlignment="0" applyProtection="0"/>
    <xf numFmtId="195" fontId="39" fillId="0" borderId="10" applyFont="0" applyFill="0" applyBorder="0" applyAlignment="0" applyProtection="0"/>
    <xf numFmtId="179" fontId="38" fillId="0" borderId="10" applyFont="0" applyFill="0" applyBorder="0" applyAlignment="0" applyProtection="0"/>
    <xf numFmtId="0" fontId="27" fillId="0" borderId="10"/>
    <xf numFmtId="9" fontId="36" fillId="0" borderId="10" applyFont="0" applyFill="0" applyBorder="0" applyAlignment="0" applyProtection="0"/>
  </cellStyleXfs>
  <cellXfs count="689">
    <xf numFmtId="0" fontId="0" fillId="0" borderId="0" xfId="0"/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2" fontId="4" fillId="0" borderId="0" xfId="0" applyNumberFormat="1" applyFont="1"/>
    <xf numFmtId="49" fontId="4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5" fillId="0" borderId="0" xfId="0" applyFont="1" applyAlignment="1">
      <alignment horizontal="left"/>
    </xf>
    <xf numFmtId="1" fontId="4" fillId="3" borderId="4" xfId="0" applyNumberFormat="1" applyFont="1" applyFill="1" applyBorder="1" applyAlignment="1">
      <alignment horizontal="left"/>
    </xf>
    <xf numFmtId="2" fontId="5" fillId="0" borderId="4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7" fontId="7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/>
    <xf numFmtId="1" fontId="4" fillId="0" borderId="0" xfId="0" applyNumberFormat="1" applyFont="1" applyAlignment="1">
      <alignment horizontal="center"/>
    </xf>
    <xf numFmtId="166" fontId="5" fillId="0" borderId="7" xfId="0" applyNumberFormat="1" applyFont="1" applyBorder="1"/>
    <xf numFmtId="3" fontId="5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2" fontId="4" fillId="3" borderId="1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8" fontId="8" fillId="0" borderId="0" xfId="0" applyNumberFormat="1" applyFont="1"/>
    <xf numFmtId="2" fontId="1" fillId="0" borderId="0" xfId="0" applyNumberFormat="1" applyFont="1" applyAlignment="1">
      <alignment horizontal="left"/>
    </xf>
    <xf numFmtId="168" fontId="8" fillId="0" borderId="0" xfId="0" applyNumberFormat="1" applyFont="1" applyAlignment="1">
      <alignment horizontal="left"/>
    </xf>
    <xf numFmtId="2" fontId="4" fillId="3" borderId="12" xfId="0" applyNumberFormat="1" applyFont="1" applyFill="1" applyBorder="1" applyAlignment="1">
      <alignment horizontal="center"/>
    </xf>
    <xf numFmtId="169" fontId="1" fillId="3" borderId="4" xfId="0" applyNumberFormat="1" applyFont="1" applyFill="1" applyBorder="1" applyAlignment="1">
      <alignment horizontal="left" vertical="top" wrapText="1"/>
    </xf>
    <xf numFmtId="168" fontId="5" fillId="0" borderId="0" xfId="0" applyNumberFormat="1" applyFont="1"/>
    <xf numFmtId="168" fontId="1" fillId="0" borderId="0" xfId="0" applyNumberFormat="1" applyFont="1" applyAlignment="1">
      <alignment horizontal="center"/>
    </xf>
    <xf numFmtId="170" fontId="5" fillId="0" borderId="13" xfId="0" applyNumberFormat="1" applyFont="1" applyBorder="1" applyAlignment="1">
      <alignment horizontal="center"/>
    </xf>
    <xf numFmtId="168" fontId="3" fillId="0" borderId="15" xfId="0" applyNumberFormat="1" applyFont="1" applyBorder="1" applyAlignment="1">
      <alignment horizontal="left"/>
    </xf>
    <xf numFmtId="2" fontId="1" fillId="3" borderId="4" xfId="0" applyNumberFormat="1" applyFont="1" applyFill="1" applyBorder="1" applyAlignment="1">
      <alignment vertical="top" wrapText="1"/>
    </xf>
    <xf numFmtId="168" fontId="9" fillId="0" borderId="0" xfId="0" applyNumberFormat="1" applyFont="1" applyAlignment="1">
      <alignment horizontal="left"/>
    </xf>
    <xf numFmtId="2" fontId="1" fillId="3" borderId="4" xfId="0" applyNumberFormat="1" applyFont="1" applyFill="1" applyBorder="1" applyAlignment="1">
      <alignment horizontal="left" vertical="top" wrapText="1"/>
    </xf>
    <xf numFmtId="170" fontId="5" fillId="0" borderId="16" xfId="0" applyNumberFormat="1" applyFont="1" applyBorder="1" applyAlignment="1">
      <alignment horizontal="center"/>
    </xf>
    <xf numFmtId="166" fontId="1" fillId="3" borderId="4" xfId="0" applyNumberFormat="1" applyFont="1" applyFill="1" applyBorder="1" applyAlignment="1">
      <alignment horizontal="center" vertical="top" wrapText="1"/>
    </xf>
    <xf numFmtId="3" fontId="10" fillId="3" borderId="4" xfId="0" applyNumberFormat="1" applyFont="1" applyFill="1" applyBorder="1" applyAlignment="1">
      <alignment horizontal="right" vertical="top" wrapText="1"/>
    </xf>
    <xf numFmtId="171" fontId="10" fillId="3" borderId="4" xfId="0" applyNumberFormat="1" applyFont="1" applyFill="1" applyBorder="1" applyAlignment="1">
      <alignment horizontal="right" vertical="top" wrapText="1"/>
    </xf>
    <xf numFmtId="172" fontId="5" fillId="0" borderId="0" xfId="0" applyNumberFormat="1" applyFont="1" applyAlignment="1">
      <alignment horizontal="left"/>
    </xf>
    <xf numFmtId="171" fontId="1" fillId="3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4" fillId="3" borderId="18" xfId="0" applyFont="1" applyFill="1" applyBorder="1"/>
    <xf numFmtId="0" fontId="1" fillId="0" borderId="19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4" fillId="3" borderId="20" xfId="0" applyFont="1" applyFill="1" applyBorder="1"/>
    <xf numFmtId="166" fontId="1" fillId="0" borderId="4" xfId="0" applyNumberFormat="1" applyFont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170" fontId="5" fillId="0" borderId="22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right"/>
    </xf>
    <xf numFmtId="171" fontId="10" fillId="0" borderId="8" xfId="0" applyNumberFormat="1" applyFont="1" applyBorder="1" applyAlignment="1">
      <alignment horizontal="right"/>
    </xf>
    <xf numFmtId="171" fontId="1" fillId="0" borderId="4" xfId="0" applyNumberFormat="1" applyFont="1" applyBorder="1" applyAlignment="1">
      <alignment horizontal="center"/>
    </xf>
    <xf numFmtId="173" fontId="1" fillId="0" borderId="4" xfId="0" applyNumberFormat="1" applyFont="1" applyBorder="1" applyAlignment="1">
      <alignment horizontal="center"/>
    </xf>
    <xf numFmtId="0" fontId="11" fillId="0" borderId="0" xfId="0" applyFont="1"/>
    <xf numFmtId="174" fontId="1" fillId="0" borderId="0" xfId="0" applyNumberFormat="1" applyFont="1" applyAlignment="1">
      <alignment horizontal="right"/>
    </xf>
    <xf numFmtId="174" fontId="1" fillId="0" borderId="0" xfId="0" applyNumberFormat="1" applyFont="1" applyAlignment="1">
      <alignment horizontal="left"/>
    </xf>
    <xf numFmtId="175" fontId="8" fillId="0" borderId="0" xfId="0" applyNumberFormat="1" applyFont="1" applyAlignment="1">
      <alignment horizontal="left" vertical="top"/>
    </xf>
    <xf numFmtId="176" fontId="1" fillId="0" borderId="7" xfId="0" applyNumberFormat="1" applyFont="1" applyBorder="1" applyAlignment="1">
      <alignment horizontal="left"/>
    </xf>
    <xf numFmtId="1" fontId="1" fillId="4" borderId="24" xfId="0" applyNumberFormat="1" applyFont="1" applyFill="1" applyBorder="1" applyAlignment="1">
      <alignment horizontal="center"/>
    </xf>
    <xf numFmtId="2" fontId="1" fillId="0" borderId="8" xfId="0" applyNumberFormat="1" applyFont="1" applyBorder="1"/>
    <xf numFmtId="2" fontId="1" fillId="0" borderId="4" xfId="0" applyNumberFormat="1" applyFont="1" applyBorder="1" applyAlignment="1">
      <alignment horizontal="left"/>
    </xf>
    <xf numFmtId="166" fontId="1" fillId="0" borderId="4" xfId="0" applyNumberFormat="1" applyFont="1" applyBorder="1" applyAlignment="1">
      <alignment horizontal="center"/>
    </xf>
    <xf numFmtId="177" fontId="12" fillId="0" borderId="0" xfId="0" applyNumberFormat="1" applyFont="1" applyAlignment="1">
      <alignment horizontal="center"/>
    </xf>
    <xf numFmtId="10" fontId="10" fillId="0" borderId="4" xfId="0" applyNumberFormat="1" applyFont="1" applyBorder="1" applyAlignment="1">
      <alignment horizontal="right"/>
    </xf>
    <xf numFmtId="43" fontId="1" fillId="0" borderId="0" xfId="0" applyNumberFormat="1" applyFont="1"/>
    <xf numFmtId="171" fontId="1" fillId="0" borderId="4" xfId="0" applyNumberFormat="1" applyFont="1" applyBorder="1" applyAlignment="1">
      <alignment horizontal="left"/>
    </xf>
    <xf numFmtId="178" fontId="11" fillId="0" borderId="0" xfId="0" applyNumberFormat="1" applyFont="1"/>
    <xf numFmtId="10" fontId="1" fillId="0" borderId="0" xfId="0" applyNumberFormat="1" applyFont="1" applyAlignment="1">
      <alignment horizontal="center"/>
    </xf>
    <xf numFmtId="0" fontId="11" fillId="0" borderId="4" xfId="0" applyFont="1" applyBorder="1" applyAlignment="1">
      <alignment horizontal="center"/>
    </xf>
    <xf numFmtId="1" fontId="1" fillId="4" borderId="25" xfId="0" applyNumberFormat="1" applyFont="1" applyFill="1" applyBorder="1" applyAlignment="1">
      <alignment horizontal="center"/>
    </xf>
    <xf numFmtId="174" fontId="1" fillId="0" borderId="15" xfId="0" applyNumberFormat="1" applyFont="1" applyBorder="1" applyAlignment="1">
      <alignment horizontal="left"/>
    </xf>
    <xf numFmtId="0" fontId="1" fillId="3" borderId="4" xfId="0" applyFont="1" applyFill="1" applyBorder="1"/>
    <xf numFmtId="49" fontId="12" fillId="0" borderId="0" xfId="0" applyNumberFormat="1" applyFont="1" applyAlignment="1">
      <alignment horizontal="left"/>
    </xf>
    <xf numFmtId="43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8" fontId="12" fillId="0" borderId="0" xfId="0" applyNumberFormat="1" applyFont="1" applyAlignment="1">
      <alignment horizontal="left"/>
    </xf>
    <xf numFmtId="2" fontId="1" fillId="0" borderId="0" xfId="0" applyNumberFormat="1" applyFont="1"/>
    <xf numFmtId="39" fontId="1" fillId="0" borderId="0" xfId="0" applyNumberFormat="1" applyFont="1" applyAlignment="1">
      <alignment horizontal="left"/>
    </xf>
    <xf numFmtId="174" fontId="12" fillId="0" borderId="0" xfId="0" applyNumberFormat="1" applyFont="1" applyAlignment="1">
      <alignment horizontal="left"/>
    </xf>
    <xf numFmtId="174" fontId="1" fillId="0" borderId="0" xfId="0" applyNumberFormat="1" applyFont="1"/>
    <xf numFmtId="164" fontId="1" fillId="0" borderId="0" xfId="0" applyNumberFormat="1" applyFont="1"/>
    <xf numFmtId="166" fontId="11" fillId="0" borderId="4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0" fontId="13" fillId="0" borderId="0" xfId="0" applyFont="1"/>
    <xf numFmtId="168" fontId="1" fillId="0" borderId="0" xfId="0" applyNumberFormat="1" applyFont="1" applyAlignment="1">
      <alignment horizontal="left"/>
    </xf>
    <xf numFmtId="43" fontId="13" fillId="0" borderId="0" xfId="0" applyNumberFormat="1" applyFont="1"/>
    <xf numFmtId="168" fontId="1" fillId="0" borderId="0" xfId="0" applyNumberFormat="1" applyFont="1"/>
    <xf numFmtId="166" fontId="11" fillId="5" borderId="4" xfId="0" applyNumberFormat="1" applyFont="1" applyFill="1" applyBorder="1" applyAlignment="1">
      <alignment horizontal="center"/>
    </xf>
    <xf numFmtId="1" fontId="1" fillId="4" borderId="26" xfId="0" applyNumberFormat="1" applyFont="1" applyFill="1" applyBorder="1" applyAlignment="1">
      <alignment horizontal="center"/>
    </xf>
    <xf numFmtId="4" fontId="13" fillId="0" borderId="0" xfId="0" applyNumberFormat="1" applyFont="1"/>
    <xf numFmtId="49" fontId="12" fillId="0" borderId="0" xfId="0" applyNumberFormat="1" applyFont="1"/>
    <xf numFmtId="49" fontId="1" fillId="0" borderId="0" xfId="0" applyNumberFormat="1" applyFont="1"/>
    <xf numFmtId="10" fontId="1" fillId="0" borderId="0" xfId="0" applyNumberFormat="1" applyFont="1" applyAlignment="1">
      <alignment horizontal="left"/>
    </xf>
    <xf numFmtId="49" fontId="4" fillId="3" borderId="18" xfId="0" applyNumberFormat="1" applyFont="1" applyFill="1" applyBorder="1"/>
    <xf numFmtId="0" fontId="12" fillId="3" borderId="20" xfId="0" applyFont="1" applyFill="1" applyBorder="1"/>
    <xf numFmtId="0" fontId="12" fillId="3" borderId="20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49" fontId="14" fillId="0" borderId="0" xfId="0" applyNumberFormat="1" applyFont="1"/>
    <xf numFmtId="0" fontId="15" fillId="0" borderId="0" xfId="0" applyFont="1"/>
    <xf numFmtId="175" fontId="8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8" fontId="1" fillId="0" borderId="4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left"/>
    </xf>
    <xf numFmtId="168" fontId="11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175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center"/>
    </xf>
    <xf numFmtId="179" fontId="1" fillId="0" borderId="0" xfId="0" applyNumberFormat="1" applyFont="1"/>
    <xf numFmtId="0" fontId="16" fillId="0" borderId="0" xfId="0" applyFont="1"/>
    <xf numFmtId="43" fontId="1" fillId="0" borderId="0" xfId="0" applyNumberFormat="1" applyFont="1" applyAlignment="1">
      <alignment horizontal="center"/>
    </xf>
    <xf numFmtId="1" fontId="1" fillId="4" borderId="27" xfId="0" applyNumberFormat="1" applyFont="1" applyFill="1" applyBorder="1" applyAlignment="1">
      <alignment horizontal="center"/>
    </xf>
    <xf numFmtId="1" fontId="1" fillId="4" borderId="28" xfId="0" applyNumberFormat="1" applyFont="1" applyFill="1" applyBorder="1" applyAlignment="1">
      <alignment horizontal="center"/>
    </xf>
    <xf numFmtId="2" fontId="1" fillId="0" borderId="4" xfId="0" applyNumberFormat="1" applyFont="1" applyBorder="1"/>
    <xf numFmtId="0" fontId="1" fillId="0" borderId="4" xfId="0" applyFont="1" applyBorder="1"/>
    <xf numFmtId="180" fontId="1" fillId="0" borderId="4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" fillId="0" borderId="0" xfId="0" applyNumberFormat="1" applyFont="1"/>
    <xf numFmtId="181" fontId="1" fillId="0" borderId="0" xfId="0" applyNumberFormat="1" applyFont="1"/>
    <xf numFmtId="1" fontId="1" fillId="0" borderId="0" xfId="0" applyNumberFormat="1" applyFont="1"/>
    <xf numFmtId="0" fontId="18" fillId="0" borderId="0" xfId="0" applyFont="1"/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2" fillId="0" borderId="0" xfId="0" applyNumberFormat="1" applyFont="1"/>
    <xf numFmtId="2" fontId="13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5" fontId="13" fillId="0" borderId="0" xfId="0" applyNumberFormat="1" applyFont="1"/>
    <xf numFmtId="181" fontId="13" fillId="0" borderId="0" xfId="0" applyNumberFormat="1" applyFont="1"/>
    <xf numFmtId="2" fontId="13" fillId="0" borderId="0" xfId="0" applyNumberFormat="1" applyFont="1"/>
    <xf numFmtId="0" fontId="19" fillId="0" borderId="0" xfId="0" applyFont="1"/>
    <xf numFmtId="2" fontId="20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/>
    </xf>
    <xf numFmtId="2" fontId="1" fillId="3" borderId="29" xfId="0" applyNumberFormat="1" applyFont="1" applyFill="1" applyBorder="1" applyAlignment="1">
      <alignment vertical="top" wrapText="1"/>
    </xf>
    <xf numFmtId="2" fontId="1" fillId="3" borderId="29" xfId="0" applyNumberFormat="1" applyFont="1" applyFill="1" applyBorder="1" applyAlignment="1">
      <alignment horizontal="center" vertical="top" wrapText="1"/>
    </xf>
    <xf numFmtId="2" fontId="1" fillId="3" borderId="29" xfId="0" applyNumberFormat="1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vertical="top" wrapText="1"/>
    </xf>
    <xf numFmtId="1" fontId="1" fillId="3" borderId="29" xfId="0" applyNumberFormat="1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165" fontId="10" fillId="3" borderId="29" xfId="0" applyNumberFormat="1" applyFont="1" applyFill="1" applyBorder="1" applyAlignment="1">
      <alignment horizontal="center" vertical="top" wrapText="1"/>
    </xf>
    <xf numFmtId="165" fontId="10" fillId="6" borderId="29" xfId="0" applyNumberFormat="1" applyFont="1" applyFill="1" applyBorder="1" applyAlignment="1">
      <alignment horizontal="center" vertical="top" wrapText="1"/>
    </xf>
    <xf numFmtId="181" fontId="10" fillId="3" borderId="29" xfId="0" applyNumberFormat="1" applyFont="1" applyFill="1" applyBorder="1" applyAlignment="1">
      <alignment horizontal="center" vertical="top" wrapText="1"/>
    </xf>
    <xf numFmtId="0" fontId="1" fillId="3" borderId="29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/>
    </xf>
    <xf numFmtId="1" fontId="1" fillId="0" borderId="4" xfId="0" applyNumberFormat="1" applyFont="1" applyBorder="1" applyAlignment="1">
      <alignment horizontal="left"/>
    </xf>
    <xf numFmtId="182" fontId="1" fillId="0" borderId="4" xfId="0" applyNumberFormat="1" applyFont="1" applyBorder="1" applyAlignment="1">
      <alignment horizontal="left"/>
    </xf>
    <xf numFmtId="183" fontId="1" fillId="0" borderId="4" xfId="0" applyNumberFormat="1" applyFont="1" applyBorder="1" applyAlignment="1">
      <alignment horizontal="left"/>
    </xf>
    <xf numFmtId="1" fontId="21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left"/>
    </xf>
    <xf numFmtId="181" fontId="10" fillId="0" borderId="4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43" fontId="10" fillId="0" borderId="0" xfId="0" applyNumberFormat="1" applyFont="1" applyAlignment="1">
      <alignment horizontal="left"/>
    </xf>
    <xf numFmtId="0" fontId="10" fillId="0" borderId="0" xfId="0" applyFont="1"/>
    <xf numFmtId="2" fontId="4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23" fillId="0" borderId="0" xfId="0" applyFont="1"/>
    <xf numFmtId="0" fontId="2" fillId="0" borderId="0" xfId="0" applyFont="1" applyAlignment="1">
      <alignment horizontal="left"/>
    </xf>
    <xf numFmtId="186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12" fillId="0" borderId="0" xfId="0" applyFont="1"/>
    <xf numFmtId="0" fontId="24" fillId="0" borderId="0" xfId="0" applyFont="1"/>
    <xf numFmtId="184" fontId="5" fillId="0" borderId="0" xfId="0" applyNumberFormat="1" applyFont="1" applyAlignment="1">
      <alignment horizontal="left"/>
    </xf>
    <xf numFmtId="2" fontId="4" fillId="3" borderId="18" xfId="0" applyNumberFormat="1" applyFont="1" applyFill="1" applyBorder="1" applyAlignment="1">
      <alignment horizontal="left"/>
    </xf>
    <xf numFmtId="2" fontId="12" fillId="3" borderId="20" xfId="0" applyNumberFormat="1" applyFont="1" applyFill="1" applyBorder="1" applyAlignment="1">
      <alignment horizontal="left"/>
    </xf>
    <xf numFmtId="0" fontId="12" fillId="3" borderId="21" xfId="0" applyFont="1" applyFill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34" xfId="0" applyFont="1" applyBorder="1" applyAlignment="1">
      <alignment horizontal="left" vertical="top"/>
    </xf>
    <xf numFmtId="0" fontId="11" fillId="0" borderId="7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1" fillId="0" borderId="3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24" fillId="0" borderId="8" xfId="0" applyFont="1" applyBorder="1"/>
    <xf numFmtId="187" fontId="12" fillId="0" borderId="33" xfId="0" applyNumberFormat="1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168" fontId="11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168" fontId="12" fillId="0" borderId="4" xfId="0" applyNumberFormat="1" applyFont="1" applyBorder="1" applyAlignment="1">
      <alignment horizontal="center"/>
    </xf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8" fontId="11" fillId="0" borderId="0" xfId="0" applyNumberFormat="1" applyFont="1" applyAlignment="1">
      <alignment horizontal="center"/>
    </xf>
    <xf numFmtId="168" fontId="23" fillId="0" borderId="0" xfId="0" applyNumberFormat="1" applyFont="1"/>
    <xf numFmtId="0" fontId="16" fillId="0" borderId="4" xfId="0" applyFont="1" applyBorder="1" applyAlignment="1">
      <alignment horizontal="center"/>
    </xf>
    <xf numFmtId="2" fontId="23" fillId="0" borderId="0" xfId="0" applyNumberFormat="1" applyFont="1"/>
    <xf numFmtId="10" fontId="16" fillId="0" borderId="4" xfId="0" applyNumberFormat="1" applyFont="1" applyBorder="1" applyAlignment="1">
      <alignment horizontal="center"/>
    </xf>
    <xf numFmtId="0" fontId="25" fillId="0" borderId="0" xfId="0" applyFont="1"/>
    <xf numFmtId="2" fontId="4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vertical="center"/>
    </xf>
    <xf numFmtId="2" fontId="8" fillId="0" borderId="0" xfId="0" applyNumberFormat="1" applyFont="1"/>
    <xf numFmtId="0" fontId="4" fillId="3" borderId="18" xfId="0" applyFont="1" applyFill="1" applyBorder="1" applyAlignment="1">
      <alignment horizontal="left" vertical="center"/>
    </xf>
    <xf numFmtId="0" fontId="1" fillId="3" borderId="20" xfId="0" applyFont="1" applyFill="1" applyBorder="1"/>
    <xf numFmtId="0" fontId="23" fillId="3" borderId="20" xfId="0" applyFont="1" applyFill="1" applyBorder="1"/>
    <xf numFmtId="0" fontId="16" fillId="3" borderId="20" xfId="0" applyFont="1" applyFill="1" applyBorder="1"/>
    <xf numFmtId="168" fontId="16" fillId="0" borderId="0" xfId="0" applyNumberFormat="1" applyFont="1"/>
    <xf numFmtId="2" fontId="16" fillId="0" borderId="0" xfId="0" applyNumberFormat="1" applyFont="1" applyAlignment="1">
      <alignment horizontal="center"/>
    </xf>
    <xf numFmtId="39" fontId="16" fillId="0" borderId="0" xfId="0" applyNumberFormat="1" applyFont="1"/>
    <xf numFmtId="168" fontId="16" fillId="0" borderId="0" xfId="0" applyNumberFormat="1" applyFont="1" applyAlignment="1">
      <alignment horizontal="center"/>
    </xf>
    <xf numFmtId="189" fontId="5" fillId="0" borderId="0" xfId="0" applyNumberFormat="1" applyFont="1" applyAlignment="1">
      <alignment horizontal="left"/>
    </xf>
    <xf numFmtId="0" fontId="23" fillId="3" borderId="21" xfId="0" applyFont="1" applyFill="1" applyBorder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181" fontId="1" fillId="0" borderId="0" xfId="0" applyNumberFormat="1" applyFont="1" applyAlignment="1">
      <alignment horizontal="left"/>
    </xf>
    <xf numFmtId="181" fontId="16" fillId="0" borderId="0" xfId="0" applyNumberFormat="1" applyFont="1"/>
    <xf numFmtId="2" fontId="28" fillId="0" borderId="4" xfId="0" applyNumberFormat="1" applyFont="1" applyBorder="1" applyAlignment="1">
      <alignment horizontal="left"/>
    </xf>
    <xf numFmtId="176" fontId="28" fillId="0" borderId="7" xfId="0" applyNumberFormat="1" applyFont="1" applyBorder="1" applyAlignment="1">
      <alignment horizontal="left"/>
    </xf>
    <xf numFmtId="2" fontId="28" fillId="0" borderId="21" xfId="0" applyNumberFormat="1" applyFont="1" applyBorder="1"/>
    <xf numFmtId="1" fontId="1" fillId="4" borderId="39" xfId="0" applyNumberFormat="1" applyFont="1" applyFill="1" applyBorder="1" applyAlignment="1">
      <alignment horizontal="center"/>
    </xf>
    <xf numFmtId="1" fontId="1" fillId="4" borderId="40" xfId="0" applyNumberFormat="1" applyFont="1" applyFill="1" applyBorder="1" applyAlignment="1">
      <alignment horizontal="center"/>
    </xf>
    <xf numFmtId="10" fontId="1" fillId="7" borderId="4" xfId="1" applyNumberFormat="1" applyFont="1" applyFill="1" applyBorder="1" applyAlignment="1">
      <alignment horizontal="right"/>
    </xf>
    <xf numFmtId="4" fontId="1" fillId="7" borderId="4" xfId="0" applyNumberFormat="1" applyFont="1" applyFill="1" applyBorder="1" applyAlignment="1">
      <alignment horizontal="right"/>
    </xf>
    <xf numFmtId="190" fontId="0" fillId="0" borderId="0" xfId="0" applyNumberFormat="1"/>
    <xf numFmtId="0" fontId="1" fillId="0" borderId="46" xfId="0" applyFont="1" applyBorder="1"/>
    <xf numFmtId="0" fontId="1" fillId="0" borderId="21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2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center" vertical="top" wrapText="1"/>
    </xf>
    <xf numFmtId="0" fontId="8" fillId="3" borderId="46" xfId="0" applyFont="1" applyFill="1" applyBorder="1" applyAlignment="1">
      <alignment horizontal="left" vertical="top" wrapText="1"/>
    </xf>
    <xf numFmtId="0" fontId="8" fillId="3" borderId="47" xfId="0" applyFont="1" applyFill="1" applyBorder="1" applyAlignment="1">
      <alignment horizontal="center" vertical="top" wrapText="1"/>
    </xf>
    <xf numFmtId="0" fontId="31" fillId="0" borderId="0" xfId="0" applyFont="1"/>
    <xf numFmtId="0" fontId="32" fillId="0" borderId="0" xfId="0" applyFont="1"/>
    <xf numFmtId="0" fontId="32" fillId="0" borderId="44" xfId="0" applyFont="1" applyBorder="1"/>
    <xf numFmtId="0" fontId="32" fillId="0" borderId="10" xfId="0" applyFont="1" applyBorder="1"/>
    <xf numFmtId="0" fontId="32" fillId="0" borderId="45" xfId="0" applyFont="1" applyBorder="1"/>
    <xf numFmtId="49" fontId="28" fillId="0" borderId="0" xfId="0" applyNumberFormat="1" applyFont="1" applyAlignment="1">
      <alignment horizontal="left"/>
    </xf>
    <xf numFmtId="175" fontId="30" fillId="0" borderId="0" xfId="0" applyNumberFormat="1" applyFont="1" applyAlignment="1">
      <alignment horizontal="left" vertical="top"/>
    </xf>
    <xf numFmtId="3" fontId="1" fillId="0" borderId="52" xfId="0" applyNumberFormat="1" applyFont="1" applyBorder="1" applyAlignment="1">
      <alignment horizontal="center"/>
    </xf>
    <xf numFmtId="168" fontId="1" fillId="0" borderId="52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10" fillId="3" borderId="29" xfId="0" applyNumberFormat="1" applyFont="1" applyFill="1" applyBorder="1" applyAlignment="1">
      <alignment horizontal="center" vertical="top" wrapText="1"/>
    </xf>
    <xf numFmtId="2" fontId="10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7" fontId="12" fillId="0" borderId="10" xfId="0" applyNumberFormat="1" applyFont="1" applyBorder="1" applyAlignment="1">
      <alignment horizontal="center"/>
    </xf>
    <xf numFmtId="10" fontId="1" fillId="0" borderId="4" xfId="1" applyNumberFormat="1" applyFont="1" applyBorder="1" applyAlignment="1">
      <alignment horizontal="center"/>
    </xf>
    <xf numFmtId="166" fontId="1" fillId="9" borderId="4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 vertical="top"/>
    </xf>
    <xf numFmtId="43" fontId="12" fillId="8" borderId="52" xfId="0" applyNumberFormat="1" applyFont="1" applyFill="1" applyBorder="1" applyAlignment="1">
      <alignment horizontal="center"/>
    </xf>
    <xf numFmtId="9" fontId="11" fillId="9" borderId="4" xfId="0" applyNumberFormat="1" applyFont="1" applyFill="1" applyBorder="1" applyAlignment="1">
      <alignment horizontal="center"/>
    </xf>
    <xf numFmtId="168" fontId="33" fillId="0" borderId="0" xfId="0" applyNumberFormat="1" applyFont="1"/>
    <xf numFmtId="43" fontId="12" fillId="0" borderId="10" xfId="0" applyNumberFormat="1" applyFont="1" applyBorder="1" applyAlignment="1">
      <alignment horizontal="left"/>
    </xf>
    <xf numFmtId="176" fontId="1" fillId="0" borderId="4" xfId="0" applyNumberFormat="1" applyFont="1" applyBorder="1" applyAlignment="1">
      <alignment horizontal="left"/>
    </xf>
    <xf numFmtId="0" fontId="10" fillId="8" borderId="4" xfId="0" applyFont="1" applyFill="1" applyBorder="1" applyAlignment="1">
      <alignment horizontal="center"/>
    </xf>
    <xf numFmtId="0" fontId="2" fillId="8" borderId="0" xfId="0" applyFont="1" applyFill="1"/>
    <xf numFmtId="168" fontId="11" fillId="10" borderId="4" xfId="0" applyNumberFormat="1" applyFont="1" applyFill="1" applyBorder="1" applyAlignment="1">
      <alignment horizontal="center"/>
    </xf>
    <xf numFmtId="3" fontId="11" fillId="10" borderId="4" xfId="0" applyNumberFormat="1" applyFont="1" applyFill="1" applyBorder="1" applyAlignment="1">
      <alignment horizontal="center"/>
    </xf>
    <xf numFmtId="10" fontId="11" fillId="10" borderId="4" xfId="0" applyNumberFormat="1" applyFont="1" applyFill="1" applyBorder="1" applyAlignment="1">
      <alignment horizontal="center"/>
    </xf>
    <xf numFmtId="0" fontId="11" fillId="10" borderId="4" xfId="0" applyFont="1" applyFill="1" applyBorder="1" applyAlignment="1">
      <alignment horizontal="center"/>
    </xf>
    <xf numFmtId="2" fontId="4" fillId="10" borderId="20" xfId="0" applyNumberFormat="1" applyFont="1" applyFill="1" applyBorder="1" applyAlignment="1">
      <alignment horizontal="left"/>
    </xf>
    <xf numFmtId="2" fontId="4" fillId="10" borderId="37" xfId="0" applyNumberFormat="1" applyFont="1" applyFill="1" applyBorder="1" applyAlignment="1">
      <alignment horizontal="left"/>
    </xf>
    <xf numFmtId="3" fontId="11" fillId="10" borderId="18" xfId="0" applyNumberFormat="1" applyFont="1" applyFill="1" applyBorder="1" applyAlignment="1">
      <alignment horizontal="left" wrapText="1"/>
    </xf>
    <xf numFmtId="2" fontId="4" fillId="10" borderId="21" xfId="0" applyNumberFormat="1" applyFont="1" applyFill="1" applyBorder="1" applyAlignment="1">
      <alignment horizontal="left"/>
    </xf>
    <xf numFmtId="3" fontId="11" fillId="10" borderId="35" xfId="0" applyNumberFormat="1" applyFont="1" applyFill="1" applyBorder="1" applyAlignment="1">
      <alignment horizontal="left" vertical="top" wrapText="1"/>
    </xf>
    <xf numFmtId="2" fontId="4" fillId="10" borderId="36" xfId="0" applyNumberFormat="1" applyFont="1" applyFill="1" applyBorder="1" applyAlignment="1">
      <alignment horizontal="left"/>
    </xf>
    <xf numFmtId="3" fontId="29" fillId="10" borderId="18" xfId="0" applyNumberFormat="1" applyFont="1" applyFill="1" applyBorder="1" applyAlignment="1">
      <alignment horizontal="left" wrapText="1"/>
    </xf>
    <xf numFmtId="168" fontId="11" fillId="9" borderId="4" xfId="0" applyNumberFormat="1" applyFont="1" applyFill="1" applyBorder="1" applyAlignment="1">
      <alignment horizontal="center"/>
    </xf>
    <xf numFmtId="188" fontId="23" fillId="0" borderId="4" xfId="0" applyNumberFormat="1" applyFont="1" applyBorder="1" applyAlignment="1">
      <alignment horizontal="center"/>
    </xf>
    <xf numFmtId="168" fontId="23" fillId="0" borderId="4" xfId="0" applyNumberFormat="1" applyFont="1" applyBorder="1"/>
    <xf numFmtId="0" fontId="1" fillId="0" borderId="32" xfId="0" applyFont="1" applyBorder="1" applyAlignment="1">
      <alignment horizontal="center"/>
    </xf>
    <xf numFmtId="188" fontId="23" fillId="0" borderId="38" xfId="0" applyNumberFormat="1" applyFont="1" applyBorder="1" applyAlignment="1">
      <alignment horizontal="center"/>
    </xf>
    <xf numFmtId="0" fontId="28" fillId="0" borderId="32" xfId="0" applyFont="1" applyBorder="1" applyAlignment="1">
      <alignment horizontal="center"/>
    </xf>
    <xf numFmtId="188" fontId="23" fillId="0" borderId="38" xfId="0" applyNumberFormat="1" applyFont="1" applyBorder="1"/>
    <xf numFmtId="43" fontId="1" fillId="0" borderId="46" xfId="0" applyNumberFormat="1" applyFont="1" applyBorder="1"/>
    <xf numFmtId="190" fontId="23" fillId="0" borderId="38" xfId="0" applyNumberFormat="1" applyFont="1" applyBorder="1" applyAlignment="1">
      <alignment horizontal="center"/>
    </xf>
    <xf numFmtId="168" fontId="23" fillId="0" borderId="48" xfId="0" applyNumberFormat="1" applyFont="1" applyBorder="1"/>
    <xf numFmtId="39" fontId="23" fillId="0" borderId="38" xfId="0" applyNumberFormat="1" applyFont="1" applyBorder="1" applyAlignment="1">
      <alignment horizontal="center"/>
    </xf>
    <xf numFmtId="43" fontId="1" fillId="0" borderId="49" xfId="0" applyNumberFormat="1" applyFont="1" applyBorder="1"/>
    <xf numFmtId="188" fontId="23" fillId="0" borderId="50" xfId="0" applyNumberFormat="1" applyFont="1" applyBorder="1" applyAlignment="1">
      <alignment horizontal="center"/>
    </xf>
    <xf numFmtId="39" fontId="23" fillId="0" borderId="50" xfId="0" applyNumberFormat="1" applyFont="1" applyBorder="1" applyAlignment="1">
      <alignment horizontal="center"/>
    </xf>
    <xf numFmtId="168" fontId="23" fillId="0" borderId="51" xfId="0" applyNumberFormat="1" applyFont="1" applyBorder="1"/>
    <xf numFmtId="168" fontId="23" fillId="8" borderId="4" xfId="0" applyNumberFormat="1" applyFont="1" applyFill="1" applyBorder="1" applyAlignment="1">
      <alignment horizontal="center"/>
    </xf>
    <xf numFmtId="168" fontId="23" fillId="8" borderId="30" xfId="0" applyNumberFormat="1" applyFont="1" applyFill="1" applyBorder="1" applyAlignment="1">
      <alignment horizontal="center"/>
    </xf>
    <xf numFmtId="42" fontId="23" fillId="8" borderId="38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8" fontId="23" fillId="10" borderId="4" xfId="0" applyNumberFormat="1" applyFont="1" applyFill="1" applyBorder="1"/>
    <xf numFmtId="2" fontId="5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/>
    </xf>
    <xf numFmtId="0" fontId="1" fillId="3" borderId="20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23" fillId="0" borderId="4" xfId="0" applyNumberFormat="1" applyFont="1" applyBorder="1" applyAlignment="1">
      <alignment horizontal="center"/>
    </xf>
    <xf numFmtId="3" fontId="23" fillId="0" borderId="4" xfId="0" applyNumberFormat="1" applyFont="1" applyBorder="1"/>
    <xf numFmtId="0" fontId="10" fillId="0" borderId="18" xfId="0" applyFont="1" applyBorder="1" applyAlignment="1">
      <alignment horizontal="left"/>
    </xf>
    <xf numFmtId="2" fontId="8" fillId="0" borderId="52" xfId="0" applyNumberFormat="1" applyFont="1" applyBorder="1"/>
    <xf numFmtId="1" fontId="1" fillId="0" borderId="21" xfId="0" applyNumberFormat="1" applyFont="1" applyBorder="1" applyAlignment="1">
      <alignment horizontal="left"/>
    </xf>
    <xf numFmtId="182" fontId="1" fillId="0" borderId="4" xfId="0" quotePrefix="1" applyNumberFormat="1" applyFont="1" applyBorder="1" applyAlignment="1">
      <alignment horizontal="left"/>
    </xf>
    <xf numFmtId="168" fontId="23" fillId="0" borderId="4" xfId="0" applyNumberFormat="1" applyFont="1" applyBorder="1" applyAlignment="1">
      <alignment horizontal="center"/>
    </xf>
    <xf numFmtId="0" fontId="40" fillId="8" borderId="52" xfId="2" applyFont="1" applyFill="1" applyBorder="1" applyProtection="1">
      <protection hidden="1"/>
    </xf>
    <xf numFmtId="0" fontId="40" fillId="0" borderId="10" xfId="2" applyFont="1" applyProtection="1">
      <protection hidden="1"/>
    </xf>
    <xf numFmtId="0" fontId="41" fillId="0" borderId="10" xfId="2" applyFont="1" applyProtection="1">
      <protection hidden="1"/>
    </xf>
    <xf numFmtId="0" fontId="41" fillId="0" borderId="10" xfId="3" applyFont="1"/>
    <xf numFmtId="2" fontId="42" fillId="0" borderId="10" xfId="4" applyNumberFormat="1" applyFont="1"/>
    <xf numFmtId="2" fontId="43" fillId="0" borderId="10" xfId="4" applyNumberFormat="1" applyFont="1"/>
    <xf numFmtId="0" fontId="44" fillId="0" borderId="10" xfId="2" applyFont="1" applyProtection="1">
      <protection hidden="1"/>
    </xf>
    <xf numFmtId="0" fontId="45" fillId="0" borderId="10" xfId="3" applyFont="1" applyAlignment="1">
      <alignment horizontal="center"/>
    </xf>
    <xf numFmtId="0" fontId="41" fillId="0" borderId="10" xfId="3" applyFont="1" applyAlignment="1">
      <alignment vertical="center"/>
    </xf>
    <xf numFmtId="0" fontId="41" fillId="0" borderId="10" xfId="2" applyFont="1" applyAlignment="1" applyProtection="1">
      <alignment vertical="center"/>
      <protection hidden="1"/>
    </xf>
    <xf numFmtId="2" fontId="41" fillId="0" borderId="10" xfId="3" applyNumberFormat="1" applyFont="1" applyAlignment="1">
      <alignment vertical="center"/>
    </xf>
    <xf numFmtId="2" fontId="41" fillId="0" borderId="10" xfId="2" applyNumberFormat="1" applyFont="1" applyAlignment="1" applyProtection="1">
      <alignment vertical="center"/>
      <protection hidden="1"/>
    </xf>
    <xf numFmtId="0" fontId="46" fillId="0" borderId="10" xfId="2" applyFont="1" applyAlignment="1" applyProtection="1">
      <alignment horizontal="right" vertical="center"/>
      <protection hidden="1"/>
    </xf>
    <xf numFmtId="2" fontId="45" fillId="0" borderId="10" xfId="3" applyNumberFormat="1" applyFont="1" applyAlignment="1">
      <alignment horizontal="center"/>
    </xf>
    <xf numFmtId="2" fontId="44" fillId="0" borderId="10" xfId="2" applyNumberFormat="1" applyFont="1" applyAlignment="1" applyProtection="1">
      <alignment vertical="center"/>
      <protection hidden="1"/>
    </xf>
    <xf numFmtId="0" fontId="44" fillId="0" borderId="10" xfId="2" applyFont="1" applyAlignment="1" applyProtection="1">
      <alignment horizontal="right" vertical="center"/>
      <protection hidden="1"/>
    </xf>
    <xf numFmtId="0" fontId="44" fillId="0" borderId="10" xfId="2" applyFont="1" applyAlignment="1" applyProtection="1">
      <alignment vertical="center"/>
      <protection hidden="1"/>
    </xf>
    <xf numFmtId="0" fontId="44" fillId="0" borderId="10" xfId="3" applyFont="1"/>
    <xf numFmtId="2" fontId="47" fillId="16" borderId="54" xfId="2" applyNumberFormat="1" applyFont="1" applyFill="1" applyBorder="1" applyAlignment="1" applyProtection="1">
      <alignment horizontal="left" vertical="center"/>
      <protection hidden="1"/>
    </xf>
    <xf numFmtId="2" fontId="48" fillId="16" borderId="55" xfId="6" applyNumberFormat="1" applyFont="1" applyFill="1" applyBorder="1" applyProtection="1">
      <protection hidden="1"/>
    </xf>
    <xf numFmtId="2" fontId="48" fillId="16" borderId="56" xfId="6" applyNumberFormat="1" applyFont="1" applyFill="1" applyBorder="1" applyProtection="1">
      <protection hidden="1"/>
    </xf>
    <xf numFmtId="2" fontId="41" fillId="0" borderId="57" xfId="6" applyNumberFormat="1" applyFont="1" applyBorder="1" applyProtection="1">
      <protection hidden="1"/>
    </xf>
    <xf numFmtId="2" fontId="41" fillId="0" borderId="10" xfId="6" applyNumberFormat="1" applyFont="1" applyProtection="1">
      <protection hidden="1"/>
    </xf>
    <xf numFmtId="2" fontId="41" fillId="0" borderId="54" xfId="6" applyNumberFormat="1" applyFont="1" applyBorder="1" applyProtection="1">
      <protection hidden="1"/>
    </xf>
    <xf numFmtId="0" fontId="41" fillId="0" borderId="56" xfId="3" applyFont="1" applyBorder="1"/>
    <xf numFmtId="2" fontId="41" fillId="0" borderId="56" xfId="6" applyNumberFormat="1" applyFont="1" applyBorder="1" applyProtection="1">
      <protection hidden="1"/>
    </xf>
    <xf numFmtId="0" fontId="41" fillId="0" borderId="54" xfId="3" applyFont="1" applyBorder="1"/>
    <xf numFmtId="185" fontId="41" fillId="8" borderId="52" xfId="6" applyNumberFormat="1" applyFont="1" applyFill="1" applyBorder="1" applyAlignment="1" applyProtection="1">
      <alignment vertical="center"/>
      <protection hidden="1"/>
    </xf>
    <xf numFmtId="0" fontId="45" fillId="0" borderId="54" xfId="3" applyFont="1" applyBorder="1"/>
    <xf numFmtId="0" fontId="45" fillId="0" borderId="56" xfId="3" applyFont="1" applyBorder="1"/>
    <xf numFmtId="185" fontId="45" fillId="0" borderId="52" xfId="6" applyNumberFormat="1" applyFont="1" applyBorder="1" applyAlignment="1" applyProtection="1">
      <alignment vertical="center"/>
      <protection hidden="1"/>
    </xf>
    <xf numFmtId="0" fontId="41" fillId="0" borderId="56" xfId="3" applyFont="1" applyBorder="1" applyAlignment="1">
      <alignment horizontal="left"/>
    </xf>
    <xf numFmtId="185" fontId="41" fillId="0" borderId="52" xfId="6" applyNumberFormat="1" applyFont="1" applyBorder="1" applyAlignment="1" applyProtection="1">
      <alignment vertical="center"/>
      <protection hidden="1"/>
    </xf>
    <xf numFmtId="10" fontId="45" fillId="0" borderId="56" xfId="3" applyNumberFormat="1" applyFont="1" applyBorder="1"/>
    <xf numFmtId="0" fontId="49" fillId="0" borderId="57" xfId="2" applyFont="1" applyBorder="1" applyAlignment="1" applyProtection="1">
      <alignment horizontal="left" vertical="center"/>
      <protection hidden="1"/>
    </xf>
    <xf numFmtId="0" fontId="49" fillId="0" borderId="10" xfId="2" applyFont="1" applyAlignment="1" applyProtection="1">
      <alignment horizontal="left" vertical="center"/>
      <protection hidden="1"/>
    </xf>
    <xf numFmtId="2" fontId="45" fillId="0" borderId="52" xfId="6" applyNumberFormat="1" applyFont="1" applyBorder="1" applyAlignment="1" applyProtection="1">
      <alignment horizontal="center"/>
      <protection hidden="1"/>
    </xf>
    <xf numFmtId="168" fontId="50" fillId="0" borderId="52" xfId="2" applyNumberFormat="1" applyFont="1" applyBorder="1" applyAlignment="1" applyProtection="1">
      <alignment horizontal="left" vertical="center"/>
      <protection hidden="1"/>
    </xf>
    <xf numFmtId="0" fontId="21" fillId="0" borderId="56" xfId="3" applyFont="1" applyBorder="1"/>
    <xf numFmtId="191" fontId="50" fillId="8" borderId="52" xfId="7" applyFont="1" applyFill="1" applyBorder="1" applyAlignment="1" applyProtection="1">
      <alignment horizontal="right" vertical="center"/>
      <protection hidden="1"/>
    </xf>
    <xf numFmtId="168" fontId="50" fillId="0" borderId="58" xfId="2" applyNumberFormat="1" applyFont="1" applyBorder="1" applyAlignment="1" applyProtection="1">
      <alignment horizontal="left" vertical="center"/>
      <protection hidden="1"/>
    </xf>
    <xf numFmtId="0" fontId="41" fillId="0" borderId="54" xfId="6" applyFont="1" applyBorder="1" applyAlignment="1" applyProtection="1">
      <alignment vertical="center"/>
      <protection hidden="1"/>
    </xf>
    <xf numFmtId="0" fontId="41" fillId="0" borderId="53" xfId="3" applyFont="1" applyBorder="1"/>
    <xf numFmtId="0" fontId="41" fillId="0" borderId="55" xfId="3" applyFont="1" applyBorder="1"/>
    <xf numFmtId="192" fontId="41" fillId="0" borderId="10" xfId="6" applyNumberFormat="1" applyFont="1" applyProtection="1">
      <protection hidden="1"/>
    </xf>
    <xf numFmtId="0" fontId="45" fillId="0" borderId="54" xfId="2" applyFont="1" applyBorder="1" applyAlignment="1" applyProtection="1">
      <alignment vertical="center"/>
      <protection hidden="1"/>
    </xf>
    <xf numFmtId="0" fontId="45" fillId="0" borderId="55" xfId="3" applyFont="1" applyBorder="1"/>
    <xf numFmtId="10" fontId="45" fillId="0" borderId="52" xfId="8" applyNumberFormat="1" applyFont="1" applyFill="1" applyBorder="1" applyAlignment="1"/>
    <xf numFmtId="10" fontId="49" fillId="0" borderId="10" xfId="8" applyNumberFormat="1" applyFont="1" applyFill="1" applyBorder="1" applyAlignment="1"/>
    <xf numFmtId="0" fontId="47" fillId="16" borderId="54" xfId="2" applyFont="1" applyFill="1" applyBorder="1" applyAlignment="1" applyProtection="1">
      <alignment horizontal="left" vertical="center"/>
      <protection hidden="1"/>
    </xf>
    <xf numFmtId="0" fontId="51" fillId="16" borderId="55" xfId="2" applyFont="1" applyFill="1" applyBorder="1" applyAlignment="1" applyProtection="1">
      <alignment horizontal="left" vertical="center"/>
      <protection hidden="1"/>
    </xf>
    <xf numFmtId="9" fontId="48" fillId="16" borderId="56" xfId="2" applyNumberFormat="1" applyFont="1" applyFill="1" applyBorder="1" applyAlignment="1" applyProtection="1">
      <alignment vertical="center"/>
      <protection hidden="1"/>
    </xf>
    <xf numFmtId="0" fontId="52" fillId="16" borderId="52" xfId="2" applyFont="1" applyFill="1" applyBorder="1" applyAlignment="1" applyProtection="1">
      <alignment horizontal="left" vertical="center"/>
      <protection hidden="1"/>
    </xf>
    <xf numFmtId="0" fontId="50" fillId="0" borderId="52" xfId="2" applyFont="1" applyBorder="1" applyAlignment="1" applyProtection="1">
      <alignment horizontal="left" vertical="center"/>
      <protection hidden="1"/>
    </xf>
    <xf numFmtId="2" fontId="50" fillId="13" borderId="52" xfId="2" applyNumberFormat="1" applyFont="1" applyFill="1" applyBorder="1" applyAlignment="1" applyProtection="1">
      <alignment horizontal="right" vertical="center"/>
      <protection hidden="1"/>
    </xf>
    <xf numFmtId="178" fontId="53" fillId="0" borderId="10" xfId="2" applyNumberFormat="1" applyFont="1" applyAlignment="1" applyProtection="1">
      <alignment vertical="center"/>
      <protection hidden="1"/>
    </xf>
    <xf numFmtId="0" fontId="45" fillId="0" borderId="52" xfId="2" applyFont="1" applyBorder="1" applyAlignment="1" applyProtection="1">
      <alignment vertical="center"/>
      <protection hidden="1"/>
    </xf>
    <xf numFmtId="2" fontId="45" fillId="0" borderId="52" xfId="2" applyNumberFormat="1" applyFont="1" applyBorder="1" applyAlignment="1" applyProtection="1">
      <alignment vertical="center"/>
      <protection hidden="1"/>
    </xf>
    <xf numFmtId="178" fontId="41" fillId="0" borderId="10" xfId="2" applyNumberFormat="1" applyFont="1" applyAlignment="1" applyProtection="1">
      <alignment vertical="center"/>
      <protection hidden="1"/>
    </xf>
    <xf numFmtId="0" fontId="49" fillId="0" borderId="52" xfId="2" applyFont="1" applyBorder="1" applyAlignment="1" applyProtection="1">
      <alignment vertical="center"/>
      <protection hidden="1"/>
    </xf>
    <xf numFmtId="0" fontId="41" fillId="0" borderId="52" xfId="3" applyFont="1" applyBorder="1" applyAlignment="1">
      <alignment vertical="center"/>
    </xf>
    <xf numFmtId="2" fontId="50" fillId="8" borderId="52" xfId="2" applyNumberFormat="1" applyFont="1" applyFill="1" applyBorder="1" applyAlignment="1" applyProtection="1">
      <alignment horizontal="right" vertical="center"/>
      <protection hidden="1"/>
    </xf>
    <xf numFmtId="0" fontId="54" fillId="0" borderId="52" xfId="2" applyFont="1" applyBorder="1" applyAlignment="1" applyProtection="1">
      <alignment vertical="center"/>
      <protection hidden="1"/>
    </xf>
    <xf numFmtId="0" fontId="41" fillId="0" borderId="52" xfId="2" applyFont="1" applyBorder="1" applyAlignment="1" applyProtection="1">
      <alignment vertical="center"/>
      <protection hidden="1"/>
    </xf>
    <xf numFmtId="10" fontId="50" fillId="0" borderId="52" xfId="8" applyNumberFormat="1" applyFont="1" applyFill="1" applyBorder="1" applyAlignment="1" applyProtection="1">
      <alignment vertical="center"/>
      <protection hidden="1"/>
    </xf>
    <xf numFmtId="185" fontId="41" fillId="0" borderId="10" xfId="2" applyNumberFormat="1" applyFont="1" applyAlignment="1" applyProtection="1">
      <alignment horizontal="right" vertical="center"/>
      <protection hidden="1"/>
    </xf>
    <xf numFmtId="10" fontId="45" fillId="0" borderId="52" xfId="8" applyNumberFormat="1" applyFont="1" applyFill="1" applyBorder="1" applyAlignment="1" applyProtection="1">
      <alignment vertical="center"/>
      <protection hidden="1"/>
    </xf>
    <xf numFmtId="0" fontId="41" fillId="0" borderId="10" xfId="2" applyFont="1" applyAlignment="1" applyProtection="1">
      <alignment horizontal="right" vertical="center"/>
      <protection hidden="1"/>
    </xf>
    <xf numFmtId="0" fontId="55" fillId="0" borderId="10" xfId="2" applyFont="1" applyProtection="1">
      <protection hidden="1"/>
    </xf>
    <xf numFmtId="0" fontId="56" fillId="0" borderId="10" xfId="3" applyFont="1" applyAlignment="1">
      <alignment horizontal="left" indent="3"/>
    </xf>
    <xf numFmtId="0" fontId="56" fillId="0" borderId="10" xfId="3" applyFont="1"/>
    <xf numFmtId="0" fontId="56" fillId="0" borderId="10" xfId="3" applyFont="1" applyAlignment="1">
      <alignment horizontal="left" indent="1"/>
    </xf>
    <xf numFmtId="193" fontId="56" fillId="0" borderId="10" xfId="3" applyNumberFormat="1" applyFont="1"/>
    <xf numFmtId="168" fontId="56" fillId="0" borderId="10" xfId="3" applyNumberFormat="1" applyFont="1"/>
    <xf numFmtId="2" fontId="57" fillId="0" borderId="10" xfId="4" applyNumberFormat="1" applyFont="1"/>
    <xf numFmtId="0" fontId="58" fillId="0" borderId="10" xfId="2" applyFont="1" applyProtection="1">
      <protection hidden="1"/>
    </xf>
    <xf numFmtId="0" fontId="58" fillId="0" borderId="10" xfId="2" applyFont="1" applyAlignment="1" applyProtection="1">
      <alignment horizontal="center"/>
      <protection hidden="1"/>
    </xf>
    <xf numFmtId="0" fontId="58" fillId="0" borderId="10" xfId="2" applyFont="1" applyAlignment="1" applyProtection="1">
      <alignment horizontal="right"/>
      <protection hidden="1"/>
    </xf>
    <xf numFmtId="194" fontId="58" fillId="0" borderId="10" xfId="9" applyFont="1" applyFill="1" applyBorder="1" applyAlignment="1" applyProtection="1">
      <alignment horizontal="center"/>
      <protection hidden="1"/>
    </xf>
    <xf numFmtId="177" fontId="58" fillId="0" borderId="10" xfId="9" applyNumberFormat="1" applyFont="1" applyFill="1" applyBorder="1" applyAlignment="1" applyProtection="1">
      <alignment horizontal="center"/>
      <protection hidden="1"/>
    </xf>
    <xf numFmtId="2" fontId="43" fillId="0" borderId="10" xfId="3" applyNumberFormat="1" applyFont="1"/>
    <xf numFmtId="0" fontId="59" fillId="0" borderId="10" xfId="2" applyFont="1" applyAlignment="1" applyProtection="1">
      <alignment horizontal="right"/>
      <protection hidden="1"/>
    </xf>
    <xf numFmtId="0" fontId="60" fillId="0" borderId="10" xfId="3" applyFont="1" applyAlignment="1">
      <alignment horizontal="center" vertical="center"/>
    </xf>
    <xf numFmtId="177" fontId="60" fillId="0" borderId="10" xfId="3" applyNumberFormat="1" applyFont="1" applyAlignment="1">
      <alignment horizontal="center" vertical="center"/>
    </xf>
    <xf numFmtId="1" fontId="43" fillId="0" borderId="10" xfId="3" applyNumberFormat="1" applyFont="1" applyAlignment="1">
      <alignment horizontal="left"/>
    </xf>
    <xf numFmtId="2" fontId="59" fillId="0" borderId="10" xfId="2" applyNumberFormat="1" applyFont="1" applyAlignment="1" applyProtection="1">
      <alignment horizontal="right"/>
      <protection hidden="1"/>
    </xf>
    <xf numFmtId="2" fontId="61" fillId="0" borderId="10" xfId="2" applyNumberFormat="1" applyFont="1" applyAlignment="1" applyProtection="1">
      <alignment horizontal="center"/>
      <protection hidden="1"/>
    </xf>
    <xf numFmtId="0" fontId="21" fillId="0" borderId="10" xfId="3" applyFont="1"/>
    <xf numFmtId="0" fontId="41" fillId="0" borderId="10" xfId="3" applyFont="1" applyAlignment="1">
      <alignment vertical="top" wrapText="1"/>
    </xf>
    <xf numFmtId="0" fontId="41" fillId="0" borderId="10" xfId="3" applyFont="1" applyAlignment="1">
      <alignment horizontal="center" wrapText="1"/>
    </xf>
    <xf numFmtId="2" fontId="61" fillId="0" borderId="10" xfId="2" applyNumberFormat="1" applyFont="1" applyAlignment="1" applyProtection="1">
      <alignment horizontal="right"/>
      <protection hidden="1"/>
    </xf>
    <xf numFmtId="2" fontId="53" fillId="0" borderId="10" xfId="3" applyNumberFormat="1" applyFont="1" applyAlignment="1">
      <alignment horizontal="center" vertical="center"/>
    </xf>
    <xf numFmtId="177" fontId="53" fillId="0" borderId="10" xfId="3" applyNumberFormat="1" applyFont="1" applyAlignment="1">
      <alignment horizontal="center" vertical="center"/>
    </xf>
    <xf numFmtId="2" fontId="61" fillId="0" borderId="10" xfId="2" applyNumberFormat="1" applyFont="1" applyAlignment="1" applyProtection="1">
      <alignment horizontal="center" wrapText="1"/>
      <protection hidden="1"/>
    </xf>
    <xf numFmtId="2" fontId="41" fillId="0" borderId="54" xfId="2" applyNumberFormat="1" applyFont="1" applyBorder="1" applyProtection="1">
      <protection hidden="1"/>
    </xf>
    <xf numFmtId="2" fontId="63" fillId="0" borderId="55" xfId="9" applyNumberFormat="1" applyFont="1" applyFill="1" applyBorder="1" applyAlignment="1" applyProtection="1">
      <alignment horizontal="center" vertical="center"/>
      <protection hidden="1"/>
    </xf>
    <xf numFmtId="2" fontId="63" fillId="0" borderId="56" xfId="9" applyNumberFormat="1" applyFont="1" applyFill="1" applyBorder="1" applyAlignment="1" applyProtection="1">
      <alignment horizontal="right" vertical="center"/>
      <protection hidden="1"/>
    </xf>
    <xf numFmtId="2" fontId="50" fillId="0" borderId="52" xfId="9" applyNumberFormat="1" applyFont="1" applyFill="1" applyBorder="1" applyAlignment="1" applyProtection="1">
      <protection hidden="1"/>
    </xf>
    <xf numFmtId="177" fontId="53" fillId="0" borderId="59" xfId="3" applyNumberFormat="1" applyFont="1" applyBorder="1" applyAlignment="1">
      <alignment horizontal="center" vertical="center"/>
    </xf>
    <xf numFmtId="1" fontId="45" fillId="0" borderId="52" xfId="2" applyNumberFormat="1" applyFont="1" applyBorder="1" applyAlignment="1" applyProtection="1">
      <alignment horizontal="center"/>
      <protection hidden="1"/>
    </xf>
    <xf numFmtId="2" fontId="64" fillId="0" borderId="55" xfId="9" applyNumberFormat="1" applyFont="1" applyFill="1" applyBorder="1" applyAlignment="1" applyProtection="1">
      <alignment horizontal="left" vertical="center"/>
      <protection hidden="1"/>
    </xf>
    <xf numFmtId="2" fontId="58" fillId="0" borderId="56" xfId="9" applyNumberFormat="1" applyFont="1" applyFill="1" applyBorder="1" applyAlignment="1" applyProtection="1">
      <alignment horizontal="right" vertical="center"/>
      <protection hidden="1"/>
    </xf>
    <xf numFmtId="194" fontId="50" fillId="14" borderId="52" xfId="9" applyFont="1" applyFill="1" applyBorder="1" applyAlignment="1" applyProtection="1">
      <protection locked="0"/>
    </xf>
    <xf numFmtId="177" fontId="53" fillId="0" borderId="60" xfId="3" applyNumberFormat="1" applyFont="1" applyBorder="1" applyAlignment="1">
      <alignment horizontal="center" vertical="center"/>
    </xf>
    <xf numFmtId="191" fontId="41" fillId="11" borderId="54" xfId="7" applyFont="1" applyFill="1" applyBorder="1" applyAlignment="1" applyProtection="1">
      <alignment vertical="center"/>
      <protection hidden="1"/>
    </xf>
    <xf numFmtId="191" fontId="41" fillId="11" borderId="52" xfId="7" applyFont="1" applyFill="1" applyBorder="1" applyAlignment="1" applyProtection="1">
      <alignment vertical="center"/>
      <protection hidden="1"/>
    </xf>
    <xf numFmtId="2" fontId="65" fillId="0" borderId="55" xfId="2" applyNumberFormat="1" applyFont="1" applyBorder="1" applyProtection="1">
      <protection hidden="1"/>
    </xf>
    <xf numFmtId="10" fontId="66" fillId="0" borderId="56" xfId="8" applyNumberFormat="1" applyFont="1" applyFill="1" applyBorder="1" applyAlignment="1" applyProtection="1">
      <alignment horizontal="right"/>
      <protection hidden="1"/>
    </xf>
    <xf numFmtId="194" fontId="50" fillId="15" borderId="52" xfId="9" applyFont="1" applyFill="1" applyBorder="1" applyAlignment="1" applyProtection="1">
      <protection locked="0"/>
    </xf>
    <xf numFmtId="0" fontId="41" fillId="0" borderId="54" xfId="2" applyFont="1" applyBorder="1" applyProtection="1">
      <protection hidden="1"/>
    </xf>
    <xf numFmtId="0" fontId="65" fillId="0" borderId="55" xfId="2" applyFont="1" applyBorder="1" applyProtection="1">
      <protection hidden="1"/>
    </xf>
    <xf numFmtId="0" fontId="65" fillId="0" borderId="56" xfId="2" applyFont="1" applyBorder="1" applyAlignment="1" applyProtection="1">
      <alignment horizontal="right"/>
      <protection hidden="1"/>
    </xf>
    <xf numFmtId="0" fontId="45" fillId="0" borderId="54" xfId="2" applyFont="1" applyBorder="1" applyProtection="1">
      <protection hidden="1"/>
    </xf>
    <xf numFmtId="0" fontId="67" fillId="0" borderId="55" xfId="2" applyFont="1" applyBorder="1" applyProtection="1">
      <protection hidden="1"/>
    </xf>
    <xf numFmtId="0" fontId="67" fillId="0" borderId="56" xfId="2" applyFont="1" applyBorder="1" applyAlignment="1" applyProtection="1">
      <alignment horizontal="right"/>
      <protection hidden="1"/>
    </xf>
    <xf numFmtId="2" fontId="59" fillId="0" borderId="10" xfId="2" applyNumberFormat="1" applyFont="1" applyAlignment="1" applyProtection="1">
      <alignment horizontal="center"/>
      <protection hidden="1"/>
    </xf>
    <xf numFmtId="168" fontId="45" fillId="0" borderId="52" xfId="9" applyNumberFormat="1" applyFont="1" applyFill="1" applyBorder="1" applyAlignment="1" applyProtection="1">
      <protection hidden="1"/>
    </xf>
    <xf numFmtId="0" fontId="66" fillId="0" borderId="55" xfId="2" applyFont="1" applyBorder="1" applyAlignment="1" applyProtection="1">
      <alignment horizontal="right"/>
      <protection hidden="1"/>
    </xf>
    <xf numFmtId="0" fontId="66" fillId="0" borderId="56" xfId="2" applyFont="1" applyBorder="1" applyAlignment="1" applyProtection="1">
      <alignment horizontal="right"/>
      <protection hidden="1"/>
    </xf>
    <xf numFmtId="194" fontId="50" fillId="0" borderId="52" xfId="9" applyFont="1" applyFill="1" applyBorder="1" applyAlignment="1" applyProtection="1">
      <protection hidden="1"/>
    </xf>
    <xf numFmtId="0" fontId="50" fillId="0" borderId="54" xfId="2" applyFont="1" applyBorder="1" applyProtection="1">
      <protection hidden="1"/>
    </xf>
    <xf numFmtId="10" fontId="66" fillId="0" borderId="55" xfId="2" applyNumberFormat="1" applyFont="1" applyBorder="1" applyAlignment="1" applyProtection="1">
      <alignment horizontal="right"/>
      <protection hidden="1"/>
    </xf>
    <xf numFmtId="194" fontId="50" fillId="0" borderId="52" xfId="9" applyFont="1" applyFill="1" applyBorder="1" applyAlignment="1" applyProtection="1">
      <protection locked="0"/>
    </xf>
    <xf numFmtId="0" fontId="65" fillId="0" borderId="55" xfId="2" applyFont="1" applyBorder="1" applyAlignment="1" applyProtection="1">
      <alignment horizontal="center"/>
      <protection hidden="1"/>
    </xf>
    <xf numFmtId="177" fontId="68" fillId="0" borderId="52" xfId="8" applyNumberFormat="1" applyFont="1" applyFill="1" applyBorder="1" applyAlignment="1" applyProtection="1">
      <alignment horizontal="center"/>
      <protection hidden="1"/>
    </xf>
    <xf numFmtId="0" fontId="40" fillId="0" borderId="54" xfId="2" applyFont="1" applyBorder="1" applyProtection="1">
      <protection hidden="1"/>
    </xf>
    <xf numFmtId="2" fontId="69" fillId="0" borderId="10" xfId="2" applyNumberFormat="1" applyFont="1" applyAlignment="1" applyProtection="1">
      <alignment horizontal="center"/>
      <protection hidden="1"/>
    </xf>
    <xf numFmtId="194" fontId="70" fillId="13" borderId="52" xfId="9" applyFont="1" applyFill="1" applyBorder="1" applyAlignment="1" applyProtection="1">
      <alignment horizontal="right"/>
      <protection locked="0"/>
    </xf>
    <xf numFmtId="177" fontId="40" fillId="0" borderId="60" xfId="3" applyNumberFormat="1" applyFont="1" applyBorder="1" applyAlignment="1">
      <alignment horizontal="center" vertical="center"/>
    </xf>
    <xf numFmtId="0" fontId="40" fillId="0" borderId="10" xfId="3" applyFont="1"/>
    <xf numFmtId="177" fontId="65" fillId="0" borderId="56" xfId="8" applyNumberFormat="1" applyFont="1" applyFill="1" applyBorder="1" applyAlignment="1" applyProtection="1">
      <alignment horizontal="right"/>
      <protection hidden="1"/>
    </xf>
    <xf numFmtId="0" fontId="71" fillId="0" borderId="55" xfId="2" applyFont="1" applyBorder="1" applyAlignment="1" applyProtection="1">
      <alignment horizontal="center"/>
      <protection hidden="1"/>
    </xf>
    <xf numFmtId="194" fontId="65" fillId="0" borderId="55" xfId="2" applyNumberFormat="1" applyFont="1" applyBorder="1" applyAlignment="1" applyProtection="1">
      <alignment horizontal="center"/>
      <protection hidden="1"/>
    </xf>
    <xf numFmtId="43" fontId="65" fillId="0" borderId="55" xfId="2" applyNumberFormat="1" applyFont="1" applyBorder="1" applyAlignment="1" applyProtection="1">
      <alignment horizontal="center"/>
      <protection hidden="1"/>
    </xf>
    <xf numFmtId="0" fontId="41" fillId="11" borderId="54" xfId="2" applyFont="1" applyFill="1" applyBorder="1" applyProtection="1">
      <protection hidden="1"/>
    </xf>
    <xf numFmtId="0" fontId="65" fillId="11" borderId="55" xfId="2" applyFont="1" applyFill="1" applyBorder="1" applyAlignment="1" applyProtection="1">
      <alignment horizontal="center"/>
      <protection hidden="1"/>
    </xf>
    <xf numFmtId="0" fontId="65" fillId="11" borderId="56" xfId="2" applyFont="1" applyFill="1" applyBorder="1" applyAlignment="1" applyProtection="1">
      <alignment horizontal="right"/>
      <protection hidden="1"/>
    </xf>
    <xf numFmtId="0" fontId="45" fillId="0" borderId="52" xfId="3" applyFont="1" applyBorder="1"/>
    <xf numFmtId="9" fontId="45" fillId="0" borderId="52" xfId="3" applyNumberFormat="1" applyFont="1" applyBorder="1" applyAlignment="1">
      <alignment horizontal="center"/>
    </xf>
    <xf numFmtId="9" fontId="45" fillId="12" borderId="52" xfId="8" applyFont="1" applyFill="1" applyBorder="1" applyAlignment="1">
      <alignment horizontal="center"/>
    </xf>
    <xf numFmtId="195" fontId="65" fillId="0" borderId="56" xfId="10" applyFont="1" applyFill="1" applyBorder="1" applyAlignment="1" applyProtection="1">
      <alignment horizontal="right"/>
      <protection hidden="1"/>
    </xf>
    <xf numFmtId="177" fontId="72" fillId="0" borderId="60" xfId="3" applyNumberFormat="1" applyFont="1" applyBorder="1" applyAlignment="1">
      <alignment horizontal="center" vertical="center"/>
    </xf>
    <xf numFmtId="10" fontId="65" fillId="0" borderId="56" xfId="8" applyNumberFormat="1" applyFont="1" applyFill="1" applyBorder="1" applyAlignment="1" applyProtection="1">
      <alignment horizontal="right"/>
      <protection hidden="1"/>
    </xf>
    <xf numFmtId="191" fontId="41" fillId="0" borderId="54" xfId="7" applyFont="1" applyFill="1" applyBorder="1" applyAlignment="1" applyProtection="1">
      <protection hidden="1"/>
    </xf>
    <xf numFmtId="191" fontId="41" fillId="0" borderId="52" xfId="7" applyFont="1" applyFill="1" applyBorder="1" applyAlignment="1" applyProtection="1">
      <protection hidden="1"/>
    </xf>
    <xf numFmtId="10" fontId="65" fillId="11" borderId="56" xfId="8" applyNumberFormat="1" applyFont="1" applyFill="1" applyBorder="1" applyAlignment="1" applyProtection="1">
      <alignment horizontal="right"/>
      <protection hidden="1"/>
    </xf>
    <xf numFmtId="177" fontId="41" fillId="0" borderId="60" xfId="3" applyNumberFormat="1" applyFont="1" applyBorder="1"/>
    <xf numFmtId="191" fontId="45" fillId="0" borderId="52" xfId="7" applyFont="1" applyBorder="1"/>
    <xf numFmtId="194" fontId="67" fillId="0" borderId="55" xfId="2" applyNumberFormat="1" applyFont="1" applyBorder="1" applyProtection="1">
      <protection hidden="1"/>
    </xf>
    <xf numFmtId="194" fontId="65" fillId="0" borderId="56" xfId="2" applyNumberFormat="1" applyFont="1" applyBorder="1" applyAlignment="1" applyProtection="1">
      <alignment horizontal="right"/>
      <protection hidden="1"/>
    </xf>
    <xf numFmtId="168" fontId="45" fillId="0" borderId="61" xfId="11" applyNumberFormat="1" applyFont="1" applyFill="1" applyBorder="1" applyAlignment="1" applyProtection="1">
      <protection hidden="1"/>
    </xf>
    <xf numFmtId="177" fontId="41" fillId="0" borderId="58" xfId="3" applyNumberFormat="1" applyFont="1" applyBorder="1" applyAlignment="1">
      <alignment horizontal="center" vertical="center"/>
    </xf>
    <xf numFmtId="0" fontId="67" fillId="0" borderId="10" xfId="3" applyFont="1"/>
    <xf numFmtId="0" fontId="67" fillId="0" borderId="59" xfId="3" applyFont="1" applyBorder="1" applyAlignment="1">
      <alignment horizontal="right"/>
    </xf>
    <xf numFmtId="177" fontId="41" fillId="0" borderId="10" xfId="3" applyNumberFormat="1" applyFont="1"/>
    <xf numFmtId="0" fontId="55" fillId="0" borderId="54" xfId="2" applyFont="1" applyBorder="1" applyProtection="1">
      <protection hidden="1"/>
    </xf>
    <xf numFmtId="194" fontId="66" fillId="0" borderId="55" xfId="2" applyNumberFormat="1" applyFont="1" applyBorder="1" applyProtection="1">
      <protection hidden="1"/>
    </xf>
    <xf numFmtId="194" fontId="66" fillId="0" borderId="56" xfId="2" applyNumberFormat="1" applyFont="1" applyBorder="1" applyAlignment="1" applyProtection="1">
      <alignment horizontal="right"/>
      <protection hidden="1"/>
    </xf>
    <xf numFmtId="168" fontId="55" fillId="0" borderId="52" xfId="11" applyNumberFormat="1" applyFont="1" applyFill="1" applyBorder="1" applyAlignment="1" applyProtection="1">
      <protection hidden="1"/>
    </xf>
    <xf numFmtId="168" fontId="40" fillId="0" borderId="10" xfId="3" applyNumberFormat="1" applyFont="1"/>
    <xf numFmtId="0" fontId="66" fillId="0" borderId="10" xfId="3" applyFont="1"/>
    <xf numFmtId="0" fontId="66" fillId="0" borderId="60" xfId="3" applyFont="1" applyBorder="1" applyAlignment="1">
      <alignment horizontal="right"/>
    </xf>
    <xf numFmtId="0" fontId="66" fillId="0" borderId="10" xfId="3" applyFont="1" applyAlignment="1">
      <alignment horizontal="right"/>
    </xf>
    <xf numFmtId="177" fontId="40" fillId="0" borderId="10" xfId="3" applyNumberFormat="1" applyFont="1"/>
    <xf numFmtId="0" fontId="40" fillId="0" borderId="10" xfId="3" applyFont="1" applyAlignment="1">
      <alignment horizontal="right"/>
    </xf>
    <xf numFmtId="10" fontId="45" fillId="0" borderId="52" xfId="6" applyNumberFormat="1" applyFont="1" applyBorder="1" applyAlignment="1" applyProtection="1">
      <alignment vertical="center"/>
      <protection hidden="1"/>
    </xf>
    <xf numFmtId="194" fontId="50" fillId="17" borderId="52" xfId="9" applyFont="1" applyFill="1" applyBorder="1" applyAlignment="1" applyProtection="1">
      <protection locked="0"/>
    </xf>
    <xf numFmtId="10" fontId="65" fillId="8" borderId="52" xfId="8" applyNumberFormat="1" applyFont="1" applyFill="1" applyBorder="1" applyAlignment="1" applyProtection="1">
      <alignment horizontal="right"/>
      <protection hidden="1"/>
    </xf>
    <xf numFmtId="2" fontId="51" fillId="16" borderId="54" xfId="2" applyNumberFormat="1" applyFont="1" applyFill="1" applyBorder="1" applyAlignment="1" applyProtection="1">
      <alignment horizontal="left" vertical="center" wrapText="1"/>
      <protection hidden="1"/>
    </xf>
    <xf numFmtId="2" fontId="62" fillId="16" borderId="55" xfId="2" applyNumberFormat="1" applyFont="1" applyFill="1" applyBorder="1" applyAlignment="1" applyProtection="1">
      <alignment horizontal="center" wrapText="1"/>
      <protection hidden="1"/>
    </xf>
    <xf numFmtId="2" fontId="62" fillId="16" borderId="56" xfId="2" applyNumberFormat="1" applyFont="1" applyFill="1" applyBorder="1" applyAlignment="1" applyProtection="1">
      <alignment horizontal="right" wrapText="1"/>
      <protection hidden="1"/>
    </xf>
    <xf numFmtId="2" fontId="62" fillId="16" borderId="54" xfId="2" applyNumberFormat="1" applyFont="1" applyFill="1" applyBorder="1" applyAlignment="1" applyProtection="1">
      <alignment horizontal="left" vertical="center" wrapText="1"/>
      <protection hidden="1"/>
    </xf>
    <xf numFmtId="196" fontId="33" fillId="0" borderId="10" xfId="3" applyNumberFormat="1" applyFont="1" applyAlignment="1">
      <alignment horizontal="left"/>
    </xf>
    <xf numFmtId="196" fontId="33" fillId="0" borderId="10" xfId="4" applyNumberFormat="1" applyFont="1" applyAlignment="1">
      <alignment horizontal="left"/>
    </xf>
    <xf numFmtId="2" fontId="57" fillId="0" borderId="10" xfId="3" applyNumberFormat="1" applyFont="1"/>
    <xf numFmtId="1" fontId="45" fillId="0" borderId="52" xfId="2" applyNumberFormat="1" applyFont="1" applyBorder="1" applyAlignment="1" applyProtection="1">
      <alignment horizontal="center" vertical="center"/>
      <protection hidden="1"/>
    </xf>
    <xf numFmtId="2" fontId="41" fillId="0" borderId="54" xfId="2" applyNumberFormat="1" applyFont="1" applyBorder="1" applyAlignment="1" applyProtection="1">
      <alignment vertical="center"/>
      <protection hidden="1"/>
    </xf>
    <xf numFmtId="2" fontId="41" fillId="0" borderId="10" xfId="2" applyNumberFormat="1" applyFont="1" applyProtection="1">
      <protection hidden="1"/>
    </xf>
    <xf numFmtId="191" fontId="41" fillId="0" borderId="10" xfId="7" applyFont="1" applyFill="1" applyBorder="1" applyAlignment="1" applyProtection="1">
      <protection hidden="1"/>
    </xf>
    <xf numFmtId="0" fontId="70" fillId="0" borderId="54" xfId="2" applyFont="1" applyBorder="1" applyProtection="1">
      <protection hidden="1"/>
    </xf>
    <xf numFmtId="9" fontId="45" fillId="0" borderId="52" xfId="8" applyFont="1" applyBorder="1" applyAlignment="1">
      <alignment horizontal="center"/>
    </xf>
    <xf numFmtId="9" fontId="45" fillId="13" borderId="52" xfId="8" applyFont="1" applyFill="1" applyBorder="1" applyAlignment="1">
      <alignment horizontal="center"/>
    </xf>
    <xf numFmtId="177" fontId="41" fillId="0" borderId="60" xfId="3" applyNumberFormat="1" applyFont="1" applyBorder="1" applyAlignment="1">
      <alignment horizontal="center" vertical="center"/>
    </xf>
    <xf numFmtId="2" fontId="50" fillId="0" borderId="52" xfId="9" applyNumberFormat="1" applyFont="1" applyFill="1" applyBorder="1" applyAlignment="1" applyProtection="1">
      <alignment horizontal="right"/>
      <protection locked="0"/>
    </xf>
    <xf numFmtId="0" fontId="46" fillId="0" borderId="10" xfId="2" applyFont="1" applyProtection="1">
      <protection hidden="1"/>
    </xf>
    <xf numFmtId="0" fontId="46" fillId="0" borderId="10" xfId="2" applyFont="1" applyAlignment="1" applyProtection="1">
      <alignment horizontal="center"/>
      <protection hidden="1"/>
    </xf>
    <xf numFmtId="0" fontId="46" fillId="0" borderId="10" xfId="2" applyFont="1" applyAlignment="1" applyProtection="1">
      <alignment horizontal="right"/>
      <protection hidden="1"/>
    </xf>
    <xf numFmtId="194" fontId="46" fillId="0" borderId="10" xfId="9" applyFont="1" applyFill="1" applyBorder="1" applyAlignment="1" applyProtection="1">
      <alignment horizontal="center"/>
      <protection hidden="1"/>
    </xf>
    <xf numFmtId="177" fontId="46" fillId="0" borderId="10" xfId="9" applyNumberFormat="1" applyFont="1" applyFill="1" applyBorder="1" applyAlignment="1" applyProtection="1">
      <alignment horizontal="center"/>
      <protection hidden="1"/>
    </xf>
    <xf numFmtId="2" fontId="45" fillId="0" borderId="10" xfId="3" applyNumberFormat="1" applyFont="1"/>
    <xf numFmtId="2" fontId="41" fillId="0" borderId="10" xfId="3" applyNumberFormat="1" applyFont="1"/>
    <xf numFmtId="0" fontId="45" fillId="0" borderId="10" xfId="2" applyFont="1" applyAlignment="1" applyProtection="1">
      <alignment horizontal="right"/>
      <protection hidden="1"/>
    </xf>
    <xf numFmtId="0" fontId="41" fillId="0" borderId="10" xfId="3" applyFont="1" applyAlignment="1">
      <alignment horizontal="center" vertical="center"/>
    </xf>
    <xf numFmtId="177" fontId="41" fillId="0" borderId="10" xfId="3" applyNumberFormat="1" applyFont="1" applyAlignment="1">
      <alignment horizontal="center" vertical="center"/>
    </xf>
    <xf numFmtId="1" fontId="41" fillId="0" borderId="10" xfId="3" applyNumberFormat="1" applyFont="1" applyAlignment="1">
      <alignment horizontal="left"/>
    </xf>
    <xf numFmtId="2" fontId="45" fillId="0" borderId="10" xfId="2" applyNumberFormat="1" applyFont="1" applyAlignment="1" applyProtection="1">
      <alignment horizontal="right"/>
      <protection hidden="1"/>
    </xf>
    <xf numFmtId="2" fontId="49" fillId="0" borderId="10" xfId="2" applyNumberFormat="1" applyFont="1" applyAlignment="1" applyProtection="1">
      <alignment horizontal="center"/>
      <protection hidden="1"/>
    </xf>
    <xf numFmtId="196" fontId="21" fillId="0" borderId="10" xfId="3" applyNumberFormat="1" applyFont="1" applyAlignment="1">
      <alignment horizontal="left"/>
    </xf>
    <xf numFmtId="2" fontId="49" fillId="0" borderId="10" xfId="2" applyNumberFormat="1" applyFont="1" applyAlignment="1" applyProtection="1">
      <alignment horizontal="right"/>
      <protection hidden="1"/>
    </xf>
    <xf numFmtId="2" fontId="49" fillId="0" borderId="10" xfId="2" applyNumberFormat="1" applyFont="1" applyAlignment="1" applyProtection="1">
      <alignment horizontal="center" wrapText="1"/>
      <protection hidden="1"/>
    </xf>
    <xf numFmtId="2" fontId="49" fillId="0" borderId="55" xfId="9" applyNumberFormat="1" applyFont="1" applyFill="1" applyBorder="1" applyAlignment="1" applyProtection="1">
      <alignment horizontal="center" vertical="center"/>
      <protection hidden="1"/>
    </xf>
    <xf numFmtId="2" fontId="49" fillId="0" borderId="56" xfId="9" applyNumberFormat="1" applyFont="1" applyFill="1" applyBorder="1" applyAlignment="1" applyProtection="1">
      <alignment horizontal="right" vertical="center"/>
      <protection hidden="1"/>
    </xf>
    <xf numFmtId="2" fontId="44" fillId="0" borderId="55" xfId="9" applyNumberFormat="1" applyFont="1" applyFill="1" applyBorder="1" applyAlignment="1" applyProtection="1">
      <alignment horizontal="left" vertical="center"/>
      <protection hidden="1"/>
    </xf>
    <xf numFmtId="2" fontId="46" fillId="0" borderId="56" xfId="9" applyNumberFormat="1" applyFont="1" applyFill="1" applyBorder="1" applyAlignment="1" applyProtection="1">
      <alignment horizontal="right" vertical="center"/>
      <protection hidden="1"/>
    </xf>
    <xf numFmtId="2" fontId="50" fillId="0" borderId="55" xfId="2" applyNumberFormat="1" applyFont="1" applyBorder="1" applyProtection="1">
      <protection hidden="1"/>
    </xf>
    <xf numFmtId="10" fontId="40" fillId="0" borderId="56" xfId="8" applyNumberFormat="1" applyFont="1" applyFill="1" applyBorder="1" applyAlignment="1" applyProtection="1">
      <alignment horizontal="right"/>
      <protection hidden="1"/>
    </xf>
    <xf numFmtId="0" fontId="50" fillId="13" borderId="55" xfId="2" applyFont="1" applyFill="1" applyBorder="1" applyProtection="1">
      <protection hidden="1"/>
    </xf>
    <xf numFmtId="0" fontId="50" fillId="0" borderId="56" xfId="2" applyFont="1" applyBorder="1" applyAlignment="1" applyProtection="1">
      <alignment horizontal="right"/>
      <protection hidden="1"/>
    </xf>
    <xf numFmtId="0" fontId="50" fillId="0" borderId="55" xfId="2" applyFont="1" applyBorder="1" applyProtection="1">
      <protection hidden="1"/>
    </xf>
    <xf numFmtId="0" fontId="40" fillId="0" borderId="55" xfId="2" applyFont="1" applyBorder="1" applyAlignment="1" applyProtection="1">
      <alignment horizontal="right"/>
      <protection hidden="1"/>
    </xf>
    <xf numFmtId="0" fontId="40" fillId="0" borderId="56" xfId="2" applyFont="1" applyBorder="1" applyAlignment="1" applyProtection="1">
      <alignment horizontal="right"/>
      <protection hidden="1"/>
    </xf>
    <xf numFmtId="10" fontId="40" fillId="0" borderId="55" xfId="2" applyNumberFormat="1" applyFont="1" applyBorder="1" applyAlignment="1" applyProtection="1">
      <alignment horizontal="right"/>
      <protection hidden="1"/>
    </xf>
    <xf numFmtId="10" fontId="50" fillId="8" borderId="52" xfId="8" applyNumberFormat="1" applyFont="1" applyFill="1" applyBorder="1" applyAlignment="1" applyProtection="1">
      <alignment horizontal="right"/>
      <protection hidden="1"/>
    </xf>
    <xf numFmtId="0" fontId="50" fillId="0" borderId="55" xfId="2" applyFont="1" applyBorder="1" applyAlignment="1" applyProtection="1">
      <alignment horizontal="center"/>
      <protection hidden="1"/>
    </xf>
    <xf numFmtId="177" fontId="73" fillId="0" borderId="52" xfId="8" applyNumberFormat="1" applyFont="1" applyFill="1" applyBorder="1" applyAlignment="1" applyProtection="1">
      <alignment horizontal="center"/>
      <protection hidden="1"/>
    </xf>
    <xf numFmtId="2" fontId="55" fillId="0" borderId="10" xfId="2" applyNumberFormat="1" applyFont="1" applyAlignment="1" applyProtection="1">
      <alignment horizontal="center"/>
      <protection hidden="1"/>
    </xf>
    <xf numFmtId="177" fontId="50" fillId="0" borderId="56" xfId="8" applyNumberFormat="1" applyFont="1" applyFill="1" applyBorder="1" applyAlignment="1" applyProtection="1">
      <alignment horizontal="right"/>
      <protection hidden="1"/>
    </xf>
    <xf numFmtId="194" fontId="50" fillId="0" borderId="55" xfId="2" applyNumberFormat="1" applyFont="1" applyBorder="1" applyAlignment="1" applyProtection="1">
      <alignment horizontal="center"/>
      <protection hidden="1"/>
    </xf>
    <xf numFmtId="43" fontId="50" fillId="0" borderId="55" xfId="2" applyNumberFormat="1" applyFont="1" applyBorder="1" applyAlignment="1" applyProtection="1">
      <alignment horizontal="center"/>
      <protection hidden="1"/>
    </xf>
    <xf numFmtId="0" fontId="50" fillId="11" borderId="55" xfId="2" applyFont="1" applyFill="1" applyBorder="1" applyAlignment="1" applyProtection="1">
      <alignment horizontal="center"/>
      <protection hidden="1"/>
    </xf>
    <xf numFmtId="0" fontId="50" fillId="11" borderId="56" xfId="2" applyFont="1" applyFill="1" applyBorder="1" applyAlignment="1" applyProtection="1">
      <alignment horizontal="right"/>
      <protection hidden="1"/>
    </xf>
    <xf numFmtId="195" fontId="50" fillId="0" borderId="56" xfId="10" applyFont="1" applyFill="1" applyBorder="1" applyAlignment="1" applyProtection="1">
      <alignment horizontal="right"/>
      <protection hidden="1"/>
    </xf>
    <xf numFmtId="10" fontId="50" fillId="0" borderId="56" xfId="8" applyNumberFormat="1" applyFont="1" applyFill="1" applyBorder="1" applyAlignment="1" applyProtection="1">
      <alignment horizontal="right"/>
      <protection hidden="1"/>
    </xf>
    <xf numFmtId="10" fontId="50" fillId="11" borderId="56" xfId="8" applyNumberFormat="1" applyFont="1" applyFill="1" applyBorder="1" applyAlignment="1" applyProtection="1">
      <alignment horizontal="right"/>
      <protection hidden="1"/>
    </xf>
    <xf numFmtId="194" fontId="74" fillId="0" borderId="55" xfId="2" applyNumberFormat="1" applyFont="1" applyBorder="1" applyProtection="1">
      <protection hidden="1"/>
    </xf>
    <xf numFmtId="194" fontId="50" fillId="0" borderId="56" xfId="2" applyNumberFormat="1" applyFont="1" applyBorder="1" applyAlignment="1" applyProtection="1">
      <alignment horizontal="right"/>
      <protection hidden="1"/>
    </xf>
    <xf numFmtId="0" fontId="41" fillId="0" borderId="59" xfId="3" applyFont="1" applyBorder="1" applyAlignment="1">
      <alignment horizontal="right"/>
    </xf>
    <xf numFmtId="194" fontId="40" fillId="0" borderId="55" xfId="2" applyNumberFormat="1" applyFont="1" applyBorder="1" applyProtection="1">
      <protection hidden="1"/>
    </xf>
    <xf numFmtId="194" fontId="40" fillId="0" borderId="56" xfId="2" applyNumberFormat="1" applyFont="1" applyBorder="1" applyAlignment="1" applyProtection="1">
      <alignment horizontal="right"/>
      <protection hidden="1"/>
    </xf>
    <xf numFmtId="0" fontId="40" fillId="0" borderId="60" xfId="3" applyFont="1" applyBorder="1" applyAlignment="1">
      <alignment horizontal="right"/>
    </xf>
    <xf numFmtId="2" fontId="52" fillId="16" borderId="54" xfId="2" applyNumberFormat="1" applyFont="1" applyFill="1" applyBorder="1" applyAlignment="1" applyProtection="1">
      <alignment horizontal="left" vertical="center" wrapText="1"/>
      <protection hidden="1"/>
    </xf>
    <xf numFmtId="2" fontId="52" fillId="16" borderId="56" xfId="2" applyNumberFormat="1" applyFont="1" applyFill="1" applyBorder="1" applyAlignment="1" applyProtection="1">
      <alignment horizontal="right" wrapText="1"/>
      <protection hidden="1"/>
    </xf>
    <xf numFmtId="2" fontId="52" fillId="16" borderId="55" xfId="2" applyNumberFormat="1" applyFont="1" applyFill="1" applyBorder="1" applyAlignment="1" applyProtection="1">
      <alignment horizontal="center" wrapText="1"/>
      <protection hidden="1"/>
    </xf>
    <xf numFmtId="168" fontId="1" fillId="0" borderId="10" xfId="0" applyNumberFormat="1" applyFont="1" applyBorder="1"/>
    <xf numFmtId="10" fontId="1" fillId="0" borderId="10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3" fontId="1" fillId="0" borderId="10" xfId="0" applyNumberFormat="1" applyFont="1" applyBorder="1"/>
    <xf numFmtId="174" fontId="1" fillId="0" borderId="10" xfId="0" applyNumberFormat="1" applyFont="1" applyBorder="1" applyAlignment="1">
      <alignment horizontal="left"/>
    </xf>
    <xf numFmtId="0" fontId="4" fillId="3" borderId="35" xfId="0" applyFont="1" applyFill="1" applyBorder="1"/>
    <xf numFmtId="0" fontId="4" fillId="3" borderId="37" xfId="0" applyFont="1" applyFill="1" applyBorder="1" applyAlignment="1">
      <alignment horizontal="left"/>
    </xf>
    <xf numFmtId="0" fontId="1" fillId="0" borderId="62" xfId="0" applyFont="1" applyBorder="1"/>
    <xf numFmtId="0" fontId="1" fillId="0" borderId="63" xfId="0" applyFont="1" applyBorder="1"/>
    <xf numFmtId="49" fontId="8" fillId="0" borderId="64" xfId="0" applyNumberFormat="1" applyFont="1" applyBorder="1" applyAlignment="1">
      <alignment horizontal="left" vertical="top"/>
    </xf>
    <xf numFmtId="0" fontId="1" fillId="0" borderId="10" xfId="0" applyFont="1" applyBorder="1"/>
    <xf numFmtId="0" fontId="8" fillId="0" borderId="10" xfId="0" applyFont="1" applyBorder="1" applyAlignment="1">
      <alignment horizontal="center" vertical="center"/>
    </xf>
    <xf numFmtId="0" fontId="8" fillId="0" borderId="60" xfId="0" applyFont="1" applyBorder="1" applyAlignment="1">
      <alignment horizontal="left" vertical="center"/>
    </xf>
    <xf numFmtId="49" fontId="12" fillId="0" borderId="64" xfId="0" applyNumberFormat="1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175" fontId="8" fillId="0" borderId="10" xfId="0" applyNumberFormat="1" applyFont="1" applyBorder="1" applyAlignment="1">
      <alignment horizontal="left" vertical="top"/>
    </xf>
    <xf numFmtId="175" fontId="1" fillId="0" borderId="10" xfId="0" applyNumberFormat="1" applyFont="1" applyBorder="1" applyAlignment="1">
      <alignment horizontal="left" vertical="top"/>
    </xf>
    <xf numFmtId="175" fontId="8" fillId="0" borderId="60" xfId="0" applyNumberFormat="1" applyFont="1" applyBorder="1" applyAlignment="1">
      <alignment horizontal="left" vertical="top"/>
    </xf>
    <xf numFmtId="49" fontId="3" fillId="0" borderId="64" xfId="0" applyNumberFormat="1" applyFont="1" applyBorder="1" applyAlignment="1">
      <alignment horizontal="left"/>
    </xf>
    <xf numFmtId="174" fontId="1" fillId="0" borderId="60" xfId="0" applyNumberFormat="1" applyFont="1" applyBorder="1" applyAlignment="1">
      <alignment horizontal="left"/>
    </xf>
    <xf numFmtId="49" fontId="11" fillId="0" borderId="64" xfId="0" applyNumberFormat="1" applyFont="1" applyBorder="1" applyAlignment="1">
      <alignment horizontal="left"/>
    </xf>
    <xf numFmtId="49" fontId="12" fillId="0" borderId="64" xfId="0" applyNumberFormat="1" applyFont="1" applyBorder="1" applyAlignment="1">
      <alignment horizontal="left"/>
    </xf>
    <xf numFmtId="10" fontId="12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168" fontId="12" fillId="0" borderId="60" xfId="0" applyNumberFormat="1" applyFont="1" applyBorder="1" applyAlignment="1">
      <alignment horizontal="left"/>
    </xf>
    <xf numFmtId="174" fontId="12" fillId="0" borderId="60" xfId="0" applyNumberFormat="1" applyFont="1" applyBorder="1" applyAlignment="1">
      <alignment horizontal="left"/>
    </xf>
    <xf numFmtId="0" fontId="8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horizontal="left"/>
    </xf>
    <xf numFmtId="43" fontId="1" fillId="0" borderId="10" xfId="0" applyNumberFormat="1" applyFont="1" applyBorder="1" applyAlignment="1">
      <alignment horizontal="center"/>
    </xf>
    <xf numFmtId="49" fontId="12" fillId="0" borderId="65" xfId="0" applyNumberFormat="1" applyFont="1" applyBorder="1" applyAlignment="1">
      <alignment horizontal="left"/>
    </xf>
    <xf numFmtId="177" fontId="12" fillId="0" borderId="53" xfId="0" applyNumberFormat="1" applyFont="1" applyBorder="1" applyAlignment="1">
      <alignment horizontal="center"/>
    </xf>
    <xf numFmtId="43" fontId="12" fillId="0" borderId="53" xfId="0" applyNumberFormat="1" applyFont="1" applyBorder="1" applyAlignment="1">
      <alignment horizontal="center"/>
    </xf>
    <xf numFmtId="175" fontId="8" fillId="0" borderId="53" xfId="0" applyNumberFormat="1" applyFont="1" applyBorder="1" applyAlignment="1">
      <alignment horizontal="left" vertical="top"/>
    </xf>
    <xf numFmtId="177" fontId="12" fillId="0" borderId="53" xfId="1" applyNumberFormat="1" applyFont="1" applyBorder="1" applyAlignment="1">
      <alignment horizontal="center"/>
    </xf>
    <xf numFmtId="0" fontId="13" fillId="0" borderId="53" xfId="0" applyFont="1" applyBorder="1" applyAlignment="1">
      <alignment horizontal="left"/>
    </xf>
    <xf numFmtId="174" fontId="12" fillId="0" borderId="58" xfId="0" applyNumberFormat="1" applyFont="1" applyBorder="1" applyAlignment="1">
      <alignment horizontal="left"/>
    </xf>
    <xf numFmtId="49" fontId="8" fillId="0" borderId="62" xfId="0" applyNumberFormat="1" applyFont="1" applyBorder="1" applyAlignment="1">
      <alignment horizontal="left" vertical="top"/>
    </xf>
    <xf numFmtId="0" fontId="8" fillId="0" borderId="63" xfId="0" applyFont="1" applyBorder="1" applyAlignment="1">
      <alignment horizontal="center" vertical="center"/>
    </xf>
    <xf numFmtId="0" fontId="8" fillId="0" borderId="59" xfId="0" applyFont="1" applyBorder="1" applyAlignment="1">
      <alignment horizontal="left" vertical="center"/>
    </xf>
    <xf numFmtId="174" fontId="1" fillId="0" borderId="66" xfId="0" applyNumberFormat="1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3" fontId="12" fillId="0" borderId="53" xfId="0" applyNumberFormat="1" applyFont="1" applyBorder="1" applyAlignment="1">
      <alignment horizontal="left"/>
    </xf>
    <xf numFmtId="10" fontId="12" fillId="0" borderId="53" xfId="1" applyNumberFormat="1" applyFont="1" applyBorder="1" applyAlignment="1">
      <alignment horizontal="center"/>
    </xf>
    <xf numFmtId="43" fontId="1" fillId="0" borderId="52" xfId="0" applyNumberFormat="1" applyFont="1" applyBorder="1" applyAlignment="1">
      <alignment horizontal="center"/>
    </xf>
    <xf numFmtId="43" fontId="1" fillId="0" borderId="52" xfId="0" applyNumberFormat="1" applyFont="1" applyBorder="1"/>
    <xf numFmtId="174" fontId="1" fillId="0" borderId="58" xfId="0" applyNumberFormat="1" applyFont="1" applyBorder="1" applyAlignment="1">
      <alignment horizontal="left"/>
    </xf>
    <xf numFmtId="2" fontId="5" fillId="8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9" borderId="1" xfId="0" applyNumberFormat="1" applyFont="1" applyFill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3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center"/>
    </xf>
    <xf numFmtId="168" fontId="3" fillId="0" borderId="15" xfId="0" applyNumberFormat="1" applyFont="1" applyBorder="1" applyAlignment="1">
      <alignment horizontal="center"/>
    </xf>
    <xf numFmtId="168" fontId="9" fillId="0" borderId="0" xfId="0" applyNumberFormat="1" applyFont="1" applyAlignment="1">
      <alignment horizontal="center"/>
    </xf>
    <xf numFmtId="172" fontId="5" fillId="0" borderId="0" xfId="0" applyNumberFormat="1" applyFont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6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top"/>
    </xf>
    <xf numFmtId="175" fontId="8" fillId="0" borderId="10" xfId="0" applyNumberFormat="1" applyFont="1" applyBorder="1" applyAlignment="1">
      <alignment horizontal="center" vertical="top"/>
    </xf>
    <xf numFmtId="175" fontId="1" fillId="0" borderId="10" xfId="0" applyNumberFormat="1" applyFont="1" applyBorder="1" applyAlignment="1">
      <alignment horizontal="center" vertical="top"/>
    </xf>
    <xf numFmtId="175" fontId="8" fillId="0" borderId="60" xfId="0" applyNumberFormat="1" applyFont="1" applyBorder="1" applyAlignment="1">
      <alignment horizontal="center" vertical="top"/>
    </xf>
    <xf numFmtId="174" fontId="1" fillId="0" borderId="60" xfId="0" applyNumberFormat="1" applyFont="1" applyBorder="1" applyAlignment="1">
      <alignment horizontal="center"/>
    </xf>
    <xf numFmtId="174" fontId="1" fillId="0" borderId="10" xfId="0" applyNumberFormat="1" applyFont="1" applyBorder="1" applyAlignment="1">
      <alignment horizontal="center"/>
    </xf>
    <xf numFmtId="174" fontId="1" fillId="0" borderId="58" xfId="0" applyNumberFormat="1" applyFont="1" applyBorder="1" applyAlignment="1">
      <alignment horizontal="center"/>
    </xf>
    <xf numFmtId="43" fontId="12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168" fontId="12" fillId="0" borderId="60" xfId="0" applyNumberFormat="1" applyFont="1" applyBorder="1" applyAlignment="1">
      <alignment horizontal="center"/>
    </xf>
    <xf numFmtId="174" fontId="12" fillId="0" borderId="6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 vertical="top"/>
    </xf>
    <xf numFmtId="175" fontId="8" fillId="0" borderId="53" xfId="0" applyNumberFormat="1" applyFont="1" applyBorder="1" applyAlignment="1">
      <alignment horizontal="center" vertical="top"/>
    </xf>
    <xf numFmtId="0" fontId="13" fillId="0" borderId="53" xfId="0" applyFont="1" applyBorder="1" applyAlignment="1">
      <alignment horizontal="center"/>
    </xf>
    <xf numFmtId="174" fontId="12" fillId="0" borderId="58" xfId="0" applyNumberFormat="1" applyFont="1" applyBorder="1" applyAlignment="1">
      <alignment horizontal="center"/>
    </xf>
    <xf numFmtId="0" fontId="8" fillId="0" borderId="59" xfId="0" applyFont="1" applyBorder="1" applyAlignment="1">
      <alignment horizontal="center" vertical="center"/>
    </xf>
    <xf numFmtId="174" fontId="1" fillId="0" borderId="66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74" fontId="1" fillId="0" borderId="0" xfId="0" applyNumberFormat="1" applyFont="1" applyAlignment="1">
      <alignment horizontal="center"/>
    </xf>
    <xf numFmtId="174" fontId="1" fillId="0" borderId="15" xfId="0" applyNumberFormat="1" applyFont="1" applyBorder="1" applyAlignment="1">
      <alignment horizontal="center"/>
    </xf>
    <xf numFmtId="168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174" fontId="11" fillId="0" borderId="0" xfId="0" applyNumberFormat="1" applyFont="1" applyAlignment="1">
      <alignment horizontal="center"/>
    </xf>
    <xf numFmtId="2" fontId="5" fillId="8" borderId="0" xfId="0" applyNumberFormat="1" applyFont="1" applyFill="1" applyAlignment="1">
      <alignment horizontal="left"/>
    </xf>
    <xf numFmtId="2" fontId="5" fillId="9" borderId="1" xfId="0" applyNumberFormat="1" applyFont="1" applyFill="1" applyBorder="1" applyAlignment="1">
      <alignment horizontal="left"/>
    </xf>
    <xf numFmtId="0" fontId="1" fillId="0" borderId="6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77" fontId="12" fillId="0" borderId="10" xfId="0" applyNumberFormat="1" applyFont="1" applyBorder="1" applyAlignment="1">
      <alignment horizontal="left"/>
    </xf>
    <xf numFmtId="177" fontId="12" fillId="0" borderId="53" xfId="0" applyNumberFormat="1" applyFont="1" applyBorder="1" applyAlignment="1">
      <alignment horizontal="left"/>
    </xf>
    <xf numFmtId="0" fontId="15" fillId="0" borderId="0" xfId="0" applyFont="1" applyAlignment="1">
      <alignment horizontal="left"/>
    </xf>
    <xf numFmtId="49" fontId="12" fillId="0" borderId="10" xfId="0" applyNumberFormat="1" applyFont="1" applyBorder="1" applyAlignment="1">
      <alignment horizontal="left"/>
    </xf>
    <xf numFmtId="10" fontId="12" fillId="0" borderId="10" xfId="1" applyNumberFormat="1" applyFont="1" applyBorder="1" applyAlignment="1">
      <alignment horizontal="center"/>
    </xf>
    <xf numFmtId="174" fontId="12" fillId="0" borderId="10" xfId="0" applyNumberFormat="1" applyFont="1" applyBorder="1" applyAlignment="1">
      <alignment horizontal="center"/>
    </xf>
    <xf numFmtId="2" fontId="1" fillId="10" borderId="21" xfId="0" applyNumberFormat="1" applyFont="1" applyFill="1" applyBorder="1" applyAlignment="1">
      <alignment horizontal="center"/>
    </xf>
    <xf numFmtId="2" fontId="1" fillId="0" borderId="52" xfId="0" applyNumberFormat="1" applyFont="1" applyBorder="1"/>
    <xf numFmtId="0" fontId="0" fillId="0" borderId="10" xfId="0" applyBorder="1"/>
    <xf numFmtId="0" fontId="8" fillId="18" borderId="4" xfId="0" applyFont="1" applyFill="1" applyBorder="1" applyAlignment="1">
      <alignment horizontal="left" vertical="top" wrapText="1"/>
    </xf>
    <xf numFmtId="0" fontId="22" fillId="10" borderId="4" xfId="0" applyFont="1" applyFill="1" applyBorder="1"/>
    <xf numFmtId="9" fontId="50" fillId="8" borderId="52" xfId="8" applyFont="1" applyFill="1" applyBorder="1" applyAlignment="1" applyProtection="1">
      <alignment horizontal="center"/>
      <protection hidden="1"/>
    </xf>
    <xf numFmtId="10" fontId="5" fillId="0" borderId="14" xfId="0" applyNumberFormat="1" applyFont="1" applyBorder="1" applyAlignment="1">
      <alignment horizontal="center"/>
    </xf>
    <xf numFmtId="10" fontId="5" fillId="0" borderId="17" xfId="0" applyNumberFormat="1" applyFont="1" applyBorder="1" applyAlignment="1">
      <alignment horizontal="center"/>
    </xf>
    <xf numFmtId="10" fontId="5" fillId="0" borderId="23" xfId="0" applyNumberFormat="1" applyFont="1" applyBorder="1" applyAlignment="1">
      <alignment horizontal="center"/>
    </xf>
    <xf numFmtId="0" fontId="41" fillId="0" borderId="67" xfId="3" applyFont="1" applyBorder="1" applyAlignment="1">
      <alignment horizontal="center" wrapText="1"/>
    </xf>
    <xf numFmtId="191" fontId="41" fillId="11" borderId="65" xfId="7" applyFont="1" applyFill="1" applyBorder="1" applyAlignment="1" applyProtection="1">
      <alignment vertical="center"/>
      <protection hidden="1"/>
    </xf>
    <xf numFmtId="191" fontId="41" fillId="0" borderId="54" xfId="7" applyFont="1" applyFill="1" applyBorder="1" applyAlignment="1" applyProtection="1">
      <alignment vertical="center"/>
      <protection hidden="1"/>
    </xf>
    <xf numFmtId="191" fontId="41" fillId="0" borderId="52" xfId="7" applyFont="1" applyFill="1" applyBorder="1" applyAlignment="1" applyProtection="1">
      <alignment vertical="center"/>
      <protection hidden="1"/>
    </xf>
    <xf numFmtId="9" fontId="45" fillId="19" borderId="68" xfId="1" applyFont="1" applyFill="1" applyBorder="1" applyAlignment="1">
      <alignment horizontal="center" vertical="center"/>
    </xf>
    <xf numFmtId="0" fontId="41" fillId="0" borderId="10" xfId="3" applyFont="1" applyAlignment="1">
      <alignment horizontal="center"/>
    </xf>
    <xf numFmtId="9" fontId="50" fillId="0" borderId="52" xfId="8" applyFont="1" applyFill="1" applyBorder="1" applyAlignment="1" applyProtection="1">
      <alignment horizontal="center"/>
      <protection hidden="1"/>
    </xf>
    <xf numFmtId="194" fontId="50" fillId="20" borderId="52" xfId="9" applyFont="1" applyFill="1" applyBorder="1" applyAlignment="1" applyProtection="1">
      <protection locked="0"/>
    </xf>
    <xf numFmtId="2" fontId="11" fillId="0" borderId="4" xfId="0" applyNumberFormat="1" applyFont="1" applyBorder="1" applyAlignment="1">
      <alignment horizontal="left"/>
    </xf>
    <xf numFmtId="2" fontId="4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5" fillId="9" borderId="9" xfId="0" applyNumberFormat="1" applyFont="1" applyFill="1" applyBorder="1" applyAlignment="1">
      <alignment horizontal="left"/>
    </xf>
    <xf numFmtId="0" fontId="6" fillId="8" borderId="10" xfId="0" applyFont="1" applyFill="1" applyBorder="1" applyAlignment="1">
      <alignment horizontal="left"/>
    </xf>
    <xf numFmtId="49" fontId="52" fillId="16" borderId="54" xfId="5" applyNumberFormat="1" applyFont="1" applyFill="1" applyBorder="1" applyAlignment="1">
      <alignment horizontal="left" vertical="top" wrapText="1"/>
    </xf>
    <xf numFmtId="49" fontId="52" fillId="16" borderId="55" xfId="5" applyNumberFormat="1" applyFont="1" applyFill="1" applyBorder="1" applyAlignment="1">
      <alignment horizontal="left" vertical="top" wrapText="1"/>
    </xf>
    <xf numFmtId="49" fontId="52" fillId="16" borderId="56" xfId="5" applyNumberFormat="1" applyFont="1" applyFill="1" applyBorder="1" applyAlignment="1">
      <alignment horizontal="left" vertical="top" wrapText="1"/>
    </xf>
    <xf numFmtId="0" fontId="41" fillId="0" borderId="54" xfId="3" applyFont="1" applyBorder="1" applyAlignment="1">
      <alignment horizontal="left"/>
    </xf>
    <xf numFmtId="0" fontId="41" fillId="0" borderId="56" xfId="3" applyFont="1" applyBorder="1" applyAlignment="1">
      <alignment horizontal="left"/>
    </xf>
    <xf numFmtId="0" fontId="45" fillId="0" borderId="54" xfId="2" applyFont="1" applyBorder="1" applyAlignment="1" applyProtection="1">
      <alignment horizontal="left" vertical="center"/>
      <protection hidden="1"/>
    </xf>
    <xf numFmtId="0" fontId="45" fillId="0" borderId="56" xfId="2" applyFont="1" applyBorder="1" applyAlignment="1" applyProtection="1">
      <alignment horizontal="left" vertical="center"/>
      <protection hidden="1"/>
    </xf>
    <xf numFmtId="2" fontId="62" fillId="16" borderId="52" xfId="2" applyNumberFormat="1" applyFont="1" applyFill="1" applyBorder="1" applyAlignment="1" applyProtection="1">
      <alignment horizontal="center" vertical="center" wrapText="1"/>
      <protection hidden="1"/>
    </xf>
    <xf numFmtId="0" fontId="41" fillId="0" borderId="10" xfId="3" applyFont="1" applyAlignment="1">
      <alignment horizontal="left" vertical="top" wrapText="1"/>
    </xf>
    <xf numFmtId="2" fontId="62" fillId="16" borderId="54" xfId="9" applyNumberFormat="1" applyFont="1" applyFill="1" applyBorder="1" applyAlignment="1" applyProtection="1">
      <alignment horizontal="center" vertical="center" wrapText="1"/>
      <protection hidden="1"/>
    </xf>
    <xf numFmtId="0" fontId="52" fillId="16" borderId="56" xfId="3" applyFont="1" applyFill="1" applyBorder="1" applyAlignment="1">
      <alignment horizontal="center" vertical="center" wrapText="1"/>
    </xf>
    <xf numFmtId="2" fontId="62" fillId="16" borderId="54" xfId="2" applyNumberFormat="1" applyFont="1" applyFill="1" applyBorder="1" applyAlignment="1" applyProtection="1">
      <alignment horizontal="center" vertical="center" wrapText="1"/>
      <protection hidden="1"/>
    </xf>
    <xf numFmtId="2" fontId="62" fillId="16" borderId="55" xfId="2" applyNumberFormat="1" applyFont="1" applyFill="1" applyBorder="1" applyAlignment="1" applyProtection="1">
      <alignment horizontal="center" vertical="center" wrapText="1"/>
      <protection hidden="1"/>
    </xf>
    <xf numFmtId="2" fontId="62" fillId="16" borderId="56" xfId="2" applyNumberFormat="1" applyFont="1" applyFill="1" applyBorder="1" applyAlignment="1" applyProtection="1">
      <alignment horizontal="center" vertical="center" wrapText="1"/>
      <protection hidden="1"/>
    </xf>
    <xf numFmtId="2" fontId="52" fillId="16" borderId="52" xfId="2" applyNumberFormat="1" applyFont="1" applyFill="1" applyBorder="1" applyAlignment="1" applyProtection="1">
      <alignment horizontal="center" vertical="center" wrapText="1"/>
      <protection hidden="1"/>
    </xf>
    <xf numFmtId="2" fontId="52" fillId="16" borderId="54" xfId="9" applyNumberFormat="1" applyFont="1" applyFill="1" applyBorder="1" applyAlignment="1" applyProtection="1">
      <alignment horizontal="center" vertical="center" wrapText="1"/>
      <protection hidden="1"/>
    </xf>
    <xf numFmtId="0" fontId="48" fillId="16" borderId="56" xfId="3" applyFont="1" applyFill="1" applyBorder="1" applyAlignment="1">
      <alignment horizontal="center" vertical="center" wrapText="1"/>
    </xf>
    <xf numFmtId="2" fontId="52" fillId="16" borderId="54" xfId="2" applyNumberFormat="1" applyFont="1" applyFill="1" applyBorder="1" applyAlignment="1" applyProtection="1">
      <alignment horizontal="center" vertical="center" wrapText="1"/>
      <protection hidden="1"/>
    </xf>
    <xf numFmtId="2" fontId="52" fillId="16" borderId="55" xfId="2" applyNumberFormat="1" applyFont="1" applyFill="1" applyBorder="1" applyAlignment="1" applyProtection="1">
      <alignment horizontal="center" vertical="center" wrapText="1"/>
      <protection hidden="1"/>
    </xf>
    <xf numFmtId="2" fontId="52" fillId="16" borderId="56" xfId="2" applyNumberFormat="1" applyFont="1" applyFill="1" applyBorder="1" applyAlignment="1" applyProtection="1">
      <alignment horizontal="center" vertical="center" wrapText="1"/>
      <protection hidden="1"/>
    </xf>
    <xf numFmtId="0" fontId="26" fillId="3" borderId="41" xfId="0" applyFont="1" applyFill="1" applyBorder="1" applyAlignment="1">
      <alignment horizontal="center"/>
    </xf>
    <xf numFmtId="0" fontId="6" fillId="0" borderId="42" xfId="0" applyFont="1" applyBorder="1"/>
    <xf numFmtId="0" fontId="6" fillId="0" borderId="43" xfId="0" applyFont="1" applyBorder="1"/>
    <xf numFmtId="0" fontId="8" fillId="0" borderId="7" xfId="0" applyFont="1" applyBorder="1" applyAlignment="1">
      <alignment horizontal="center"/>
    </xf>
    <xf numFmtId="0" fontId="6" fillId="0" borderId="31" xfId="0" applyFont="1" applyBorder="1"/>
    <xf numFmtId="0" fontId="6" fillId="0" borderId="8" xfId="0" applyFont="1" applyBorder="1"/>
  </cellXfs>
  <cellStyles count="14">
    <cellStyle name="Comma_Uurtarieven 2000 LEVERANCIER" xfId="9" xr:uid="{8C80DF98-C0F7-2B46-8968-8331D667FFD6}"/>
    <cellStyle name="Currency_ATIR-Calc-Uurtarief 2001" xfId="11" xr:uid="{0902CEAA-CFC7-9847-B3B8-8A5D070DB497}"/>
    <cellStyle name="Komma 2" xfId="10" xr:uid="{5D53E4B7-D87D-1140-8F8A-E34527013741}"/>
    <cellStyle name="Normal_ATIR-Calc-Uurtarief 2001" xfId="6" xr:uid="{874AD7B1-245C-7E4E-902D-8A1111335C42}"/>
    <cellStyle name="Normal_CALCULATIEBLAD.XLS" xfId="4" xr:uid="{510C6A86-4665-344F-B857-868C188479A3}"/>
    <cellStyle name="Normal_CALCULATIEBLAD.XLS 2" xfId="5" xr:uid="{3D8C2A7F-DBDB-0B46-AB80-99A309C8B67E}"/>
    <cellStyle name="Normal_Uurtarieven 2000 LEVERANCIER" xfId="2" xr:uid="{FF39DABC-B225-044A-AAFF-21223D3ECADC}"/>
    <cellStyle name="Procent" xfId="1" builtinId="5"/>
    <cellStyle name="Procent 2" xfId="8" xr:uid="{6A2A5B71-75E2-8048-9E1D-CF5B47AE39D5}"/>
    <cellStyle name="Procent 2 2" xfId="13" xr:uid="{7E06A507-1C46-0C4B-9873-9E8CF58CDB72}"/>
    <cellStyle name="Standaard" xfId="0" builtinId="0"/>
    <cellStyle name="Standaard 2" xfId="3" xr:uid="{D8F7DF9B-D99A-8F4A-B27B-B5F8C58909E4}"/>
    <cellStyle name="Standaard 3" xfId="12" xr:uid="{4E7CF0BB-C7CD-9741-AF89-694F9FC136A0}"/>
    <cellStyle name="Valuta 2" xfId="7" xr:uid="{3EB6A7DF-3DFA-FC43-B2BF-DD779014F1F3}"/>
  </cellStyles>
  <dxfs count="6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7" Type="http://customschemas.google.com/relationships/workbookmetadata" Target="metadata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21166</xdr:colOff>
      <xdr:row>0</xdr:row>
      <xdr:rowOff>63501</xdr:rowOff>
    </xdr:from>
    <xdr:to>
      <xdr:col>14</xdr:col>
      <xdr:colOff>42333</xdr:colOff>
      <xdr:row>6</xdr:row>
      <xdr:rowOff>63500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B01F506D-BD6C-C041-BA94-60C8D328BE8C}"/>
            </a:ext>
          </a:extLst>
        </xdr:cNvPr>
        <xdr:cNvSpPr txBox="1"/>
      </xdr:nvSpPr>
      <xdr:spPr>
        <a:xfrm>
          <a:off x="7945966" y="63501"/>
          <a:ext cx="7374467" cy="1092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Onderstaand geeft de dienstverlener een opbouw van het gemiddelde uurloon voor reguliere werkzaamheden. Dit uurtarief is gebaseerd op de gemiddelde bedrijfssituatie van de dienstverlener.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Het opgegeven gemiddelde uurtarief is de basis voor toekomstige prijsverhogingen.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Gedurende de contractperiode worden de opgegeven percentages per loongroep, waarop het opgegeven gemiddelde uurtarief is gebaseerd, NIET aangepast.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21166</xdr:colOff>
      <xdr:row>0</xdr:row>
      <xdr:rowOff>63501</xdr:rowOff>
    </xdr:from>
    <xdr:to>
      <xdr:col>14</xdr:col>
      <xdr:colOff>0</xdr:colOff>
      <xdr:row>5</xdr:row>
      <xdr:rowOff>209550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C11848E-FE38-3E44-8106-7C1293A7D160}"/>
            </a:ext>
          </a:extLst>
        </xdr:cNvPr>
        <xdr:cNvSpPr txBox="1"/>
      </xdr:nvSpPr>
      <xdr:spPr>
        <a:xfrm>
          <a:off x="8022166" y="63501"/>
          <a:ext cx="7357534" cy="10223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Onderstaand geeft de dienstverlener een opbouw van het gemiddelde uurloon voor reguliere werkzaamheden. Dit uurtarief is gebaseerd op de gemiddelde bedrijfssituatie van de dienstverlener.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Het opgegeven gemiddelde uurtarief is de basis voor toekomstige prijsverhogingen.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Gedurende de contractperiode worden de opgegeven percentages per loongroep, waarop het opgegeven gemiddelde uurtarief is gebaseerd, NIET aangepast.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Gegevens/Excel/Calc/AZR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C/Documents%20and%20Settings/Naomi/Local%20Settings/Temporary%20Internet%20Files/Content.Outlook/ILGDZFKW/HD%20MBP%20Erik%20ATIR%20Werkdocumenten/%20%20ATIR%20in%20%20behandeling/Tarieven%202004/atir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tir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Users/fred/Library/Mobile%20Documents/com~apple~CloudDocs/Documenten%20FSA/Projecten%20FSA/Daato/Fryske%20Marren/Nivo%20Noord%202021/Calculatie%20archief/FM-Calculatie-FS-2020.06a%2011-3-2020%20-%202020-12-24.xlsx?17686F9B" TargetMode="External"/><Relationship Id="rId1" Type="http://schemas.openxmlformats.org/officeDocument/2006/relationships/externalLinkPath" Target="file:///17686F9B/FM-Calculatie-FS-2020.06a%2011-3-2020%20-%202020-12-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TC2008SBS/HD%20PB%20Rob%20ATIR%20Werkdocumenten/%20%20ATIR%20in%20%20behandeling/Tarieven%202004/ati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C/C/Documents%20and%20Settings/Naomi/Local%20Settings/Temporary%20Internet%20Files/Content.Outlook/ILGDZFKW/HD%20MBP%20Erik%20ATIR%20Werkdocumenten/%20%20ATIR%20in%20%20behandeling/Tarieven%202004/atir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AtirLLSProductie/Atir/Projecten%20algemeen/In%20behandeling/GVB/1.%202018/1.%20Stations/1.%20CSU/calculatiemodellen/Calculatiemodel%20perceel%202%20CSU%20per%201%20juli%202019%20def%20aanpas%20windschermen%20C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AtirLLSProductie/Atir/Projecten%20algemeen/In%20behandeling/GVB/1.%202018/1.%20Stations/1.%20CSU/calculatiemodellen/Calculatiemodel%20perceel%201%20CSU%20per%201%20juli%202019%20def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C/AtirLLSProductie/Atir/Projecten%20algemeen/In%20behandeling/Provincie%20Zuid%20Holland/Aanbesteding%202012/PZH%20calculatie/Calculatiemodel%20proquere%20definitief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C/Users/r.toorenburgh/AppData/Local/Microsoft/Windows/Temporary%20Internet%20Files/Content.Outlook/83YS3KGK/Westerveld%20oude%20calculatie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C/Users/nicole/AppData/Local/Microsoft/Windows/Temporary%20Internet%20Files/Content.Outlook/P4414I6B/Mutatie%20GVB%20Kraaijenest%20Nv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C/AtirLLSProductie/Atir/Projecten%20algemeen/In%20behandeling/Provincie%20Zuid%20Holland/Aanbesteding%202012/PZH%20calculatie/GLV-Calculatiemodel%20DEF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TC2008SBS/C/Documents%20and%20Settings/Naomi/Local%20Settings/Temporary%20Internet%20Files/Content.Outlook/ILGDZFKW/HD%20MBP%20ErikUsers/fred/Desktop/Nota%20Fred/DELTA%20N.V.-Calculati#3F455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/Library/Mobile%20Documents/com~apple~CloudDocs/Documenten%20FSA/Projecten%20FSA/Daato/BNPP-2022/Calculaties%20leeg/Calculatie%20BNPP%20CIB%20Herengracht%20Amsterdam%202022-01%20Leeg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rleen/AppData/Local/Microsoft/Windows/Temporary%20Internet%20Files/Content.Outlook/BAL0A37R/Calculatiemodel%20voor%20SED%202%20(3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fdelingen/Commercie/Offertes/West/2014/GVB%20Perrons/Perceel%206/Prijslijst/Bijlage%201f%20GVB%20Calculatiemodel%20perceel%206%20(leeg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HersteldeExterneKoppeling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atir_xls"/>
      <sheetName val="Validaties"/>
      <sheetName val="Info blad"/>
      <sheetName val="Operationeel"/>
      <sheetName val="1-Contract tot. en prijzenblad"/>
      <sheetName val="2-Basis ruimtestaat"/>
      <sheetName val="3-Premies en opslagen"/>
      <sheetName val="4-Opbouw uurtarief productie"/>
      <sheetName val="5-Opbouw uurtarief toezicht"/>
      <sheetName val="6-Afroepprijs"/>
      <sheetName val="7-Glasbewassing"/>
      <sheetName val="8-Machinekosten"/>
      <sheetName val="9-Sanitaire voorzieningen"/>
      <sheetName val="10-Menukaart Meeting &amp; Events"/>
      <sheetName val="Dieptereiniging Keuken"/>
      <sheetName val="Basis"/>
      <sheetName val="Gomtarief"/>
      <sheetName val="Gomregie"/>
      <sheetName val="GSRtarief"/>
      <sheetName val="ORtarief"/>
      <sheetName val="Printblad"/>
      <sheetName val="SocLasten"/>
      <sheetName val="Uitgangspunten"/>
      <sheetName val="4Atir"/>
      <sheetName val="5Atir"/>
      <sheetName val="Resume"/>
      <sheetName val="Berekening Resume"/>
      <sheetName val="Blad1"/>
      <sheetName val="atir_xls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6">
          <cell r="K46">
            <v>0</v>
          </cell>
        </row>
      </sheetData>
      <sheetData sheetId="29"/>
      <sheetData sheetId="30"/>
      <sheetData sheetId="31"/>
      <sheetData sheetId="3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  <sheetName val="Omreken"/>
      <sheetName val="atir_xls1"/>
      <sheetName val="atir_xl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-Contractblad dag"/>
      <sheetName val="1a-Contractblad per locatie"/>
      <sheetName val="2-Kengetal"/>
      <sheetName val="3-Basis ruimtestaat"/>
      <sheetName val="4-Premies en opslagen"/>
      <sheetName val="5-Opbouw uurtarieven"/>
      <sheetName val="6- toeslagenmatrix"/>
      <sheetName val="7-Machine-investeringskosten"/>
      <sheetName val="9-Additionele kosten"/>
      <sheetName val="10-Glasbewassing"/>
    </sheetNames>
    <sheetDataSet>
      <sheetData sheetId="0"/>
      <sheetData sheetId="1"/>
      <sheetData sheetId="2"/>
      <sheetData sheetId="3">
        <row r="10">
          <cell r="A10">
            <v>1052</v>
          </cell>
        </row>
        <row r="11">
          <cell r="A11">
            <v>1104</v>
          </cell>
        </row>
        <row r="12">
          <cell r="A12">
            <v>1130</v>
          </cell>
        </row>
        <row r="13">
          <cell r="A13">
            <v>1156</v>
          </cell>
        </row>
        <row r="14">
          <cell r="A14">
            <v>1255</v>
          </cell>
        </row>
        <row r="15">
          <cell r="A15">
            <v>2052</v>
          </cell>
        </row>
        <row r="16">
          <cell r="A16">
            <v>2104</v>
          </cell>
        </row>
        <row r="17">
          <cell r="A17">
            <v>2130</v>
          </cell>
        </row>
        <row r="18">
          <cell r="A18">
            <v>2156</v>
          </cell>
        </row>
        <row r="19">
          <cell r="A19">
            <v>2255</v>
          </cell>
        </row>
        <row r="20">
          <cell r="A20">
            <v>2510</v>
          </cell>
        </row>
        <row r="21">
          <cell r="A21">
            <v>3052</v>
          </cell>
        </row>
        <row r="22">
          <cell r="A22">
            <v>3104</v>
          </cell>
        </row>
        <row r="23">
          <cell r="A23">
            <v>3130</v>
          </cell>
        </row>
        <row r="24">
          <cell r="A24">
            <v>3156</v>
          </cell>
        </row>
        <row r="25">
          <cell r="A25">
            <v>3255</v>
          </cell>
        </row>
        <row r="26">
          <cell r="A26">
            <v>4052</v>
          </cell>
        </row>
        <row r="27">
          <cell r="A27">
            <v>4104</v>
          </cell>
        </row>
        <row r="28">
          <cell r="A28">
            <v>4130</v>
          </cell>
        </row>
        <row r="29">
          <cell r="A29">
            <v>4156</v>
          </cell>
        </row>
        <row r="30">
          <cell r="A30">
            <v>4255</v>
          </cell>
        </row>
        <row r="31">
          <cell r="A31">
            <v>5052</v>
          </cell>
        </row>
        <row r="32">
          <cell r="A32">
            <v>5104</v>
          </cell>
        </row>
        <row r="33">
          <cell r="A33">
            <v>5130</v>
          </cell>
        </row>
        <row r="34">
          <cell r="A34">
            <v>5156</v>
          </cell>
        </row>
        <row r="35">
          <cell r="A35">
            <v>5255</v>
          </cell>
        </row>
        <row r="36">
          <cell r="A36">
            <v>6052</v>
          </cell>
        </row>
        <row r="37">
          <cell r="A37">
            <v>6104</v>
          </cell>
        </row>
        <row r="38">
          <cell r="A38">
            <v>6130</v>
          </cell>
        </row>
        <row r="39">
          <cell r="A39">
            <v>6156</v>
          </cell>
        </row>
        <row r="40">
          <cell r="A40">
            <v>6255</v>
          </cell>
        </row>
        <row r="41">
          <cell r="A41">
            <v>7052</v>
          </cell>
        </row>
        <row r="42">
          <cell r="A42">
            <v>7104</v>
          </cell>
        </row>
        <row r="43">
          <cell r="A43">
            <v>7130</v>
          </cell>
        </row>
        <row r="44">
          <cell r="A44">
            <v>7156</v>
          </cell>
        </row>
        <row r="45">
          <cell r="A45">
            <v>7255</v>
          </cell>
        </row>
        <row r="46">
          <cell r="A46">
            <v>8052</v>
          </cell>
        </row>
        <row r="47">
          <cell r="A47">
            <v>8104</v>
          </cell>
        </row>
        <row r="48">
          <cell r="A48">
            <v>8130</v>
          </cell>
        </row>
        <row r="49">
          <cell r="A49">
            <v>8156</v>
          </cell>
        </row>
        <row r="50">
          <cell r="A50">
            <v>8255</v>
          </cell>
        </row>
        <row r="51">
          <cell r="A51">
            <v>9052</v>
          </cell>
        </row>
        <row r="52">
          <cell r="A52">
            <v>9104</v>
          </cell>
        </row>
        <row r="53">
          <cell r="A53">
            <v>9130</v>
          </cell>
        </row>
        <row r="54">
          <cell r="A54">
            <v>9156</v>
          </cell>
        </row>
        <row r="55">
          <cell r="A55">
            <v>9255</v>
          </cell>
        </row>
        <row r="56">
          <cell r="A56">
            <v>11255</v>
          </cell>
        </row>
        <row r="57">
          <cell r="A57">
            <v>14001</v>
          </cell>
        </row>
        <row r="58">
          <cell r="A58">
            <v>14012</v>
          </cell>
        </row>
        <row r="59">
          <cell r="A59">
            <v>14052</v>
          </cell>
        </row>
        <row r="60">
          <cell r="A60">
            <v>15052</v>
          </cell>
        </row>
        <row r="61">
          <cell r="A61">
            <v>15104</v>
          </cell>
        </row>
        <row r="62">
          <cell r="A62">
            <v>15130</v>
          </cell>
        </row>
        <row r="63">
          <cell r="A63">
            <v>15156</v>
          </cell>
        </row>
        <row r="64">
          <cell r="A64">
            <v>15255</v>
          </cell>
        </row>
        <row r="65">
          <cell r="A65">
            <v>16052</v>
          </cell>
        </row>
        <row r="66">
          <cell r="A66">
            <v>16104</v>
          </cell>
        </row>
        <row r="67">
          <cell r="A67">
            <v>16130</v>
          </cell>
        </row>
        <row r="68">
          <cell r="A68">
            <v>16156</v>
          </cell>
        </row>
        <row r="69">
          <cell r="A69">
            <v>16255</v>
          </cell>
        </row>
        <row r="70">
          <cell r="A70">
            <v>17012</v>
          </cell>
        </row>
        <row r="71">
          <cell r="A71">
            <v>17052</v>
          </cell>
        </row>
        <row r="72">
          <cell r="A72" t="str">
            <v>nvt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A17" t="str">
            <v>Gem. kantoor Joure, Heremastate 5</v>
          </cell>
          <cell r="B17" t="str">
            <v>Joure</v>
          </cell>
          <cell r="G17">
            <v>0</v>
          </cell>
        </row>
        <row r="18">
          <cell r="A18" t="str">
            <v>Gemeente kantoor Woudstate</v>
          </cell>
          <cell r="B18" t="str">
            <v>Joure</v>
          </cell>
          <cell r="G18">
            <v>0</v>
          </cell>
        </row>
        <row r="19">
          <cell r="A19" t="str">
            <v>Gemeentehuis Heremastate 1</v>
          </cell>
          <cell r="B19" t="str">
            <v>Joure</v>
          </cell>
          <cell r="G19">
            <v>0</v>
          </cell>
        </row>
        <row r="20">
          <cell r="A20" t="str">
            <v>Gemeentewerf</v>
          </cell>
          <cell r="B20" t="str">
            <v>Lemmer</v>
          </cell>
          <cell r="C20" t="str">
            <v>binnenzijde koelkast</v>
          </cell>
          <cell r="D20">
            <v>0.15</v>
          </cell>
          <cell r="E20">
            <v>12</v>
          </cell>
          <cell r="F20">
            <v>22.66</v>
          </cell>
          <cell r="G20">
            <v>42.623460000000001</v>
          </cell>
        </row>
        <row r="21">
          <cell r="A21" t="str">
            <v>Gymlokaal</v>
          </cell>
          <cell r="B21" t="str">
            <v>St Nicolaasga</v>
          </cell>
          <cell r="G21">
            <v>0</v>
          </cell>
        </row>
        <row r="22">
          <cell r="A22" t="str">
            <v>Gymlokaal Balk</v>
          </cell>
          <cell r="B22" t="str">
            <v>Balk</v>
          </cell>
          <cell r="G22">
            <v>0</v>
          </cell>
        </row>
        <row r="23">
          <cell r="A23" t="str">
            <v>Gymlokaal De Foarmeling</v>
          </cell>
          <cell r="B23" t="str">
            <v>Sloten</v>
          </cell>
          <cell r="G23">
            <v>0</v>
          </cell>
        </row>
        <row r="24">
          <cell r="A24" t="str">
            <v>Gymzaal St. Johannesga</v>
          </cell>
          <cell r="B24" t="str">
            <v>St Johannesga</v>
          </cell>
          <cell r="G24">
            <v>0</v>
          </cell>
        </row>
        <row r="25">
          <cell r="A25" t="str">
            <v>Gymzaal T Kampke</v>
          </cell>
          <cell r="B25" t="str">
            <v>Terherne</v>
          </cell>
          <cell r="G25">
            <v>0</v>
          </cell>
        </row>
        <row r="26">
          <cell r="A26" t="str">
            <v>Huisvesting buitendienst</v>
          </cell>
          <cell r="B26" t="str">
            <v>Joure</v>
          </cell>
          <cell r="G26">
            <v>0</v>
          </cell>
        </row>
        <row r="27">
          <cell r="A27" t="str">
            <v>Milieustraat</v>
          </cell>
          <cell r="B27" t="str">
            <v>Balk</v>
          </cell>
          <cell r="G27">
            <v>0</v>
          </cell>
        </row>
        <row r="28">
          <cell r="A28" t="str">
            <v>Raadhuis</v>
          </cell>
          <cell r="B28" t="str">
            <v>Balk</v>
          </cell>
          <cell r="C28" t="str">
            <v>binnenzijde koelkast</v>
          </cell>
          <cell r="D28">
            <v>0.15</v>
          </cell>
          <cell r="E28">
            <v>12</v>
          </cell>
          <cell r="F28">
            <v>22.66</v>
          </cell>
          <cell r="G28">
            <v>42.623460000000001</v>
          </cell>
        </row>
        <row r="29">
          <cell r="A29" t="str">
            <v>SCC De Hege Fonnen</v>
          </cell>
          <cell r="B29" t="str">
            <v>Lemmer</v>
          </cell>
          <cell r="G29">
            <v>0</v>
          </cell>
        </row>
        <row r="30">
          <cell r="A30" t="str">
            <v>Servicepunt Balk</v>
          </cell>
          <cell r="B30" t="str">
            <v>Balk</v>
          </cell>
          <cell r="G30">
            <v>0</v>
          </cell>
        </row>
        <row r="31">
          <cell r="A31" t="str">
            <v>Servicepunt Lemmer</v>
          </cell>
          <cell r="B31" t="str">
            <v>Lemmer</v>
          </cell>
          <cell r="G31">
            <v>0</v>
          </cell>
        </row>
        <row r="32">
          <cell r="A32" t="str">
            <v>Sporthal de Stuit</v>
          </cell>
          <cell r="B32" t="str">
            <v>Joure</v>
          </cell>
          <cell r="G32">
            <v>0</v>
          </cell>
        </row>
        <row r="33">
          <cell r="A33" t="str">
            <v>Sporthal De Trime</v>
          </cell>
          <cell r="B33" t="str">
            <v>Balk</v>
          </cell>
          <cell r="G33">
            <v>0</v>
          </cell>
        </row>
        <row r="34">
          <cell r="A34" t="str">
            <v>Sporthal Doniahal</v>
          </cell>
          <cell r="B34" t="str">
            <v>St Nicolaasga</v>
          </cell>
          <cell r="G34">
            <v>0</v>
          </cell>
        </row>
        <row r="35">
          <cell r="A35" t="str">
            <v>Sporthal It Tsjillân</v>
          </cell>
          <cell r="B35" t="str">
            <v>Langweer</v>
          </cell>
          <cell r="G35">
            <v>0</v>
          </cell>
        </row>
        <row r="36">
          <cell r="A36" t="str">
            <v>Sportzaal de Twilling Echten</v>
          </cell>
          <cell r="B36" t="str">
            <v>Echten</v>
          </cell>
          <cell r="G36">
            <v>0</v>
          </cell>
        </row>
        <row r="37">
          <cell r="A37" t="str">
            <v>Voormalig gemeentehuis</v>
          </cell>
          <cell r="B37" t="str">
            <v>Lemmer</v>
          </cell>
          <cell r="G37">
            <v>0</v>
          </cell>
        </row>
        <row r="38">
          <cell r="A38" t="str">
            <v>Woudfenne Joure</v>
          </cell>
          <cell r="B38" t="str">
            <v>Joure</v>
          </cell>
          <cell r="G38">
            <v>0</v>
          </cell>
        </row>
        <row r="39">
          <cell r="A39">
            <v>0</v>
          </cell>
          <cell r="B39">
            <v>0</v>
          </cell>
        </row>
      </sheetData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Validaties"/>
      <sheetName val="atir_xls"/>
      <sheetName val="Info blad"/>
      <sheetName val="Operationeel"/>
      <sheetName val="1-Contract tot. en prijzenblad"/>
      <sheetName val="2-Basis ruimtestaat"/>
      <sheetName val="3-Premies en opslagen"/>
      <sheetName val="4-Opbouw uurtarief productie"/>
      <sheetName val="5-Opbouw uurtarief toezicht"/>
      <sheetName val="6-Afroepprijs"/>
      <sheetName val="7-Glasbewassing"/>
      <sheetName val="8-Machinekosten"/>
      <sheetName val="9-Sanitaire voorzieningen"/>
      <sheetName val="10-Menukaart Meeting &amp; Events"/>
      <sheetName val="Dieptereiniging Keuke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Validaties"/>
      <sheetName val="atir_xls"/>
      <sheetName val="Info blad"/>
      <sheetName val="Operationeel"/>
      <sheetName val="1-Contract tot. en prijzenblad"/>
      <sheetName val="2-Basis ruimtestaat"/>
      <sheetName val="3-Premies en opslagen"/>
      <sheetName val="4-Opbouw uurtarief productie"/>
      <sheetName val="5-Opbouw uurtarief toezicht"/>
      <sheetName val="6-Afroepprijs"/>
      <sheetName val="7-Glasbewassing"/>
      <sheetName val="8-Machinekosten"/>
      <sheetName val="9-Sanitaire voorzieningen"/>
      <sheetName val="10-Menukaart Meeting &amp; Events"/>
      <sheetName val="Dieptereiniging Keuken"/>
      <sheetName val="Basis"/>
      <sheetName val="Gomtarief"/>
      <sheetName val="Gomregie"/>
      <sheetName val="GSRtarief"/>
      <sheetName val="ORtarief"/>
      <sheetName val="Printblad"/>
      <sheetName val="SocLasten"/>
      <sheetName val="Uitgangspunten"/>
      <sheetName val="4Atir"/>
      <sheetName val="5Atir"/>
      <sheetName val="Resume"/>
      <sheetName val="Berekening Resume"/>
      <sheetName val="Blad1"/>
      <sheetName val="atir_xl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6">
          <cell r="K46">
            <v>0</v>
          </cell>
        </row>
      </sheetData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jsverhoging"/>
      <sheetName val="Mutatieblad"/>
      <sheetName val="1-Inschrijfstaat"/>
      <sheetName val="2-Kosten per locatie"/>
      <sheetName val="2b-Splitsing technisch-Comfort"/>
      <sheetName val="3-Ruimtestaat "/>
      <sheetName val="4-Kengetal"/>
      <sheetName val="5-Schrobben vloeren"/>
      <sheetName val="6-Aanvullend"/>
      <sheetName val="7-Ballastbed "/>
      <sheetName val="8-Sanitaire voorzieningen"/>
      <sheetName val="9-Geveldelen  en wanden"/>
      <sheetName val="10-Glasstaat"/>
      <sheetName val="10-Glas kosten totaal"/>
      <sheetName val="12-Machinekosten"/>
      <sheetName val="13a- Afroepprijs"/>
      <sheetName val="14-Gladheidsbestrijding"/>
      <sheetName val="15-Periodieke beurt"/>
      <sheetName val="2-Kosten_per_locatie"/>
      <sheetName val="2b-Splitsing_technisch-Comfort"/>
      <sheetName val="3-Ruimtestaat_"/>
      <sheetName val="5-Schrobben_vloeren"/>
      <sheetName val="7-Ballastbed_"/>
      <sheetName val="8-Sanitaire_voorzieningen"/>
      <sheetName val="9-Geveldelen__en_wanden"/>
      <sheetName val="10-Glas_kosten_totaal"/>
      <sheetName val="13a-_Afroepprijs"/>
      <sheetName val="15-Periodieke_beurt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A12" t="str">
            <v>PER.365.1</v>
          </cell>
          <cell r="B12">
            <v>365</v>
          </cell>
          <cell r="C12" t="str">
            <v>Perrons</v>
          </cell>
          <cell r="D12" t="str">
            <v>Klasse 1</v>
          </cell>
          <cell r="E12">
            <v>7.8057311714544983E-2</v>
          </cell>
          <cell r="F12">
            <v>0.11240252886894478</v>
          </cell>
          <cell r="G12">
            <v>0</v>
          </cell>
          <cell r="H12">
            <v>8.0812275657411281E-2</v>
          </cell>
          <cell r="I12">
            <v>1345.5124140951689</v>
          </cell>
          <cell r="J12">
            <v>8547</v>
          </cell>
          <cell r="K12" t="str">
            <v>ja</v>
          </cell>
          <cell r="L12" t="str">
            <v>V</v>
          </cell>
          <cell r="M12" t="str">
            <v>naloop</v>
          </cell>
          <cell r="N12" t="str">
            <v>Volledig</v>
          </cell>
          <cell r="O12" t="str">
            <v>naloop</v>
          </cell>
          <cell r="P12" t="str">
            <v>Volledig</v>
          </cell>
          <cell r="Q12" t="str">
            <v>naloop</v>
          </cell>
          <cell r="R12" t="str">
            <v>naloop</v>
          </cell>
          <cell r="S12" t="str">
            <v>naloop</v>
          </cell>
        </row>
        <row r="13">
          <cell r="A13" t="str">
            <v>PER.365.2</v>
          </cell>
          <cell r="B13">
            <v>365</v>
          </cell>
          <cell r="C13" t="str">
            <v>Perrons</v>
          </cell>
          <cell r="D13" t="str">
            <v>Klasse 2</v>
          </cell>
          <cell r="E13">
            <v>9.7571639643181232E-2</v>
          </cell>
          <cell r="F13">
            <v>9.3668774057453982E-2</v>
          </cell>
          <cell r="G13">
            <v>4.208972690490171E-2</v>
          </cell>
          <cell r="H13">
            <v>4.0406137828705641E-2</v>
          </cell>
          <cell r="I13">
            <v>1333.4001692716117</v>
          </cell>
          <cell r="J13">
            <v>0</v>
          </cell>
          <cell r="K13" t="str">
            <v>ja</v>
          </cell>
          <cell r="L13" t="str">
            <v>V</v>
          </cell>
          <cell r="M13" t="str">
            <v>Volledig</v>
          </cell>
          <cell r="N13" t="str">
            <v>naloop</v>
          </cell>
          <cell r="O13" t="str">
            <v>Volledig</v>
          </cell>
          <cell r="P13" t="str">
            <v>naloop</v>
          </cell>
          <cell r="Q13" t="str">
            <v>Volledig</v>
          </cell>
          <cell r="R13" t="str">
            <v>naloop</v>
          </cell>
          <cell r="S13" t="str">
            <v>Volledig</v>
          </cell>
        </row>
        <row r="14">
          <cell r="A14" t="str">
            <v>PER.365.3</v>
          </cell>
          <cell r="B14">
            <v>365</v>
          </cell>
          <cell r="C14" t="str">
            <v>Perrons</v>
          </cell>
          <cell r="D14" t="str">
            <v>Klasse 3</v>
          </cell>
          <cell r="E14">
            <v>0.19514327928636246</v>
          </cell>
          <cell r="F14"/>
          <cell r="G14">
            <v>8.417945380980342E-2</v>
          </cell>
          <cell r="H14"/>
          <cell r="I14">
            <v>1306.7321658861792</v>
          </cell>
          <cell r="J14">
            <v>10906</v>
          </cell>
          <cell r="K14" t="str">
            <v>ja</v>
          </cell>
          <cell r="L14" t="str">
            <v>V</v>
          </cell>
          <cell r="M14" t="str">
            <v>Volledig</v>
          </cell>
          <cell r="N14" t="str">
            <v>Volledig</v>
          </cell>
          <cell r="O14" t="str">
            <v>Volledig</v>
          </cell>
          <cell r="P14" t="str">
            <v>Volledig</v>
          </cell>
          <cell r="Q14" t="str">
            <v>Volledig</v>
          </cell>
          <cell r="R14" t="str">
            <v>Volledig</v>
          </cell>
          <cell r="S14" t="str">
            <v>Volledig</v>
          </cell>
        </row>
        <row r="15">
          <cell r="A15" t="str">
            <v>SAN.0012</v>
          </cell>
          <cell r="B15">
            <v>12</v>
          </cell>
          <cell r="C15" t="str">
            <v>Sanitair</v>
          </cell>
          <cell r="D15" t="str">
            <v>1 x per maand</v>
          </cell>
          <cell r="E15">
            <v>0.48</v>
          </cell>
          <cell r="F15"/>
          <cell r="G15"/>
          <cell r="H15"/>
          <cell r="I15">
            <v>25</v>
          </cell>
          <cell r="J15">
            <v>43</v>
          </cell>
          <cell r="K15" t="str">
            <v>nee</v>
          </cell>
          <cell r="L15" t="str">
            <v>S</v>
          </cell>
          <cell r="M15" t="str">
            <v>Zie Freq</v>
          </cell>
          <cell r="N15" t="str">
            <v>Zie Freq</v>
          </cell>
          <cell r="O15" t="str">
            <v>Zie Freq</v>
          </cell>
          <cell r="P15" t="str">
            <v>Zie Freq</v>
          </cell>
          <cell r="Q15" t="str">
            <v>Zie Freq</v>
          </cell>
          <cell r="R15" t="str">
            <v>NVT</v>
          </cell>
          <cell r="S15" t="str">
            <v>NVT</v>
          </cell>
        </row>
        <row r="16">
          <cell r="A16" t="str">
            <v>SAN.365.1</v>
          </cell>
          <cell r="B16">
            <v>365</v>
          </cell>
          <cell r="C16" t="str">
            <v>Sanitair</v>
          </cell>
          <cell r="D16" t="str">
            <v>Klasse 1</v>
          </cell>
          <cell r="E16">
            <v>1.36</v>
          </cell>
          <cell r="F16">
            <v>1.7</v>
          </cell>
          <cell r="G16">
            <v>0</v>
          </cell>
          <cell r="H16">
            <v>1.2222222222222223</v>
          </cell>
          <cell r="I16">
            <v>85.236118318630005</v>
          </cell>
          <cell r="J16">
            <v>3</v>
          </cell>
          <cell r="K16" t="str">
            <v>ja</v>
          </cell>
          <cell r="L16" t="str">
            <v>S</v>
          </cell>
          <cell r="M16" t="str">
            <v>naloop</v>
          </cell>
          <cell r="N16" t="str">
            <v>Volledig</v>
          </cell>
          <cell r="O16" t="str">
            <v>naloop</v>
          </cell>
          <cell r="P16" t="str">
            <v>Volledig</v>
          </cell>
          <cell r="Q16" t="str">
            <v>naloop</v>
          </cell>
          <cell r="R16" t="str">
            <v>naloop</v>
          </cell>
          <cell r="S16" t="str">
            <v>naloop</v>
          </cell>
        </row>
        <row r="17">
          <cell r="A17" t="str">
            <v>SAN.365.2</v>
          </cell>
          <cell r="B17">
            <v>365</v>
          </cell>
          <cell r="C17" t="str">
            <v>Sanitair</v>
          </cell>
          <cell r="D17" t="str">
            <v>Klasse 2</v>
          </cell>
          <cell r="E17">
            <v>1.7</v>
          </cell>
          <cell r="F17">
            <v>1.4166666666666667</v>
          </cell>
          <cell r="G17">
            <v>0.73333333333333328</v>
          </cell>
          <cell r="H17">
            <v>0.61111111111111116</v>
          </cell>
          <cell r="I17">
            <v>81.818181818181813</v>
          </cell>
          <cell r="J17">
            <v>0</v>
          </cell>
          <cell r="K17" t="str">
            <v>ja</v>
          </cell>
          <cell r="L17" t="str">
            <v>S</v>
          </cell>
          <cell r="M17" t="str">
            <v>Volledig</v>
          </cell>
          <cell r="N17" t="str">
            <v>naloop</v>
          </cell>
          <cell r="O17" t="str">
            <v>Volledig</v>
          </cell>
          <cell r="P17" t="str">
            <v>naloop</v>
          </cell>
          <cell r="Q17" t="str">
            <v>Volledig</v>
          </cell>
          <cell r="R17" t="str">
            <v>naloop</v>
          </cell>
          <cell r="S17" t="str">
            <v>Volledig</v>
          </cell>
        </row>
        <row r="18">
          <cell r="A18" t="str">
            <v>SAN.365.3</v>
          </cell>
          <cell r="B18">
            <v>365</v>
          </cell>
          <cell r="C18" t="str">
            <v>Sanitair</v>
          </cell>
          <cell r="D18" t="str">
            <v>Klasse 3</v>
          </cell>
          <cell r="E18">
            <v>3.4</v>
          </cell>
          <cell r="F18"/>
          <cell r="G18">
            <v>1.4666666666666666</v>
          </cell>
          <cell r="H18"/>
          <cell r="I18">
            <v>75</v>
          </cell>
          <cell r="J18">
            <v>9.4</v>
          </cell>
          <cell r="K18" t="str">
            <v>ja</v>
          </cell>
          <cell r="L18" t="str">
            <v>S</v>
          </cell>
          <cell r="M18" t="str">
            <v>Volledig</v>
          </cell>
          <cell r="N18" t="str">
            <v>Volledig</v>
          </cell>
          <cell r="O18" t="str">
            <v>Volledig</v>
          </cell>
          <cell r="P18" t="str">
            <v>Volledig</v>
          </cell>
          <cell r="Q18" t="str">
            <v>Volledig</v>
          </cell>
          <cell r="R18" t="str">
            <v>Volledig</v>
          </cell>
          <cell r="S18" t="str">
            <v>Volledig</v>
          </cell>
        </row>
        <row r="19">
          <cell r="A19" t="str">
            <v>GAN.0001</v>
          </cell>
          <cell r="B19">
            <v>1</v>
          </cell>
          <cell r="C19" t="str">
            <v>Gangen</v>
          </cell>
          <cell r="D19" t="str">
            <v>1 x per jaar</v>
          </cell>
          <cell r="E19">
            <v>2.5000000000000001E-3</v>
          </cell>
          <cell r="F19"/>
          <cell r="G19"/>
          <cell r="H19"/>
          <cell r="I19">
            <v>400</v>
          </cell>
          <cell r="J19">
            <v>0</v>
          </cell>
          <cell r="K19" t="str">
            <v>nee</v>
          </cell>
          <cell r="L19" t="str">
            <v>V</v>
          </cell>
          <cell r="M19" t="str">
            <v>Zie Freq</v>
          </cell>
          <cell r="N19" t="str">
            <v>Zie Freq</v>
          </cell>
          <cell r="O19" t="str">
            <v>Zie Freq</v>
          </cell>
          <cell r="P19" t="str">
            <v>Zie Freq</v>
          </cell>
          <cell r="Q19" t="str">
            <v>Zie Freq</v>
          </cell>
          <cell r="R19" t="str">
            <v>NVT</v>
          </cell>
          <cell r="S19" t="str">
            <v>NVT</v>
          </cell>
        </row>
        <row r="20">
          <cell r="A20" t="str">
            <v>GAN.0002</v>
          </cell>
          <cell r="B20">
            <v>2</v>
          </cell>
          <cell r="C20" t="str">
            <v>Gangen</v>
          </cell>
          <cell r="D20" t="str">
            <v>2 x per jaar</v>
          </cell>
          <cell r="E20">
            <v>5.0000000000000001E-3</v>
          </cell>
          <cell r="F20"/>
          <cell r="G20"/>
          <cell r="H20"/>
          <cell r="I20">
            <v>400</v>
          </cell>
          <cell r="J20">
            <v>202</v>
          </cell>
          <cell r="K20" t="str">
            <v>nee</v>
          </cell>
          <cell r="L20" t="str">
            <v>V</v>
          </cell>
          <cell r="M20" t="str">
            <v>Zie Freq</v>
          </cell>
          <cell r="N20" t="str">
            <v>Zie Freq</v>
          </cell>
          <cell r="O20" t="str">
            <v>Zie Freq</v>
          </cell>
          <cell r="P20" t="str">
            <v>Zie Freq</v>
          </cell>
          <cell r="Q20" t="str">
            <v>Zie Freq</v>
          </cell>
          <cell r="R20" t="str">
            <v>NVT</v>
          </cell>
          <cell r="S20" t="str">
            <v>NVT</v>
          </cell>
        </row>
        <row r="21">
          <cell r="A21" t="str">
            <v>GAN.0003</v>
          </cell>
          <cell r="B21">
            <v>3</v>
          </cell>
          <cell r="C21" t="str">
            <v>Gangen</v>
          </cell>
          <cell r="D21" t="str">
            <v>3 x per jaar</v>
          </cell>
          <cell r="E21">
            <v>7.4999999999999997E-3</v>
          </cell>
          <cell r="F21"/>
          <cell r="G21"/>
          <cell r="H21"/>
          <cell r="I21">
            <v>400</v>
          </cell>
          <cell r="J21">
            <v>27</v>
          </cell>
          <cell r="K21" t="str">
            <v>nee</v>
          </cell>
          <cell r="L21" t="str">
            <v>V</v>
          </cell>
          <cell r="M21" t="str">
            <v>Zie Freq</v>
          </cell>
          <cell r="N21" t="str">
            <v>Zie Freq</v>
          </cell>
          <cell r="O21" t="str">
            <v>Zie Freq</v>
          </cell>
          <cell r="P21" t="str">
            <v>Zie Freq</v>
          </cell>
          <cell r="Q21" t="str">
            <v>Zie Freq</v>
          </cell>
          <cell r="R21" t="str">
            <v>NVT</v>
          </cell>
          <cell r="S21" t="str">
            <v>NVT</v>
          </cell>
        </row>
        <row r="22">
          <cell r="A22" t="str">
            <v>GAN.0012</v>
          </cell>
          <cell r="B22">
            <v>12</v>
          </cell>
          <cell r="C22" t="str">
            <v>Gangen</v>
          </cell>
          <cell r="D22" t="str">
            <v>1 x per maand</v>
          </cell>
          <cell r="E22">
            <v>2.4E-2</v>
          </cell>
          <cell r="F22"/>
          <cell r="G22"/>
          <cell r="H22"/>
          <cell r="I22">
            <v>500</v>
          </cell>
          <cell r="J22">
            <v>0</v>
          </cell>
          <cell r="K22" t="str">
            <v>nee</v>
          </cell>
          <cell r="L22" t="str">
            <v>V</v>
          </cell>
          <cell r="M22" t="str">
            <v>Zie Freq</v>
          </cell>
          <cell r="N22" t="str">
            <v>Zie Freq</v>
          </cell>
          <cell r="O22" t="str">
            <v>Zie Freq</v>
          </cell>
          <cell r="P22" t="str">
            <v>Zie Freq</v>
          </cell>
          <cell r="Q22" t="str">
            <v>Zie Freq</v>
          </cell>
          <cell r="R22" t="str">
            <v>NVT</v>
          </cell>
          <cell r="S22" t="str">
            <v>NVT</v>
          </cell>
        </row>
        <row r="23">
          <cell r="A23" t="str">
            <v>GAN.365.1</v>
          </cell>
          <cell r="B23">
            <v>365</v>
          </cell>
          <cell r="C23" t="str">
            <v>Gangen</v>
          </cell>
          <cell r="D23" t="str">
            <v>Klasse 1</v>
          </cell>
          <cell r="E23">
            <v>0.15111111111111111</v>
          </cell>
          <cell r="F23">
            <v>0.20399999999999999</v>
          </cell>
          <cell r="G23">
            <v>0</v>
          </cell>
          <cell r="H23">
            <v>0.14666666666666667</v>
          </cell>
          <cell r="I23">
            <v>727.4136403897254</v>
          </cell>
          <cell r="J23">
            <v>13</v>
          </cell>
          <cell r="K23" t="str">
            <v>ja</v>
          </cell>
          <cell r="L23" t="str">
            <v>V</v>
          </cell>
          <cell r="M23" t="str">
            <v>naloop</v>
          </cell>
          <cell r="N23" t="str">
            <v>Volledig</v>
          </cell>
          <cell r="O23" t="str">
            <v>naloop</v>
          </cell>
          <cell r="P23" t="str">
            <v>Volledig</v>
          </cell>
          <cell r="Q23" t="str">
            <v>naloop</v>
          </cell>
          <cell r="R23" t="str">
            <v>naloop</v>
          </cell>
          <cell r="S23" t="str">
            <v>naloop</v>
          </cell>
        </row>
        <row r="24">
          <cell r="A24" t="str">
            <v>GAN.365.2</v>
          </cell>
          <cell r="B24">
            <v>365</v>
          </cell>
          <cell r="C24" t="str">
            <v>Gangen</v>
          </cell>
          <cell r="D24" t="str">
            <v>Klasse 2</v>
          </cell>
          <cell r="E24">
            <v>0.18888888888888888</v>
          </cell>
          <cell r="F24">
            <v>0.17</v>
          </cell>
          <cell r="G24">
            <v>7.857142857142857E-2</v>
          </cell>
          <cell r="H24">
            <v>7.3333333333333334E-2</v>
          </cell>
          <cell r="I24">
            <v>714.57426973275324</v>
          </cell>
          <cell r="J24">
            <v>0</v>
          </cell>
          <cell r="K24" t="str">
            <v>ja</v>
          </cell>
          <cell r="L24" t="str">
            <v>V</v>
          </cell>
          <cell r="M24" t="str">
            <v>Volledig</v>
          </cell>
          <cell r="N24" t="str">
            <v>naloop</v>
          </cell>
          <cell r="O24" t="str">
            <v>Volledig</v>
          </cell>
          <cell r="P24" t="str">
            <v>naloop</v>
          </cell>
          <cell r="Q24" t="str">
            <v>Volledig</v>
          </cell>
          <cell r="R24" t="str">
            <v>naloop</v>
          </cell>
          <cell r="S24" t="str">
            <v>Volledig</v>
          </cell>
        </row>
        <row r="25">
          <cell r="A25" t="str">
            <v>GAN.365.3</v>
          </cell>
          <cell r="B25">
            <v>365</v>
          </cell>
          <cell r="C25" t="str">
            <v>Gangen</v>
          </cell>
          <cell r="D25" t="str">
            <v>Klasse 3</v>
          </cell>
          <cell r="E25">
            <v>0.37777777777777777</v>
          </cell>
          <cell r="F25"/>
          <cell r="G25">
            <v>0.15714285714285714</v>
          </cell>
          <cell r="H25"/>
          <cell r="I25">
            <v>682.34421364985167</v>
          </cell>
          <cell r="J25">
            <v>25.41</v>
          </cell>
          <cell r="K25" t="str">
            <v>ja</v>
          </cell>
          <cell r="L25" t="str">
            <v>V</v>
          </cell>
          <cell r="M25" t="str">
            <v>Volledig</v>
          </cell>
          <cell r="N25" t="str">
            <v>Volledig</v>
          </cell>
          <cell r="O25" t="str">
            <v>Volledig</v>
          </cell>
          <cell r="P25" t="str">
            <v>Volledig</v>
          </cell>
          <cell r="Q25" t="str">
            <v>Volledig</v>
          </cell>
          <cell r="R25" t="str">
            <v>Volledig</v>
          </cell>
          <cell r="S25" t="str">
            <v>Volledig</v>
          </cell>
        </row>
        <row r="26">
          <cell r="A26" t="str">
            <v>LIF.365.1</v>
          </cell>
          <cell r="B26">
            <v>365</v>
          </cell>
          <cell r="C26" t="str">
            <v>Liften</v>
          </cell>
          <cell r="D26" t="str">
            <v>Klasse 1</v>
          </cell>
          <cell r="E26">
            <v>2.9142857142857141</v>
          </cell>
          <cell r="F26">
            <v>4.371428571428571</v>
          </cell>
          <cell r="G26">
            <v>0</v>
          </cell>
          <cell r="H26">
            <v>3.1428571428571428</v>
          </cell>
          <cell r="I26">
            <v>35.000000000000007</v>
          </cell>
          <cell r="J26">
            <v>45</v>
          </cell>
          <cell r="K26" t="str">
            <v>ja</v>
          </cell>
          <cell r="L26" t="str">
            <v>V</v>
          </cell>
          <cell r="M26" t="str">
            <v>naloop</v>
          </cell>
          <cell r="N26" t="str">
            <v>Volledig</v>
          </cell>
          <cell r="O26" t="str">
            <v>naloop</v>
          </cell>
          <cell r="P26" t="str">
            <v>Volledig</v>
          </cell>
          <cell r="Q26" t="str">
            <v>naloop</v>
          </cell>
          <cell r="R26" t="str">
            <v>naloop</v>
          </cell>
          <cell r="S26" t="str">
            <v>naloop</v>
          </cell>
        </row>
        <row r="27">
          <cell r="A27" t="str">
            <v>LIF.365.2</v>
          </cell>
          <cell r="B27">
            <v>365</v>
          </cell>
          <cell r="C27" t="str">
            <v>Liften</v>
          </cell>
          <cell r="D27" t="str">
            <v>Klasse 2</v>
          </cell>
          <cell r="E27">
            <v>3.6428571428571428</v>
          </cell>
          <cell r="F27">
            <v>3.6428571428571428</v>
          </cell>
          <cell r="G27">
            <v>1.5714285714285714</v>
          </cell>
          <cell r="H27">
            <v>1.5714285714285714</v>
          </cell>
          <cell r="I27">
            <v>35</v>
          </cell>
          <cell r="J27">
            <v>0</v>
          </cell>
          <cell r="K27" t="str">
            <v>ja</v>
          </cell>
          <cell r="L27" t="str">
            <v>V</v>
          </cell>
          <cell r="M27" t="str">
            <v>Volledig</v>
          </cell>
          <cell r="N27" t="str">
            <v>naloop</v>
          </cell>
          <cell r="O27" t="str">
            <v>Volledig</v>
          </cell>
          <cell r="P27" t="str">
            <v>naloop</v>
          </cell>
          <cell r="Q27" t="str">
            <v>Volledig</v>
          </cell>
          <cell r="R27" t="str">
            <v>naloop</v>
          </cell>
          <cell r="S27" t="str">
            <v>Volledig</v>
          </cell>
        </row>
        <row r="28">
          <cell r="A28" t="str">
            <v>LIF.365.3</v>
          </cell>
          <cell r="B28">
            <v>365</v>
          </cell>
          <cell r="C28" t="str">
            <v>Liften</v>
          </cell>
          <cell r="D28" t="str">
            <v>Klasse 3</v>
          </cell>
          <cell r="E28">
            <v>7.2857142857142856</v>
          </cell>
          <cell r="F28"/>
          <cell r="G28">
            <v>3.1428571428571428</v>
          </cell>
          <cell r="H28"/>
          <cell r="I28">
            <v>35</v>
          </cell>
          <cell r="J28">
            <v>52</v>
          </cell>
          <cell r="K28" t="str">
            <v>ja</v>
          </cell>
          <cell r="L28" t="str">
            <v>V</v>
          </cell>
          <cell r="M28" t="str">
            <v>Volledig</v>
          </cell>
          <cell r="N28" t="str">
            <v>Volledig</v>
          </cell>
          <cell r="O28" t="str">
            <v>Volledig</v>
          </cell>
          <cell r="P28" t="str">
            <v>Volledig</v>
          </cell>
          <cell r="Q28" t="str">
            <v>Volledig</v>
          </cell>
          <cell r="R28" t="str">
            <v>Volledig</v>
          </cell>
          <cell r="S28" t="str">
            <v>Volledig</v>
          </cell>
        </row>
        <row r="29">
          <cell r="A29" t="str">
            <v>TRA.0002</v>
          </cell>
          <cell r="B29">
            <v>2</v>
          </cell>
          <cell r="C29" t="str">
            <v>Trappen</v>
          </cell>
          <cell r="D29" t="str">
            <v>2 x per jaar</v>
          </cell>
          <cell r="E29">
            <v>1.6E-2</v>
          </cell>
          <cell r="F29"/>
          <cell r="G29"/>
          <cell r="H29"/>
          <cell r="I29">
            <v>125</v>
          </cell>
          <cell r="J29">
            <v>24</v>
          </cell>
          <cell r="K29" t="str">
            <v>nee</v>
          </cell>
          <cell r="L29" t="str">
            <v>V</v>
          </cell>
          <cell r="M29" t="str">
            <v>Zie Freq</v>
          </cell>
          <cell r="N29" t="str">
            <v>Zie Freq</v>
          </cell>
          <cell r="O29" t="str">
            <v>Zie Freq</v>
          </cell>
          <cell r="P29" t="str">
            <v>Zie Freq</v>
          </cell>
          <cell r="Q29" t="str">
            <v>Zie Freq</v>
          </cell>
          <cell r="R29" t="str">
            <v>NVT</v>
          </cell>
          <cell r="S29" t="str">
            <v>NVT</v>
          </cell>
        </row>
        <row r="30">
          <cell r="A30" t="str">
            <v>TRA.0003</v>
          </cell>
          <cell r="B30">
            <v>3</v>
          </cell>
          <cell r="C30" t="str">
            <v>Trappen</v>
          </cell>
          <cell r="D30" t="str">
            <v>3 x per jaar</v>
          </cell>
          <cell r="E30">
            <v>2.4E-2</v>
          </cell>
          <cell r="F30"/>
          <cell r="G30"/>
          <cell r="H30"/>
          <cell r="I30">
            <v>125</v>
          </cell>
          <cell r="J30">
            <v>0</v>
          </cell>
          <cell r="K30" t="str">
            <v>nee</v>
          </cell>
          <cell r="L30" t="str">
            <v>V</v>
          </cell>
          <cell r="M30" t="str">
            <v>Zie Freq</v>
          </cell>
          <cell r="N30" t="str">
            <v>Zie Freq</v>
          </cell>
          <cell r="O30" t="str">
            <v>Zie Freq</v>
          </cell>
          <cell r="P30" t="str">
            <v>Zie Freq</v>
          </cell>
          <cell r="Q30" t="str">
            <v>Zie Freq</v>
          </cell>
          <cell r="R30" t="str">
            <v>NVT</v>
          </cell>
          <cell r="S30" t="str">
            <v>NVT</v>
          </cell>
        </row>
        <row r="31">
          <cell r="A31" t="str">
            <v>TRA.365.1</v>
          </cell>
          <cell r="B31">
            <v>365</v>
          </cell>
          <cell r="C31" t="str">
            <v>Trappen</v>
          </cell>
          <cell r="D31" t="str">
            <v>Klasse 1</v>
          </cell>
          <cell r="E31">
            <v>0.34061372384528721</v>
          </cell>
          <cell r="F31">
            <v>0.46834387028726993</v>
          </cell>
          <cell r="G31">
            <v>0</v>
          </cell>
          <cell r="H31">
            <v>0.33671781523921368</v>
          </cell>
          <cell r="I31">
            <v>318.58936398062968</v>
          </cell>
          <cell r="J31">
            <v>596</v>
          </cell>
          <cell r="K31" t="str">
            <v>ja</v>
          </cell>
          <cell r="L31" t="str">
            <v>V</v>
          </cell>
          <cell r="M31" t="str">
            <v>naloop</v>
          </cell>
          <cell r="N31" t="str">
            <v>Volledig</v>
          </cell>
          <cell r="O31" t="str">
            <v>naloop</v>
          </cell>
          <cell r="P31" t="str">
            <v>Volledig</v>
          </cell>
          <cell r="Q31" t="str">
            <v>naloop</v>
          </cell>
          <cell r="R31" t="str">
            <v>naloop</v>
          </cell>
          <cell r="S31" t="str">
            <v>naloop</v>
          </cell>
        </row>
        <row r="32">
          <cell r="A32" t="str">
            <v>TRA.365.2</v>
          </cell>
          <cell r="B32">
            <v>365</v>
          </cell>
          <cell r="C32" t="str">
            <v>Trappen</v>
          </cell>
          <cell r="D32" t="str">
            <v>Klasse 2</v>
          </cell>
          <cell r="E32">
            <v>0.42576715480660898</v>
          </cell>
          <cell r="F32">
            <v>0.39028655857272493</v>
          </cell>
          <cell r="G32">
            <v>0.18366426285775289</v>
          </cell>
          <cell r="H32">
            <v>0.16835890761960684</v>
          </cell>
          <cell r="I32">
            <v>312.47943097278198</v>
          </cell>
          <cell r="J32">
            <v>0</v>
          </cell>
          <cell r="K32" t="str">
            <v>ja</v>
          </cell>
          <cell r="L32" t="str">
            <v>V</v>
          </cell>
          <cell r="M32" t="str">
            <v>Volledig</v>
          </cell>
          <cell r="N32" t="str">
            <v>naloop</v>
          </cell>
          <cell r="O32" t="str">
            <v>Volledig</v>
          </cell>
          <cell r="P32" t="str">
            <v>naloop</v>
          </cell>
          <cell r="Q32" t="str">
            <v>Volledig</v>
          </cell>
          <cell r="R32" t="str">
            <v>naloop</v>
          </cell>
          <cell r="S32" t="str">
            <v>Volledig</v>
          </cell>
        </row>
        <row r="33">
          <cell r="A33" t="str">
            <v>TRA.365.3</v>
          </cell>
          <cell r="B33">
            <v>365</v>
          </cell>
          <cell r="C33" t="str">
            <v>Trappen</v>
          </cell>
          <cell r="D33" t="str">
            <v>Klasse 3</v>
          </cell>
          <cell r="E33">
            <v>0.78057311714544986</v>
          </cell>
          <cell r="F33"/>
          <cell r="G33">
            <v>0.33671781523921368</v>
          </cell>
          <cell r="H33"/>
          <cell r="I33">
            <v>326.68304147154481</v>
          </cell>
          <cell r="J33">
            <v>650</v>
          </cell>
          <cell r="K33" t="str">
            <v>ja</v>
          </cell>
          <cell r="L33" t="str">
            <v>V</v>
          </cell>
          <cell r="M33" t="str">
            <v>Volledig</v>
          </cell>
          <cell r="N33" t="str">
            <v>Volledig</v>
          </cell>
          <cell r="O33" t="str">
            <v>Volledig</v>
          </cell>
          <cell r="P33" t="str">
            <v>Volledig</v>
          </cell>
          <cell r="Q33" t="str">
            <v>Volledig</v>
          </cell>
          <cell r="R33" t="str">
            <v>Volledig</v>
          </cell>
          <cell r="S33" t="str">
            <v>Volledig</v>
          </cell>
        </row>
        <row r="34">
          <cell r="A34" t="str">
            <v>HAL.0002</v>
          </cell>
          <cell r="B34">
            <v>2</v>
          </cell>
          <cell r="C34" t="str">
            <v>Hallen</v>
          </cell>
          <cell r="D34" t="str">
            <v>2 x per jaar</v>
          </cell>
          <cell r="E34">
            <v>5.0000000000000001E-3</v>
          </cell>
          <cell r="F34"/>
          <cell r="G34"/>
          <cell r="H34"/>
          <cell r="I34">
            <v>400</v>
          </cell>
          <cell r="J34">
            <v>0</v>
          </cell>
          <cell r="K34" t="str">
            <v>nee</v>
          </cell>
          <cell r="L34" t="str">
            <v>V</v>
          </cell>
          <cell r="M34" t="str">
            <v>Zie Freq</v>
          </cell>
          <cell r="N34" t="str">
            <v>Zie Freq</v>
          </cell>
          <cell r="O34" t="str">
            <v>Zie Freq</v>
          </cell>
          <cell r="P34" t="str">
            <v>Zie Freq</v>
          </cell>
          <cell r="Q34" t="str">
            <v>Zie Freq</v>
          </cell>
          <cell r="R34" t="str">
            <v>NVT</v>
          </cell>
          <cell r="S34" t="str">
            <v>NVT</v>
          </cell>
        </row>
        <row r="35">
          <cell r="A35" t="str">
            <v>HAL.365.1</v>
          </cell>
          <cell r="B35">
            <v>365</v>
          </cell>
          <cell r="C35" t="str">
            <v>Hallen</v>
          </cell>
          <cell r="D35" t="str">
            <v>Klasse 1</v>
          </cell>
          <cell r="E35">
            <v>0.13876855415919109</v>
          </cell>
          <cell r="F35">
            <v>0.18733754811490796</v>
          </cell>
          <cell r="G35">
            <v>0</v>
          </cell>
          <cell r="H35">
            <v>0.13468712609568548</v>
          </cell>
          <cell r="I35">
            <v>792.11233483468015</v>
          </cell>
          <cell r="J35">
            <v>0</v>
          </cell>
          <cell r="K35" t="str">
            <v>ja</v>
          </cell>
          <cell r="L35" t="str">
            <v>V</v>
          </cell>
          <cell r="M35" t="str">
            <v>naloop</v>
          </cell>
          <cell r="N35" t="str">
            <v>Volledig</v>
          </cell>
          <cell r="O35" t="str">
            <v>naloop</v>
          </cell>
          <cell r="P35" t="str">
            <v>Volledig</v>
          </cell>
          <cell r="Q35" t="str">
            <v>naloop</v>
          </cell>
          <cell r="R35" t="str">
            <v>naloop</v>
          </cell>
          <cell r="S35" t="str">
            <v>naloop</v>
          </cell>
        </row>
        <row r="36">
          <cell r="A36" t="str">
            <v>HAL.365.2</v>
          </cell>
          <cell r="B36">
            <v>365</v>
          </cell>
          <cell r="C36" t="str">
            <v>Hallen</v>
          </cell>
          <cell r="D36" t="str">
            <v>Klasse 2</v>
          </cell>
          <cell r="E36">
            <v>0.17346069269898887</v>
          </cell>
          <cell r="F36">
            <v>0.15611462342908997</v>
          </cell>
          <cell r="G36">
            <v>7.4826181164269714E-2</v>
          </cell>
          <cell r="H36">
            <v>6.7343563047842739E-2</v>
          </cell>
          <cell r="I36">
            <v>773.72299295892196</v>
          </cell>
          <cell r="J36">
            <v>0</v>
          </cell>
          <cell r="K36" t="str">
            <v>ja</v>
          </cell>
          <cell r="L36" t="str">
            <v>V</v>
          </cell>
          <cell r="M36" t="str">
            <v>Volledig</v>
          </cell>
          <cell r="N36" t="str">
            <v>naloop</v>
          </cell>
          <cell r="O36" t="str">
            <v>Volledig</v>
          </cell>
          <cell r="P36" t="str">
            <v>naloop</v>
          </cell>
          <cell r="Q36" t="str">
            <v>Volledig</v>
          </cell>
          <cell r="R36" t="str">
            <v>naloop</v>
          </cell>
          <cell r="S36" t="str">
            <v>Volledig</v>
          </cell>
        </row>
        <row r="37">
          <cell r="A37" t="str">
            <v>HAL.365.3</v>
          </cell>
          <cell r="B37">
            <v>365</v>
          </cell>
          <cell r="C37" t="str">
            <v>Hallen</v>
          </cell>
          <cell r="D37" t="str">
            <v>Klasse 3</v>
          </cell>
          <cell r="E37">
            <v>0.34692138539797773</v>
          </cell>
          <cell r="F37"/>
          <cell r="G37">
            <v>0.14965236232853943</v>
          </cell>
          <cell r="H37"/>
          <cell r="I37">
            <v>735.03684331097577</v>
          </cell>
          <cell r="J37">
            <v>2012</v>
          </cell>
          <cell r="K37" t="str">
            <v>ja</v>
          </cell>
          <cell r="L37" t="str">
            <v>V</v>
          </cell>
          <cell r="M37" t="str">
            <v>Volledig</v>
          </cell>
          <cell r="N37" t="str">
            <v>Volledig</v>
          </cell>
          <cell r="O37" t="str">
            <v>Volledig</v>
          </cell>
          <cell r="P37" t="str">
            <v>Volledig</v>
          </cell>
          <cell r="Q37" t="str">
            <v>Volledig</v>
          </cell>
          <cell r="R37" t="str">
            <v>Volledig</v>
          </cell>
          <cell r="S37" t="str">
            <v>Volledig</v>
          </cell>
        </row>
        <row r="38">
          <cell r="A38" t="str">
            <v>TEC.0001</v>
          </cell>
          <cell r="B38">
            <v>1</v>
          </cell>
          <cell r="C38" t="str">
            <v>Technische ruimten</v>
          </cell>
          <cell r="D38" t="str">
            <v>1 x per jaar</v>
          </cell>
          <cell r="E38">
            <v>2.5000000000000001E-3</v>
          </cell>
          <cell r="F38"/>
          <cell r="G38"/>
          <cell r="H38"/>
          <cell r="I38">
            <v>400</v>
          </cell>
          <cell r="J38">
            <v>0</v>
          </cell>
          <cell r="K38" t="str">
            <v>nee</v>
          </cell>
          <cell r="L38" t="str">
            <v>V</v>
          </cell>
          <cell r="M38" t="str">
            <v>Zie Freq</v>
          </cell>
          <cell r="N38" t="str">
            <v>Zie Freq</v>
          </cell>
          <cell r="O38" t="str">
            <v>Zie Freq</v>
          </cell>
          <cell r="P38" t="str">
            <v>Zie Freq</v>
          </cell>
          <cell r="Q38" t="str">
            <v>Zie Freq</v>
          </cell>
          <cell r="R38" t="str">
            <v>NVT</v>
          </cell>
          <cell r="S38" t="str">
            <v>NVT</v>
          </cell>
        </row>
        <row r="39">
          <cell r="A39" t="str">
            <v>TEC.0002</v>
          </cell>
          <cell r="B39">
            <v>2</v>
          </cell>
          <cell r="C39" t="str">
            <v>Technische ruimten</v>
          </cell>
          <cell r="D39" t="str">
            <v>2 x per jaar</v>
          </cell>
          <cell r="E39">
            <v>5.0000000000000001E-3</v>
          </cell>
          <cell r="F39"/>
          <cell r="G39"/>
          <cell r="H39"/>
          <cell r="I39">
            <v>400</v>
          </cell>
          <cell r="J39">
            <v>969.3</v>
          </cell>
          <cell r="K39" t="str">
            <v>nee</v>
          </cell>
          <cell r="L39" t="str">
            <v>V</v>
          </cell>
          <cell r="M39" t="str">
            <v>Zie Freq</v>
          </cell>
          <cell r="N39" t="str">
            <v>Zie Freq</v>
          </cell>
          <cell r="O39" t="str">
            <v>Zie Freq</v>
          </cell>
          <cell r="P39" t="str">
            <v>Zie Freq</v>
          </cell>
          <cell r="Q39" t="str">
            <v>Zie Freq</v>
          </cell>
          <cell r="R39" t="str">
            <v>NVT</v>
          </cell>
          <cell r="S39" t="str">
            <v>NVT</v>
          </cell>
        </row>
        <row r="40">
          <cell r="A40" t="str">
            <v>TEC.0003</v>
          </cell>
          <cell r="B40">
            <v>3</v>
          </cell>
          <cell r="C40" t="str">
            <v>Technische ruimten</v>
          </cell>
          <cell r="D40" t="str">
            <v>3 x per jaar</v>
          </cell>
          <cell r="E40">
            <v>7.4999999999999997E-3</v>
          </cell>
          <cell r="F40"/>
          <cell r="G40"/>
          <cell r="H40"/>
          <cell r="I40">
            <v>400</v>
          </cell>
          <cell r="J40">
            <v>114</v>
          </cell>
          <cell r="K40" t="str">
            <v>nee</v>
          </cell>
          <cell r="L40" t="str">
            <v>V</v>
          </cell>
          <cell r="M40" t="str">
            <v>Zie Freq</v>
          </cell>
          <cell r="N40" t="str">
            <v>Zie Freq</v>
          </cell>
          <cell r="O40" t="str">
            <v>Zie Freq</v>
          </cell>
          <cell r="P40" t="str">
            <v>Zie Freq</v>
          </cell>
          <cell r="Q40" t="str">
            <v>Zie Freq</v>
          </cell>
          <cell r="R40" t="str">
            <v>NVT</v>
          </cell>
          <cell r="S40" t="str">
            <v>NVT</v>
          </cell>
        </row>
        <row r="41">
          <cell r="A41" t="str">
            <v>TEC.365.1</v>
          </cell>
          <cell r="B41">
            <v>365</v>
          </cell>
          <cell r="C41" t="str">
            <v>Technische ruimten</v>
          </cell>
          <cell r="D41" t="str">
            <v>Klasse 1</v>
          </cell>
          <cell r="E41">
            <v>0.18545454545454546</v>
          </cell>
          <cell r="F41">
            <v>0.255</v>
          </cell>
          <cell r="G41">
            <v>0</v>
          </cell>
          <cell r="H41">
            <v>0.18333333333333332</v>
          </cell>
          <cell r="I41">
            <v>585.13480689822688</v>
          </cell>
          <cell r="J41">
            <v>0</v>
          </cell>
          <cell r="K41" t="str">
            <v>ja</v>
          </cell>
          <cell r="L41" t="str">
            <v>V</v>
          </cell>
          <cell r="M41" t="str">
            <v>naloop</v>
          </cell>
          <cell r="N41" t="str">
            <v>Volledig</v>
          </cell>
          <cell r="O41" t="str">
            <v>naloop</v>
          </cell>
          <cell r="P41" t="str">
            <v>Volledig</v>
          </cell>
          <cell r="Q41" t="str">
            <v>naloop</v>
          </cell>
          <cell r="R41" t="str">
            <v>naloop</v>
          </cell>
          <cell r="S41" t="str">
            <v>naloop</v>
          </cell>
        </row>
        <row r="42">
          <cell r="A42" t="str">
            <v>TEC.365.2</v>
          </cell>
          <cell r="B42">
            <v>365</v>
          </cell>
          <cell r="C42" t="str">
            <v>Technische ruimten</v>
          </cell>
          <cell r="D42" t="str">
            <v>Klasse 2</v>
          </cell>
          <cell r="E42">
            <v>0.23181818181818181</v>
          </cell>
          <cell r="F42">
            <v>0.21249999999999999</v>
          </cell>
          <cell r="G42">
            <v>0.1</v>
          </cell>
          <cell r="H42">
            <v>9.166666666666666E-2</v>
          </cell>
          <cell r="I42">
            <v>573.91304347826087</v>
          </cell>
          <cell r="J42">
            <v>0</v>
          </cell>
          <cell r="K42" t="str">
            <v>ja</v>
          </cell>
          <cell r="L42" t="str">
            <v>V</v>
          </cell>
          <cell r="M42" t="str">
            <v>Volledig</v>
          </cell>
          <cell r="N42" t="str">
            <v>naloop</v>
          </cell>
          <cell r="O42" t="str">
            <v>Volledig</v>
          </cell>
          <cell r="P42" t="str">
            <v>naloop</v>
          </cell>
          <cell r="Q42" t="str">
            <v>Volledig</v>
          </cell>
          <cell r="R42" t="str">
            <v>naloop</v>
          </cell>
          <cell r="S42" t="str">
            <v>Volledig</v>
          </cell>
        </row>
        <row r="43">
          <cell r="A43" t="str">
            <v>ROL.365.1</v>
          </cell>
          <cell r="B43">
            <v>365</v>
          </cell>
          <cell r="C43" t="str">
            <v>Roltrappen(inclusief aangrenzende bouwdelen)</v>
          </cell>
          <cell r="D43" t="str">
            <v>Klasse 1</v>
          </cell>
          <cell r="E43">
            <v>0.55135135135135138</v>
          </cell>
          <cell r="F43">
            <v>0.7846153846153846</v>
          </cell>
          <cell r="G43">
            <v>0</v>
          </cell>
          <cell r="H43">
            <v>0.5641025641025641</v>
          </cell>
          <cell r="I43">
            <v>192.09825661973886</v>
          </cell>
          <cell r="J43">
            <v>99</v>
          </cell>
          <cell r="K43" t="str">
            <v>ja</v>
          </cell>
          <cell r="L43" t="str">
            <v>V</v>
          </cell>
          <cell r="M43" t="str">
            <v>naloop</v>
          </cell>
          <cell r="N43" t="str">
            <v>Volledig</v>
          </cell>
          <cell r="O43" t="str">
            <v>naloop</v>
          </cell>
          <cell r="P43" t="str">
            <v>Volledig</v>
          </cell>
          <cell r="Q43" t="str">
            <v>naloop</v>
          </cell>
          <cell r="R43" t="str">
            <v>naloop</v>
          </cell>
          <cell r="S43" t="str">
            <v>naloop</v>
          </cell>
        </row>
        <row r="44">
          <cell r="A44" t="str">
            <v>ROL.365.2</v>
          </cell>
          <cell r="B44">
            <v>365</v>
          </cell>
          <cell r="C44" t="str">
            <v>Roltrappen(inclusief aangrenzende bouwdelen)</v>
          </cell>
          <cell r="D44" t="str">
            <v>Klasse 2</v>
          </cell>
          <cell r="E44">
            <v>0.68918918918918914</v>
          </cell>
          <cell r="F44">
            <v>0.67105263157894735</v>
          </cell>
          <cell r="G44">
            <v>0.29729729729729731</v>
          </cell>
          <cell r="H44">
            <v>0.28947368421052633</v>
          </cell>
          <cell r="I44">
            <v>187.46666666666667</v>
          </cell>
          <cell r="J44">
            <v>0</v>
          </cell>
          <cell r="K44" t="str">
            <v>ja</v>
          </cell>
          <cell r="L44" t="str">
            <v>V</v>
          </cell>
          <cell r="M44" t="str">
            <v>Volledig</v>
          </cell>
          <cell r="N44" t="str">
            <v>naloop</v>
          </cell>
          <cell r="O44" t="str">
            <v>Volledig</v>
          </cell>
          <cell r="P44" t="str">
            <v>naloop</v>
          </cell>
          <cell r="Q44" t="str">
            <v>Volledig</v>
          </cell>
          <cell r="R44" t="str">
            <v>naloop</v>
          </cell>
          <cell r="S44" t="str">
            <v>Volledig</v>
          </cell>
        </row>
        <row r="45">
          <cell r="A45" t="str">
            <v>ROL.365.3</v>
          </cell>
          <cell r="B45">
            <v>365</v>
          </cell>
          <cell r="C45" t="str">
            <v>Roltrappen(inclusief aangrenzende bouwdelen)</v>
          </cell>
          <cell r="D45" t="str">
            <v>Klasse 3</v>
          </cell>
          <cell r="E45">
            <v>1.4571428571428571</v>
          </cell>
          <cell r="F45"/>
          <cell r="G45">
            <v>0.62857142857142856</v>
          </cell>
          <cell r="H45"/>
          <cell r="I45">
            <v>175.00000000000003</v>
          </cell>
          <cell r="J45">
            <v>366</v>
          </cell>
          <cell r="K45" t="str">
            <v>ja</v>
          </cell>
          <cell r="L45" t="str">
            <v>V</v>
          </cell>
          <cell r="M45" t="str">
            <v>Volledig</v>
          </cell>
          <cell r="N45" t="str">
            <v>Volledig</v>
          </cell>
          <cell r="O45" t="str">
            <v>Volledig</v>
          </cell>
          <cell r="P45" t="str">
            <v>Volledig</v>
          </cell>
          <cell r="Q45" t="str">
            <v>Volledig</v>
          </cell>
          <cell r="R45" t="str">
            <v>Volledig</v>
          </cell>
          <cell r="S45" t="str">
            <v>Volledig</v>
          </cell>
        </row>
        <row r="46">
          <cell r="A46" t="str">
            <v>BES.0002</v>
          </cell>
          <cell r="B46">
            <v>2</v>
          </cell>
          <cell r="C46" t="str">
            <v>Bestrating</v>
          </cell>
          <cell r="D46" t="str">
            <v>2 x per jaar</v>
          </cell>
          <cell r="E46">
            <v>1.3333333333333334E-2</v>
          </cell>
          <cell r="F46"/>
          <cell r="G46"/>
          <cell r="H46"/>
          <cell r="I46">
            <v>150</v>
          </cell>
          <cell r="J46">
            <v>190</v>
          </cell>
          <cell r="K46" t="str">
            <v>nee</v>
          </cell>
          <cell r="L46" t="str">
            <v>V</v>
          </cell>
          <cell r="M46" t="str">
            <v>Zie Freq</v>
          </cell>
          <cell r="N46" t="str">
            <v>Zie Freq</v>
          </cell>
          <cell r="O46" t="str">
            <v>Zie Freq</v>
          </cell>
          <cell r="P46" t="str">
            <v>Zie Freq</v>
          </cell>
          <cell r="Q46" t="str">
            <v>Zie Freq</v>
          </cell>
          <cell r="R46" t="str">
            <v>NVT</v>
          </cell>
          <cell r="S46" t="str">
            <v>NVT</v>
          </cell>
        </row>
        <row r="47">
          <cell r="A47" t="str">
            <v>BES.365.1</v>
          </cell>
          <cell r="B47">
            <v>365</v>
          </cell>
          <cell r="C47" t="str">
            <v>Bestrating</v>
          </cell>
          <cell r="D47" t="str">
            <v>Klasse 1</v>
          </cell>
          <cell r="E47">
            <v>7.8057311714544983E-2</v>
          </cell>
          <cell r="F47">
            <v>0.11240252886894478</v>
          </cell>
          <cell r="G47">
            <v>0</v>
          </cell>
          <cell r="H47">
            <v>8.0812275657411281E-2</v>
          </cell>
          <cell r="I47">
            <v>1345.5124140951689</v>
          </cell>
          <cell r="J47">
            <v>550</v>
          </cell>
          <cell r="K47" t="str">
            <v>ja</v>
          </cell>
          <cell r="L47" t="str">
            <v>V</v>
          </cell>
          <cell r="M47" t="str">
            <v>naloop</v>
          </cell>
          <cell r="N47" t="str">
            <v>Volledig</v>
          </cell>
          <cell r="O47" t="str">
            <v>naloop</v>
          </cell>
          <cell r="P47" t="str">
            <v>Volledig</v>
          </cell>
          <cell r="Q47" t="str">
            <v>naloop</v>
          </cell>
          <cell r="R47" t="str">
            <v>naloop</v>
          </cell>
          <cell r="S47" t="str">
            <v>naloop</v>
          </cell>
        </row>
        <row r="48">
          <cell r="A48" t="str">
            <v>BES.365.3</v>
          </cell>
          <cell r="B48">
            <v>365</v>
          </cell>
          <cell r="C48" t="str">
            <v>Bestrating</v>
          </cell>
          <cell r="D48" t="str">
            <v>Klasse 3</v>
          </cell>
          <cell r="E48">
            <v>0.19514327928636246</v>
          </cell>
          <cell r="F48"/>
          <cell r="G48">
            <v>8.417945380980342E-2</v>
          </cell>
          <cell r="H48"/>
          <cell r="I48">
            <v>1306.7321658861792</v>
          </cell>
          <cell r="J48">
            <v>738.2299999999999</v>
          </cell>
          <cell r="K48" t="str">
            <v>ja</v>
          </cell>
          <cell r="L48" t="str">
            <v>V</v>
          </cell>
          <cell r="M48" t="str">
            <v>Volledig</v>
          </cell>
          <cell r="N48" t="str">
            <v>Volledig</v>
          </cell>
          <cell r="O48" t="str">
            <v>Volledig</v>
          </cell>
          <cell r="P48" t="str">
            <v>Volledig</v>
          </cell>
          <cell r="Q48" t="str">
            <v>Volledig</v>
          </cell>
          <cell r="R48" t="str">
            <v>Volledig</v>
          </cell>
          <cell r="S48" t="str">
            <v>Volledig</v>
          </cell>
        </row>
        <row r="49">
          <cell r="A49" t="str">
            <v>BER.0001</v>
          </cell>
          <cell r="B49">
            <v>1</v>
          </cell>
          <cell r="C49" t="str">
            <v>Berging/opslag/magazijn</v>
          </cell>
          <cell r="D49" t="str">
            <v>1 x per jaar</v>
          </cell>
          <cell r="E49">
            <v>2.5000000000000001E-3</v>
          </cell>
          <cell r="F49"/>
          <cell r="G49"/>
          <cell r="H49"/>
          <cell r="I49">
            <v>400</v>
          </cell>
          <cell r="J49">
            <v>0</v>
          </cell>
          <cell r="K49" t="str">
            <v>nee</v>
          </cell>
          <cell r="L49" t="str">
            <v>V</v>
          </cell>
          <cell r="M49" t="str">
            <v>Zie Freq</v>
          </cell>
          <cell r="N49" t="str">
            <v>Zie Freq</v>
          </cell>
          <cell r="O49" t="str">
            <v>Zie Freq</v>
          </cell>
          <cell r="P49" t="str">
            <v>Zie Freq</v>
          </cell>
          <cell r="Q49" t="str">
            <v>Zie Freq</v>
          </cell>
          <cell r="R49" t="str">
            <v>NVT</v>
          </cell>
          <cell r="S49" t="str">
            <v>NVT</v>
          </cell>
        </row>
        <row r="50">
          <cell r="A50" t="str">
            <v>BER.0002</v>
          </cell>
          <cell r="B50">
            <v>2</v>
          </cell>
          <cell r="C50" t="str">
            <v>Berging/opslag/magazijn</v>
          </cell>
          <cell r="D50" t="str">
            <v>2 x per jaar</v>
          </cell>
          <cell r="E50">
            <v>5.0000000000000001E-3</v>
          </cell>
          <cell r="F50"/>
          <cell r="G50"/>
          <cell r="H50"/>
          <cell r="I50">
            <v>400</v>
          </cell>
          <cell r="J50">
            <v>75</v>
          </cell>
          <cell r="K50" t="str">
            <v>nee</v>
          </cell>
          <cell r="L50" t="str">
            <v>V</v>
          </cell>
          <cell r="M50" t="str">
            <v>Zie Freq</v>
          </cell>
          <cell r="N50" t="str">
            <v>Zie Freq</v>
          </cell>
          <cell r="O50" t="str">
            <v>Zie Freq</v>
          </cell>
          <cell r="P50" t="str">
            <v>Zie Freq</v>
          </cell>
          <cell r="Q50" t="str">
            <v>Zie Freq</v>
          </cell>
          <cell r="R50" t="str">
            <v>NVT</v>
          </cell>
          <cell r="S50" t="str">
            <v>NVT</v>
          </cell>
        </row>
        <row r="51">
          <cell r="A51" t="str">
            <v>BER.0003</v>
          </cell>
          <cell r="B51">
            <v>3</v>
          </cell>
          <cell r="C51" t="str">
            <v>Berging/opslag/magazijn</v>
          </cell>
          <cell r="D51" t="str">
            <v>3 x per jaar</v>
          </cell>
          <cell r="E51">
            <v>7.4999999999999997E-3</v>
          </cell>
          <cell r="F51"/>
          <cell r="G51"/>
          <cell r="H51"/>
          <cell r="I51">
            <v>400</v>
          </cell>
          <cell r="J51">
            <v>0</v>
          </cell>
          <cell r="K51" t="str">
            <v>nee</v>
          </cell>
          <cell r="L51" t="str">
            <v>V</v>
          </cell>
          <cell r="M51" t="str">
            <v>Zie Freq</v>
          </cell>
          <cell r="N51" t="str">
            <v>Zie Freq</v>
          </cell>
          <cell r="O51" t="str">
            <v>Zie Freq</v>
          </cell>
          <cell r="P51" t="str">
            <v>Zie Freq</v>
          </cell>
          <cell r="Q51" t="str">
            <v>Zie Freq</v>
          </cell>
          <cell r="R51" t="str">
            <v>NVT</v>
          </cell>
          <cell r="S51" t="str">
            <v>NVT</v>
          </cell>
        </row>
        <row r="52">
          <cell r="A52" t="str">
            <v>BER.365.1</v>
          </cell>
          <cell r="B52">
            <v>365</v>
          </cell>
          <cell r="C52" t="str">
            <v>Berging/opslag/magazijn</v>
          </cell>
          <cell r="D52" t="str">
            <v>Klasse 1</v>
          </cell>
          <cell r="E52">
            <v>0.17435897435897435</v>
          </cell>
          <cell r="F52">
            <v>0.23538461538461539</v>
          </cell>
          <cell r="G52">
            <v>0</v>
          </cell>
          <cell r="H52">
            <v>0.16923076923076924</v>
          </cell>
          <cell r="I52">
            <v>630.42515500442869</v>
          </cell>
          <cell r="J52">
            <v>0</v>
          </cell>
          <cell r="K52" t="str">
            <v>ja</v>
          </cell>
          <cell r="L52" t="str">
            <v>V</v>
          </cell>
          <cell r="M52" t="str">
            <v>naloop</v>
          </cell>
          <cell r="N52" t="str">
            <v>Volledig</v>
          </cell>
          <cell r="O52" t="str">
            <v>naloop</v>
          </cell>
          <cell r="P52" t="str">
            <v>Volledig</v>
          </cell>
          <cell r="Q52" t="str">
            <v>naloop</v>
          </cell>
          <cell r="R52" t="str">
            <v>naloop</v>
          </cell>
          <cell r="S52" t="str">
            <v>naloop</v>
          </cell>
        </row>
        <row r="53">
          <cell r="A53" t="str">
            <v>BER.365</v>
          </cell>
          <cell r="B53">
            <v>365</v>
          </cell>
          <cell r="C53" t="str">
            <v>Berging/opslag/magazijn</v>
          </cell>
          <cell r="D53" t="str">
            <v>Klasse 2</v>
          </cell>
          <cell r="E53">
            <v>0.21794871794871795</v>
          </cell>
          <cell r="F53">
            <v>0.19615384615384615</v>
          </cell>
          <cell r="G53">
            <v>9.401709401709403E-2</v>
          </cell>
          <cell r="H53">
            <v>8.461538461538462E-2</v>
          </cell>
          <cell r="I53">
            <v>615.78947368421052</v>
          </cell>
          <cell r="J53">
            <v>0</v>
          </cell>
          <cell r="K53" t="str">
            <v>ja</v>
          </cell>
          <cell r="L53" t="str">
            <v>V</v>
          </cell>
          <cell r="M53" t="str">
            <v>Volledig</v>
          </cell>
          <cell r="N53" t="str">
            <v>naloop</v>
          </cell>
          <cell r="O53" t="str">
            <v>Volledig</v>
          </cell>
          <cell r="P53" t="str">
            <v>naloop</v>
          </cell>
          <cell r="Q53" t="str">
            <v>Volledig</v>
          </cell>
          <cell r="R53" t="str">
            <v>naloop</v>
          </cell>
          <cell r="S53" t="str">
            <v>Volledig</v>
          </cell>
        </row>
        <row r="54">
          <cell r="A54" t="str">
            <v>KAN.0001</v>
          </cell>
          <cell r="B54">
            <v>1</v>
          </cell>
          <cell r="C54" t="str">
            <v>Kantoren/spreekkamers</v>
          </cell>
          <cell r="D54" t="str">
            <v>1 x per jaar</v>
          </cell>
          <cell r="E54">
            <v>0.01</v>
          </cell>
          <cell r="F54"/>
          <cell r="G54"/>
          <cell r="H54"/>
          <cell r="I54">
            <v>100</v>
          </cell>
          <cell r="J54">
            <v>0</v>
          </cell>
          <cell r="K54" t="str">
            <v>nee</v>
          </cell>
          <cell r="L54" t="str">
            <v>B</v>
          </cell>
          <cell r="M54" t="str">
            <v>Zie Freq</v>
          </cell>
          <cell r="N54" t="str">
            <v>Zie Freq</v>
          </cell>
          <cell r="O54" t="str">
            <v>Zie Freq</v>
          </cell>
          <cell r="P54" t="str">
            <v>Zie Freq</v>
          </cell>
          <cell r="Q54" t="str">
            <v>Zie Freq</v>
          </cell>
          <cell r="R54" t="str">
            <v>NVT</v>
          </cell>
          <cell r="S54" t="str">
            <v>NVT</v>
          </cell>
        </row>
        <row r="55">
          <cell r="A55" t="str">
            <v>KAN.0002</v>
          </cell>
          <cell r="B55">
            <v>2</v>
          </cell>
          <cell r="C55" t="str">
            <v>Kantoren/spreekkamers</v>
          </cell>
          <cell r="D55" t="str">
            <v>2 x per jaar</v>
          </cell>
          <cell r="E55">
            <v>0.02</v>
          </cell>
          <cell r="F55"/>
          <cell r="G55"/>
          <cell r="H55"/>
          <cell r="I55">
            <v>100</v>
          </cell>
          <cell r="J55">
            <v>89</v>
          </cell>
          <cell r="K55" t="str">
            <v>nee</v>
          </cell>
          <cell r="L55" t="str">
            <v>B</v>
          </cell>
          <cell r="M55" t="str">
            <v>Zie Freq</v>
          </cell>
          <cell r="N55" t="str">
            <v>Zie Freq</v>
          </cell>
          <cell r="O55" t="str">
            <v>Zie Freq</v>
          </cell>
          <cell r="P55" t="str">
            <v>Zie Freq</v>
          </cell>
          <cell r="Q55" t="str">
            <v>Zie Freq</v>
          </cell>
          <cell r="R55" t="str">
            <v>NVT</v>
          </cell>
          <cell r="S55" t="str">
            <v>NVT</v>
          </cell>
        </row>
        <row r="56">
          <cell r="A56" t="str">
            <v>KAN.365.1</v>
          </cell>
          <cell r="B56">
            <v>365</v>
          </cell>
          <cell r="C56" t="str">
            <v>Kantoren/spreekkamers</v>
          </cell>
          <cell r="D56" t="str">
            <v>Klasse 1</v>
          </cell>
          <cell r="E56">
            <v>0.27200000000000002</v>
          </cell>
          <cell r="F56">
            <v>0.34</v>
          </cell>
          <cell r="G56">
            <v>0</v>
          </cell>
          <cell r="H56">
            <v>0.24444444444444444</v>
          </cell>
          <cell r="I56">
            <v>426.18059159314993</v>
          </cell>
          <cell r="J56">
            <v>24</v>
          </cell>
          <cell r="K56" t="str">
            <v>ja</v>
          </cell>
          <cell r="L56" t="str">
            <v>B</v>
          </cell>
          <cell r="M56" t="str">
            <v>naloop</v>
          </cell>
          <cell r="N56" t="str">
            <v>Volledig</v>
          </cell>
          <cell r="O56" t="str">
            <v>naloop</v>
          </cell>
          <cell r="P56" t="str">
            <v>Volledig</v>
          </cell>
          <cell r="Q56" t="str">
            <v>naloop</v>
          </cell>
          <cell r="R56" t="str">
            <v>naloop</v>
          </cell>
          <cell r="S56" t="str">
            <v>naloop</v>
          </cell>
        </row>
        <row r="57">
          <cell r="A57" t="str">
            <v>KAN.365.2</v>
          </cell>
          <cell r="B57">
            <v>365</v>
          </cell>
          <cell r="C57" t="str">
            <v>Kantoren/spreekkamers</v>
          </cell>
          <cell r="D57" t="str">
            <v>Klasse 2</v>
          </cell>
          <cell r="E57">
            <v>0.34</v>
          </cell>
          <cell r="F57">
            <v>0.28333333333333333</v>
          </cell>
          <cell r="G57">
            <v>0.14666666666666667</v>
          </cell>
          <cell r="H57">
            <v>0.12222222222222222</v>
          </cell>
          <cell r="I57">
            <v>409.09090909090907</v>
          </cell>
          <cell r="J57">
            <v>0</v>
          </cell>
          <cell r="K57" t="str">
            <v>ja</v>
          </cell>
          <cell r="L57" t="str">
            <v>B</v>
          </cell>
          <cell r="M57" t="str">
            <v>Volledig</v>
          </cell>
          <cell r="N57" t="str">
            <v>naloop</v>
          </cell>
          <cell r="O57" t="str">
            <v>Volledig</v>
          </cell>
          <cell r="P57" t="str">
            <v>naloop</v>
          </cell>
          <cell r="Q57" t="str">
            <v>Volledig</v>
          </cell>
          <cell r="R57" t="str">
            <v>naloop</v>
          </cell>
          <cell r="S57" t="str">
            <v>Volledig</v>
          </cell>
        </row>
        <row r="58">
          <cell r="A58" t="str">
            <v>KAN.365.3</v>
          </cell>
          <cell r="B58">
            <v>365</v>
          </cell>
          <cell r="C58" t="str">
            <v>Kantoren/spreekkamers</v>
          </cell>
          <cell r="D58" t="str">
            <v>Klasse 3</v>
          </cell>
          <cell r="E58">
            <v>0.68</v>
          </cell>
          <cell r="F58"/>
          <cell r="G58">
            <v>0.29333333333333333</v>
          </cell>
          <cell r="H58"/>
          <cell r="I58">
            <v>375</v>
          </cell>
          <cell r="J58">
            <v>108</v>
          </cell>
          <cell r="K58" t="str">
            <v>ja</v>
          </cell>
          <cell r="L58" t="str">
            <v>B</v>
          </cell>
          <cell r="M58" t="str">
            <v>Volledig</v>
          </cell>
          <cell r="N58" t="str">
            <v>Volledig</v>
          </cell>
          <cell r="O58" t="str">
            <v>Volledig</v>
          </cell>
          <cell r="P58" t="str">
            <v>Volledig</v>
          </cell>
          <cell r="Q58" t="str">
            <v>Volledig</v>
          </cell>
          <cell r="R58" t="str">
            <v>Volledig</v>
          </cell>
          <cell r="S58" t="str">
            <v>Volledig</v>
          </cell>
        </row>
        <row r="59">
          <cell r="A59" t="str">
            <v>OVE.0001</v>
          </cell>
          <cell r="B59">
            <v>1</v>
          </cell>
          <cell r="C59" t="str">
            <v>Overige</v>
          </cell>
          <cell r="D59" t="str">
            <v>1 x per jaar</v>
          </cell>
          <cell r="E59">
            <v>6.6666666666666671E-3</v>
          </cell>
          <cell r="F59"/>
          <cell r="G59"/>
          <cell r="H59"/>
          <cell r="I59">
            <v>150</v>
          </cell>
          <cell r="J59">
            <v>0</v>
          </cell>
          <cell r="K59" t="str">
            <v>nee</v>
          </cell>
          <cell r="L59" t="str">
            <v>V</v>
          </cell>
          <cell r="M59" t="str">
            <v>Zie Freq</v>
          </cell>
          <cell r="N59" t="str">
            <v>Zie Freq</v>
          </cell>
          <cell r="O59" t="str">
            <v>Zie Freq</v>
          </cell>
          <cell r="P59" t="str">
            <v>Zie Freq</v>
          </cell>
          <cell r="Q59" t="str">
            <v>Zie Freq</v>
          </cell>
          <cell r="R59" t="str">
            <v>NVT</v>
          </cell>
          <cell r="S59" t="str">
            <v>NVT</v>
          </cell>
        </row>
        <row r="60">
          <cell r="A60" t="str">
            <v>OVE.0003</v>
          </cell>
          <cell r="B60">
            <v>3</v>
          </cell>
          <cell r="C60" t="str">
            <v>Overige</v>
          </cell>
          <cell r="D60" t="str">
            <v>3 x per jaar</v>
          </cell>
          <cell r="E60">
            <v>0.02</v>
          </cell>
          <cell r="F60"/>
          <cell r="G60"/>
          <cell r="H60"/>
          <cell r="I60">
            <v>150</v>
          </cell>
          <cell r="J60">
            <v>0</v>
          </cell>
          <cell r="K60" t="str">
            <v>nee</v>
          </cell>
          <cell r="L60" t="str">
            <v>V</v>
          </cell>
          <cell r="M60" t="str">
            <v>Zie Freq</v>
          </cell>
          <cell r="N60" t="str">
            <v>Zie Freq</v>
          </cell>
          <cell r="O60" t="str">
            <v>Zie Freq</v>
          </cell>
          <cell r="P60" t="str">
            <v>Zie Freq</v>
          </cell>
          <cell r="Q60" t="str">
            <v>Zie Freq</v>
          </cell>
          <cell r="R60" t="str">
            <v>NVT</v>
          </cell>
          <cell r="S60" t="str">
            <v>NVT</v>
          </cell>
        </row>
        <row r="61">
          <cell r="A61" t="str">
            <v>NVT.0000</v>
          </cell>
          <cell r="B61">
            <v>0</v>
          </cell>
          <cell r="C61" t="str">
            <v>Niet van toepassing</v>
          </cell>
          <cell r="D61" t="str">
            <v>Niet van toepassing</v>
          </cell>
          <cell r="E61"/>
          <cell r="F61"/>
          <cell r="G61"/>
          <cell r="H61"/>
          <cell r="I61"/>
          <cell r="J61">
            <v>81</v>
          </cell>
          <cell r="K61"/>
          <cell r="L61"/>
          <cell r="M61" t="str">
            <v>NVT</v>
          </cell>
          <cell r="N61" t="str">
            <v>NVT</v>
          </cell>
          <cell r="O61" t="str">
            <v>NVT</v>
          </cell>
          <cell r="P61" t="str">
            <v>NVT</v>
          </cell>
          <cell r="Q61" t="str">
            <v>NVT</v>
          </cell>
          <cell r="R61" t="str">
            <v>NVT</v>
          </cell>
          <cell r="S61" t="str">
            <v>NVT</v>
          </cell>
        </row>
        <row r="62">
          <cell r="A62" t="str">
            <v>O.A.0000</v>
          </cell>
          <cell r="B62">
            <v>0</v>
          </cell>
          <cell r="C62" t="str">
            <v>Op afroep</v>
          </cell>
          <cell r="D62" t="str">
            <v>Op afroep</v>
          </cell>
          <cell r="E62"/>
          <cell r="F62"/>
          <cell r="G62"/>
          <cell r="H62"/>
          <cell r="I62"/>
          <cell r="J62">
            <v>1742</v>
          </cell>
          <cell r="K62"/>
          <cell r="L62"/>
          <cell r="M62" t="str">
            <v>o.a.</v>
          </cell>
          <cell r="N62" t="str">
            <v>o.a.</v>
          </cell>
          <cell r="O62" t="str">
            <v>o.a.</v>
          </cell>
          <cell r="P62" t="str">
            <v>o.a.</v>
          </cell>
          <cell r="Q62" t="str">
            <v>o.a.</v>
          </cell>
          <cell r="R62" t="str">
            <v>o.a.</v>
          </cell>
          <cell r="S62" t="str">
            <v>o.a.</v>
          </cell>
        </row>
        <row r="63">
          <cell r="A63"/>
          <cell r="B63"/>
          <cell r="C63"/>
          <cell r="D63"/>
          <cell r="E63"/>
          <cell r="F63"/>
          <cell r="G63"/>
          <cell r="H63"/>
          <cell r="I63"/>
          <cell r="J63"/>
          <cell r="K63"/>
          <cell r="L63"/>
          <cell r="M63"/>
          <cell r="N63"/>
          <cell r="O63"/>
          <cell r="P63"/>
          <cell r="Q63"/>
          <cell r="R63"/>
          <cell r="S63"/>
        </row>
        <row r="64">
          <cell r="A64"/>
          <cell r="B64"/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Q64"/>
          <cell r="R64"/>
          <cell r="S64"/>
        </row>
      </sheetData>
      <sheetData sheetId="7"/>
      <sheetData sheetId="8"/>
      <sheetData sheetId="9"/>
      <sheetData sheetId="10"/>
      <sheetData sheetId="11"/>
      <sheetData sheetId="12">
        <row r="2">
          <cell r="I2" t="str">
            <v>Binnenglas (dak/kap)</v>
          </cell>
          <cell r="J2">
            <v>0.52697971260000009</v>
          </cell>
        </row>
        <row r="3">
          <cell r="I3" t="str">
            <v>Binnenglas (gevel/perron)</v>
          </cell>
          <cell r="J3">
            <v>0.35131980839999999</v>
          </cell>
        </row>
        <row r="4">
          <cell r="I4" t="str">
            <v>Buitenglas (dak/kap)</v>
          </cell>
          <cell r="J4">
            <v>0.52697971260000009</v>
          </cell>
        </row>
        <row r="5">
          <cell r="I5" t="str">
            <v>Buitenglas (gevel/perron)</v>
          </cell>
          <cell r="J5">
            <v>0.35131980839999999</v>
          </cell>
        </row>
        <row r="6">
          <cell r="I6" t="str">
            <v>Glas winkels</v>
          </cell>
          <cell r="J6">
            <v>0.35131980839999999</v>
          </cell>
        </row>
        <row r="7">
          <cell r="I7" t="str">
            <v>Glaslamellen</v>
          </cell>
          <cell r="J7">
            <v>0.35131980839999999</v>
          </cell>
        </row>
        <row r="8">
          <cell r="I8" t="str">
            <v>Lichtkoepels binnenzijde</v>
          </cell>
          <cell r="J8">
            <v>0.40987310979999997</v>
          </cell>
        </row>
        <row r="9">
          <cell r="I9" t="str">
            <v>Lichtkoepels buitenzijde</v>
          </cell>
          <cell r="J9">
            <v>0.40987310979999997</v>
          </cell>
        </row>
        <row r="10">
          <cell r="I10" t="str">
            <v>Liftkooi binnenzijde</v>
          </cell>
          <cell r="J10">
            <v>3.2204315770000003</v>
          </cell>
        </row>
        <row r="11">
          <cell r="I11" t="str">
            <v>Liftkooi buitenzijde</v>
          </cell>
          <cell r="J11">
            <v>0.35131980839999999</v>
          </cell>
        </row>
        <row r="12">
          <cell r="I12" t="str">
            <v>Liftschacht binnenzijde</v>
          </cell>
          <cell r="J12">
            <v>3.2204315770000003</v>
          </cell>
        </row>
        <row r="13">
          <cell r="I13" t="str">
            <v>Liftschacht buitenzijde</v>
          </cell>
          <cell r="J13">
            <v>0.35131980839999999</v>
          </cell>
        </row>
        <row r="14">
          <cell r="I14" t="str">
            <v>Separatieglas</v>
          </cell>
          <cell r="J14">
            <v>0.35131980839999999</v>
          </cell>
        </row>
      </sheetData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jsverhoging"/>
      <sheetName val="Mutatieblad"/>
      <sheetName val="1-Inschrijfstaat"/>
      <sheetName val="2a-Kosten per locatie"/>
      <sheetName val="2b-Splitsing technisch-Comfort"/>
      <sheetName val="3-Ruimtestaat"/>
      <sheetName val="4-Kengetal"/>
      <sheetName val="5-Schrobben vloeren"/>
      <sheetName val="6-Aanvullend"/>
      <sheetName val="7-Ballastbed "/>
      <sheetName val="8-Sanitaire voorzieningen"/>
      <sheetName val="9-Geveldelen  en wanden"/>
      <sheetName val="10-Glasstaat"/>
      <sheetName val="10-Glas kosten totaal"/>
      <sheetName val="12-Machinekosten"/>
      <sheetName val="13a- Afroepprijs"/>
      <sheetName val="13b-Afroep RVS kraaiennest"/>
      <sheetName val="13c-Afroep Kap Bijlmer"/>
      <sheetName val="14-Gladheidsbestrijding"/>
      <sheetName val="15-Periodieke beurt"/>
      <sheetName val="2a-Kosten_per_locatie"/>
      <sheetName val="2b-Splitsing_technisch-Comfort"/>
      <sheetName val="5-Schrobben_vloeren"/>
      <sheetName val="7-Ballastbed_"/>
      <sheetName val="8-Sanitaire_voorzieningen"/>
      <sheetName val="9-Geveldelen__en_wanden"/>
      <sheetName val="10-Glas_kosten_totaal"/>
      <sheetName val="13a-_Afroepprijs"/>
      <sheetName val="13b-Afroep_RVS_kraaiennest"/>
      <sheetName val="13c-Afroep_Kap_Bijlmer"/>
      <sheetName val="15-Periodieke_beurt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A12" t="str">
            <v>PER.365.1</v>
          </cell>
        </row>
      </sheetData>
      <sheetData sheetId="7"/>
      <sheetData sheetId="8"/>
      <sheetData sheetId="9"/>
      <sheetData sheetId="10"/>
      <sheetData sheetId="11"/>
      <sheetData sheetId="12">
        <row r="2">
          <cell r="I2" t="str">
            <v>Binnenglas (dak/kap)</v>
          </cell>
          <cell r="J2">
            <v>0.52697971260000009</v>
          </cell>
        </row>
        <row r="3">
          <cell r="I3" t="str">
            <v>Binnenglas (gevel/perron)</v>
          </cell>
          <cell r="J3">
            <v>0.35131980839999999</v>
          </cell>
        </row>
        <row r="4">
          <cell r="I4" t="str">
            <v>Buitenglas (dak/kap)</v>
          </cell>
          <cell r="J4">
            <v>0.52697971260000009</v>
          </cell>
        </row>
        <row r="5">
          <cell r="I5" t="str">
            <v>Buitenglas (gevel/perron)</v>
          </cell>
          <cell r="J5">
            <v>0.35131980839999999</v>
          </cell>
        </row>
        <row r="6">
          <cell r="I6" t="str">
            <v>Glas winkels</v>
          </cell>
          <cell r="J6">
            <v>0.35131980839999999</v>
          </cell>
        </row>
        <row r="7">
          <cell r="I7" t="str">
            <v>Glaslamellen</v>
          </cell>
          <cell r="J7">
            <v>0.35131980839999999</v>
          </cell>
        </row>
        <row r="8">
          <cell r="I8" t="str">
            <v>Lichtkoepels binnenzijde</v>
          </cell>
          <cell r="J8">
            <v>0.40987310979999997</v>
          </cell>
        </row>
        <row r="9">
          <cell r="I9" t="str">
            <v>Lichtkoepels buitenzijde</v>
          </cell>
          <cell r="J9">
            <v>0.40987310979999997</v>
          </cell>
        </row>
        <row r="10">
          <cell r="I10" t="str">
            <v>Liftkooi binnenzijde</v>
          </cell>
          <cell r="J10">
            <v>3.2204315770000003</v>
          </cell>
        </row>
        <row r="11">
          <cell r="I11" t="str">
            <v>Liftkooi buitenzijde</v>
          </cell>
          <cell r="J11">
            <v>0.35131980839999999</v>
          </cell>
        </row>
        <row r="12">
          <cell r="I12" t="str">
            <v>Liftschacht binnenzijde</v>
          </cell>
          <cell r="J12">
            <v>3.2204315770000003</v>
          </cell>
        </row>
        <row r="13">
          <cell r="I13" t="str">
            <v>Liftschacht buitenzijde</v>
          </cell>
          <cell r="J13">
            <v>0.35131980839999999</v>
          </cell>
        </row>
        <row r="14">
          <cell r="I14" t="str">
            <v>Separatieglas</v>
          </cell>
          <cell r="J14">
            <v>0.35131980839999999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-Contractblad dag"/>
      <sheetName val="1-Contractbladlocatie"/>
      <sheetName val="Data"/>
      <sheetName val="2-Kengetal"/>
      <sheetName val="3-Basis ruimtestaat"/>
      <sheetName val="4-Premies en opslagen"/>
      <sheetName val="5-Opbouw uurtarieven"/>
      <sheetName val="6- toeslagenmatrix"/>
      <sheetName val="7-Machine-investeringskosten"/>
      <sheetName val="8-Afroepprijs"/>
      <sheetName val="Totaaloverzicht"/>
      <sheetName val="Info_blad"/>
      <sheetName val="1-Contractblad_dag"/>
      <sheetName val="3-Basis_ruimtestaat"/>
      <sheetName val="4-Premies_en_opslagen"/>
      <sheetName val="5-Opbouw_uurtarieven"/>
      <sheetName val="6-_toeslagenmatrix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1">
          <cell r="A11">
            <v>1052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>
        <row r="10">
          <cell r="A10" t="str">
            <v>Mw. Raven</v>
          </cell>
          <cell r="B10" t="str">
            <v>Sportcomplex de Kloet</v>
          </cell>
          <cell r="C10" t="str">
            <v>12.00-12.45 15.00-16.30</v>
          </cell>
          <cell r="D10">
            <v>22919</v>
          </cell>
          <cell r="E10" t="str">
            <v>nee</v>
          </cell>
          <cell r="F10">
            <v>38283</v>
          </cell>
          <cell r="G10">
            <v>0</v>
          </cell>
          <cell r="H10">
            <v>8.75</v>
          </cell>
          <cell r="I10">
            <v>11.81</v>
          </cell>
          <cell r="J10">
            <v>0</v>
          </cell>
          <cell r="K10">
            <v>0</v>
          </cell>
          <cell r="L10">
            <v>11.81</v>
          </cell>
        </row>
        <row r="11">
          <cell r="A11" t="str">
            <v>Mw. Raven</v>
          </cell>
          <cell r="B11" t="str">
            <v>gymzaal de Helt</v>
          </cell>
          <cell r="C11" t="str">
            <v>21.00-22.00</v>
          </cell>
          <cell r="D11">
            <v>22919</v>
          </cell>
          <cell r="E11" t="str">
            <v>nee</v>
          </cell>
          <cell r="F11">
            <v>38283</v>
          </cell>
          <cell r="G11">
            <v>0</v>
          </cell>
          <cell r="H11">
            <v>5</v>
          </cell>
          <cell r="I11">
            <v>11.81</v>
          </cell>
          <cell r="J11">
            <v>0</v>
          </cell>
          <cell r="K11">
            <v>0</v>
          </cell>
          <cell r="L11">
            <v>11.81</v>
          </cell>
        </row>
        <row r="12">
          <cell r="A12" t="str">
            <v>Mw. Raven</v>
          </cell>
          <cell r="B12" t="str">
            <v>Gymzaal Oostesluis</v>
          </cell>
          <cell r="C12" t="str">
            <v>20.00-21.00</v>
          </cell>
          <cell r="D12">
            <v>22919</v>
          </cell>
          <cell r="E12" t="str">
            <v>nee</v>
          </cell>
          <cell r="F12">
            <v>38283</v>
          </cell>
          <cell r="G12">
            <v>0</v>
          </cell>
          <cell r="H12">
            <v>5</v>
          </cell>
          <cell r="I12">
            <v>11.81</v>
          </cell>
          <cell r="J12">
            <v>0</v>
          </cell>
          <cell r="K12">
            <v>0</v>
          </cell>
          <cell r="L12">
            <v>11.81</v>
          </cell>
        </row>
        <row r="13">
          <cell r="A13" t="str">
            <v>Diana Roos</v>
          </cell>
          <cell r="B13" t="str">
            <v>Gymzaal de Woud</v>
          </cell>
          <cell r="C13" t="str">
            <v>21.00-22.00</v>
          </cell>
          <cell r="D13" t="str">
            <v>eigenaar Streekclean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 t="str">
            <v>Diana Roos</v>
          </cell>
          <cell r="B14" t="str">
            <v>Gymzaal de Horn</v>
          </cell>
          <cell r="C14" t="str">
            <v>20.00-21.00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A15" t="str">
            <v>Olga Roos</v>
          </cell>
          <cell r="B15" t="str">
            <v>gymzaal Rozenboom</v>
          </cell>
          <cell r="C15" t="str">
            <v>21.00-22.00</v>
          </cell>
          <cell r="D15" t="str">
            <v>eigenaar Streekclean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A25" t="str">
            <v>Subtotaal loonkosten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A27" t="str">
            <v>Vakantietoeslag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A28" t="str">
            <v>Sociale lasten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 t="str">
            <v>Loonkosten overname personeel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 t="str">
            <v>Toelichting:</v>
          </cell>
          <cell r="B32">
            <v>0</v>
          </cell>
          <cell r="C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Bij gunning dient de leverancier de werkgelegenheidsclausule bij contractwisseling volgens de geldende CAO voor het Schoonmaak- en Glazenwassersbedrijf (artikel 38) toe te passen. In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 t="str">
            <v xml:space="preserve">genoemd artikel staat onder andere dat bij contractwisseling het schoonmaakbedrijf, dat de opdracht verwerft, verplicht is 100% van het aantal onder de regeling vallende werknemers over te nemen. Dit betreft: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A35" t="str">
            <v>- de werknemer die minimaal anderhalf jaar op het betreffende object werkzaam is;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A36" t="str">
            <v>- de werknemer die op of na januari 2012 nieuw* in dienst is getreden, anders dan door contractwisseling, beschikt over een door de branche erkend diploma.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tes 08-09"/>
      <sheetName val="CB Totaal"/>
      <sheetName val="CB SMO Oostlijn"/>
      <sheetName val="CB Ballastbed"/>
      <sheetName val="CB Graffiti"/>
      <sheetName val="CB Liftbodems"/>
      <sheetName val="CB Folder"/>
      <sheetName val="CB IJzijde"/>
      <sheetName val="CB Glasbewassing"/>
      <sheetName val="CB Glas IJzijde"/>
      <sheetName val="CB Cico's &amp; Kaartautomaten"/>
      <sheetName val="CB Gates extra"/>
      <sheetName val="CB Olieopvangbak"/>
      <sheetName val="CB Geveldelen"/>
      <sheetName val="CB Binnenzijde liftschacht"/>
      <sheetName val="CB Glaslamellen"/>
      <sheetName val="2-Kengetal"/>
      <sheetName val="3-Basis ruimtestaat"/>
      <sheetName val="3-Ballastbed ruimtestaat"/>
      <sheetName val="3-Glasbewassing ruimtestaat"/>
      <sheetName val="3-Glas IJzijde ruimtestaat"/>
      <sheetName val="Glasbewassing op afroep"/>
      <sheetName val="4-Premies en opslagen"/>
      <sheetName val="5-Opbouw uurtarieven"/>
      <sheetName val="6-Tarievenmatrix"/>
      <sheetName val="7-Machine-investeringskosten"/>
      <sheetName val="Toelichting"/>
      <sheetName val="01.0012"/>
      <sheetName val="01.0730b"/>
      <sheetName val="01.1095b"/>
      <sheetName val="01.1460b"/>
      <sheetName val="02.0000"/>
      <sheetName val="02.0004"/>
      <sheetName val="02.0026"/>
      <sheetName val="02.0156"/>
      <sheetName val="02.0255"/>
      <sheetName val="02.0365"/>
      <sheetName val="02.0730"/>
      <sheetName val="03.0000"/>
      <sheetName val="03.0004"/>
      <sheetName val="03.0012"/>
      <sheetName val="03.0365"/>
      <sheetName val="04.0012"/>
      <sheetName val="04.0365"/>
      <sheetName val="05.0004"/>
      <sheetName val="05.0730b"/>
      <sheetName val="06.0026"/>
      <sheetName val="06.0730"/>
      <sheetName val="06.1095"/>
      <sheetName val="06.1460"/>
      <sheetName val="07.0000 a"/>
      <sheetName val="07.0000 b"/>
      <sheetName val="07.0004"/>
      <sheetName val="08.0730"/>
      <sheetName val="09.0000 a"/>
      <sheetName val="09.0000 b"/>
      <sheetName val="09.0004"/>
      <sheetName val="09.0012"/>
      <sheetName val="10.0000"/>
      <sheetName val="10.0004"/>
      <sheetName val="10.0012"/>
      <sheetName val="10.0026"/>
      <sheetName val="10.0156"/>
      <sheetName val="10.0255"/>
      <sheetName val="10.0365"/>
      <sheetName val="10.0730"/>
      <sheetName val="11.0004"/>
      <sheetName val="12.0365"/>
      <sheetName val="13.0000"/>
      <sheetName val="14.0000"/>
      <sheetName val="Gates_08-09"/>
      <sheetName val="CB_Totaal"/>
      <sheetName val="CB_SMO_Oostlijn"/>
      <sheetName val="CB_Ballastbed"/>
      <sheetName val="CB_Graffiti"/>
      <sheetName val="CB_Liftbodems"/>
      <sheetName val="CB_Folder"/>
      <sheetName val="CB_IJzijde"/>
      <sheetName val="CB_Glasbewassing"/>
      <sheetName val="CB_Glas_IJzijde"/>
      <sheetName val="CB_Cico's_&amp;_Kaartautomaten"/>
      <sheetName val="CB_Gates_extra"/>
      <sheetName val="CB_Olieopvangbak"/>
      <sheetName val="CB_Geveldelen"/>
      <sheetName val="CB_Binnenzijde_liftschacht"/>
      <sheetName val="CB_Glaslamellen"/>
      <sheetName val="3-Basis_ruimtestaat"/>
      <sheetName val="3-Ballastbed_ruimtestaat"/>
      <sheetName val="3-Glasbewassing_ruimtestaat"/>
      <sheetName val="3-Glas_IJzijde_ruimtestaat"/>
      <sheetName val="Glasbewassing_op_afroep"/>
      <sheetName val="4-Premies_en_opslagen"/>
      <sheetName val="5-Opbouw_uurtarieven"/>
      <sheetName val="01_0012"/>
      <sheetName val="01_0730b"/>
      <sheetName val="01_1095b"/>
      <sheetName val="01_1460b"/>
      <sheetName val="02_0000"/>
      <sheetName val="02_0004"/>
      <sheetName val="02_0026"/>
      <sheetName val="02_0156"/>
      <sheetName val="02_0255"/>
      <sheetName val="02_0365"/>
      <sheetName val="02_0730"/>
      <sheetName val="03_0000"/>
      <sheetName val="03_0004"/>
      <sheetName val="03_0012"/>
      <sheetName val="03_0365"/>
      <sheetName val="04_0012"/>
      <sheetName val="04_0365"/>
      <sheetName val="05_0004"/>
      <sheetName val="05_0730b"/>
      <sheetName val="06_0026"/>
      <sheetName val="06_0730"/>
      <sheetName val="06_1095"/>
      <sheetName val="06_1460"/>
      <sheetName val="07_0000_a"/>
      <sheetName val="07_0000_b"/>
      <sheetName val="07_0004"/>
      <sheetName val="08_0730"/>
      <sheetName val="09_0000_a"/>
      <sheetName val="09_0000_b"/>
      <sheetName val="09_0004"/>
      <sheetName val="09_0012"/>
      <sheetName val="10_0000"/>
      <sheetName val="10_0004"/>
      <sheetName val="10_0012"/>
      <sheetName val="10_0026"/>
      <sheetName val="10_0156"/>
      <sheetName val="10_0255"/>
      <sheetName val="10_0365"/>
      <sheetName val="10_0730"/>
      <sheetName val="11_0004"/>
      <sheetName val="12_0365"/>
      <sheetName val="13_0000"/>
      <sheetName val="14_0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0">
          <cell r="A10" t="str">
            <v>01.0012</v>
          </cell>
          <cell r="B10">
            <v>12</v>
          </cell>
          <cell r="C10" t="str">
            <v>diensten perrons</v>
          </cell>
          <cell r="D10" t="str">
            <v>1 x per maand</v>
          </cell>
          <cell r="E10">
            <v>0.11076255714285714</v>
          </cell>
          <cell r="I10">
            <v>108.33986059497414</v>
          </cell>
          <cell r="J10">
            <v>615.6</v>
          </cell>
          <cell r="K10">
            <v>1.0087873969090076E-2</v>
          </cell>
          <cell r="M10" t="str">
            <v>V</v>
          </cell>
        </row>
        <row r="11">
          <cell r="A11" t="str">
            <v>01.0730b</v>
          </cell>
          <cell r="B11">
            <v>730</v>
          </cell>
          <cell r="C11" t="str">
            <v>perrons Oost en Ringlijn</v>
          </cell>
          <cell r="D11" t="str">
            <v>14x per week</v>
          </cell>
          <cell r="E11">
            <v>0.64832109593023257</v>
          </cell>
          <cell r="F11">
            <v>0.21610169491525424</v>
          </cell>
          <cell r="G11">
            <v>0.10870596981132075</v>
          </cell>
          <cell r="H11">
            <v>9.3220338983050849E-2</v>
          </cell>
          <cell r="I11">
            <v>684.57881217937484</v>
          </cell>
          <cell r="J11">
            <v>25752.63</v>
          </cell>
          <cell r="K11">
            <v>0.42200988598539341</v>
          </cell>
          <cell r="M11" t="str">
            <v>S</v>
          </cell>
        </row>
        <row r="12">
          <cell r="A12" t="str">
            <v>01.1095b</v>
          </cell>
          <cell r="B12">
            <v>1095</v>
          </cell>
          <cell r="C12" t="str">
            <v>perrons Oost en Ringlijn</v>
          </cell>
          <cell r="D12" t="str">
            <v>21x per week</v>
          </cell>
          <cell r="E12">
            <v>0.64832109593023257</v>
          </cell>
          <cell r="F12">
            <v>0.34296729491525424</v>
          </cell>
          <cell r="G12">
            <v>0.10870596981132075</v>
          </cell>
          <cell r="H12">
            <v>0.14794667623795282</v>
          </cell>
          <cell r="I12">
            <v>877.44530200295185</v>
          </cell>
          <cell r="J12">
            <v>5939.54</v>
          </cell>
          <cell r="K12">
            <v>9.7331596741990364E-2</v>
          </cell>
          <cell r="M12" t="str">
            <v>S</v>
          </cell>
        </row>
        <row r="13">
          <cell r="A13" t="str">
            <v>01.1460b</v>
          </cell>
          <cell r="B13">
            <v>1460</v>
          </cell>
          <cell r="C13" t="str">
            <v>perrons Oost en Ringlijn</v>
          </cell>
          <cell r="D13" t="str">
            <v>28x per week</v>
          </cell>
          <cell r="E13">
            <v>0.64832109593023257</v>
          </cell>
          <cell r="F13">
            <v>0.39709269491525423</v>
          </cell>
          <cell r="G13">
            <v>0.10870596981132075</v>
          </cell>
          <cell r="H13">
            <v>0.17129488800265869</v>
          </cell>
          <cell r="I13">
            <v>1101.5420732497973</v>
          </cell>
          <cell r="J13">
            <v>7415</v>
          </cell>
          <cell r="K13">
            <v>0.12151004788954339</v>
          </cell>
          <cell r="M13" t="str">
            <v>S</v>
          </cell>
        </row>
        <row r="14">
          <cell r="A14" t="str">
            <v>02.0000</v>
          </cell>
          <cell r="B14" t="str">
            <v>0</v>
          </cell>
          <cell r="C14" t="str">
            <v>sanitair</v>
          </cell>
          <cell r="D14" t="str">
            <v>op afroep</v>
          </cell>
          <cell r="E14">
            <v>1.8749999999999999E-2</v>
          </cell>
          <cell r="I14">
            <v>0</v>
          </cell>
          <cell r="J14">
            <v>0</v>
          </cell>
          <cell r="K14">
            <v>0</v>
          </cell>
          <cell r="M14" t="str">
            <v>S</v>
          </cell>
        </row>
        <row r="15">
          <cell r="A15" t="str">
            <v>02.0004</v>
          </cell>
          <cell r="B15">
            <v>4</v>
          </cell>
          <cell r="C15" t="str">
            <v>sanitair</v>
          </cell>
          <cell r="D15" t="str">
            <v>4x per jaar</v>
          </cell>
          <cell r="E15">
            <v>7.4999999999999997E-2</v>
          </cell>
          <cell r="I15">
            <v>53.333333333333336</v>
          </cell>
          <cell r="J15">
            <v>0</v>
          </cell>
          <cell r="K15">
            <v>0</v>
          </cell>
          <cell r="M15" t="str">
            <v>V</v>
          </cell>
        </row>
        <row r="16">
          <cell r="A16" t="str">
            <v>02.0026</v>
          </cell>
          <cell r="B16">
            <v>26</v>
          </cell>
          <cell r="C16" t="str">
            <v>sanitair</v>
          </cell>
          <cell r="D16" t="str">
            <v xml:space="preserve">1 x per twee weken </v>
          </cell>
          <cell r="E16">
            <v>0.41935</v>
          </cell>
          <cell r="I16">
            <v>62.000715392869921</v>
          </cell>
          <cell r="J16">
            <v>35.339999999999996</v>
          </cell>
          <cell r="K16">
            <v>5.7911869081813392E-4</v>
          </cell>
          <cell r="M16" t="str">
            <v>V</v>
          </cell>
        </row>
        <row r="17">
          <cell r="A17" t="str">
            <v>02.0052</v>
          </cell>
          <cell r="B17">
            <v>52</v>
          </cell>
          <cell r="C17" t="str">
            <v>sanitair</v>
          </cell>
          <cell r="D17" t="str">
            <v>1x per week</v>
          </cell>
          <cell r="E17">
            <v>0.80913461538461495</v>
          </cell>
          <cell r="I17">
            <v>64.266191325014887</v>
          </cell>
          <cell r="J17">
            <v>14.25</v>
          </cell>
          <cell r="K17">
            <v>2.3351560113634435E-4</v>
          </cell>
        </row>
        <row r="18">
          <cell r="A18" t="str">
            <v>02.0156</v>
          </cell>
          <cell r="B18">
            <v>156</v>
          </cell>
          <cell r="C18" t="str">
            <v>sanitair</v>
          </cell>
          <cell r="D18" t="str">
            <v>3x per week</v>
          </cell>
          <cell r="E18">
            <v>2.2655769230769232</v>
          </cell>
          <cell r="I18">
            <v>68.85663356251591</v>
          </cell>
          <cell r="J18">
            <v>0</v>
          </cell>
          <cell r="K18">
            <v>0</v>
          </cell>
        </row>
        <row r="19">
          <cell r="A19" t="str">
            <v>02.0255</v>
          </cell>
          <cell r="B19">
            <v>255</v>
          </cell>
          <cell r="C19" t="str">
            <v>sanitair</v>
          </cell>
          <cell r="D19" t="str">
            <v>5 x per week</v>
          </cell>
          <cell r="E19">
            <v>3.236538461538462</v>
          </cell>
          <cell r="I19">
            <v>78.787878787878782</v>
          </cell>
          <cell r="J19">
            <v>5</v>
          </cell>
          <cell r="K19">
            <v>8.1935298644331345E-5</v>
          </cell>
          <cell r="M19" t="str">
            <v>V</v>
          </cell>
        </row>
        <row r="20">
          <cell r="A20" t="str">
            <v>02.0365</v>
          </cell>
          <cell r="B20">
            <v>365</v>
          </cell>
          <cell r="C20" t="str">
            <v>sanitair</v>
          </cell>
          <cell r="D20" t="str">
            <v>7x per week</v>
          </cell>
          <cell r="E20">
            <v>3.236538461538462</v>
          </cell>
          <cell r="G20">
            <v>1.2914423076923076</v>
          </cell>
          <cell r="I20">
            <v>80.60988299250387</v>
          </cell>
          <cell r="J20">
            <v>61.439999999999991</v>
          </cell>
          <cell r="K20">
            <v>1.0068209497415435E-3</v>
          </cell>
          <cell r="M20" t="str">
            <v>V</v>
          </cell>
        </row>
        <row r="21">
          <cell r="A21" t="str">
            <v>02.0730</v>
          </cell>
          <cell r="B21">
            <v>730</v>
          </cell>
          <cell r="C21" t="str">
            <v>sanitair</v>
          </cell>
          <cell r="D21" t="str">
            <v>14x per week</v>
          </cell>
          <cell r="E21">
            <v>3.236538461538462</v>
          </cell>
          <cell r="F21">
            <v>2.2636504120879128</v>
          </cell>
          <cell r="G21">
            <v>1.2914423076923076</v>
          </cell>
          <cell r="H21">
            <v>0.90546016483516523</v>
          </cell>
          <cell r="I21">
            <v>94.841020740227151</v>
          </cell>
          <cell r="J21">
            <v>55.95000000000001</v>
          </cell>
          <cell r="K21">
            <v>9.16855991830068E-4</v>
          </cell>
        </row>
        <row r="22">
          <cell r="A22" t="str">
            <v>03.0000</v>
          </cell>
          <cell r="B22" t="str">
            <v>0</v>
          </cell>
          <cell r="C22" t="str">
            <v>gangen</v>
          </cell>
          <cell r="D22" t="str">
            <v>op afroep</v>
          </cell>
          <cell r="E22">
            <v>8.4951923076923078E-3</v>
          </cell>
          <cell r="I22">
            <v>0</v>
          </cell>
          <cell r="J22">
            <v>33.770000000000003</v>
          </cell>
          <cell r="K22">
            <v>5.5339100704381397E-4</v>
          </cell>
          <cell r="M22" t="str">
            <v>V</v>
          </cell>
        </row>
        <row r="23">
          <cell r="A23" t="str">
            <v>03.0004</v>
          </cell>
          <cell r="B23">
            <v>4</v>
          </cell>
          <cell r="C23" t="str">
            <v>gangen</v>
          </cell>
          <cell r="D23" t="str">
            <v>4x per jaar</v>
          </cell>
          <cell r="E23">
            <v>3.3980769230769231E-2</v>
          </cell>
          <cell r="I23">
            <v>117.7136389360498</v>
          </cell>
          <cell r="J23">
            <v>0</v>
          </cell>
          <cell r="K23">
            <v>0</v>
          </cell>
          <cell r="M23" t="str">
            <v>V</v>
          </cell>
        </row>
        <row r="24">
          <cell r="A24" t="str">
            <v>03.0012</v>
          </cell>
          <cell r="B24">
            <v>12</v>
          </cell>
          <cell r="C24" t="str">
            <v>gangen</v>
          </cell>
          <cell r="D24" t="str">
            <v>1 x per maand</v>
          </cell>
          <cell r="E24">
            <v>1.7325791855203616E-2</v>
          </cell>
          <cell r="I24">
            <v>692.6090363019066</v>
          </cell>
          <cell r="J24">
            <v>432.67</v>
          </cell>
          <cell r="K24">
            <v>7.0901891328885693E-3</v>
          </cell>
          <cell r="M24" t="str">
            <v>V</v>
          </cell>
        </row>
        <row r="25">
          <cell r="A25" t="str">
            <v>03.0365</v>
          </cell>
          <cell r="B25">
            <v>365</v>
          </cell>
          <cell r="C25" t="str">
            <v>gangen</v>
          </cell>
          <cell r="D25" t="str">
            <v>7x per week</v>
          </cell>
          <cell r="E25">
            <v>0.3313557692307692</v>
          </cell>
          <cell r="G25">
            <v>0.11740384615384616</v>
          </cell>
          <cell r="I25">
            <v>813.3530457886053</v>
          </cell>
          <cell r="J25">
            <v>820.32</v>
          </cell>
          <cell r="K25">
            <v>1.3442632836783579E-2</v>
          </cell>
          <cell r="M25" t="str">
            <v>V</v>
          </cell>
        </row>
        <row r="26">
          <cell r="A26" t="str">
            <v>04.0012</v>
          </cell>
          <cell r="B26">
            <v>12</v>
          </cell>
          <cell r="C26" t="str">
            <v>liften</v>
          </cell>
          <cell r="D26" t="str">
            <v>1 x per maand</v>
          </cell>
          <cell r="E26">
            <v>6.6666666666666652E-2</v>
          </cell>
          <cell r="I26">
            <v>180.00000000000003</v>
          </cell>
          <cell r="J26">
            <v>0</v>
          </cell>
          <cell r="K26">
            <v>0</v>
          </cell>
          <cell r="M26" t="str">
            <v>V</v>
          </cell>
        </row>
        <row r="27">
          <cell r="A27" t="str">
            <v>04.0365</v>
          </cell>
          <cell r="B27">
            <v>365</v>
          </cell>
          <cell r="C27" t="str">
            <v>liften</v>
          </cell>
          <cell r="D27" t="str">
            <v>7x per week</v>
          </cell>
          <cell r="E27">
            <v>1.2749999999999999</v>
          </cell>
          <cell r="G27">
            <v>0.50875000000000004</v>
          </cell>
          <cell r="I27">
            <v>204.625087596356</v>
          </cell>
          <cell r="J27">
            <v>186.98999999999998</v>
          </cell>
          <cell r="K27">
            <v>3.0642162987007033E-3</v>
          </cell>
          <cell r="M27" t="str">
            <v>V</v>
          </cell>
        </row>
        <row r="28">
          <cell r="A28" t="str">
            <v>05.0004</v>
          </cell>
          <cell r="B28">
            <v>4</v>
          </cell>
          <cell r="C28" t="str">
            <v>trappen</v>
          </cell>
          <cell r="D28" t="str">
            <v>4x per jaar</v>
          </cell>
          <cell r="E28">
            <v>7.4566465753424654E-3</v>
          </cell>
          <cell r="I28">
            <v>536.43416777015341</v>
          </cell>
          <cell r="J28">
            <v>179.68</v>
          </cell>
          <cell r="K28">
            <v>2.9444268920826916E-3</v>
          </cell>
          <cell r="M28" t="str">
            <v>V</v>
          </cell>
        </row>
        <row r="29">
          <cell r="A29" t="str">
            <v>05.0730b</v>
          </cell>
          <cell r="B29">
            <v>730</v>
          </cell>
          <cell r="C29" t="str">
            <v>trappen Ring en Oostlijn</v>
          </cell>
          <cell r="D29" t="str">
            <v>14x per week</v>
          </cell>
          <cell r="E29">
            <v>0.51031424999999997</v>
          </cell>
          <cell r="F29">
            <v>0.35416666666666663</v>
          </cell>
          <cell r="G29">
            <v>0.15262500000000001</v>
          </cell>
          <cell r="H29">
            <v>0.15277777777777776</v>
          </cell>
          <cell r="I29">
            <v>623.99365293031394</v>
          </cell>
          <cell r="J29">
            <v>2198.7500000000005</v>
          </cell>
          <cell r="K29">
            <v>3.6031047578844719E-2</v>
          </cell>
          <cell r="M29" t="str">
            <v>V</v>
          </cell>
        </row>
        <row r="30">
          <cell r="A30" t="str">
            <v>06.0026</v>
          </cell>
          <cell r="B30">
            <v>26</v>
          </cell>
          <cell r="C30" t="str">
            <v>hallen</v>
          </cell>
          <cell r="D30" t="str">
            <v xml:space="preserve">1 x per twee weken </v>
          </cell>
          <cell r="E30">
            <v>5.4932954010953161E-2</v>
          </cell>
          <cell r="I30">
            <v>473.30423910601678</v>
          </cell>
          <cell r="J30">
            <v>0</v>
          </cell>
          <cell r="K30">
            <v>0</v>
          </cell>
          <cell r="M30" t="str">
            <v>V</v>
          </cell>
        </row>
        <row r="31">
          <cell r="A31" t="str">
            <v>06.0730</v>
          </cell>
          <cell r="B31">
            <v>730</v>
          </cell>
          <cell r="C31" t="str">
            <v>hallen</v>
          </cell>
          <cell r="D31" t="str">
            <v>14x per week</v>
          </cell>
          <cell r="E31">
            <v>0.45137975933740604</v>
          </cell>
          <cell r="F31">
            <v>0.19921875</v>
          </cell>
          <cell r="G31">
            <v>8.4217160369821104E-2</v>
          </cell>
          <cell r="H31">
            <v>8.59375E-2</v>
          </cell>
          <cell r="I31">
            <v>889.42696409006874</v>
          </cell>
          <cell r="J31">
            <v>8479.5</v>
          </cell>
          <cell r="K31">
            <v>0.13895407297092152</v>
          </cell>
          <cell r="M31" t="str">
            <v>V</v>
          </cell>
        </row>
        <row r="32">
          <cell r="A32" t="str">
            <v>06.1095</v>
          </cell>
          <cell r="B32">
            <v>1095</v>
          </cell>
          <cell r="C32" t="str">
            <v>hallen</v>
          </cell>
          <cell r="D32" t="str">
            <v>21x per week</v>
          </cell>
          <cell r="E32">
            <v>0.45137975933740604</v>
          </cell>
          <cell r="F32">
            <v>0.31617297499999997</v>
          </cell>
          <cell r="G32">
            <v>8.4217160369821104E-2</v>
          </cell>
          <cell r="H32">
            <v>0.13638834215686274</v>
          </cell>
          <cell r="I32">
            <v>1108.1221196667566</v>
          </cell>
          <cell r="J32">
            <v>1361.8600000000001</v>
          </cell>
          <cell r="K32">
            <v>2.2316881162353822E-2</v>
          </cell>
        </row>
        <row r="33">
          <cell r="A33" t="str">
            <v>06.1460</v>
          </cell>
          <cell r="B33">
            <v>1460</v>
          </cell>
          <cell r="C33" t="str">
            <v>hallen</v>
          </cell>
          <cell r="D33" t="str">
            <v>28x per week</v>
          </cell>
          <cell r="E33">
            <v>0.45137975933740604</v>
          </cell>
          <cell r="F33">
            <v>0.366069828125</v>
          </cell>
          <cell r="G33">
            <v>8.4217160369821104E-2</v>
          </cell>
          <cell r="H33">
            <v>0.17</v>
          </cell>
          <cell r="I33">
            <v>1362.3638159467907</v>
          </cell>
          <cell r="J33">
            <v>2325</v>
          </cell>
          <cell r="K33">
            <v>3.8099913869614074E-2</v>
          </cell>
        </row>
        <row r="34">
          <cell r="A34" t="str">
            <v>07.0000a</v>
          </cell>
          <cell r="B34" t="str">
            <v>0</v>
          </cell>
          <cell r="C34" t="str">
            <v>technische ruimten</v>
          </cell>
          <cell r="D34" t="str">
            <v xml:space="preserve">op afroep </v>
          </cell>
          <cell r="E34">
            <v>2E-3</v>
          </cell>
          <cell r="I34">
            <v>0</v>
          </cell>
          <cell r="J34">
            <v>0</v>
          </cell>
          <cell r="K34">
            <v>0</v>
          </cell>
          <cell r="M34" t="str">
            <v>V</v>
          </cell>
        </row>
        <row r="35">
          <cell r="A35" t="str">
            <v>07.0000b</v>
          </cell>
          <cell r="B35" t="str">
            <v>0</v>
          </cell>
          <cell r="C35" t="str">
            <v>technische ruimten</v>
          </cell>
          <cell r="D35" t="str">
            <v xml:space="preserve">op afroep </v>
          </cell>
          <cell r="E35">
            <v>3.6363636363636364E-3</v>
          </cell>
          <cell r="I35">
            <v>0</v>
          </cell>
          <cell r="J35">
            <v>0</v>
          </cell>
          <cell r="K35">
            <v>0</v>
          </cell>
          <cell r="M35" t="str">
            <v>V</v>
          </cell>
        </row>
        <row r="36">
          <cell r="A36" t="str">
            <v>07.0002</v>
          </cell>
          <cell r="B36">
            <v>2</v>
          </cell>
          <cell r="C36" t="str">
            <v>technische ruimten</v>
          </cell>
          <cell r="D36" t="str">
            <v>2x per jaar</v>
          </cell>
          <cell r="E36">
            <v>4.6153846153846149E-3</v>
          </cell>
          <cell r="I36">
            <v>433.33333333333337</v>
          </cell>
          <cell r="J36">
            <v>0</v>
          </cell>
          <cell r="K36">
            <v>0</v>
          </cell>
          <cell r="M36" t="str">
            <v>V</v>
          </cell>
        </row>
        <row r="37">
          <cell r="A37" t="str">
            <v>07.0004</v>
          </cell>
          <cell r="B37">
            <v>4</v>
          </cell>
          <cell r="C37" t="str">
            <v>technische ruimten</v>
          </cell>
          <cell r="D37" t="str">
            <v>4x per jaar</v>
          </cell>
          <cell r="E37">
            <v>1.673076923076923E-2</v>
          </cell>
          <cell r="I37">
            <v>239.08045977011497</v>
          </cell>
          <cell r="J37">
            <v>2622.5699999999997</v>
          </cell>
          <cell r="K37">
            <v>4.2976211233132812E-2</v>
          </cell>
          <cell r="M37" t="str">
            <v>V</v>
          </cell>
        </row>
        <row r="38">
          <cell r="A38" t="str">
            <v>08.0730</v>
          </cell>
          <cell r="B38">
            <v>730</v>
          </cell>
          <cell r="C38" t="str">
            <v>roltrappen(inclusief aangrenzende bouwdelen)</v>
          </cell>
          <cell r="D38" t="str">
            <v>14x per week</v>
          </cell>
          <cell r="E38">
            <v>1.7006250000000001</v>
          </cell>
          <cell r="F38">
            <v>1.605</v>
          </cell>
          <cell r="G38">
            <v>0.69286290322580646</v>
          </cell>
          <cell r="H38">
            <v>0.6923529411764705</v>
          </cell>
          <cell r="I38">
            <v>155.62241913859245</v>
          </cell>
          <cell r="J38">
            <v>1604.34</v>
          </cell>
          <cell r="K38">
            <v>2.6290415405409311E-2</v>
          </cell>
          <cell r="M38" t="str">
            <v>V</v>
          </cell>
        </row>
        <row r="39">
          <cell r="A39" t="str">
            <v>09.0000a</v>
          </cell>
          <cell r="B39" t="str">
            <v>0</v>
          </cell>
          <cell r="C39" t="str">
            <v>berging/opslag/magazijn</v>
          </cell>
          <cell r="D39" t="str">
            <v xml:space="preserve">op afroep </v>
          </cell>
          <cell r="E39">
            <v>1.3636363636363637E-3</v>
          </cell>
          <cell r="I39">
            <v>0</v>
          </cell>
          <cell r="J39">
            <v>12</v>
          </cell>
          <cell r="K39">
            <v>1.9664471674639525E-4</v>
          </cell>
          <cell r="M39" t="str">
            <v>V</v>
          </cell>
        </row>
        <row r="40">
          <cell r="A40" t="str">
            <v>09.0000b</v>
          </cell>
          <cell r="B40" t="str">
            <v>0</v>
          </cell>
          <cell r="C40" t="str">
            <v>berging/opslag/magazijn</v>
          </cell>
          <cell r="D40" t="str">
            <v xml:space="preserve">op afroep </v>
          </cell>
          <cell r="E40">
            <v>2.142857142857143E-3</v>
          </cell>
          <cell r="I40">
            <v>0</v>
          </cell>
          <cell r="J40">
            <v>0</v>
          </cell>
          <cell r="K40">
            <v>0</v>
          </cell>
          <cell r="M40" t="str">
            <v>V</v>
          </cell>
        </row>
        <row r="41">
          <cell r="A41" t="str">
            <v>09.0004</v>
          </cell>
          <cell r="B41">
            <v>4</v>
          </cell>
          <cell r="C41" t="str">
            <v>berging/opslag/magazijn</v>
          </cell>
          <cell r="D41" t="str">
            <v>4x per jaar</v>
          </cell>
          <cell r="E41">
            <v>1.2E-2</v>
          </cell>
          <cell r="I41">
            <v>333.33333333333331</v>
          </cell>
          <cell r="J41">
            <v>0</v>
          </cell>
          <cell r="K41">
            <v>0</v>
          </cell>
          <cell r="M41" t="str">
            <v>V</v>
          </cell>
        </row>
        <row r="42">
          <cell r="A42" t="str">
            <v>09.0012</v>
          </cell>
          <cell r="B42">
            <v>12</v>
          </cell>
          <cell r="C42" t="str">
            <v>berging/opslag/magazijn</v>
          </cell>
          <cell r="D42" t="str">
            <v>12x per jaar</v>
          </cell>
          <cell r="E42">
            <v>2.2499999999999999E-2</v>
          </cell>
          <cell r="I42">
            <v>533.33333333333337</v>
          </cell>
          <cell r="J42">
            <v>194.08</v>
          </cell>
          <cell r="K42">
            <v>3.1804005521783659E-3</v>
          </cell>
          <cell r="M42" t="str">
            <v>V</v>
          </cell>
        </row>
        <row r="43">
          <cell r="A43" t="str">
            <v>10.0000</v>
          </cell>
          <cell r="B43" t="str">
            <v>0</v>
          </cell>
          <cell r="C43" t="str">
            <v>kantoren/spreekkamers</v>
          </cell>
          <cell r="D43" t="str">
            <v xml:space="preserve">op afroep </v>
          </cell>
          <cell r="E43">
            <v>1.0760869565217393E-2</v>
          </cell>
          <cell r="I43">
            <v>0</v>
          </cell>
          <cell r="J43">
            <v>0</v>
          </cell>
          <cell r="K43">
            <v>0</v>
          </cell>
          <cell r="M43" t="str">
            <v>V</v>
          </cell>
        </row>
        <row r="44">
          <cell r="A44" t="str">
            <v>10.0004</v>
          </cell>
          <cell r="B44">
            <v>4</v>
          </cell>
          <cell r="C44" t="str">
            <v>kantoren/spreekkamers</v>
          </cell>
          <cell r="D44" t="str">
            <v>4x per jaar</v>
          </cell>
          <cell r="E44">
            <v>4.3043478260869572E-2</v>
          </cell>
          <cell r="I44">
            <v>92.929292929292913</v>
          </cell>
          <cell r="J44">
            <v>0</v>
          </cell>
          <cell r="K44">
            <v>0</v>
          </cell>
          <cell r="M44" t="str">
            <v>V</v>
          </cell>
        </row>
        <row r="45">
          <cell r="A45" t="str">
            <v>10.0012</v>
          </cell>
          <cell r="B45">
            <v>12</v>
          </cell>
          <cell r="C45" t="str">
            <v>kantoren/spreekkamers</v>
          </cell>
          <cell r="D45" t="str">
            <v>1 x per maand</v>
          </cell>
          <cell r="E45">
            <v>3.6955017301038055E-2</v>
          </cell>
          <cell r="I45">
            <v>324.71910112359558</v>
          </cell>
          <cell r="J45">
            <v>14.25</v>
          </cell>
          <cell r="K45">
            <v>2.3351560113634435E-4</v>
          </cell>
          <cell r="M45" t="str">
            <v>V</v>
          </cell>
        </row>
        <row r="46">
          <cell r="A46" t="str">
            <v>10.0026</v>
          </cell>
          <cell r="B46">
            <v>26</v>
          </cell>
          <cell r="C46" t="str">
            <v>kantoren/spreekkamers</v>
          </cell>
          <cell r="D46" t="str">
            <v xml:space="preserve">1 x per twee weken </v>
          </cell>
          <cell r="E46">
            <v>7.5620915032679731E-2</v>
          </cell>
          <cell r="I46">
            <v>343.82022471910113</v>
          </cell>
          <cell r="J46">
            <v>179.61999999999998</v>
          </cell>
          <cell r="K46">
            <v>2.9434436684989589E-3</v>
          </cell>
          <cell r="M46" t="str">
            <v>V</v>
          </cell>
        </row>
        <row r="47">
          <cell r="A47" t="str">
            <v>10.0156</v>
          </cell>
          <cell r="B47">
            <v>156</v>
          </cell>
          <cell r="C47" t="str">
            <v>kantoren/spreekkamers</v>
          </cell>
          <cell r="D47" t="str">
            <v>3x per week</v>
          </cell>
          <cell r="E47">
            <v>0.43333333333333335</v>
          </cell>
          <cell r="I47">
            <v>360</v>
          </cell>
          <cell r="J47">
            <v>21.35</v>
          </cell>
          <cell r="K47">
            <v>3.4986372521129489E-4</v>
          </cell>
        </row>
        <row r="48">
          <cell r="A48" t="str">
            <v>10.0255</v>
          </cell>
          <cell r="B48">
            <v>255</v>
          </cell>
          <cell r="C48" t="str">
            <v>kantoren/spreekkamers</v>
          </cell>
          <cell r="D48" t="str">
            <v>5x per week</v>
          </cell>
          <cell r="E48">
            <v>0.66749999999999998</v>
          </cell>
          <cell r="I48">
            <v>382.02247191011236</v>
          </cell>
          <cell r="J48">
            <v>35</v>
          </cell>
          <cell r="K48">
            <v>5.735470905103195E-4</v>
          </cell>
          <cell r="M48" t="str">
            <v>V</v>
          </cell>
        </row>
        <row r="49">
          <cell r="A49" t="str">
            <v>10.0365</v>
          </cell>
          <cell r="B49">
            <v>365</v>
          </cell>
          <cell r="C49" t="str">
            <v>kantoren/spreekkamers</v>
          </cell>
          <cell r="D49" t="str">
            <v>7x per week</v>
          </cell>
          <cell r="E49">
            <v>0.66749999999999998</v>
          </cell>
          <cell r="G49">
            <v>0.25437500000000002</v>
          </cell>
          <cell r="I49">
            <v>395.93220338983053</v>
          </cell>
          <cell r="J49">
            <v>530.09</v>
          </cell>
          <cell r="K49">
            <v>8.6866164916747212E-3</v>
          </cell>
          <cell r="M49" t="str">
            <v>V</v>
          </cell>
        </row>
        <row r="50">
          <cell r="A50" t="str">
            <v>10.0730</v>
          </cell>
          <cell r="B50">
            <v>730</v>
          </cell>
          <cell r="C50" t="str">
            <v>kantoren/spreekkamers</v>
          </cell>
          <cell r="D50" t="str">
            <v>14x per week</v>
          </cell>
          <cell r="E50">
            <v>0.66749999999999998</v>
          </cell>
          <cell r="F50">
            <v>0.61743749999999997</v>
          </cell>
          <cell r="G50">
            <v>0.25437500000000002</v>
          </cell>
          <cell r="H50">
            <v>0.25437500000000002</v>
          </cell>
          <cell r="I50">
            <v>406.98282170110457</v>
          </cell>
          <cell r="J50">
            <v>36.31</v>
          </cell>
          <cell r="K50">
            <v>5.9501413875513427E-4</v>
          </cell>
        </row>
        <row r="51">
          <cell r="A51" t="str">
            <v>11.0004</v>
          </cell>
          <cell r="B51">
            <v>4</v>
          </cell>
          <cell r="C51" t="str">
            <v>kleedruimte</v>
          </cell>
          <cell r="D51" t="str">
            <v>4x per jaar</v>
          </cell>
          <cell r="E51">
            <v>4.2000000000000003E-2</v>
          </cell>
          <cell r="I51">
            <v>95.238095238095227</v>
          </cell>
          <cell r="J51">
            <v>0</v>
          </cell>
          <cell r="K51">
            <v>0</v>
          </cell>
          <cell r="M51" t="str">
            <v>V</v>
          </cell>
        </row>
        <row r="52">
          <cell r="A52" t="str">
            <v>12.0365</v>
          </cell>
          <cell r="B52">
            <v>365</v>
          </cell>
          <cell r="C52" t="str">
            <v>tussenruimte</v>
          </cell>
          <cell r="D52" t="str">
            <v>7x per week</v>
          </cell>
          <cell r="E52">
            <v>0.64832109593023257</v>
          </cell>
          <cell r="G52">
            <v>0.10870596981132075</v>
          </cell>
          <cell r="I52">
            <v>482.1492077597789</v>
          </cell>
          <cell r="J52">
            <v>0</v>
          </cell>
          <cell r="K52">
            <v>0</v>
          </cell>
          <cell r="M52" t="str">
            <v>V</v>
          </cell>
        </row>
        <row r="53">
          <cell r="A53" t="str">
            <v>13.0000</v>
          </cell>
          <cell r="B53" t="str">
            <v>0</v>
          </cell>
          <cell r="C53" t="str">
            <v>tegelwerk onder taluut</v>
          </cell>
          <cell r="D53" t="str">
            <v xml:space="preserve">op afroep </v>
          </cell>
          <cell r="E53">
            <v>2.5000000000000001E-3</v>
          </cell>
          <cell r="I53">
            <v>0</v>
          </cell>
          <cell r="J53">
            <v>0</v>
          </cell>
          <cell r="K53">
            <v>0</v>
          </cell>
          <cell r="M53" t="str">
            <v>V</v>
          </cell>
        </row>
        <row r="54">
          <cell r="A54" t="str">
            <v>14.0000</v>
          </cell>
          <cell r="B54" t="str">
            <v>0</v>
          </cell>
          <cell r="C54" t="str">
            <v>tegelwerk technische ruimten</v>
          </cell>
          <cell r="D54" t="str">
            <v xml:space="preserve">op afroep </v>
          </cell>
          <cell r="E54">
            <v>2.5000000000000001E-3</v>
          </cell>
          <cell r="I54">
            <v>0</v>
          </cell>
          <cell r="J54">
            <v>0</v>
          </cell>
          <cell r="K54">
            <v>0</v>
          </cell>
          <cell r="M54" t="str">
            <v>V</v>
          </cell>
        </row>
        <row r="55">
          <cell r="A55" t="str">
            <v>15.0000</v>
          </cell>
          <cell r="B55" t="str">
            <v>0</v>
          </cell>
          <cell r="C55" t="str">
            <v xml:space="preserve">fietsenstalling </v>
          </cell>
          <cell r="D55" t="str">
            <v>op afroep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2.5</v>
          </cell>
          <cell r="K55">
            <v>4.0967649322165673E-5</v>
          </cell>
          <cell r="M55" t="str">
            <v>V</v>
          </cell>
        </row>
        <row r="56">
          <cell r="A56" t="str">
            <v>00.0000</v>
          </cell>
          <cell r="B56">
            <v>0</v>
          </cell>
          <cell r="C56" t="str">
            <v>niet van toepassing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J56">
            <v>473.96000000000004</v>
          </cell>
          <cell r="K56">
            <v>7.7668108290934578E-3</v>
          </cell>
        </row>
      </sheetData>
      <sheetData sheetId="17">
        <row r="3">
          <cell r="C3" t="str">
            <v>Gemeentelijk Vervoer Bedrijf Amsterdam</v>
          </cell>
        </row>
        <row r="4">
          <cell r="C4" t="str">
            <v>Schoonmaakonderhoud Metrotations</v>
          </cell>
        </row>
        <row r="5">
          <cell r="C5" t="str">
            <v>Amsterdam</v>
          </cell>
        </row>
        <row r="6">
          <cell r="C6" t="str">
            <v>GVB 2006 0766 EP-RT</v>
          </cell>
        </row>
        <row r="7">
          <cell r="C7" t="str">
            <v>Westerveld</v>
          </cell>
        </row>
        <row r="9">
          <cell r="C9" t="str">
            <v>LIJN</v>
          </cell>
        </row>
        <row r="10">
          <cell r="C10" t="str">
            <v>Oostlijn</v>
          </cell>
        </row>
        <row r="11">
          <cell r="C11" t="str">
            <v>Oostlijn</v>
          </cell>
        </row>
        <row r="12">
          <cell r="C12" t="str">
            <v>Oostlijn</v>
          </cell>
        </row>
        <row r="13">
          <cell r="C13" t="str">
            <v>Oostlijn</v>
          </cell>
        </row>
        <row r="14">
          <cell r="C14" t="str">
            <v>Oostlijn</v>
          </cell>
        </row>
        <row r="15">
          <cell r="C15" t="str">
            <v>Oostlijn</v>
          </cell>
        </row>
        <row r="16">
          <cell r="C16" t="str">
            <v>Oostlijn</v>
          </cell>
        </row>
        <row r="17">
          <cell r="C17" t="str">
            <v>Oostlijn</v>
          </cell>
        </row>
        <row r="18">
          <cell r="C18" t="str">
            <v>Oostlijn</v>
          </cell>
        </row>
        <row r="19">
          <cell r="C19" t="str">
            <v>Oostlijn</v>
          </cell>
        </row>
        <row r="20">
          <cell r="C20" t="str">
            <v>Oostlijn</v>
          </cell>
        </row>
        <row r="21">
          <cell r="C21" t="str">
            <v>Oostlijn</v>
          </cell>
        </row>
        <row r="22">
          <cell r="C22" t="str">
            <v>Oostlijn</v>
          </cell>
        </row>
        <row r="23">
          <cell r="C23" t="str">
            <v>Oostlijn</v>
          </cell>
        </row>
        <row r="24">
          <cell r="C24" t="str">
            <v>Oostlijn</v>
          </cell>
        </row>
        <row r="25">
          <cell r="C25" t="str">
            <v>Oostlijn</v>
          </cell>
        </row>
        <row r="26">
          <cell r="C26" t="str">
            <v>Oostlijn</v>
          </cell>
        </row>
        <row r="27">
          <cell r="C27" t="str">
            <v>Oostlijn</v>
          </cell>
        </row>
        <row r="28">
          <cell r="C28" t="str">
            <v>Oostlijn</v>
          </cell>
        </row>
        <row r="29">
          <cell r="C29" t="str">
            <v>Oostlijn</v>
          </cell>
        </row>
        <row r="30">
          <cell r="C30" t="str">
            <v>Oostlijn</v>
          </cell>
        </row>
        <row r="31">
          <cell r="C31" t="str">
            <v>Oostlijn</v>
          </cell>
        </row>
        <row r="32">
          <cell r="C32" t="str">
            <v>Oostlijn</v>
          </cell>
        </row>
        <row r="33">
          <cell r="C33" t="str">
            <v>Oostlijn</v>
          </cell>
        </row>
        <row r="34">
          <cell r="C34" t="str">
            <v>Oostlijn</v>
          </cell>
        </row>
        <row r="35">
          <cell r="C35" t="str">
            <v>Oostlijn</v>
          </cell>
        </row>
        <row r="36">
          <cell r="C36" t="str">
            <v>Oostlijn</v>
          </cell>
        </row>
        <row r="37">
          <cell r="C37" t="str">
            <v>Oostlijn</v>
          </cell>
        </row>
        <row r="38">
          <cell r="C38" t="str">
            <v>Oostlijn</v>
          </cell>
        </row>
        <row r="39">
          <cell r="C39" t="str">
            <v>Oostlijn</v>
          </cell>
        </row>
        <row r="40">
          <cell r="C40" t="str">
            <v>Oostlijn</v>
          </cell>
        </row>
        <row r="41">
          <cell r="C41" t="str">
            <v>Oostlijn</v>
          </cell>
        </row>
        <row r="42">
          <cell r="C42" t="str">
            <v>Oostlijn</v>
          </cell>
        </row>
        <row r="43">
          <cell r="C43" t="str">
            <v>Oostlijn</v>
          </cell>
        </row>
        <row r="44">
          <cell r="C44" t="str">
            <v>Oostlijn</v>
          </cell>
        </row>
        <row r="45">
          <cell r="C45" t="str">
            <v>Oostlijn</v>
          </cell>
        </row>
        <row r="46">
          <cell r="C46" t="str">
            <v>Oostlijn</v>
          </cell>
        </row>
        <row r="47">
          <cell r="C47" t="str">
            <v>Oostlijn</v>
          </cell>
        </row>
        <row r="48">
          <cell r="C48" t="str">
            <v>Oostlijn</v>
          </cell>
        </row>
        <row r="49">
          <cell r="C49" t="str">
            <v>Oostlijn</v>
          </cell>
        </row>
        <row r="50">
          <cell r="C50" t="str">
            <v>Oostlijn</v>
          </cell>
        </row>
        <row r="51">
          <cell r="C51" t="str">
            <v>Oostlijn</v>
          </cell>
        </row>
        <row r="52">
          <cell r="C52" t="str">
            <v>Oostlijn</v>
          </cell>
        </row>
        <row r="53">
          <cell r="C53" t="str">
            <v>Oostlijn</v>
          </cell>
        </row>
        <row r="54">
          <cell r="C54" t="str">
            <v>Oostlijn</v>
          </cell>
        </row>
        <row r="55">
          <cell r="C55" t="str">
            <v>Oostlijn</v>
          </cell>
        </row>
        <row r="56">
          <cell r="C56" t="str">
            <v>Oostlijn</v>
          </cell>
        </row>
        <row r="57">
          <cell r="C57" t="str">
            <v>Oostlijn</v>
          </cell>
        </row>
        <row r="58">
          <cell r="C58" t="str">
            <v>Oostlijn</v>
          </cell>
        </row>
        <row r="59">
          <cell r="C59" t="str">
            <v>Oostlijn</v>
          </cell>
        </row>
        <row r="60">
          <cell r="C60" t="str">
            <v>Oostlijn</v>
          </cell>
        </row>
        <row r="61">
          <cell r="C61" t="str">
            <v>Oostlijn</v>
          </cell>
        </row>
        <row r="62">
          <cell r="C62" t="str">
            <v>Oostlijn</v>
          </cell>
        </row>
        <row r="63">
          <cell r="C63" t="str">
            <v>Oostlijn</v>
          </cell>
        </row>
        <row r="64">
          <cell r="C64" t="str">
            <v>Oostlijn</v>
          </cell>
        </row>
        <row r="65">
          <cell r="C65" t="str">
            <v>Oostlijn</v>
          </cell>
        </row>
        <row r="66">
          <cell r="C66" t="str">
            <v>Oostlijn</v>
          </cell>
        </row>
        <row r="67">
          <cell r="C67" t="str">
            <v>Oostlijn</v>
          </cell>
        </row>
        <row r="68">
          <cell r="C68" t="str">
            <v>Oostlijn</v>
          </cell>
        </row>
        <row r="69">
          <cell r="C69" t="str">
            <v>Oostlijn</v>
          </cell>
        </row>
        <row r="70">
          <cell r="C70" t="str">
            <v>Oostlijn</v>
          </cell>
        </row>
        <row r="71">
          <cell r="C71" t="str">
            <v>Oostlijn</v>
          </cell>
        </row>
        <row r="72">
          <cell r="C72" t="str">
            <v>Oostlijn</v>
          </cell>
        </row>
        <row r="73">
          <cell r="C73" t="str">
            <v>Oostlijn</v>
          </cell>
        </row>
        <row r="74">
          <cell r="C74" t="str">
            <v>Oostlijn</v>
          </cell>
        </row>
        <row r="75">
          <cell r="C75" t="str">
            <v>Oostlijn</v>
          </cell>
        </row>
        <row r="76">
          <cell r="C76" t="str">
            <v>Oostlijn</v>
          </cell>
        </row>
        <row r="77">
          <cell r="C77" t="str">
            <v>Oostlijn</v>
          </cell>
        </row>
        <row r="78">
          <cell r="C78" t="str">
            <v>Oostlijn</v>
          </cell>
        </row>
        <row r="79">
          <cell r="C79" t="str">
            <v>Oostlijn</v>
          </cell>
        </row>
        <row r="80">
          <cell r="C80" t="str">
            <v>Oostlijn</v>
          </cell>
        </row>
        <row r="81">
          <cell r="C81" t="str">
            <v>Oostlijn</v>
          </cell>
        </row>
        <row r="82">
          <cell r="C82" t="str">
            <v>Oostlijn</v>
          </cell>
        </row>
        <row r="83">
          <cell r="C83" t="str">
            <v>Oostlijn</v>
          </cell>
        </row>
        <row r="84">
          <cell r="C84" t="str">
            <v>Oostlijn</v>
          </cell>
        </row>
        <row r="85">
          <cell r="C85" t="str">
            <v>Oostlijn</v>
          </cell>
        </row>
        <row r="86">
          <cell r="C86" t="str">
            <v>Oostlijn</v>
          </cell>
        </row>
        <row r="87">
          <cell r="C87" t="str">
            <v>Oostlijn</v>
          </cell>
        </row>
        <row r="88">
          <cell r="C88" t="str">
            <v>Oostlijn</v>
          </cell>
        </row>
        <row r="89">
          <cell r="C89" t="str">
            <v>Oostlijn</v>
          </cell>
        </row>
        <row r="90">
          <cell r="C90" t="str">
            <v>Oostlijn</v>
          </cell>
        </row>
        <row r="91">
          <cell r="C91" t="str">
            <v>Oostlijn</v>
          </cell>
        </row>
        <row r="92">
          <cell r="C92" t="str">
            <v>Oostlijn</v>
          </cell>
        </row>
        <row r="93">
          <cell r="C93" t="str">
            <v>Oostlijn</v>
          </cell>
        </row>
        <row r="94">
          <cell r="C94" t="str">
            <v>Oostlijn</v>
          </cell>
        </row>
        <row r="95">
          <cell r="C95" t="str">
            <v>Oostlijn</v>
          </cell>
        </row>
        <row r="96">
          <cell r="C96" t="str">
            <v>Oostlijn</v>
          </cell>
        </row>
        <row r="97">
          <cell r="C97" t="str">
            <v>Oostlijn</v>
          </cell>
        </row>
        <row r="98">
          <cell r="C98" t="str">
            <v>Oostlijn</v>
          </cell>
        </row>
        <row r="99">
          <cell r="C99" t="str">
            <v>Oostlijn</v>
          </cell>
        </row>
        <row r="100">
          <cell r="C100" t="str">
            <v>Oostlijn</v>
          </cell>
        </row>
        <row r="101">
          <cell r="C101" t="str">
            <v>Oostlijn</v>
          </cell>
        </row>
        <row r="102">
          <cell r="C102" t="str">
            <v>Oostlijn</v>
          </cell>
        </row>
        <row r="103">
          <cell r="C103" t="str">
            <v>Oostlijn</v>
          </cell>
        </row>
        <row r="104">
          <cell r="C104" t="str">
            <v>Oostlijn</v>
          </cell>
        </row>
        <row r="105">
          <cell r="C105" t="str">
            <v>Oostlijn</v>
          </cell>
        </row>
        <row r="106">
          <cell r="C106" t="str">
            <v>Oostlijn</v>
          </cell>
        </row>
        <row r="107">
          <cell r="C107" t="str">
            <v>Oostlijn</v>
          </cell>
        </row>
        <row r="108">
          <cell r="C108" t="str">
            <v>Oostlijn</v>
          </cell>
        </row>
        <row r="109">
          <cell r="C109" t="str">
            <v>Oostlijn</v>
          </cell>
        </row>
        <row r="110">
          <cell r="C110" t="str">
            <v>Oostlijn</v>
          </cell>
        </row>
        <row r="111">
          <cell r="C111" t="str">
            <v>Oostlijn</v>
          </cell>
        </row>
        <row r="112">
          <cell r="C112" t="str">
            <v>Oostlijn</v>
          </cell>
        </row>
        <row r="113">
          <cell r="C113" t="str">
            <v>Oostlijn</v>
          </cell>
        </row>
        <row r="114">
          <cell r="C114" t="str">
            <v>Oostlijn</v>
          </cell>
        </row>
        <row r="115">
          <cell r="C115" t="str">
            <v>Oostlijn</v>
          </cell>
        </row>
        <row r="116">
          <cell r="C116" t="str">
            <v>Oostlijn</v>
          </cell>
        </row>
        <row r="117">
          <cell r="C117" t="str">
            <v>Oostlijn</v>
          </cell>
        </row>
        <row r="118">
          <cell r="C118" t="str">
            <v>Oostlijn</v>
          </cell>
        </row>
        <row r="119">
          <cell r="C119" t="str">
            <v>Oostlijn</v>
          </cell>
        </row>
        <row r="120">
          <cell r="C120" t="str">
            <v>Oostlijn</v>
          </cell>
        </row>
        <row r="121">
          <cell r="C121" t="str">
            <v>Oostlijn</v>
          </cell>
        </row>
        <row r="122">
          <cell r="C122" t="str">
            <v>Oostlijn</v>
          </cell>
        </row>
        <row r="123">
          <cell r="C123" t="str">
            <v>Oostlijn</v>
          </cell>
        </row>
        <row r="124">
          <cell r="C124" t="str">
            <v>Oostlijn</v>
          </cell>
        </row>
        <row r="125">
          <cell r="C125" t="str">
            <v>Oostlijn</v>
          </cell>
        </row>
        <row r="126">
          <cell r="C126" t="str">
            <v>Oostlijn</v>
          </cell>
        </row>
        <row r="127">
          <cell r="C127" t="str">
            <v>Oostlijn</v>
          </cell>
        </row>
        <row r="128">
          <cell r="C128" t="str">
            <v>Oostlijn</v>
          </cell>
        </row>
        <row r="129">
          <cell r="C129" t="str">
            <v>Oostlijn</v>
          </cell>
        </row>
        <row r="130">
          <cell r="C130" t="str">
            <v>Oostlijn</v>
          </cell>
        </row>
        <row r="131">
          <cell r="C131" t="str">
            <v>Oostlijn</v>
          </cell>
        </row>
        <row r="132">
          <cell r="C132" t="str">
            <v>Oostlijn</v>
          </cell>
        </row>
        <row r="133">
          <cell r="C133" t="str">
            <v>Oostlijn</v>
          </cell>
        </row>
        <row r="134">
          <cell r="C134" t="str">
            <v>Oostlijn</v>
          </cell>
        </row>
        <row r="135">
          <cell r="C135" t="str">
            <v>Oostlijn</v>
          </cell>
        </row>
        <row r="136">
          <cell r="C136" t="str">
            <v>Oostlijn</v>
          </cell>
        </row>
        <row r="137">
          <cell r="C137" t="str">
            <v>Oostlijn</v>
          </cell>
        </row>
        <row r="138">
          <cell r="C138" t="str">
            <v>Oostlijn</v>
          </cell>
        </row>
        <row r="139">
          <cell r="C139" t="str">
            <v>Oostlijn</v>
          </cell>
        </row>
        <row r="140">
          <cell r="C140" t="str">
            <v>Oostlijn</v>
          </cell>
        </row>
        <row r="141">
          <cell r="C141" t="str">
            <v>Oostlijn</v>
          </cell>
        </row>
        <row r="142">
          <cell r="C142" t="str">
            <v>Oostlijn</v>
          </cell>
        </row>
        <row r="143">
          <cell r="C143" t="str">
            <v>Oostlijn</v>
          </cell>
        </row>
        <row r="144">
          <cell r="C144" t="str">
            <v>Oostlijn</v>
          </cell>
        </row>
        <row r="145">
          <cell r="C145" t="str">
            <v>Oostlijn</v>
          </cell>
        </row>
        <row r="146">
          <cell r="C146" t="str">
            <v>Oostlijn</v>
          </cell>
        </row>
        <row r="147">
          <cell r="C147" t="str">
            <v>Oostlijn</v>
          </cell>
        </row>
        <row r="148">
          <cell r="C148" t="str">
            <v>Oostlijn</v>
          </cell>
        </row>
        <row r="149">
          <cell r="C149" t="str">
            <v>Oostlijn</v>
          </cell>
        </row>
        <row r="150">
          <cell r="C150" t="str">
            <v>Oostlijn</v>
          </cell>
        </row>
        <row r="151">
          <cell r="C151" t="str">
            <v>Oostlijn</v>
          </cell>
        </row>
        <row r="152">
          <cell r="C152" t="str">
            <v>Oostlijn</v>
          </cell>
        </row>
        <row r="153">
          <cell r="C153" t="str">
            <v>Oostlijn</v>
          </cell>
        </row>
        <row r="154">
          <cell r="C154" t="str">
            <v>Oostlijn</v>
          </cell>
        </row>
        <row r="155">
          <cell r="C155" t="str">
            <v>Oostlijn</v>
          </cell>
        </row>
        <row r="156">
          <cell r="C156" t="str">
            <v>Oostlijn</v>
          </cell>
        </row>
        <row r="157">
          <cell r="C157" t="str">
            <v>Oostlijn</v>
          </cell>
        </row>
        <row r="158">
          <cell r="C158" t="str">
            <v>Oostlijn</v>
          </cell>
        </row>
        <row r="159">
          <cell r="C159" t="str">
            <v>Oostlijn</v>
          </cell>
        </row>
        <row r="160">
          <cell r="C160" t="str">
            <v>Oostlijn</v>
          </cell>
        </row>
        <row r="161">
          <cell r="C161" t="str">
            <v>Oostlijn</v>
          </cell>
        </row>
        <row r="162">
          <cell r="C162" t="str">
            <v>Oostlijn</v>
          </cell>
        </row>
        <row r="163">
          <cell r="C163" t="str">
            <v>Oostlijn</v>
          </cell>
        </row>
        <row r="164">
          <cell r="C164" t="str">
            <v>Oostlijn</v>
          </cell>
        </row>
        <row r="165">
          <cell r="C165" t="str">
            <v>Oostlijn</v>
          </cell>
        </row>
        <row r="166">
          <cell r="C166" t="str">
            <v>Oostlijn</v>
          </cell>
        </row>
        <row r="167">
          <cell r="C167" t="str">
            <v>Oostlijn</v>
          </cell>
        </row>
        <row r="168">
          <cell r="C168" t="str">
            <v>Oostlijn</v>
          </cell>
        </row>
        <row r="169">
          <cell r="C169" t="str">
            <v>Oostlijn</v>
          </cell>
        </row>
        <row r="170">
          <cell r="C170" t="str">
            <v>Oostlijn</v>
          </cell>
        </row>
        <row r="171">
          <cell r="C171" t="str">
            <v>Oostlijn</v>
          </cell>
        </row>
        <row r="172">
          <cell r="C172" t="str">
            <v>Oostlijn</v>
          </cell>
        </row>
        <row r="173">
          <cell r="C173" t="str">
            <v>Oostlijn</v>
          </cell>
        </row>
        <row r="174">
          <cell r="C174" t="str">
            <v>Oostlijn</v>
          </cell>
        </row>
        <row r="175">
          <cell r="C175" t="str">
            <v>Oostlijn</v>
          </cell>
        </row>
        <row r="176">
          <cell r="C176" t="str">
            <v>Oostlijn</v>
          </cell>
        </row>
        <row r="177">
          <cell r="C177" t="str">
            <v>Oostlijn</v>
          </cell>
        </row>
        <row r="178">
          <cell r="C178" t="str">
            <v>Oostlijn</v>
          </cell>
        </row>
        <row r="179">
          <cell r="C179" t="str">
            <v>Oostlijn</v>
          </cell>
        </row>
        <row r="180">
          <cell r="C180" t="str">
            <v>Oostlijn</v>
          </cell>
        </row>
        <row r="181">
          <cell r="C181" t="str">
            <v>Oostlijn</v>
          </cell>
        </row>
        <row r="182">
          <cell r="C182" t="str">
            <v>Oostlijn</v>
          </cell>
        </row>
        <row r="183">
          <cell r="C183" t="str">
            <v>Oostlijn</v>
          </cell>
        </row>
        <row r="184">
          <cell r="C184" t="str">
            <v>Oostlijn</v>
          </cell>
        </row>
        <row r="185">
          <cell r="C185" t="str">
            <v>Oostlijn</v>
          </cell>
        </row>
        <row r="186">
          <cell r="C186" t="str">
            <v>Oostlijn</v>
          </cell>
        </row>
        <row r="187">
          <cell r="C187" t="str">
            <v>Oostlijn</v>
          </cell>
        </row>
        <row r="188">
          <cell r="C188" t="str">
            <v>Oostlijn</v>
          </cell>
        </row>
        <row r="189">
          <cell r="C189" t="str">
            <v>Oostlijn</v>
          </cell>
        </row>
        <row r="190">
          <cell r="C190" t="str">
            <v>Oostlijn</v>
          </cell>
        </row>
        <row r="191">
          <cell r="C191" t="str">
            <v>Oostlijn</v>
          </cell>
        </row>
        <row r="192">
          <cell r="C192" t="str">
            <v>Oostlijn</v>
          </cell>
        </row>
        <row r="193">
          <cell r="C193" t="str">
            <v>Oostlijn</v>
          </cell>
        </row>
        <row r="194">
          <cell r="C194" t="str">
            <v>Oostlijn</v>
          </cell>
        </row>
        <row r="195">
          <cell r="C195" t="str">
            <v>Oostlijn</v>
          </cell>
        </row>
        <row r="196">
          <cell r="C196" t="str">
            <v>Oostlijn</v>
          </cell>
        </row>
        <row r="197">
          <cell r="C197" t="str">
            <v>Oostlijn</v>
          </cell>
        </row>
        <row r="198">
          <cell r="C198" t="str">
            <v>Oostlijn</v>
          </cell>
        </row>
        <row r="199">
          <cell r="C199" t="str">
            <v>Oostlijn</v>
          </cell>
        </row>
        <row r="200">
          <cell r="C200" t="str">
            <v>Oostlijn</v>
          </cell>
        </row>
        <row r="201">
          <cell r="C201" t="str">
            <v>Oostlijn</v>
          </cell>
        </row>
        <row r="202">
          <cell r="C202" t="str">
            <v>Oostlijn</v>
          </cell>
        </row>
        <row r="203">
          <cell r="C203" t="str">
            <v>Oostlijn</v>
          </cell>
        </row>
        <row r="204">
          <cell r="C204" t="str">
            <v>Oostlijn</v>
          </cell>
        </row>
        <row r="205">
          <cell r="C205" t="str">
            <v>Oostlijn</v>
          </cell>
        </row>
        <row r="206">
          <cell r="C206" t="str">
            <v>Oostlijn</v>
          </cell>
        </row>
        <row r="207">
          <cell r="C207" t="str">
            <v>Oostlijn</v>
          </cell>
        </row>
        <row r="208">
          <cell r="C208" t="str">
            <v>Oostlijn</v>
          </cell>
        </row>
        <row r="209">
          <cell r="C209" t="str">
            <v>Oostlijn</v>
          </cell>
        </row>
        <row r="210">
          <cell r="C210" t="str">
            <v>Oostlijn</v>
          </cell>
        </row>
        <row r="211">
          <cell r="C211" t="str">
            <v>Oostlijn</v>
          </cell>
        </row>
        <row r="212">
          <cell r="C212" t="str">
            <v>Oostlijn</v>
          </cell>
        </row>
        <row r="213">
          <cell r="C213" t="str">
            <v>Oostlijn</v>
          </cell>
        </row>
        <row r="214">
          <cell r="C214" t="str">
            <v>Oostlijn</v>
          </cell>
        </row>
        <row r="215">
          <cell r="C215" t="str">
            <v>Oostlijn</v>
          </cell>
        </row>
        <row r="216">
          <cell r="C216" t="str">
            <v>Oostlijn</v>
          </cell>
        </row>
        <row r="217">
          <cell r="C217" t="str">
            <v>Oostlijn</v>
          </cell>
        </row>
        <row r="218">
          <cell r="C218" t="str">
            <v>Oostlijn</v>
          </cell>
        </row>
        <row r="219">
          <cell r="C219" t="str">
            <v>Oostlijn</v>
          </cell>
        </row>
        <row r="220">
          <cell r="C220" t="str">
            <v>Oostlijn</v>
          </cell>
        </row>
        <row r="221">
          <cell r="C221" t="str">
            <v>Oostlijn</v>
          </cell>
        </row>
        <row r="222">
          <cell r="C222" t="str">
            <v>Oostlijn</v>
          </cell>
        </row>
        <row r="223">
          <cell r="C223" t="str">
            <v>Oostlijn</v>
          </cell>
        </row>
        <row r="224">
          <cell r="C224" t="str">
            <v>Oostlijn</v>
          </cell>
        </row>
        <row r="225">
          <cell r="C225" t="str">
            <v>Oostlijn</v>
          </cell>
        </row>
        <row r="226">
          <cell r="C226" t="str">
            <v>Oostlijn</v>
          </cell>
        </row>
        <row r="227">
          <cell r="C227" t="str">
            <v>Oostlijn</v>
          </cell>
        </row>
        <row r="228">
          <cell r="C228" t="str">
            <v>Oostlijn</v>
          </cell>
        </row>
        <row r="229">
          <cell r="C229" t="str">
            <v>Oostlijn</v>
          </cell>
        </row>
        <row r="230">
          <cell r="C230" t="str">
            <v>Oostlijn</v>
          </cell>
        </row>
        <row r="231">
          <cell r="C231" t="str">
            <v>Oostlijn</v>
          </cell>
        </row>
        <row r="232">
          <cell r="C232" t="str">
            <v>Oostlijn</v>
          </cell>
        </row>
        <row r="233">
          <cell r="C233" t="str">
            <v>Oostlijn</v>
          </cell>
        </row>
        <row r="234">
          <cell r="C234" t="str">
            <v>Oostlijn</v>
          </cell>
        </row>
        <row r="235">
          <cell r="C235" t="str">
            <v>Oostlijn</v>
          </cell>
        </row>
        <row r="236">
          <cell r="C236" t="str">
            <v>Oostlijn</v>
          </cell>
        </row>
        <row r="237">
          <cell r="C237" t="str">
            <v>Oostlijn</v>
          </cell>
        </row>
        <row r="238">
          <cell r="C238" t="str">
            <v>Oostlijn</v>
          </cell>
        </row>
        <row r="239">
          <cell r="C239" t="str">
            <v>Oostlijn</v>
          </cell>
        </row>
        <row r="240">
          <cell r="C240" t="str">
            <v>Oostlijn</v>
          </cell>
        </row>
        <row r="241">
          <cell r="C241" t="str">
            <v>Oostlijn</v>
          </cell>
        </row>
        <row r="242">
          <cell r="C242" t="str">
            <v>Oostlijn</v>
          </cell>
        </row>
        <row r="243">
          <cell r="C243" t="str">
            <v>Oostlijn</v>
          </cell>
        </row>
        <row r="244">
          <cell r="C244" t="str">
            <v>Oostlijn</v>
          </cell>
        </row>
        <row r="245">
          <cell r="C245" t="str">
            <v>Oostlijn</v>
          </cell>
        </row>
        <row r="246">
          <cell r="C246" t="str">
            <v>Oostlijn</v>
          </cell>
        </row>
        <row r="247">
          <cell r="C247" t="str">
            <v>Oostlijn</v>
          </cell>
        </row>
        <row r="248">
          <cell r="C248" t="str">
            <v>Oostlijn</v>
          </cell>
        </row>
        <row r="249">
          <cell r="C249" t="str">
            <v>Oostlijn</v>
          </cell>
        </row>
        <row r="250">
          <cell r="C250" t="str">
            <v>Oostlijn</v>
          </cell>
        </row>
        <row r="251">
          <cell r="C251" t="str">
            <v>Oostlijn</v>
          </cell>
        </row>
        <row r="252">
          <cell r="C252" t="str">
            <v>Oostlijn</v>
          </cell>
        </row>
        <row r="253">
          <cell r="C253" t="str">
            <v>Oostlijn</v>
          </cell>
        </row>
        <row r="254">
          <cell r="C254" t="str">
            <v>Oostlijn</v>
          </cell>
        </row>
        <row r="255">
          <cell r="C255" t="str">
            <v>Oostlijn</v>
          </cell>
        </row>
        <row r="256">
          <cell r="C256" t="str">
            <v>Oostlijn</v>
          </cell>
        </row>
        <row r="257">
          <cell r="C257" t="str">
            <v>Oostlijn</v>
          </cell>
        </row>
        <row r="258">
          <cell r="C258" t="str">
            <v>Oostlijn</v>
          </cell>
        </row>
        <row r="259">
          <cell r="C259" t="str">
            <v>Oostlijn</v>
          </cell>
        </row>
        <row r="260">
          <cell r="C260" t="str">
            <v>Oostlijn</v>
          </cell>
        </row>
        <row r="261">
          <cell r="C261" t="str">
            <v>Oostlijn</v>
          </cell>
        </row>
        <row r="262">
          <cell r="C262" t="str">
            <v>Oostlijn</v>
          </cell>
        </row>
        <row r="263">
          <cell r="C263" t="str">
            <v>Oostlijn</v>
          </cell>
        </row>
        <row r="264">
          <cell r="C264" t="str">
            <v>Oostlijn</v>
          </cell>
        </row>
        <row r="265">
          <cell r="C265" t="str">
            <v>Oostlijn</v>
          </cell>
        </row>
        <row r="266">
          <cell r="C266" t="str">
            <v>Oostlijn</v>
          </cell>
        </row>
        <row r="267">
          <cell r="C267" t="str">
            <v>Oostlijn</v>
          </cell>
        </row>
        <row r="268">
          <cell r="C268" t="str">
            <v>Oostlijn</v>
          </cell>
        </row>
        <row r="269">
          <cell r="C269" t="str">
            <v>Oostlijn</v>
          </cell>
        </row>
        <row r="270">
          <cell r="C270" t="str">
            <v>Oostlijn</v>
          </cell>
        </row>
        <row r="271">
          <cell r="C271" t="str">
            <v>Oostlijn</v>
          </cell>
        </row>
        <row r="272">
          <cell r="C272" t="str">
            <v>Oostlijn</v>
          </cell>
        </row>
        <row r="273">
          <cell r="C273" t="str">
            <v>Oostlijn</v>
          </cell>
        </row>
        <row r="274">
          <cell r="C274" t="str">
            <v>Oostlijn</v>
          </cell>
        </row>
        <row r="275">
          <cell r="C275" t="str">
            <v>Oostlijn</v>
          </cell>
        </row>
        <row r="276">
          <cell r="C276" t="str">
            <v>Oostlijn</v>
          </cell>
        </row>
        <row r="277">
          <cell r="C277" t="str">
            <v>Oostlijn</v>
          </cell>
        </row>
        <row r="278">
          <cell r="C278" t="str">
            <v>Oostlijn</v>
          </cell>
        </row>
        <row r="279">
          <cell r="C279" t="str">
            <v>Oostlijn</v>
          </cell>
        </row>
        <row r="280">
          <cell r="C280" t="str">
            <v>Oostlijn</v>
          </cell>
        </row>
        <row r="281">
          <cell r="C281" t="str">
            <v>Oostlijn</v>
          </cell>
        </row>
        <row r="282">
          <cell r="C282" t="str">
            <v>Oostlijn</v>
          </cell>
        </row>
        <row r="283">
          <cell r="C283" t="str">
            <v>Oostlijn</v>
          </cell>
        </row>
        <row r="284">
          <cell r="C284" t="str">
            <v>Oostlijn</v>
          </cell>
        </row>
        <row r="285">
          <cell r="C285" t="str">
            <v>Oostlijn</v>
          </cell>
        </row>
        <row r="286">
          <cell r="C286" t="str">
            <v>Oostlijn</v>
          </cell>
        </row>
        <row r="287">
          <cell r="C287" t="str">
            <v>Oostlijn</v>
          </cell>
        </row>
        <row r="288">
          <cell r="C288" t="str">
            <v>Oostlijn</v>
          </cell>
        </row>
        <row r="289">
          <cell r="C289" t="str">
            <v>Oostlijn</v>
          </cell>
        </row>
        <row r="290">
          <cell r="C290" t="str">
            <v>Oostlijn</v>
          </cell>
        </row>
        <row r="291">
          <cell r="C291" t="str">
            <v>Oostlijn</v>
          </cell>
        </row>
        <row r="292">
          <cell r="C292" t="str">
            <v>Oostlijn</v>
          </cell>
        </row>
        <row r="293">
          <cell r="C293" t="str">
            <v>Oostlijn</v>
          </cell>
        </row>
        <row r="294">
          <cell r="C294" t="str">
            <v>Oostlijn</v>
          </cell>
        </row>
        <row r="295">
          <cell r="C295" t="str">
            <v>Oostlijn</v>
          </cell>
        </row>
        <row r="296">
          <cell r="C296" t="str">
            <v>Oostlijn</v>
          </cell>
        </row>
        <row r="297">
          <cell r="C297" t="str">
            <v>Oostlijn</v>
          </cell>
        </row>
        <row r="298">
          <cell r="C298" t="str">
            <v>Oostlijn</v>
          </cell>
        </row>
        <row r="299">
          <cell r="C299" t="str">
            <v>Oostlijn</v>
          </cell>
        </row>
        <row r="300">
          <cell r="C300" t="str">
            <v>Oostlijn</v>
          </cell>
        </row>
        <row r="301">
          <cell r="C301" t="str">
            <v>Oostlijn</v>
          </cell>
        </row>
        <row r="302">
          <cell r="C302" t="str">
            <v>Oostlijn</v>
          </cell>
        </row>
        <row r="303">
          <cell r="C303" t="str">
            <v>Oostlijn</v>
          </cell>
        </row>
        <row r="304">
          <cell r="C304" t="str">
            <v>Oostlijn</v>
          </cell>
        </row>
        <row r="305">
          <cell r="C305" t="str">
            <v>Oostlijn</v>
          </cell>
        </row>
        <row r="306">
          <cell r="C306" t="str">
            <v>Oostlijn</v>
          </cell>
        </row>
        <row r="307">
          <cell r="C307" t="str">
            <v>Oostlijn</v>
          </cell>
        </row>
        <row r="308">
          <cell r="C308" t="str">
            <v>Oostlijn</v>
          </cell>
        </row>
        <row r="309">
          <cell r="C309" t="str">
            <v>Oostlijn</v>
          </cell>
        </row>
        <row r="310">
          <cell r="C310" t="str">
            <v>Oostlijn</v>
          </cell>
        </row>
        <row r="311">
          <cell r="C311" t="str">
            <v>Oostlijn</v>
          </cell>
        </row>
        <row r="312">
          <cell r="C312" t="str">
            <v>Oostlijn</v>
          </cell>
        </row>
        <row r="313">
          <cell r="C313" t="str">
            <v>Oostlijn</v>
          </cell>
        </row>
        <row r="314">
          <cell r="C314" t="str">
            <v>Oostlijn</v>
          </cell>
        </row>
        <row r="315">
          <cell r="C315" t="str">
            <v>Oostlijn</v>
          </cell>
        </row>
        <row r="316">
          <cell r="C316" t="str">
            <v>Oostlijn</v>
          </cell>
        </row>
        <row r="317">
          <cell r="C317" t="str">
            <v>Oostlijn</v>
          </cell>
        </row>
        <row r="318">
          <cell r="C318" t="str">
            <v>Oostlijn</v>
          </cell>
        </row>
        <row r="319">
          <cell r="C319" t="str">
            <v>Oostlijn</v>
          </cell>
        </row>
        <row r="320">
          <cell r="C320" t="str">
            <v>Oostlijn</v>
          </cell>
        </row>
        <row r="321">
          <cell r="C321" t="str">
            <v>Oostlijn</v>
          </cell>
        </row>
        <row r="322">
          <cell r="C322" t="str">
            <v>Oostlijn</v>
          </cell>
        </row>
        <row r="323">
          <cell r="C323" t="str">
            <v>Oostlijn</v>
          </cell>
        </row>
        <row r="324">
          <cell r="C324" t="str">
            <v>Oostlijn</v>
          </cell>
        </row>
        <row r="325">
          <cell r="C325" t="str">
            <v>Oostlijn</v>
          </cell>
        </row>
        <row r="326">
          <cell r="C326" t="str">
            <v>Oostlijn</v>
          </cell>
        </row>
        <row r="327">
          <cell r="C327" t="str">
            <v>Oostlijn</v>
          </cell>
        </row>
        <row r="328">
          <cell r="C328" t="str">
            <v>Oostlijn</v>
          </cell>
        </row>
        <row r="329">
          <cell r="C329" t="str">
            <v>Oostlijn</v>
          </cell>
        </row>
        <row r="330">
          <cell r="C330" t="str">
            <v>Oostlijn</v>
          </cell>
        </row>
        <row r="331">
          <cell r="C331" t="str">
            <v>Oostlijn</v>
          </cell>
        </row>
        <row r="332">
          <cell r="C332" t="str">
            <v>Oostlijn</v>
          </cell>
        </row>
        <row r="333">
          <cell r="C333" t="str">
            <v>Oostlijn</v>
          </cell>
        </row>
        <row r="334">
          <cell r="C334" t="str">
            <v>Oostlijn</v>
          </cell>
        </row>
        <row r="335">
          <cell r="C335" t="str">
            <v>Oostlijn</v>
          </cell>
        </row>
        <row r="336">
          <cell r="C336" t="str">
            <v>Oostlijn</v>
          </cell>
        </row>
        <row r="337">
          <cell r="C337" t="str">
            <v>Oostlijn</v>
          </cell>
        </row>
        <row r="338">
          <cell r="C338" t="str">
            <v>Oostlijn</v>
          </cell>
        </row>
        <row r="339">
          <cell r="C339" t="str">
            <v>Oostlijn</v>
          </cell>
        </row>
        <row r="340">
          <cell r="C340" t="str">
            <v>Oostlijn</v>
          </cell>
        </row>
        <row r="341">
          <cell r="C341" t="str">
            <v>Oostlijn</v>
          </cell>
        </row>
        <row r="342">
          <cell r="C342" t="str">
            <v>Oostlijn</v>
          </cell>
        </row>
        <row r="343">
          <cell r="C343" t="str">
            <v>Oostlijn</v>
          </cell>
        </row>
        <row r="344">
          <cell r="C344" t="str">
            <v>Oostlijn</v>
          </cell>
        </row>
        <row r="345">
          <cell r="C345" t="str">
            <v>Oostlijn</v>
          </cell>
        </row>
        <row r="346">
          <cell r="C346" t="str">
            <v>Oostlijn</v>
          </cell>
        </row>
        <row r="347">
          <cell r="C347" t="str">
            <v>Oostlijn</v>
          </cell>
        </row>
        <row r="348">
          <cell r="C348" t="str">
            <v>Oostlijn</v>
          </cell>
        </row>
        <row r="349">
          <cell r="C349" t="str">
            <v>Oostlijn</v>
          </cell>
        </row>
        <row r="350">
          <cell r="C350" t="str">
            <v>Oostlijn</v>
          </cell>
        </row>
        <row r="351">
          <cell r="C351" t="str">
            <v>Oostlijn</v>
          </cell>
        </row>
        <row r="352">
          <cell r="C352" t="str">
            <v>Oostlijn</v>
          </cell>
        </row>
        <row r="353">
          <cell r="C353" t="str">
            <v>Oostlijn</v>
          </cell>
        </row>
        <row r="354">
          <cell r="C354" t="str">
            <v>Oostlijn</v>
          </cell>
        </row>
        <row r="355">
          <cell r="C355" t="str">
            <v>Oostlijn</v>
          </cell>
        </row>
        <row r="356">
          <cell r="C356" t="str">
            <v>Oostlijn</v>
          </cell>
        </row>
        <row r="357">
          <cell r="C357" t="str">
            <v>Oostlijn</v>
          </cell>
        </row>
        <row r="358">
          <cell r="C358" t="str">
            <v>Oostlijn</v>
          </cell>
        </row>
        <row r="359">
          <cell r="C359" t="str">
            <v>Oostlijn</v>
          </cell>
        </row>
        <row r="360">
          <cell r="C360" t="str">
            <v>Oostlijn</v>
          </cell>
        </row>
        <row r="361">
          <cell r="C361" t="str">
            <v>Oostlijn</v>
          </cell>
        </row>
        <row r="362">
          <cell r="C362" t="str">
            <v>Oostlijn</v>
          </cell>
        </row>
        <row r="363">
          <cell r="C363" t="str">
            <v>Oostlijn</v>
          </cell>
        </row>
        <row r="364">
          <cell r="C364" t="str">
            <v>Oostlijn</v>
          </cell>
        </row>
        <row r="365">
          <cell r="C365" t="str">
            <v>Oostlijn</v>
          </cell>
        </row>
        <row r="366">
          <cell r="C366" t="str">
            <v>Oostlijn</v>
          </cell>
        </row>
        <row r="367">
          <cell r="C367" t="str">
            <v>Oostlijn</v>
          </cell>
        </row>
        <row r="368">
          <cell r="C368" t="str">
            <v>Oostlijn</v>
          </cell>
        </row>
        <row r="369">
          <cell r="C369" t="str">
            <v>Oostlijn</v>
          </cell>
        </row>
        <row r="370">
          <cell r="C370" t="str">
            <v>Oostlijn</v>
          </cell>
        </row>
        <row r="371">
          <cell r="C371" t="str">
            <v>Oostlijn</v>
          </cell>
        </row>
        <row r="372">
          <cell r="C372" t="str">
            <v>Oostlijn</v>
          </cell>
        </row>
        <row r="373">
          <cell r="C373" t="str">
            <v>Oostlijn</v>
          </cell>
        </row>
        <row r="374">
          <cell r="C374" t="str">
            <v>Oostlijn</v>
          </cell>
        </row>
        <row r="375">
          <cell r="C375" t="str">
            <v>Oostlijn</v>
          </cell>
        </row>
        <row r="376">
          <cell r="C376" t="str">
            <v>Oostlijn</v>
          </cell>
        </row>
        <row r="377">
          <cell r="C377" t="str">
            <v>Oostlijn</v>
          </cell>
        </row>
        <row r="378">
          <cell r="C378" t="str">
            <v>Oostlijn</v>
          </cell>
        </row>
        <row r="379">
          <cell r="C379" t="str">
            <v>Oostlijn</v>
          </cell>
        </row>
        <row r="380">
          <cell r="C380" t="str">
            <v>Oostlijn</v>
          </cell>
        </row>
        <row r="381">
          <cell r="C381" t="str">
            <v>Oostlijn</v>
          </cell>
        </row>
        <row r="382">
          <cell r="C382" t="str">
            <v>Oostlijn</v>
          </cell>
        </row>
        <row r="383">
          <cell r="C383" t="str">
            <v>Oostlijn</v>
          </cell>
        </row>
        <row r="384">
          <cell r="C384" t="str">
            <v>Oostlijn</v>
          </cell>
        </row>
        <row r="385">
          <cell r="C385" t="str">
            <v>Oostlijn</v>
          </cell>
        </row>
        <row r="386">
          <cell r="C386" t="str">
            <v>Oostlijn</v>
          </cell>
        </row>
        <row r="387">
          <cell r="C387" t="str">
            <v>Oostlijn</v>
          </cell>
        </row>
        <row r="388">
          <cell r="C388" t="str">
            <v>Oostlijn</v>
          </cell>
        </row>
        <row r="389">
          <cell r="C389" t="str">
            <v>Oostlijn</v>
          </cell>
        </row>
        <row r="390">
          <cell r="C390" t="str">
            <v>Oostlijn</v>
          </cell>
        </row>
        <row r="391">
          <cell r="C391" t="str">
            <v>Oostlijn</v>
          </cell>
        </row>
        <row r="392">
          <cell r="C392" t="str">
            <v>Oostlijn</v>
          </cell>
        </row>
        <row r="393">
          <cell r="C393" t="str">
            <v>Oostlijn</v>
          </cell>
        </row>
        <row r="394">
          <cell r="C394" t="str">
            <v>Oostlijn</v>
          </cell>
        </row>
        <row r="395">
          <cell r="C395" t="str">
            <v>Oostlijn</v>
          </cell>
        </row>
        <row r="396">
          <cell r="C396" t="str">
            <v>Oostlijn</v>
          </cell>
        </row>
        <row r="397">
          <cell r="C397" t="str">
            <v>Oostlijn</v>
          </cell>
        </row>
        <row r="398">
          <cell r="C398" t="str">
            <v>Oostlijn</v>
          </cell>
        </row>
        <row r="399">
          <cell r="C399" t="str">
            <v>Oostlijn</v>
          </cell>
        </row>
        <row r="400">
          <cell r="C400" t="str">
            <v>Oostlijn</v>
          </cell>
        </row>
        <row r="401">
          <cell r="C401" t="str">
            <v>Oostlijn</v>
          </cell>
        </row>
        <row r="402">
          <cell r="C402" t="str">
            <v>Oostlijn</v>
          </cell>
        </row>
        <row r="403">
          <cell r="C403" t="str">
            <v>Oostlijn</v>
          </cell>
        </row>
        <row r="404">
          <cell r="C404" t="str">
            <v>Oostlijn</v>
          </cell>
        </row>
        <row r="405">
          <cell r="C405" t="str">
            <v>Oostlijn</v>
          </cell>
        </row>
        <row r="406">
          <cell r="C406" t="str">
            <v>Oostlijn</v>
          </cell>
        </row>
        <row r="407">
          <cell r="C407" t="str">
            <v>Oostlijn</v>
          </cell>
        </row>
        <row r="408">
          <cell r="C408" t="str">
            <v>Oostlijn</v>
          </cell>
        </row>
        <row r="409">
          <cell r="C409" t="str">
            <v>Oostlijn</v>
          </cell>
        </row>
        <row r="410">
          <cell r="C410" t="str">
            <v>Oostlijn</v>
          </cell>
        </row>
        <row r="411">
          <cell r="C411" t="str">
            <v>Oostlijn</v>
          </cell>
        </row>
        <row r="412">
          <cell r="C412" t="str">
            <v>Oostlijn</v>
          </cell>
        </row>
        <row r="413">
          <cell r="C413" t="str">
            <v>Oostlijn</v>
          </cell>
        </row>
        <row r="414">
          <cell r="C414" t="str">
            <v>Oostlijn</v>
          </cell>
        </row>
        <row r="415">
          <cell r="C415" t="str">
            <v>Oostlijn</v>
          </cell>
        </row>
        <row r="416">
          <cell r="C416" t="str">
            <v>Oostlijn</v>
          </cell>
        </row>
        <row r="417">
          <cell r="C417" t="str">
            <v>Oostlijn</v>
          </cell>
        </row>
        <row r="418">
          <cell r="C418" t="str">
            <v>Oostlijn</v>
          </cell>
        </row>
        <row r="419">
          <cell r="C419" t="str">
            <v>Oostlijn</v>
          </cell>
        </row>
        <row r="420">
          <cell r="C420" t="str">
            <v>Oostlijn</v>
          </cell>
        </row>
        <row r="421">
          <cell r="C421" t="str">
            <v>Oostlijn</v>
          </cell>
        </row>
        <row r="422">
          <cell r="C422" t="str">
            <v>Oostlijn</v>
          </cell>
        </row>
        <row r="423">
          <cell r="C423" t="str">
            <v>Oostlijn</v>
          </cell>
        </row>
        <row r="424">
          <cell r="C424" t="str">
            <v>Oostlijn</v>
          </cell>
        </row>
        <row r="425">
          <cell r="C425" t="str">
            <v>Oostlijn</v>
          </cell>
        </row>
        <row r="426">
          <cell r="C426" t="str">
            <v>Oostlijn</v>
          </cell>
        </row>
        <row r="427">
          <cell r="C427" t="str">
            <v>Oostlijn</v>
          </cell>
        </row>
        <row r="428">
          <cell r="C428" t="str">
            <v>Oostlijn</v>
          </cell>
        </row>
        <row r="429">
          <cell r="C429" t="str">
            <v>Oostlijn</v>
          </cell>
        </row>
        <row r="430">
          <cell r="C430" t="str">
            <v>Oostlijn</v>
          </cell>
        </row>
        <row r="431">
          <cell r="C431" t="str">
            <v>Oostlijn</v>
          </cell>
        </row>
        <row r="432">
          <cell r="C432" t="str">
            <v>Oostlijn</v>
          </cell>
        </row>
        <row r="433">
          <cell r="C433" t="str">
            <v>Oostlijn</v>
          </cell>
        </row>
        <row r="434">
          <cell r="C434" t="str">
            <v>Oostlijn</v>
          </cell>
        </row>
        <row r="435">
          <cell r="C435" t="str">
            <v>Oostlijn</v>
          </cell>
        </row>
        <row r="436">
          <cell r="C436" t="str">
            <v>Oostlijn</v>
          </cell>
        </row>
        <row r="437">
          <cell r="C437" t="str">
            <v>Oostlijn</v>
          </cell>
        </row>
        <row r="438">
          <cell r="C438" t="str">
            <v>Oostlijn</v>
          </cell>
        </row>
        <row r="439">
          <cell r="C439" t="str">
            <v>Oostlijn</v>
          </cell>
        </row>
        <row r="440">
          <cell r="C440" t="str">
            <v>Oostlijn</v>
          </cell>
        </row>
        <row r="441">
          <cell r="C441" t="str">
            <v>Oostlijn</v>
          </cell>
        </row>
        <row r="442">
          <cell r="C442" t="str">
            <v>Oostlijn</v>
          </cell>
        </row>
        <row r="443">
          <cell r="C443" t="str">
            <v>Oostlijn</v>
          </cell>
        </row>
        <row r="444">
          <cell r="C444" t="str">
            <v>Oostlijn</v>
          </cell>
        </row>
        <row r="445">
          <cell r="C445" t="str">
            <v>Oostlijn</v>
          </cell>
        </row>
        <row r="446">
          <cell r="C446" t="str">
            <v>Oostlijn</v>
          </cell>
        </row>
        <row r="447">
          <cell r="C447" t="str">
            <v>Oostlijn</v>
          </cell>
        </row>
        <row r="448">
          <cell r="C448" t="str">
            <v>Oostlijn</v>
          </cell>
        </row>
        <row r="449">
          <cell r="C449" t="str">
            <v>Oostlijn</v>
          </cell>
        </row>
        <row r="450">
          <cell r="C450" t="str">
            <v>Oostlijn</v>
          </cell>
        </row>
        <row r="451">
          <cell r="C451" t="str">
            <v>Oostlijn</v>
          </cell>
        </row>
        <row r="452">
          <cell r="C452" t="str">
            <v>Oostlijn</v>
          </cell>
        </row>
        <row r="453">
          <cell r="C453" t="str">
            <v>Oostlijn</v>
          </cell>
        </row>
        <row r="454">
          <cell r="C454" t="str">
            <v>Oostlijn</v>
          </cell>
        </row>
        <row r="455">
          <cell r="C455" t="str">
            <v>Oostlijn</v>
          </cell>
        </row>
        <row r="456">
          <cell r="C456" t="str">
            <v>Oostlijn</v>
          </cell>
        </row>
        <row r="457">
          <cell r="C457" t="str">
            <v>Oostlijn</v>
          </cell>
        </row>
        <row r="458">
          <cell r="C458" t="str">
            <v>Oostlijn</v>
          </cell>
        </row>
        <row r="459">
          <cell r="C459" t="str">
            <v>Oostlijn</v>
          </cell>
        </row>
        <row r="460">
          <cell r="C460" t="str">
            <v>Oostlijn</v>
          </cell>
        </row>
        <row r="461">
          <cell r="C461" t="str">
            <v>Oostlijn</v>
          </cell>
        </row>
        <row r="462">
          <cell r="C462" t="str">
            <v>Oostlijn</v>
          </cell>
        </row>
        <row r="463">
          <cell r="C463" t="str">
            <v>Oostlijn</v>
          </cell>
        </row>
        <row r="464">
          <cell r="C464" t="str">
            <v>Oostlijn</v>
          </cell>
        </row>
        <row r="465">
          <cell r="C465" t="str">
            <v>Oostlijn</v>
          </cell>
        </row>
        <row r="466">
          <cell r="C466" t="str">
            <v>Oostlijn</v>
          </cell>
        </row>
        <row r="467">
          <cell r="C467" t="str">
            <v>Oostlijn</v>
          </cell>
        </row>
        <row r="468">
          <cell r="C468" t="str">
            <v>Oostlijn</v>
          </cell>
        </row>
        <row r="469">
          <cell r="C469" t="str">
            <v>Oostlijn</v>
          </cell>
        </row>
        <row r="470">
          <cell r="C470" t="str">
            <v>Oostlijn</v>
          </cell>
        </row>
        <row r="471">
          <cell r="C471" t="str">
            <v>Oostlijn</v>
          </cell>
        </row>
        <row r="472">
          <cell r="C472" t="str">
            <v>Oostlijn</v>
          </cell>
        </row>
        <row r="473">
          <cell r="C473" t="str">
            <v>Oostlijn</v>
          </cell>
        </row>
        <row r="474">
          <cell r="C474" t="str">
            <v>Oostlijn</v>
          </cell>
        </row>
        <row r="475">
          <cell r="C475" t="str">
            <v>Oostlijn</v>
          </cell>
        </row>
        <row r="476">
          <cell r="C476" t="str">
            <v>Oostlijn</v>
          </cell>
        </row>
        <row r="477">
          <cell r="C477" t="str">
            <v>Oostlijn</v>
          </cell>
        </row>
        <row r="478">
          <cell r="C478" t="str">
            <v>Oostlijn</v>
          </cell>
        </row>
        <row r="479">
          <cell r="C479" t="str">
            <v>Oostlijn</v>
          </cell>
        </row>
        <row r="480">
          <cell r="C480" t="str">
            <v>Oostlijn</v>
          </cell>
        </row>
        <row r="481">
          <cell r="C481" t="str">
            <v>Oostlijn</v>
          </cell>
        </row>
        <row r="482">
          <cell r="C482" t="str">
            <v>Oostlijn</v>
          </cell>
        </row>
        <row r="483">
          <cell r="C483" t="str">
            <v>Oostlijn</v>
          </cell>
        </row>
        <row r="484">
          <cell r="C484" t="str">
            <v>Oostlijn</v>
          </cell>
        </row>
        <row r="485">
          <cell r="C485" t="str">
            <v>Oostlijn</v>
          </cell>
        </row>
        <row r="486">
          <cell r="C486" t="str">
            <v>Oostlijn</v>
          </cell>
        </row>
        <row r="487">
          <cell r="C487" t="str">
            <v>Oostlijn</v>
          </cell>
        </row>
        <row r="488">
          <cell r="C488" t="str">
            <v>Oostlijn</v>
          </cell>
        </row>
        <row r="489">
          <cell r="C489" t="str">
            <v>Oostlijn</v>
          </cell>
        </row>
        <row r="490">
          <cell r="C490" t="str">
            <v>Oostlijn</v>
          </cell>
        </row>
        <row r="491">
          <cell r="C491" t="str">
            <v>Oostlijn</v>
          </cell>
        </row>
        <row r="492">
          <cell r="C492" t="str">
            <v>Oostlijn</v>
          </cell>
        </row>
        <row r="493">
          <cell r="C493" t="str">
            <v>Oostlijn</v>
          </cell>
        </row>
        <row r="494">
          <cell r="C494" t="str">
            <v>Oostlijn</v>
          </cell>
        </row>
        <row r="495">
          <cell r="C495" t="str">
            <v>Oostlijn</v>
          </cell>
        </row>
        <row r="496">
          <cell r="C496" t="str">
            <v>Oostlijn</v>
          </cell>
        </row>
        <row r="497">
          <cell r="C497" t="str">
            <v>Oostlijn</v>
          </cell>
        </row>
        <row r="498">
          <cell r="C498" t="str">
            <v>Oostlijn</v>
          </cell>
        </row>
        <row r="499">
          <cell r="C499" t="str">
            <v>Oostlijn</v>
          </cell>
        </row>
        <row r="500">
          <cell r="C500" t="str">
            <v>Oostlijn</v>
          </cell>
        </row>
        <row r="501">
          <cell r="C501" t="str">
            <v>Oostlijn</v>
          </cell>
        </row>
        <row r="502">
          <cell r="C502" t="str">
            <v>Oostlijn</v>
          </cell>
        </row>
        <row r="503">
          <cell r="C503" t="str">
            <v>Oostlijn</v>
          </cell>
        </row>
        <row r="504">
          <cell r="C504" t="str">
            <v>Oostlijn</v>
          </cell>
        </row>
        <row r="505">
          <cell r="C505" t="str">
            <v>Oostlijn</v>
          </cell>
        </row>
        <row r="506">
          <cell r="C506" t="str">
            <v>Oostlijn</v>
          </cell>
        </row>
        <row r="507">
          <cell r="C507" t="str">
            <v>Oostlijn</v>
          </cell>
        </row>
        <row r="508">
          <cell r="C508" t="str">
            <v>Oostlijn</v>
          </cell>
        </row>
        <row r="509">
          <cell r="C509" t="str">
            <v>Oostlijn</v>
          </cell>
        </row>
        <row r="510">
          <cell r="C510" t="str">
            <v>Oostlijn</v>
          </cell>
        </row>
        <row r="511">
          <cell r="C511" t="str">
            <v>Oostlijn</v>
          </cell>
        </row>
        <row r="512">
          <cell r="C512" t="str">
            <v>Oostlijn</v>
          </cell>
        </row>
        <row r="513">
          <cell r="C513" t="str">
            <v>Oostlijn</v>
          </cell>
        </row>
        <row r="514">
          <cell r="C514" t="str">
            <v>Oostlijn</v>
          </cell>
        </row>
        <row r="515">
          <cell r="C515" t="str">
            <v>Oostlijn</v>
          </cell>
        </row>
        <row r="516">
          <cell r="C516" t="str">
            <v>Oostlijn</v>
          </cell>
        </row>
        <row r="517">
          <cell r="C517" t="str">
            <v>Oostlijn</v>
          </cell>
        </row>
        <row r="518">
          <cell r="C518" t="str">
            <v>Oostlijn</v>
          </cell>
        </row>
        <row r="519">
          <cell r="C519" t="str">
            <v>Oostlijn</v>
          </cell>
        </row>
        <row r="520">
          <cell r="C520" t="str">
            <v>Oostlijn</v>
          </cell>
        </row>
        <row r="521">
          <cell r="C521" t="str">
            <v>Oostlijn</v>
          </cell>
        </row>
        <row r="522">
          <cell r="C522" t="str">
            <v>Oostlijn</v>
          </cell>
        </row>
        <row r="523">
          <cell r="C523" t="str">
            <v>Oostlijn</v>
          </cell>
        </row>
        <row r="524">
          <cell r="C524" t="str">
            <v>Oostlijn</v>
          </cell>
        </row>
        <row r="525">
          <cell r="C525" t="str">
            <v>Oostlijn</v>
          </cell>
        </row>
        <row r="526">
          <cell r="C526" t="str">
            <v>Oostlijn</v>
          </cell>
        </row>
        <row r="527">
          <cell r="C527" t="str">
            <v>Oostlijn</v>
          </cell>
        </row>
        <row r="528">
          <cell r="C528" t="str">
            <v>Oostlijn</v>
          </cell>
        </row>
        <row r="529">
          <cell r="C529" t="str">
            <v>Oostlijn</v>
          </cell>
        </row>
        <row r="530">
          <cell r="C530" t="str">
            <v>Oostlijn</v>
          </cell>
        </row>
        <row r="531">
          <cell r="C531" t="str">
            <v>Oostlijn</v>
          </cell>
        </row>
        <row r="532">
          <cell r="C532" t="str">
            <v>Oostlijn</v>
          </cell>
        </row>
        <row r="533">
          <cell r="C533" t="str">
            <v>Oostlijn</v>
          </cell>
        </row>
        <row r="534">
          <cell r="C534" t="str">
            <v>Oostlijn</v>
          </cell>
        </row>
        <row r="535">
          <cell r="C535" t="str">
            <v>Oostlijn</v>
          </cell>
        </row>
        <row r="536">
          <cell r="C536" t="str">
            <v>Oostlijn</v>
          </cell>
        </row>
        <row r="537">
          <cell r="C537" t="str">
            <v>Oostlijn</v>
          </cell>
        </row>
        <row r="538">
          <cell r="C538" t="str">
            <v>Oostlijn</v>
          </cell>
        </row>
        <row r="539">
          <cell r="C539" t="str">
            <v>Oostlijn</v>
          </cell>
        </row>
        <row r="540">
          <cell r="C540" t="str">
            <v>Oostlijn</v>
          </cell>
        </row>
        <row r="541">
          <cell r="C541" t="str">
            <v>Oostlijn</v>
          </cell>
        </row>
        <row r="542">
          <cell r="C542" t="str">
            <v>Oostlijn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3">
          <cell r="C3" t="str">
            <v>Gemeentelijk Vervoer Bedrijf Amsterdam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aties"/>
      <sheetName val="Kengetal"/>
    </sheetNames>
    <sheetDataSet>
      <sheetData sheetId="0" refreshError="1"/>
      <sheetData sheetId="1">
        <row r="10">
          <cell r="A10" t="str">
            <v>PROGR.CODE</v>
          </cell>
          <cell r="B10" t="str">
            <v>FREQ. PER JAAR</v>
          </cell>
          <cell r="C10" t="str">
            <v>RUIMTECATEGORIE</v>
          </cell>
          <cell r="D10" t="str">
            <v>FREQ. OMSCHRIJVING</v>
          </cell>
          <cell r="E10" t="str">
            <v>KENGETAL BASIS-BEURT</v>
          </cell>
          <cell r="F10" t="str">
            <v>KENGETAL NALOOP-BEURT</v>
          </cell>
          <cell r="G10" t="str">
            <v>KENGETAL ZA-ZO-FST</v>
          </cell>
          <cell r="H10" t="str">
            <v>KENGETAL ZA-ZO-FST NALOOP-BEURT</v>
          </cell>
        </row>
        <row r="12">
          <cell r="A12" t="str">
            <v>01.0012</v>
          </cell>
          <cell r="B12">
            <v>12</v>
          </cell>
          <cell r="C12" t="str">
            <v>diensten perrons</v>
          </cell>
          <cell r="D12" t="str">
            <v>1 x per maand</v>
          </cell>
          <cell r="E12">
            <v>0.11076255714285714</v>
          </cell>
        </row>
        <row r="13">
          <cell r="A13" t="str">
            <v>01.0730b</v>
          </cell>
          <cell r="B13">
            <v>730</v>
          </cell>
          <cell r="C13" t="str">
            <v>perrons Oost en Ringlijn</v>
          </cell>
          <cell r="D13" t="str">
            <v>14x per week</v>
          </cell>
          <cell r="E13">
            <v>0.64832109593023257</v>
          </cell>
          <cell r="F13">
            <v>0.21610169491525424</v>
          </cell>
          <cell r="G13">
            <v>0.10870596981132075</v>
          </cell>
          <cell r="H13">
            <v>9.3220338983050849E-2</v>
          </cell>
        </row>
        <row r="14">
          <cell r="A14" t="str">
            <v>01.1095b</v>
          </cell>
          <cell r="B14">
            <v>1095</v>
          </cell>
          <cell r="C14" t="str">
            <v>perrons Oost en Ringlijn</v>
          </cell>
          <cell r="D14" t="str">
            <v>21x per week</v>
          </cell>
          <cell r="E14">
            <v>0.64832109593023257</v>
          </cell>
          <cell r="F14">
            <v>0.34296729491525424</v>
          </cell>
          <cell r="G14">
            <v>0.10870596981132075</v>
          </cell>
          <cell r="H14">
            <v>0.14794667623795282</v>
          </cell>
        </row>
        <row r="15">
          <cell r="A15" t="str">
            <v>01.1460b</v>
          </cell>
          <cell r="B15">
            <v>1460</v>
          </cell>
          <cell r="C15" t="str">
            <v>perrons Oost en Ringlijn</v>
          </cell>
          <cell r="D15" t="str">
            <v>28x per week</v>
          </cell>
          <cell r="E15">
            <v>0.64832109593023257</v>
          </cell>
          <cell r="F15">
            <v>0.39709269491525423</v>
          </cell>
          <cell r="G15">
            <v>0.10870596981132075</v>
          </cell>
          <cell r="H15">
            <v>0.17129488800265869</v>
          </cell>
        </row>
        <row r="16">
          <cell r="A16" t="str">
            <v>02.0000</v>
          </cell>
          <cell r="B16" t="str">
            <v>0</v>
          </cell>
          <cell r="C16" t="str">
            <v>sanitair</v>
          </cell>
          <cell r="D16" t="str">
            <v>op afroep</v>
          </cell>
          <cell r="E16">
            <v>1.8749999999999999E-2</v>
          </cell>
        </row>
        <row r="17">
          <cell r="A17" t="str">
            <v>02.0004</v>
          </cell>
          <cell r="B17">
            <v>4</v>
          </cell>
          <cell r="C17" t="str">
            <v>sanitair</v>
          </cell>
          <cell r="D17" t="str">
            <v>4x per jaar</v>
          </cell>
          <cell r="E17">
            <v>7.4999999999999997E-2</v>
          </cell>
        </row>
        <row r="18">
          <cell r="A18" t="str">
            <v>02.0026</v>
          </cell>
          <cell r="B18">
            <v>26</v>
          </cell>
          <cell r="C18" t="str">
            <v>sanitair</v>
          </cell>
          <cell r="D18" t="str">
            <v xml:space="preserve">1 x per twee weken </v>
          </cell>
          <cell r="E18">
            <v>0.41935</v>
          </cell>
        </row>
        <row r="19">
          <cell r="A19" t="str">
            <v>02.0052</v>
          </cell>
          <cell r="B19">
            <v>52</v>
          </cell>
          <cell r="C19" t="str">
            <v>sanitair</v>
          </cell>
          <cell r="D19" t="str">
            <v>1x per week</v>
          </cell>
          <cell r="E19">
            <v>0.80913461538461495</v>
          </cell>
        </row>
        <row r="20">
          <cell r="A20" t="str">
            <v>02.0156</v>
          </cell>
          <cell r="B20">
            <v>156</v>
          </cell>
          <cell r="C20" t="str">
            <v>sanitair</v>
          </cell>
          <cell r="D20" t="str">
            <v>3x per week</v>
          </cell>
          <cell r="E20">
            <v>2.2655769230769232</v>
          </cell>
        </row>
        <row r="21">
          <cell r="A21" t="str">
            <v>02.0255</v>
          </cell>
          <cell r="B21">
            <v>255</v>
          </cell>
          <cell r="C21" t="str">
            <v>sanitair</v>
          </cell>
          <cell r="D21" t="str">
            <v>5 x per week</v>
          </cell>
          <cell r="E21">
            <v>3.236538461538462</v>
          </cell>
        </row>
        <row r="22">
          <cell r="A22" t="str">
            <v>02.0365</v>
          </cell>
          <cell r="B22">
            <v>365</v>
          </cell>
          <cell r="C22" t="str">
            <v>sanitair</v>
          </cell>
          <cell r="D22" t="str">
            <v>7x per week</v>
          </cell>
          <cell r="E22">
            <v>3.236538461538462</v>
          </cell>
          <cell r="G22">
            <v>1.2914423076923076</v>
          </cell>
        </row>
        <row r="23">
          <cell r="A23" t="str">
            <v>02.0730</v>
          </cell>
          <cell r="B23">
            <v>730</v>
          </cell>
          <cell r="C23" t="str">
            <v>sanitair</v>
          </cell>
          <cell r="D23" t="str">
            <v>14x per week</v>
          </cell>
          <cell r="E23">
            <v>3.236538461538462</v>
          </cell>
          <cell r="F23">
            <v>2.2636504120879128</v>
          </cell>
          <cell r="G23">
            <v>1.2914423076923076</v>
          </cell>
          <cell r="H23">
            <v>0.90546016483516523</v>
          </cell>
        </row>
        <row r="24">
          <cell r="A24" t="str">
            <v>03.0000</v>
          </cell>
          <cell r="B24" t="str">
            <v>0</v>
          </cell>
          <cell r="C24" t="str">
            <v>gangen</v>
          </cell>
          <cell r="D24" t="str">
            <v>op afroep</v>
          </cell>
          <cell r="E24">
            <v>8.4951923076923078E-3</v>
          </cell>
        </row>
        <row r="25">
          <cell r="A25" t="str">
            <v>03.0004</v>
          </cell>
          <cell r="B25">
            <v>4</v>
          </cell>
          <cell r="C25" t="str">
            <v>gangen</v>
          </cell>
          <cell r="D25" t="str">
            <v>4x per jaar</v>
          </cell>
          <cell r="E25">
            <v>3.3980769230769231E-2</v>
          </cell>
        </row>
        <row r="26">
          <cell r="A26" t="str">
            <v>03.0012</v>
          </cell>
          <cell r="B26">
            <v>12</v>
          </cell>
          <cell r="C26" t="str">
            <v>gangen</v>
          </cell>
          <cell r="D26" t="str">
            <v>1 x per maand</v>
          </cell>
          <cell r="E26">
            <v>1.7325791855203616E-2</v>
          </cell>
        </row>
        <row r="27">
          <cell r="A27" t="str">
            <v>03.0365</v>
          </cell>
          <cell r="B27">
            <v>365</v>
          </cell>
          <cell r="C27" t="str">
            <v>gangen</v>
          </cell>
          <cell r="D27" t="str">
            <v>7x per week</v>
          </cell>
          <cell r="E27">
            <v>0.3313557692307692</v>
          </cell>
          <cell r="G27">
            <v>0.11740384615384616</v>
          </cell>
        </row>
        <row r="28">
          <cell r="A28" t="str">
            <v>04.0012</v>
          </cell>
          <cell r="B28">
            <v>12</v>
          </cell>
          <cell r="C28" t="str">
            <v>liften</v>
          </cell>
          <cell r="D28" t="str">
            <v>1 x per maand</v>
          </cell>
          <cell r="E28">
            <v>6.6666666666666652E-2</v>
          </cell>
        </row>
        <row r="29">
          <cell r="A29" t="str">
            <v>04.0365</v>
          </cell>
          <cell r="B29">
            <v>365</v>
          </cell>
          <cell r="C29" t="str">
            <v>liften</v>
          </cell>
          <cell r="D29" t="str">
            <v>7x per week</v>
          </cell>
          <cell r="E29">
            <v>1.2749999999999999</v>
          </cell>
          <cell r="G29">
            <v>0.50875000000000004</v>
          </cell>
        </row>
        <row r="30">
          <cell r="A30" t="str">
            <v>05.0004</v>
          </cell>
          <cell r="B30">
            <v>4</v>
          </cell>
          <cell r="C30" t="str">
            <v>trappen</v>
          </cell>
          <cell r="D30" t="str">
            <v>4x per jaar</v>
          </cell>
          <cell r="E30">
            <v>7.4566465753424654E-3</v>
          </cell>
        </row>
        <row r="31">
          <cell r="A31" t="str">
            <v>05.0730b</v>
          </cell>
          <cell r="B31">
            <v>730</v>
          </cell>
          <cell r="C31" t="str">
            <v>trappen Ring en Oostlijn</v>
          </cell>
          <cell r="D31" t="str">
            <v>14x per week</v>
          </cell>
          <cell r="E31">
            <v>0.51031424999999997</v>
          </cell>
          <cell r="F31">
            <v>0.35416666666666663</v>
          </cell>
          <cell r="G31">
            <v>0.15262500000000001</v>
          </cell>
          <cell r="H31">
            <v>0.15277777777777776</v>
          </cell>
        </row>
        <row r="32">
          <cell r="A32" t="str">
            <v>06.0026</v>
          </cell>
          <cell r="B32">
            <v>26</v>
          </cell>
          <cell r="C32" t="str">
            <v>hallen</v>
          </cell>
          <cell r="D32" t="str">
            <v xml:space="preserve">1 x per twee weken </v>
          </cell>
          <cell r="E32">
            <v>5.4932954010953161E-2</v>
          </cell>
        </row>
        <row r="33">
          <cell r="A33" t="str">
            <v>06.0730</v>
          </cell>
          <cell r="B33">
            <v>730</v>
          </cell>
          <cell r="C33" t="str">
            <v>hallen</v>
          </cell>
          <cell r="D33" t="str">
            <v>14x per week</v>
          </cell>
          <cell r="E33">
            <v>0.45137975933740604</v>
          </cell>
          <cell r="F33">
            <v>0.19921875</v>
          </cell>
          <cell r="G33">
            <v>8.4217160369821104E-2</v>
          </cell>
          <cell r="H33">
            <v>8.59375E-2</v>
          </cell>
        </row>
        <row r="34">
          <cell r="A34" t="str">
            <v>06.1095</v>
          </cell>
          <cell r="B34">
            <v>1095</v>
          </cell>
          <cell r="C34" t="str">
            <v>hallen</v>
          </cell>
          <cell r="D34" t="str">
            <v>21x per week</v>
          </cell>
          <cell r="E34">
            <v>0.45137975933740604</v>
          </cell>
          <cell r="F34">
            <v>0.31617297499999997</v>
          </cell>
          <cell r="G34">
            <v>8.4217160369821104E-2</v>
          </cell>
          <cell r="H34">
            <v>0.13638834215686274</v>
          </cell>
        </row>
        <row r="35">
          <cell r="A35" t="str">
            <v>06.1460</v>
          </cell>
          <cell r="B35">
            <v>1460</v>
          </cell>
          <cell r="C35" t="str">
            <v>hallen</v>
          </cell>
          <cell r="D35" t="str">
            <v>28x per week</v>
          </cell>
          <cell r="E35">
            <v>0.45137975933740604</v>
          </cell>
          <cell r="F35">
            <v>0.366069828125</v>
          </cell>
          <cell r="G35">
            <v>8.4217160369821104E-2</v>
          </cell>
          <cell r="H35">
            <v>0.17</v>
          </cell>
        </row>
        <row r="36">
          <cell r="A36" t="str">
            <v>07.0000a</v>
          </cell>
          <cell r="B36" t="str">
            <v>0</v>
          </cell>
          <cell r="C36" t="str">
            <v>technische ruimten</v>
          </cell>
          <cell r="D36" t="str">
            <v xml:space="preserve">op afroep </v>
          </cell>
          <cell r="E36">
            <v>2E-3</v>
          </cell>
        </row>
        <row r="37">
          <cell r="A37" t="str">
            <v>07.0000b</v>
          </cell>
          <cell r="B37" t="str">
            <v>0</v>
          </cell>
          <cell r="C37" t="str">
            <v>technische ruimten</v>
          </cell>
          <cell r="D37" t="str">
            <v xml:space="preserve">op afroep </v>
          </cell>
          <cell r="E37">
            <v>3.6363636363636364E-3</v>
          </cell>
        </row>
        <row r="38">
          <cell r="A38" t="str">
            <v>07.0002</v>
          </cell>
          <cell r="B38">
            <v>2</v>
          </cell>
          <cell r="C38" t="str">
            <v>technische ruimten</v>
          </cell>
          <cell r="D38" t="str">
            <v>2x per jaar</v>
          </cell>
          <cell r="E38">
            <v>4.6153846153846149E-3</v>
          </cell>
        </row>
        <row r="39">
          <cell r="A39" t="str">
            <v>07.0004</v>
          </cell>
          <cell r="B39">
            <v>4</v>
          </cell>
          <cell r="C39" t="str">
            <v>technische ruimten</v>
          </cell>
          <cell r="D39" t="str">
            <v>4x per jaar</v>
          </cell>
          <cell r="E39">
            <v>1.673076923076923E-2</v>
          </cell>
        </row>
        <row r="40">
          <cell r="A40" t="str">
            <v>08.0730</v>
          </cell>
          <cell r="B40">
            <v>730</v>
          </cell>
          <cell r="C40" t="str">
            <v>roltrappen(inclusief aangrenzende bouwdelen)</v>
          </cell>
          <cell r="D40" t="str">
            <v>14x per week</v>
          </cell>
          <cell r="E40">
            <v>1.7006250000000001</v>
          </cell>
          <cell r="F40">
            <v>1.605</v>
          </cell>
          <cell r="G40">
            <v>0.69286290322580646</v>
          </cell>
          <cell r="H40">
            <v>0.6923529411764705</v>
          </cell>
        </row>
        <row r="41">
          <cell r="A41" t="str">
            <v>09.0000a</v>
          </cell>
          <cell r="B41" t="str">
            <v>0</v>
          </cell>
          <cell r="C41" t="str">
            <v>berging/opslag/magazijn</v>
          </cell>
          <cell r="D41" t="str">
            <v xml:space="preserve">op afroep </v>
          </cell>
          <cell r="E41">
            <v>1.3636363636363637E-3</v>
          </cell>
        </row>
        <row r="42">
          <cell r="A42" t="str">
            <v>09.0000b</v>
          </cell>
          <cell r="B42" t="str">
            <v>0</v>
          </cell>
          <cell r="C42" t="str">
            <v>berging/opslag/magazijn</v>
          </cell>
          <cell r="D42" t="str">
            <v xml:space="preserve">op afroep </v>
          </cell>
          <cell r="E42">
            <v>2.142857142857143E-3</v>
          </cell>
        </row>
        <row r="43">
          <cell r="A43" t="str">
            <v>09.0004</v>
          </cell>
          <cell r="B43">
            <v>4</v>
          </cell>
          <cell r="C43" t="str">
            <v>berging/opslag/magazijn</v>
          </cell>
          <cell r="D43" t="str">
            <v>4x per jaar</v>
          </cell>
          <cell r="E43">
            <v>1.2E-2</v>
          </cell>
        </row>
        <row r="44">
          <cell r="A44" t="str">
            <v>09.0012</v>
          </cell>
          <cell r="B44">
            <v>12</v>
          </cell>
          <cell r="C44" t="str">
            <v>berging/opslag/magazijn</v>
          </cell>
          <cell r="D44" t="str">
            <v>12x per jaar</v>
          </cell>
          <cell r="E44">
            <v>2.2499999999999999E-2</v>
          </cell>
        </row>
        <row r="45">
          <cell r="A45" t="str">
            <v>10.0000</v>
          </cell>
          <cell r="B45" t="str">
            <v>0</v>
          </cell>
          <cell r="C45" t="str">
            <v>kantoren/spreekkamers</v>
          </cell>
          <cell r="D45" t="str">
            <v xml:space="preserve">op afroep </v>
          </cell>
          <cell r="E45">
            <v>1.0760869565217393E-2</v>
          </cell>
        </row>
        <row r="46">
          <cell r="A46" t="str">
            <v>10.0004</v>
          </cell>
          <cell r="B46">
            <v>4</v>
          </cell>
          <cell r="C46" t="str">
            <v>kantoren/spreekkamers</v>
          </cell>
          <cell r="D46" t="str">
            <v>4x per jaar</v>
          </cell>
          <cell r="E46">
            <v>4.3043478260869572E-2</v>
          </cell>
        </row>
        <row r="47">
          <cell r="A47" t="str">
            <v>10.0012</v>
          </cell>
          <cell r="B47">
            <v>12</v>
          </cell>
          <cell r="C47" t="str">
            <v>kantoren/spreekkamers</v>
          </cell>
          <cell r="D47" t="str">
            <v>1 x per maand</v>
          </cell>
          <cell r="E47">
            <v>3.6955017301038055E-2</v>
          </cell>
        </row>
        <row r="48">
          <cell r="A48" t="str">
            <v>10.0026</v>
          </cell>
          <cell r="B48">
            <v>26</v>
          </cell>
          <cell r="C48" t="str">
            <v>kantoren/spreekkamers</v>
          </cell>
          <cell r="D48" t="str">
            <v xml:space="preserve">1 x per twee weken </v>
          </cell>
          <cell r="E48">
            <v>7.5620915032679731E-2</v>
          </cell>
        </row>
        <row r="49">
          <cell r="A49" t="str">
            <v>10.0156</v>
          </cell>
          <cell r="B49">
            <v>156</v>
          </cell>
          <cell r="C49" t="str">
            <v>kantoren/spreekkamers</v>
          </cell>
          <cell r="D49" t="str">
            <v>3x per week</v>
          </cell>
          <cell r="E49">
            <v>0.43333333333333335</v>
          </cell>
        </row>
        <row r="50">
          <cell r="A50" t="str">
            <v>10.0255</v>
          </cell>
          <cell r="B50">
            <v>255</v>
          </cell>
          <cell r="C50" t="str">
            <v>kantoren/spreekkamers</v>
          </cell>
          <cell r="D50" t="str">
            <v>5x per week</v>
          </cell>
          <cell r="E50">
            <v>0.66749999999999998</v>
          </cell>
        </row>
        <row r="51">
          <cell r="A51" t="str">
            <v>10.0365</v>
          </cell>
          <cell r="B51">
            <v>365</v>
          </cell>
          <cell r="C51" t="str">
            <v>kantoren/spreekkamers</v>
          </cell>
          <cell r="D51" t="str">
            <v>7x per week</v>
          </cell>
          <cell r="E51">
            <v>0.66749999999999998</v>
          </cell>
          <cell r="G51">
            <v>0.25437500000000002</v>
          </cell>
        </row>
        <row r="52">
          <cell r="A52" t="str">
            <v>10.0730</v>
          </cell>
          <cell r="B52">
            <v>730</v>
          </cell>
          <cell r="C52" t="str">
            <v>kantoren/spreekkamers</v>
          </cell>
          <cell r="D52" t="str">
            <v>14x per week</v>
          </cell>
          <cell r="E52">
            <v>0.66749999999999998</v>
          </cell>
          <cell r="F52">
            <v>0.61743749999999997</v>
          </cell>
          <cell r="G52">
            <v>0.25437500000000002</v>
          </cell>
          <cell r="H52">
            <v>0.25437500000000002</v>
          </cell>
        </row>
        <row r="53">
          <cell r="A53" t="str">
            <v>11.0004</v>
          </cell>
          <cell r="B53">
            <v>4</v>
          </cell>
          <cell r="C53" t="str">
            <v>kleedruimte</v>
          </cell>
          <cell r="D53" t="str">
            <v>4x per jaar</v>
          </cell>
          <cell r="E53">
            <v>4.2000000000000003E-2</v>
          </cell>
        </row>
        <row r="54">
          <cell r="A54" t="str">
            <v>12.0365</v>
          </cell>
          <cell r="B54">
            <v>365</v>
          </cell>
          <cell r="C54" t="str">
            <v>tussenruimte</v>
          </cell>
          <cell r="D54" t="str">
            <v>7x per week</v>
          </cell>
          <cell r="E54">
            <v>0.64832109593023257</v>
          </cell>
          <cell r="G54">
            <v>0.10870596981132075</v>
          </cell>
        </row>
        <row r="55">
          <cell r="A55" t="str">
            <v>13.0000</v>
          </cell>
          <cell r="B55" t="str">
            <v>0</v>
          </cell>
          <cell r="C55" t="str">
            <v>tegelwerk onder taluut</v>
          </cell>
          <cell r="D55" t="str">
            <v xml:space="preserve">op afroep </v>
          </cell>
          <cell r="E55">
            <v>2.5000000000000001E-3</v>
          </cell>
        </row>
        <row r="56">
          <cell r="A56" t="str">
            <v>14.0000</v>
          </cell>
          <cell r="B56" t="str">
            <v>0</v>
          </cell>
          <cell r="C56" t="str">
            <v>tegelwerk technische ruimten</v>
          </cell>
          <cell r="D56" t="str">
            <v xml:space="preserve">op afroep </v>
          </cell>
          <cell r="E56">
            <v>2.5000000000000001E-3</v>
          </cell>
        </row>
        <row r="57">
          <cell r="A57" t="str">
            <v>15.0000</v>
          </cell>
          <cell r="B57" t="str">
            <v>0</v>
          </cell>
          <cell r="C57" t="str">
            <v xml:space="preserve">fietsenstalling </v>
          </cell>
          <cell r="D57" t="str">
            <v>op afroep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 t="str">
            <v>00.0000</v>
          </cell>
          <cell r="B58" t="str">
            <v>nvt</v>
          </cell>
          <cell r="C58" t="str">
            <v>niet van toepassing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-Contractblad BUDGET"/>
      <sheetName val="1-Contractblad totaal"/>
      <sheetName val="2-Kengetal"/>
      <sheetName val="3-Basis ruimtestaat"/>
      <sheetName val="4-Premies en opslagen"/>
      <sheetName val="5-Opbouw uurtarieven"/>
      <sheetName val="6- toeslagenmatrix"/>
      <sheetName val="7-Machine-investeringskosten"/>
      <sheetName val="8-Afroepprijs "/>
      <sheetName val="9-Glas"/>
      <sheetName val="Info_blad"/>
      <sheetName val="1-Contractblad_BUDGET"/>
      <sheetName val="1-Contractblad_totaal"/>
      <sheetName val="3-Basis_ruimtestaat"/>
      <sheetName val="4-Premies_en_opslagen"/>
      <sheetName val="5-Opbouw_uurtarieven"/>
      <sheetName val="6-_toeslagenmatrix"/>
      <sheetName val="8-Afroepprijs_"/>
    </sheetNames>
    <sheetDataSet>
      <sheetData sheetId="0" refreshError="1"/>
      <sheetData sheetId="1" refreshError="1"/>
      <sheetData sheetId="2"/>
      <sheetData sheetId="3" refreshError="1"/>
      <sheetData sheetId="4">
        <row r="9">
          <cell r="O9" t="str">
            <v>UREN P/JR     NALOOP</v>
          </cell>
        </row>
        <row r="10">
          <cell r="O10">
            <v>0</v>
          </cell>
        </row>
        <row r="11">
          <cell r="O11">
            <v>11.844000000000001</v>
          </cell>
        </row>
        <row r="12">
          <cell r="O12">
            <v>10.264800000000001</v>
          </cell>
        </row>
        <row r="13">
          <cell r="O13">
            <v>36.321600000000004</v>
          </cell>
        </row>
        <row r="14">
          <cell r="O14">
            <v>11.054400000000001</v>
          </cell>
        </row>
        <row r="15">
          <cell r="O15">
            <v>8.6856000000000027</v>
          </cell>
        </row>
        <row r="16">
          <cell r="O16">
            <v>0</v>
          </cell>
        </row>
        <row r="17">
          <cell r="O17">
            <v>0</v>
          </cell>
        </row>
        <row r="18">
          <cell r="O18">
            <v>0</v>
          </cell>
        </row>
        <row r="19">
          <cell r="O19">
            <v>0</v>
          </cell>
        </row>
        <row r="20">
          <cell r="O20">
            <v>0</v>
          </cell>
        </row>
        <row r="21">
          <cell r="O21">
            <v>0</v>
          </cell>
        </row>
        <row r="22">
          <cell r="O22">
            <v>0</v>
          </cell>
        </row>
        <row r="23">
          <cell r="O23">
            <v>0</v>
          </cell>
        </row>
        <row r="24">
          <cell r="O24">
            <v>0</v>
          </cell>
        </row>
        <row r="25">
          <cell r="O25">
            <v>0</v>
          </cell>
        </row>
        <row r="26">
          <cell r="O26">
            <v>0</v>
          </cell>
        </row>
        <row r="27">
          <cell r="O27">
            <v>0</v>
          </cell>
        </row>
        <row r="28">
          <cell r="O28">
            <v>0</v>
          </cell>
        </row>
        <row r="29">
          <cell r="O29">
            <v>0</v>
          </cell>
        </row>
        <row r="30">
          <cell r="O30">
            <v>0</v>
          </cell>
        </row>
        <row r="31">
          <cell r="O31">
            <v>0</v>
          </cell>
        </row>
        <row r="32">
          <cell r="O32">
            <v>0</v>
          </cell>
        </row>
        <row r="33">
          <cell r="O33">
            <v>0</v>
          </cell>
        </row>
        <row r="34">
          <cell r="O34">
            <v>0</v>
          </cell>
        </row>
        <row r="35">
          <cell r="O35">
            <v>0</v>
          </cell>
        </row>
        <row r="36">
          <cell r="O36">
            <v>18.160800000000002</v>
          </cell>
        </row>
        <row r="37">
          <cell r="O37">
            <v>18.160800000000002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O53">
            <v>0</v>
          </cell>
        </row>
        <row r="54">
          <cell r="O54">
            <v>0</v>
          </cell>
        </row>
        <row r="55">
          <cell r="O55">
            <v>0</v>
          </cell>
        </row>
        <row r="56">
          <cell r="O56">
            <v>0</v>
          </cell>
        </row>
        <row r="57">
          <cell r="O57">
            <v>0</v>
          </cell>
        </row>
        <row r="58">
          <cell r="O58">
            <v>0</v>
          </cell>
        </row>
        <row r="59">
          <cell r="O59">
            <v>0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12.24</v>
          </cell>
        </row>
        <row r="75">
          <cell r="O75">
            <v>0</v>
          </cell>
        </row>
        <row r="76">
          <cell r="O76">
            <v>0</v>
          </cell>
        </row>
        <row r="77">
          <cell r="O77">
            <v>0</v>
          </cell>
        </row>
        <row r="78">
          <cell r="O78">
            <v>5.4</v>
          </cell>
        </row>
        <row r="79">
          <cell r="O79">
            <v>5.4</v>
          </cell>
        </row>
        <row r="80">
          <cell r="O80">
            <v>0</v>
          </cell>
        </row>
        <row r="81">
          <cell r="O81">
            <v>10.368000000000002</v>
          </cell>
        </row>
        <row r="82">
          <cell r="O82">
            <v>10.368000000000002</v>
          </cell>
        </row>
        <row r="83">
          <cell r="O83">
            <v>0</v>
          </cell>
        </row>
        <row r="84">
          <cell r="O84">
            <v>0</v>
          </cell>
        </row>
        <row r="85"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O97">
            <v>0</v>
          </cell>
        </row>
        <row r="98">
          <cell r="O98">
            <v>0</v>
          </cell>
        </row>
        <row r="99">
          <cell r="O99">
            <v>0</v>
          </cell>
        </row>
        <row r="100">
          <cell r="O100">
            <v>4.9920000000000009</v>
          </cell>
        </row>
        <row r="101">
          <cell r="O101">
            <v>5.3760000000000012</v>
          </cell>
        </row>
        <row r="102">
          <cell r="O102">
            <v>5.3760000000000012</v>
          </cell>
        </row>
        <row r="103">
          <cell r="O103">
            <v>19.968000000000004</v>
          </cell>
        </row>
        <row r="104">
          <cell r="O104">
            <v>24.192000000000004</v>
          </cell>
        </row>
        <row r="105">
          <cell r="O105">
            <v>0</v>
          </cell>
        </row>
        <row r="106">
          <cell r="O106">
            <v>0</v>
          </cell>
        </row>
        <row r="107">
          <cell r="O107">
            <v>0</v>
          </cell>
        </row>
        <row r="108">
          <cell r="O108">
            <v>0</v>
          </cell>
        </row>
        <row r="109">
          <cell r="O109">
            <v>0</v>
          </cell>
        </row>
        <row r="110">
          <cell r="O110">
            <v>0</v>
          </cell>
        </row>
        <row r="111">
          <cell r="O111">
            <v>0</v>
          </cell>
        </row>
        <row r="112">
          <cell r="O112">
            <v>0</v>
          </cell>
        </row>
        <row r="113">
          <cell r="O113">
            <v>0</v>
          </cell>
        </row>
        <row r="114">
          <cell r="O114">
            <v>0</v>
          </cell>
        </row>
        <row r="115">
          <cell r="O115">
            <v>0</v>
          </cell>
        </row>
        <row r="116">
          <cell r="O116">
            <v>0</v>
          </cell>
        </row>
        <row r="117">
          <cell r="O117">
            <v>0</v>
          </cell>
        </row>
        <row r="118">
          <cell r="O118">
            <v>0</v>
          </cell>
        </row>
        <row r="119">
          <cell r="O119">
            <v>0</v>
          </cell>
        </row>
        <row r="120">
          <cell r="O120">
            <v>5.3760000000000012</v>
          </cell>
        </row>
        <row r="121">
          <cell r="O121">
            <v>6.5280000000000005</v>
          </cell>
        </row>
        <row r="122">
          <cell r="O122">
            <v>0</v>
          </cell>
        </row>
        <row r="123">
          <cell r="O123">
            <v>0</v>
          </cell>
        </row>
        <row r="124">
          <cell r="O124">
            <v>0</v>
          </cell>
        </row>
        <row r="125">
          <cell r="O125">
            <v>0</v>
          </cell>
        </row>
        <row r="126">
          <cell r="O126">
            <v>0</v>
          </cell>
        </row>
        <row r="127">
          <cell r="O127">
            <v>0</v>
          </cell>
        </row>
        <row r="128">
          <cell r="O128">
            <v>0</v>
          </cell>
        </row>
        <row r="129">
          <cell r="O129">
            <v>0</v>
          </cell>
        </row>
        <row r="130">
          <cell r="O130">
            <v>0</v>
          </cell>
        </row>
        <row r="131">
          <cell r="O131">
            <v>0</v>
          </cell>
        </row>
        <row r="132">
          <cell r="O132">
            <v>0</v>
          </cell>
        </row>
        <row r="133">
          <cell r="O133">
            <v>0</v>
          </cell>
        </row>
        <row r="134">
          <cell r="O134">
            <v>5.7600000000000016</v>
          </cell>
        </row>
        <row r="135">
          <cell r="O135">
            <v>5.7600000000000016</v>
          </cell>
        </row>
        <row r="136">
          <cell r="O136">
            <v>25.344000000000005</v>
          </cell>
        </row>
        <row r="137">
          <cell r="O137">
            <v>0</v>
          </cell>
        </row>
        <row r="138">
          <cell r="O138">
            <v>0</v>
          </cell>
        </row>
        <row r="139">
          <cell r="O139">
            <v>0</v>
          </cell>
        </row>
        <row r="140">
          <cell r="O140">
            <v>0</v>
          </cell>
        </row>
        <row r="141">
          <cell r="O141">
            <v>0</v>
          </cell>
        </row>
        <row r="142">
          <cell r="O142">
            <v>0</v>
          </cell>
        </row>
        <row r="143">
          <cell r="O143">
            <v>0</v>
          </cell>
        </row>
        <row r="144">
          <cell r="O144">
            <v>0</v>
          </cell>
        </row>
        <row r="145">
          <cell r="O145">
            <v>0</v>
          </cell>
        </row>
        <row r="146">
          <cell r="O146">
            <v>0</v>
          </cell>
        </row>
        <row r="147">
          <cell r="O147">
            <v>0</v>
          </cell>
        </row>
        <row r="148">
          <cell r="O148">
            <v>0</v>
          </cell>
        </row>
        <row r="149">
          <cell r="O149">
            <v>0</v>
          </cell>
        </row>
        <row r="150">
          <cell r="O150">
            <v>0</v>
          </cell>
        </row>
        <row r="151">
          <cell r="O151">
            <v>0</v>
          </cell>
        </row>
        <row r="152">
          <cell r="O152">
            <v>0</v>
          </cell>
        </row>
        <row r="153">
          <cell r="O153">
            <v>4.9920000000000009</v>
          </cell>
        </row>
        <row r="154">
          <cell r="O154">
            <v>5.3760000000000012</v>
          </cell>
        </row>
        <row r="155">
          <cell r="O155">
            <v>5.3760000000000012</v>
          </cell>
        </row>
        <row r="156">
          <cell r="O156">
            <v>24.192000000000004</v>
          </cell>
        </row>
        <row r="157">
          <cell r="O157">
            <v>0</v>
          </cell>
        </row>
        <row r="158">
          <cell r="O158">
            <v>19.584000000000003</v>
          </cell>
        </row>
        <row r="159">
          <cell r="O159">
            <v>0</v>
          </cell>
        </row>
        <row r="160">
          <cell r="O160">
            <v>0</v>
          </cell>
        </row>
        <row r="161">
          <cell r="O161">
            <v>0</v>
          </cell>
        </row>
        <row r="162">
          <cell r="O162">
            <v>0</v>
          </cell>
        </row>
        <row r="163">
          <cell r="O163">
            <v>0</v>
          </cell>
        </row>
        <row r="164">
          <cell r="O164">
            <v>0</v>
          </cell>
        </row>
        <row r="165">
          <cell r="O165">
            <v>0</v>
          </cell>
        </row>
        <row r="166">
          <cell r="O166">
            <v>0</v>
          </cell>
        </row>
        <row r="167">
          <cell r="O167">
            <v>0</v>
          </cell>
        </row>
        <row r="168">
          <cell r="O168">
            <v>0</v>
          </cell>
        </row>
        <row r="169">
          <cell r="O169">
            <v>0</v>
          </cell>
        </row>
        <row r="170">
          <cell r="O170">
            <v>0</v>
          </cell>
        </row>
        <row r="171">
          <cell r="O171">
            <v>0</v>
          </cell>
        </row>
        <row r="172">
          <cell r="O172">
            <v>0</v>
          </cell>
        </row>
        <row r="173">
          <cell r="O173">
            <v>0</v>
          </cell>
        </row>
        <row r="174">
          <cell r="O174">
            <v>0</v>
          </cell>
        </row>
        <row r="175">
          <cell r="O175">
            <v>0</v>
          </cell>
        </row>
        <row r="176">
          <cell r="O176">
            <v>0</v>
          </cell>
        </row>
        <row r="177">
          <cell r="O177">
            <v>0</v>
          </cell>
        </row>
        <row r="178">
          <cell r="O178">
            <v>0</v>
          </cell>
        </row>
        <row r="179">
          <cell r="O179">
            <v>0</v>
          </cell>
        </row>
        <row r="180">
          <cell r="O180">
            <v>0</v>
          </cell>
        </row>
        <row r="181">
          <cell r="O181">
            <v>0</v>
          </cell>
        </row>
        <row r="182">
          <cell r="O182">
            <v>0</v>
          </cell>
        </row>
        <row r="183">
          <cell r="O183">
            <v>0</v>
          </cell>
        </row>
        <row r="184">
          <cell r="O184">
            <v>0</v>
          </cell>
        </row>
        <row r="185">
          <cell r="O185">
            <v>0</v>
          </cell>
        </row>
        <row r="186">
          <cell r="O186">
            <v>0</v>
          </cell>
        </row>
        <row r="187">
          <cell r="O187">
            <v>0</v>
          </cell>
        </row>
        <row r="188">
          <cell r="O188">
            <v>0</v>
          </cell>
        </row>
        <row r="189">
          <cell r="O189">
            <v>0</v>
          </cell>
        </row>
        <row r="190">
          <cell r="O190">
            <v>0</v>
          </cell>
        </row>
        <row r="191">
          <cell r="O191">
            <v>0</v>
          </cell>
        </row>
        <row r="192">
          <cell r="O192">
            <v>5.7600000000000016</v>
          </cell>
        </row>
        <row r="193">
          <cell r="O193">
            <v>5.7600000000000016</v>
          </cell>
        </row>
        <row r="194">
          <cell r="O194">
            <v>25.728000000000005</v>
          </cell>
        </row>
        <row r="195">
          <cell r="O195">
            <v>4.9920000000000009</v>
          </cell>
        </row>
        <row r="196">
          <cell r="O196">
            <v>4.9920000000000009</v>
          </cell>
        </row>
        <row r="197">
          <cell r="O197">
            <v>35.71200000000001</v>
          </cell>
        </row>
        <row r="198">
          <cell r="O198">
            <v>0</v>
          </cell>
        </row>
        <row r="199">
          <cell r="O199">
            <v>0</v>
          </cell>
        </row>
        <row r="200">
          <cell r="O200">
            <v>0</v>
          </cell>
        </row>
        <row r="201">
          <cell r="O201">
            <v>0</v>
          </cell>
        </row>
        <row r="202">
          <cell r="O202">
            <v>5.3760000000000012</v>
          </cell>
        </row>
        <row r="203">
          <cell r="O203">
            <v>8.8320000000000007</v>
          </cell>
        </row>
        <row r="204">
          <cell r="O204">
            <v>8.4480000000000022</v>
          </cell>
        </row>
        <row r="205">
          <cell r="O205">
            <v>7.2960000000000012</v>
          </cell>
        </row>
        <row r="206">
          <cell r="O206">
            <v>0</v>
          </cell>
        </row>
        <row r="207">
          <cell r="O207">
            <v>6.1440000000000019</v>
          </cell>
        </row>
        <row r="208">
          <cell r="O208">
            <v>0</v>
          </cell>
        </row>
        <row r="209">
          <cell r="O209">
            <v>0</v>
          </cell>
        </row>
        <row r="210">
          <cell r="O210">
            <v>0</v>
          </cell>
        </row>
        <row r="211">
          <cell r="O211">
            <v>0</v>
          </cell>
        </row>
        <row r="212">
          <cell r="O212">
            <v>0</v>
          </cell>
        </row>
        <row r="213">
          <cell r="O213">
            <v>0</v>
          </cell>
        </row>
        <row r="214">
          <cell r="O214">
            <v>0</v>
          </cell>
        </row>
        <row r="215">
          <cell r="O215">
            <v>0</v>
          </cell>
        </row>
        <row r="216">
          <cell r="O216">
            <v>0</v>
          </cell>
        </row>
        <row r="217">
          <cell r="O217">
            <v>0</v>
          </cell>
        </row>
        <row r="218">
          <cell r="O218">
            <v>0</v>
          </cell>
        </row>
        <row r="219">
          <cell r="O219">
            <v>0</v>
          </cell>
        </row>
        <row r="220">
          <cell r="O220">
            <v>0</v>
          </cell>
        </row>
        <row r="221">
          <cell r="O221">
            <v>0</v>
          </cell>
        </row>
        <row r="222">
          <cell r="O222">
            <v>0</v>
          </cell>
        </row>
        <row r="223">
          <cell r="O223">
            <v>0</v>
          </cell>
        </row>
        <row r="224">
          <cell r="O224">
            <v>0</v>
          </cell>
        </row>
        <row r="225">
          <cell r="O225">
            <v>4.6080000000000005</v>
          </cell>
        </row>
        <row r="226">
          <cell r="O226">
            <v>0.76800000000000024</v>
          </cell>
        </row>
        <row r="227">
          <cell r="O227">
            <v>0</v>
          </cell>
        </row>
        <row r="228">
          <cell r="O228">
            <v>6.9120000000000026</v>
          </cell>
        </row>
        <row r="229">
          <cell r="O229">
            <v>0</v>
          </cell>
        </row>
        <row r="230">
          <cell r="O230">
            <v>0</v>
          </cell>
        </row>
        <row r="231">
          <cell r="O231">
            <v>0</v>
          </cell>
        </row>
        <row r="232">
          <cell r="O232">
            <v>0</v>
          </cell>
        </row>
        <row r="233">
          <cell r="O233">
            <v>0</v>
          </cell>
        </row>
        <row r="234">
          <cell r="O234">
            <v>0</v>
          </cell>
        </row>
        <row r="235">
          <cell r="O235">
            <v>0</v>
          </cell>
        </row>
        <row r="236">
          <cell r="O236">
            <v>0</v>
          </cell>
        </row>
        <row r="237">
          <cell r="O237">
            <v>0</v>
          </cell>
        </row>
        <row r="238">
          <cell r="O238">
            <v>0</v>
          </cell>
        </row>
        <row r="239">
          <cell r="O239">
            <v>0</v>
          </cell>
        </row>
        <row r="240">
          <cell r="O240">
            <v>0</v>
          </cell>
        </row>
        <row r="241">
          <cell r="O241">
            <v>0</v>
          </cell>
        </row>
        <row r="242">
          <cell r="O242">
            <v>0</v>
          </cell>
        </row>
        <row r="243">
          <cell r="O243">
            <v>0</v>
          </cell>
        </row>
        <row r="244">
          <cell r="O244">
            <v>0</v>
          </cell>
        </row>
        <row r="245">
          <cell r="O245">
            <v>0</v>
          </cell>
        </row>
        <row r="246">
          <cell r="O246">
            <v>5.6784000000000008</v>
          </cell>
        </row>
        <row r="247">
          <cell r="O247">
            <v>0</v>
          </cell>
        </row>
        <row r="248">
          <cell r="O248">
            <v>0</v>
          </cell>
        </row>
        <row r="249">
          <cell r="O249">
            <v>0</v>
          </cell>
        </row>
        <row r="250">
          <cell r="O250">
            <v>0</v>
          </cell>
        </row>
        <row r="251">
          <cell r="O251">
            <v>19.063200000000005</v>
          </cell>
        </row>
        <row r="252">
          <cell r="O252">
            <v>0</v>
          </cell>
        </row>
        <row r="253">
          <cell r="O253">
            <v>11.356800000000002</v>
          </cell>
        </row>
        <row r="254">
          <cell r="O254">
            <v>4.8672000000000004</v>
          </cell>
        </row>
        <row r="255">
          <cell r="O255">
            <v>0</v>
          </cell>
        </row>
        <row r="256">
          <cell r="O256">
            <v>0</v>
          </cell>
        </row>
        <row r="257">
          <cell r="O257">
            <v>0</v>
          </cell>
        </row>
        <row r="258">
          <cell r="O258">
            <v>0</v>
          </cell>
        </row>
        <row r="259">
          <cell r="O259">
            <v>0</v>
          </cell>
        </row>
        <row r="260">
          <cell r="O260">
            <v>0</v>
          </cell>
        </row>
        <row r="261">
          <cell r="O261">
            <v>0</v>
          </cell>
        </row>
        <row r="262">
          <cell r="O262">
            <v>0</v>
          </cell>
        </row>
        <row r="263">
          <cell r="O263">
            <v>4.056</v>
          </cell>
        </row>
        <row r="264">
          <cell r="O264">
            <v>4.056</v>
          </cell>
        </row>
        <row r="265">
          <cell r="O265">
            <v>4.4616000000000007</v>
          </cell>
        </row>
        <row r="266">
          <cell r="O266">
            <v>37.315200000000004</v>
          </cell>
        </row>
        <row r="267">
          <cell r="O267">
            <v>56.378400000000006</v>
          </cell>
        </row>
        <row r="268">
          <cell r="O268">
            <v>4.4616000000000007</v>
          </cell>
        </row>
        <row r="269">
          <cell r="O269">
            <v>4.4616000000000007</v>
          </cell>
        </row>
        <row r="270">
          <cell r="O270">
            <v>0</v>
          </cell>
        </row>
        <row r="271">
          <cell r="O271">
            <v>0</v>
          </cell>
        </row>
        <row r="272">
          <cell r="O272">
            <v>0</v>
          </cell>
        </row>
        <row r="273">
          <cell r="O273">
            <v>0</v>
          </cell>
        </row>
        <row r="274">
          <cell r="O274">
            <v>0</v>
          </cell>
        </row>
        <row r="275">
          <cell r="O275">
            <v>0</v>
          </cell>
        </row>
        <row r="276">
          <cell r="O276">
            <v>0</v>
          </cell>
        </row>
        <row r="277">
          <cell r="O277">
            <v>0</v>
          </cell>
        </row>
        <row r="278">
          <cell r="O278">
            <v>0</v>
          </cell>
        </row>
        <row r="279">
          <cell r="O279">
            <v>0</v>
          </cell>
        </row>
        <row r="280">
          <cell r="O280">
            <v>0</v>
          </cell>
        </row>
        <row r="281">
          <cell r="O281">
            <v>0</v>
          </cell>
        </row>
        <row r="282">
          <cell r="O282">
            <v>0</v>
          </cell>
        </row>
        <row r="283">
          <cell r="O283">
            <v>0</v>
          </cell>
        </row>
        <row r="284">
          <cell r="O284">
            <v>0</v>
          </cell>
        </row>
        <row r="285">
          <cell r="O285">
            <v>0</v>
          </cell>
        </row>
        <row r="286">
          <cell r="O286">
            <v>0</v>
          </cell>
        </row>
        <row r="287">
          <cell r="O287">
            <v>12.573600000000003</v>
          </cell>
        </row>
        <row r="288">
          <cell r="O288">
            <v>0</v>
          </cell>
        </row>
        <row r="289">
          <cell r="O289">
            <v>0</v>
          </cell>
        </row>
        <row r="290">
          <cell r="O290">
            <v>0</v>
          </cell>
        </row>
        <row r="291">
          <cell r="O291">
            <v>0</v>
          </cell>
        </row>
        <row r="292">
          <cell r="O292">
            <v>0</v>
          </cell>
        </row>
        <row r="293">
          <cell r="O293">
            <v>0</v>
          </cell>
        </row>
        <row r="294">
          <cell r="O294">
            <v>0</v>
          </cell>
        </row>
        <row r="295">
          <cell r="O295">
            <v>0</v>
          </cell>
        </row>
        <row r="296">
          <cell r="O296">
            <v>0</v>
          </cell>
        </row>
        <row r="297">
          <cell r="O297">
            <v>0</v>
          </cell>
        </row>
        <row r="298">
          <cell r="O298">
            <v>0</v>
          </cell>
        </row>
        <row r="299">
          <cell r="O299">
            <v>0</v>
          </cell>
        </row>
        <row r="300">
          <cell r="O300">
            <v>0</v>
          </cell>
        </row>
        <row r="301">
          <cell r="O301">
            <v>0</v>
          </cell>
        </row>
        <row r="302">
          <cell r="O302">
            <v>0</v>
          </cell>
        </row>
        <row r="303">
          <cell r="O303">
            <v>0</v>
          </cell>
        </row>
        <row r="304">
          <cell r="O304">
            <v>0</v>
          </cell>
        </row>
        <row r="305">
          <cell r="O305">
            <v>10.8</v>
          </cell>
        </row>
        <row r="306">
          <cell r="O306">
            <v>10.8</v>
          </cell>
        </row>
        <row r="307">
          <cell r="O307">
            <v>19.800000000000004</v>
          </cell>
        </row>
        <row r="308">
          <cell r="O308">
            <v>38.700000000000003</v>
          </cell>
        </row>
        <row r="309">
          <cell r="O309">
            <v>0</v>
          </cell>
        </row>
        <row r="310">
          <cell r="O310">
            <v>0</v>
          </cell>
        </row>
        <row r="311">
          <cell r="O311">
            <v>0</v>
          </cell>
        </row>
        <row r="312">
          <cell r="O312">
            <v>0</v>
          </cell>
        </row>
        <row r="313">
          <cell r="O313">
            <v>0</v>
          </cell>
        </row>
        <row r="314">
          <cell r="O314">
            <v>0</v>
          </cell>
        </row>
        <row r="315">
          <cell r="O315">
            <v>0</v>
          </cell>
        </row>
        <row r="316">
          <cell r="O316">
            <v>0</v>
          </cell>
        </row>
        <row r="317">
          <cell r="O317">
            <v>0</v>
          </cell>
        </row>
        <row r="318">
          <cell r="O318">
            <v>0</v>
          </cell>
        </row>
        <row r="319">
          <cell r="O319">
            <v>0</v>
          </cell>
        </row>
        <row r="320">
          <cell r="O320">
            <v>0</v>
          </cell>
        </row>
        <row r="321">
          <cell r="O321">
            <v>0</v>
          </cell>
        </row>
        <row r="322">
          <cell r="O322">
            <v>0</v>
          </cell>
        </row>
        <row r="323">
          <cell r="O323">
            <v>0</v>
          </cell>
        </row>
        <row r="324">
          <cell r="O324">
            <v>0</v>
          </cell>
        </row>
        <row r="325">
          <cell r="O325">
            <v>0</v>
          </cell>
        </row>
        <row r="326">
          <cell r="O326">
            <v>0</v>
          </cell>
        </row>
        <row r="327">
          <cell r="O327">
            <v>0</v>
          </cell>
        </row>
        <row r="328">
          <cell r="O328">
            <v>9.9000000000000021</v>
          </cell>
        </row>
        <row r="329">
          <cell r="O329">
            <v>11.700000000000003</v>
          </cell>
        </row>
        <row r="330">
          <cell r="O330">
            <v>9.9000000000000021</v>
          </cell>
        </row>
        <row r="331">
          <cell r="O331">
            <v>11.700000000000003</v>
          </cell>
        </row>
        <row r="332">
          <cell r="O332">
            <v>0</v>
          </cell>
        </row>
        <row r="333">
          <cell r="O333">
            <v>0</v>
          </cell>
        </row>
        <row r="334">
          <cell r="O334">
            <v>0</v>
          </cell>
        </row>
        <row r="335">
          <cell r="O335">
            <v>0</v>
          </cell>
        </row>
        <row r="336">
          <cell r="O336">
            <v>0</v>
          </cell>
        </row>
        <row r="337">
          <cell r="O337">
            <v>0</v>
          </cell>
        </row>
        <row r="338">
          <cell r="O338">
            <v>0</v>
          </cell>
        </row>
        <row r="339">
          <cell r="O339">
            <v>0</v>
          </cell>
        </row>
        <row r="340">
          <cell r="O340">
            <v>0</v>
          </cell>
        </row>
        <row r="341">
          <cell r="O341">
            <v>0</v>
          </cell>
        </row>
        <row r="342">
          <cell r="O342">
            <v>0</v>
          </cell>
        </row>
        <row r="343">
          <cell r="O343">
            <v>0</v>
          </cell>
        </row>
        <row r="344">
          <cell r="O344">
            <v>0</v>
          </cell>
        </row>
        <row r="345">
          <cell r="O345">
            <v>0</v>
          </cell>
        </row>
        <row r="346">
          <cell r="O346">
            <v>13.500000000000002</v>
          </cell>
        </row>
        <row r="347">
          <cell r="O347">
            <v>11.700000000000003</v>
          </cell>
        </row>
        <row r="348">
          <cell r="O348">
            <v>11.700000000000003</v>
          </cell>
        </row>
        <row r="349">
          <cell r="O349">
            <v>11.700000000000003</v>
          </cell>
        </row>
        <row r="350">
          <cell r="O350">
            <v>11.700000000000003</v>
          </cell>
        </row>
        <row r="351">
          <cell r="O351">
            <v>11.700000000000003</v>
          </cell>
        </row>
        <row r="352">
          <cell r="O352">
            <v>40.5</v>
          </cell>
        </row>
        <row r="353">
          <cell r="O353">
            <v>12.600000000000001</v>
          </cell>
        </row>
        <row r="354">
          <cell r="O354">
            <v>9.9000000000000021</v>
          </cell>
        </row>
        <row r="355">
          <cell r="O355">
            <v>0</v>
          </cell>
        </row>
        <row r="356">
          <cell r="O356">
            <v>0</v>
          </cell>
        </row>
        <row r="357">
          <cell r="O357">
            <v>0</v>
          </cell>
        </row>
        <row r="358">
          <cell r="O358">
            <v>0</v>
          </cell>
        </row>
        <row r="359">
          <cell r="O359">
            <v>0</v>
          </cell>
        </row>
        <row r="360">
          <cell r="O360">
            <v>0</v>
          </cell>
        </row>
        <row r="361">
          <cell r="O361">
            <v>0</v>
          </cell>
        </row>
        <row r="362">
          <cell r="O362">
            <v>0</v>
          </cell>
        </row>
        <row r="363">
          <cell r="O363">
            <v>3.9072000000000009</v>
          </cell>
        </row>
        <row r="364">
          <cell r="O364">
            <v>0</v>
          </cell>
        </row>
        <row r="365">
          <cell r="O365">
            <v>0</v>
          </cell>
        </row>
        <row r="366">
          <cell r="O366">
            <v>0</v>
          </cell>
        </row>
        <row r="367">
          <cell r="O367">
            <v>0</v>
          </cell>
        </row>
        <row r="368">
          <cell r="O368">
            <v>0</v>
          </cell>
        </row>
        <row r="369">
          <cell r="O369">
            <v>0</v>
          </cell>
        </row>
        <row r="370">
          <cell r="O370">
            <v>0</v>
          </cell>
        </row>
        <row r="371">
          <cell r="O371">
            <v>0</v>
          </cell>
        </row>
        <row r="372">
          <cell r="O372">
            <v>0</v>
          </cell>
        </row>
        <row r="373">
          <cell r="O373">
            <v>0</v>
          </cell>
        </row>
        <row r="374">
          <cell r="O374">
            <v>0</v>
          </cell>
        </row>
        <row r="375">
          <cell r="O375">
            <v>0</v>
          </cell>
        </row>
        <row r="376">
          <cell r="O376">
            <v>0</v>
          </cell>
        </row>
        <row r="377">
          <cell r="O377">
            <v>0</v>
          </cell>
        </row>
        <row r="378">
          <cell r="O378">
            <v>0</v>
          </cell>
        </row>
        <row r="379">
          <cell r="O379">
            <v>15.628800000000004</v>
          </cell>
        </row>
        <row r="380">
          <cell r="O380">
            <v>3.9072000000000009</v>
          </cell>
        </row>
        <row r="381">
          <cell r="O381">
            <v>3.9072000000000009</v>
          </cell>
        </row>
        <row r="382">
          <cell r="O382">
            <v>10.656000000000001</v>
          </cell>
        </row>
        <row r="383">
          <cell r="O383">
            <v>3.9072000000000009</v>
          </cell>
        </row>
        <row r="384">
          <cell r="O384">
            <v>3.9072000000000009</v>
          </cell>
        </row>
        <row r="385">
          <cell r="O385">
            <v>19.891200000000001</v>
          </cell>
        </row>
        <row r="386">
          <cell r="O386">
            <v>0</v>
          </cell>
        </row>
        <row r="387">
          <cell r="O387">
            <v>0</v>
          </cell>
        </row>
        <row r="388">
          <cell r="O388">
            <v>0</v>
          </cell>
        </row>
        <row r="389">
          <cell r="O389">
            <v>0</v>
          </cell>
        </row>
        <row r="390">
          <cell r="O390">
            <v>0</v>
          </cell>
        </row>
        <row r="391">
          <cell r="O391">
            <v>0</v>
          </cell>
        </row>
        <row r="392">
          <cell r="O392">
            <v>0</v>
          </cell>
        </row>
        <row r="393">
          <cell r="O393">
            <v>0</v>
          </cell>
        </row>
        <row r="394">
          <cell r="O394">
            <v>0</v>
          </cell>
        </row>
        <row r="395">
          <cell r="O395">
            <v>0</v>
          </cell>
        </row>
        <row r="396">
          <cell r="O396">
            <v>0</v>
          </cell>
        </row>
        <row r="397">
          <cell r="O397">
            <v>0</v>
          </cell>
        </row>
        <row r="398">
          <cell r="O398">
            <v>0</v>
          </cell>
        </row>
        <row r="399">
          <cell r="O399">
            <v>0</v>
          </cell>
        </row>
        <row r="400">
          <cell r="O400">
            <v>0</v>
          </cell>
        </row>
        <row r="401">
          <cell r="O401">
            <v>0</v>
          </cell>
        </row>
        <row r="402">
          <cell r="O402">
            <v>0</v>
          </cell>
        </row>
        <row r="403">
          <cell r="O403">
            <v>0</v>
          </cell>
        </row>
        <row r="404">
          <cell r="O404">
            <v>0</v>
          </cell>
        </row>
        <row r="405">
          <cell r="O405">
            <v>0</v>
          </cell>
        </row>
        <row r="406">
          <cell r="O406">
            <v>0</v>
          </cell>
        </row>
        <row r="407">
          <cell r="O407">
            <v>0</v>
          </cell>
        </row>
        <row r="408">
          <cell r="O408">
            <v>0</v>
          </cell>
        </row>
        <row r="409">
          <cell r="O409">
            <v>0</v>
          </cell>
        </row>
        <row r="410">
          <cell r="O410">
            <v>0</v>
          </cell>
        </row>
        <row r="411">
          <cell r="O411">
            <v>0</v>
          </cell>
        </row>
        <row r="412">
          <cell r="O412">
            <v>0</v>
          </cell>
        </row>
        <row r="413">
          <cell r="O413">
            <v>0</v>
          </cell>
        </row>
        <row r="414">
          <cell r="O414">
            <v>6.3936000000000019</v>
          </cell>
        </row>
        <row r="415">
          <cell r="O415">
            <v>22.022400000000005</v>
          </cell>
        </row>
        <row r="416">
          <cell r="O416">
            <v>0</v>
          </cell>
        </row>
        <row r="417">
          <cell r="O417">
            <v>0</v>
          </cell>
        </row>
        <row r="418">
          <cell r="O418">
            <v>0</v>
          </cell>
        </row>
        <row r="419">
          <cell r="O419">
            <v>0</v>
          </cell>
        </row>
        <row r="420">
          <cell r="O420">
            <v>0</v>
          </cell>
        </row>
        <row r="421">
          <cell r="O421">
            <v>0</v>
          </cell>
        </row>
        <row r="422">
          <cell r="O422">
            <v>0</v>
          </cell>
        </row>
        <row r="423">
          <cell r="O423">
            <v>0</v>
          </cell>
        </row>
        <row r="424">
          <cell r="O424">
            <v>4.9728000000000003</v>
          </cell>
        </row>
        <row r="425">
          <cell r="O425">
            <v>4.9728000000000003</v>
          </cell>
        </row>
        <row r="426">
          <cell r="O426">
            <v>15.2736</v>
          </cell>
        </row>
        <row r="427">
          <cell r="O427">
            <v>21.667200000000001</v>
          </cell>
        </row>
        <row r="428">
          <cell r="O428">
            <v>0</v>
          </cell>
        </row>
        <row r="429">
          <cell r="O429">
            <v>0</v>
          </cell>
        </row>
        <row r="430">
          <cell r="O430">
            <v>0</v>
          </cell>
        </row>
        <row r="431">
          <cell r="O431">
            <v>0</v>
          </cell>
        </row>
        <row r="432">
          <cell r="O432">
            <v>0</v>
          </cell>
        </row>
        <row r="433">
          <cell r="O433">
            <v>0</v>
          </cell>
        </row>
        <row r="434">
          <cell r="O434">
            <v>0</v>
          </cell>
        </row>
        <row r="435">
          <cell r="O435">
            <v>0</v>
          </cell>
        </row>
        <row r="436">
          <cell r="O436">
            <v>0</v>
          </cell>
        </row>
        <row r="437">
          <cell r="O437">
            <v>0</v>
          </cell>
        </row>
        <row r="438">
          <cell r="O438">
            <v>0</v>
          </cell>
        </row>
        <row r="439">
          <cell r="O439">
            <v>0</v>
          </cell>
        </row>
        <row r="440">
          <cell r="O440">
            <v>0</v>
          </cell>
        </row>
        <row r="441">
          <cell r="O441">
            <v>0</v>
          </cell>
        </row>
        <row r="442">
          <cell r="O442">
            <v>0</v>
          </cell>
        </row>
        <row r="443">
          <cell r="O443">
            <v>0</v>
          </cell>
        </row>
        <row r="444">
          <cell r="O444">
            <v>0</v>
          </cell>
        </row>
        <row r="445">
          <cell r="O445">
            <v>0</v>
          </cell>
        </row>
        <row r="446">
          <cell r="O446">
            <v>0</v>
          </cell>
        </row>
        <row r="447">
          <cell r="O447">
            <v>14.208000000000002</v>
          </cell>
        </row>
        <row r="448">
          <cell r="O448">
            <v>4.2624000000000004</v>
          </cell>
        </row>
        <row r="449">
          <cell r="O449">
            <v>6.0384000000000002</v>
          </cell>
        </row>
        <row r="450">
          <cell r="O450">
            <v>0</v>
          </cell>
        </row>
        <row r="451">
          <cell r="O451">
            <v>0</v>
          </cell>
        </row>
        <row r="452">
          <cell r="O452">
            <v>0</v>
          </cell>
        </row>
        <row r="453">
          <cell r="O453">
            <v>0</v>
          </cell>
        </row>
        <row r="454">
          <cell r="O454">
            <v>0</v>
          </cell>
        </row>
        <row r="455">
          <cell r="O455">
            <v>0</v>
          </cell>
        </row>
        <row r="456">
          <cell r="O456">
            <v>0</v>
          </cell>
        </row>
        <row r="457">
          <cell r="O457">
            <v>0</v>
          </cell>
        </row>
        <row r="458">
          <cell r="O458">
            <v>0</v>
          </cell>
        </row>
        <row r="459">
          <cell r="O459">
            <v>0</v>
          </cell>
        </row>
        <row r="460">
          <cell r="O460">
            <v>0</v>
          </cell>
        </row>
        <row r="461">
          <cell r="O461">
            <v>0</v>
          </cell>
        </row>
        <row r="462">
          <cell r="O462">
            <v>0</v>
          </cell>
        </row>
        <row r="463">
          <cell r="O463">
            <v>0</v>
          </cell>
        </row>
        <row r="464">
          <cell r="O464">
            <v>0</v>
          </cell>
        </row>
        <row r="465">
          <cell r="O465">
            <v>0</v>
          </cell>
        </row>
        <row r="466">
          <cell r="O466">
            <v>0</v>
          </cell>
        </row>
        <row r="467">
          <cell r="O467">
            <v>0</v>
          </cell>
        </row>
        <row r="468">
          <cell r="O468">
            <v>3.9072000000000009</v>
          </cell>
        </row>
        <row r="469">
          <cell r="O469">
            <v>3.9072000000000009</v>
          </cell>
        </row>
        <row r="470">
          <cell r="O470">
            <v>12.787200000000004</v>
          </cell>
        </row>
        <row r="471">
          <cell r="O471">
            <v>0</v>
          </cell>
        </row>
        <row r="472">
          <cell r="O472">
            <v>0</v>
          </cell>
        </row>
        <row r="473">
          <cell r="O473">
            <v>0</v>
          </cell>
        </row>
        <row r="474">
          <cell r="O474">
            <v>0</v>
          </cell>
        </row>
        <row r="475">
          <cell r="O475">
            <v>0</v>
          </cell>
        </row>
        <row r="476">
          <cell r="O476">
            <v>0</v>
          </cell>
        </row>
        <row r="477">
          <cell r="O477">
            <v>0</v>
          </cell>
        </row>
        <row r="478">
          <cell r="O478">
            <v>0</v>
          </cell>
        </row>
        <row r="479">
          <cell r="O479">
            <v>0</v>
          </cell>
        </row>
        <row r="480">
          <cell r="O480">
            <v>0</v>
          </cell>
        </row>
        <row r="481">
          <cell r="O481">
            <v>3.9072000000000009</v>
          </cell>
        </row>
        <row r="482">
          <cell r="O482">
            <v>3.9072000000000009</v>
          </cell>
        </row>
        <row r="483">
          <cell r="O483">
            <v>11.011200000000002</v>
          </cell>
        </row>
        <row r="484">
          <cell r="O484">
            <v>0</v>
          </cell>
        </row>
        <row r="485">
          <cell r="O485">
            <v>0</v>
          </cell>
        </row>
        <row r="486">
          <cell r="O486">
            <v>18.470400000000001</v>
          </cell>
        </row>
        <row r="487">
          <cell r="O487">
            <v>3.5520000000000005</v>
          </cell>
        </row>
        <row r="488">
          <cell r="O488">
            <v>3.196800000000001</v>
          </cell>
        </row>
        <row r="489">
          <cell r="O489">
            <v>0</v>
          </cell>
        </row>
        <row r="490">
          <cell r="O490">
            <v>0</v>
          </cell>
        </row>
        <row r="491">
          <cell r="O491">
            <v>0</v>
          </cell>
        </row>
        <row r="492">
          <cell r="O492">
            <v>0</v>
          </cell>
        </row>
        <row r="493">
          <cell r="O493">
            <v>0</v>
          </cell>
        </row>
        <row r="494">
          <cell r="O494">
            <v>0</v>
          </cell>
        </row>
        <row r="495">
          <cell r="O495">
            <v>6.3936000000000019</v>
          </cell>
        </row>
        <row r="496">
          <cell r="O496">
            <v>0</v>
          </cell>
        </row>
        <row r="497">
          <cell r="O497">
            <v>0</v>
          </cell>
        </row>
        <row r="498">
          <cell r="O498">
            <v>0</v>
          </cell>
        </row>
        <row r="499">
          <cell r="O499">
            <v>0</v>
          </cell>
        </row>
        <row r="500">
          <cell r="O500">
            <v>0</v>
          </cell>
        </row>
        <row r="501">
          <cell r="O501">
            <v>0</v>
          </cell>
        </row>
        <row r="502">
          <cell r="O502">
            <v>0</v>
          </cell>
        </row>
        <row r="503">
          <cell r="O503">
            <v>0</v>
          </cell>
        </row>
        <row r="504">
          <cell r="O504">
            <v>0</v>
          </cell>
        </row>
        <row r="505">
          <cell r="O505">
            <v>0</v>
          </cell>
        </row>
        <row r="506">
          <cell r="O506">
            <v>0</v>
          </cell>
        </row>
        <row r="507">
          <cell r="O507">
            <v>21.667200000000001</v>
          </cell>
        </row>
        <row r="508">
          <cell r="O508">
            <v>3.9072000000000009</v>
          </cell>
        </row>
        <row r="509">
          <cell r="O509">
            <v>3.9072000000000009</v>
          </cell>
        </row>
        <row r="510">
          <cell r="O510">
            <v>0</v>
          </cell>
        </row>
        <row r="511">
          <cell r="O511">
            <v>0</v>
          </cell>
        </row>
        <row r="512">
          <cell r="O512">
            <v>0</v>
          </cell>
        </row>
        <row r="513">
          <cell r="O513">
            <v>0</v>
          </cell>
        </row>
        <row r="514">
          <cell r="O514">
            <v>0</v>
          </cell>
        </row>
        <row r="515">
          <cell r="O515">
            <v>0</v>
          </cell>
        </row>
        <row r="516">
          <cell r="O516">
            <v>0</v>
          </cell>
        </row>
        <row r="517">
          <cell r="O517">
            <v>0</v>
          </cell>
        </row>
        <row r="518">
          <cell r="O518">
            <v>0</v>
          </cell>
        </row>
        <row r="519">
          <cell r="O519">
            <v>0</v>
          </cell>
        </row>
        <row r="520">
          <cell r="O520">
            <v>0</v>
          </cell>
        </row>
        <row r="521">
          <cell r="O521">
            <v>0</v>
          </cell>
        </row>
        <row r="522">
          <cell r="O522">
            <v>0</v>
          </cell>
        </row>
        <row r="523">
          <cell r="O523">
            <v>7.4592000000000009</v>
          </cell>
        </row>
        <row r="524">
          <cell r="O524">
            <v>5.3280000000000003</v>
          </cell>
        </row>
        <row r="525">
          <cell r="O525">
            <v>5.6832000000000011</v>
          </cell>
        </row>
        <row r="526">
          <cell r="O526">
            <v>6.748800000000001</v>
          </cell>
        </row>
        <row r="527">
          <cell r="O527">
            <v>0</v>
          </cell>
        </row>
        <row r="528">
          <cell r="O528">
            <v>0</v>
          </cell>
        </row>
        <row r="529">
          <cell r="O529">
            <v>0</v>
          </cell>
        </row>
        <row r="530">
          <cell r="O530">
            <v>0</v>
          </cell>
        </row>
        <row r="531">
          <cell r="O531">
            <v>0</v>
          </cell>
        </row>
        <row r="532">
          <cell r="O532">
            <v>0</v>
          </cell>
        </row>
        <row r="533">
          <cell r="O533">
            <v>0</v>
          </cell>
        </row>
        <row r="534">
          <cell r="O534">
            <v>0</v>
          </cell>
        </row>
        <row r="535">
          <cell r="O535">
            <v>0</v>
          </cell>
        </row>
        <row r="536">
          <cell r="O536">
            <v>0</v>
          </cell>
        </row>
        <row r="537">
          <cell r="O537">
            <v>0</v>
          </cell>
        </row>
        <row r="538">
          <cell r="O538">
            <v>0</v>
          </cell>
        </row>
        <row r="539">
          <cell r="O539">
            <v>0</v>
          </cell>
        </row>
        <row r="540">
          <cell r="O540">
            <v>0</v>
          </cell>
        </row>
        <row r="541">
          <cell r="O541">
            <v>0</v>
          </cell>
        </row>
        <row r="542">
          <cell r="O542">
            <v>0</v>
          </cell>
        </row>
        <row r="543">
          <cell r="O543">
            <v>0</v>
          </cell>
        </row>
        <row r="544">
          <cell r="O544">
            <v>0</v>
          </cell>
        </row>
        <row r="545">
          <cell r="O545">
            <v>0</v>
          </cell>
        </row>
        <row r="546">
          <cell r="O546">
            <v>0</v>
          </cell>
        </row>
        <row r="547">
          <cell r="O547">
            <v>0</v>
          </cell>
        </row>
        <row r="548">
          <cell r="O548">
            <v>0</v>
          </cell>
        </row>
        <row r="549">
          <cell r="O549">
            <v>0</v>
          </cell>
        </row>
        <row r="550">
          <cell r="O550">
            <v>0</v>
          </cell>
        </row>
        <row r="551">
          <cell r="O551">
            <v>0</v>
          </cell>
        </row>
        <row r="552">
          <cell r="O552">
            <v>0</v>
          </cell>
        </row>
        <row r="553">
          <cell r="O553">
            <v>0</v>
          </cell>
        </row>
        <row r="554">
          <cell r="O554">
            <v>0</v>
          </cell>
        </row>
        <row r="555">
          <cell r="O555">
            <v>0</v>
          </cell>
        </row>
        <row r="556">
          <cell r="O556">
            <v>0</v>
          </cell>
        </row>
        <row r="557">
          <cell r="O557">
            <v>0</v>
          </cell>
        </row>
        <row r="558">
          <cell r="O558">
            <v>0</v>
          </cell>
        </row>
        <row r="559">
          <cell r="O559">
            <v>0</v>
          </cell>
        </row>
        <row r="560">
          <cell r="O560">
            <v>0</v>
          </cell>
        </row>
        <row r="561">
          <cell r="O561">
            <v>0</v>
          </cell>
        </row>
        <row r="562">
          <cell r="O562">
            <v>0</v>
          </cell>
        </row>
        <row r="563">
          <cell r="O563">
            <v>0</v>
          </cell>
        </row>
        <row r="564">
          <cell r="O564">
            <v>0</v>
          </cell>
        </row>
        <row r="565">
          <cell r="O565">
            <v>0</v>
          </cell>
        </row>
        <row r="566">
          <cell r="O566">
            <v>0</v>
          </cell>
        </row>
        <row r="567">
          <cell r="O567">
            <v>0</v>
          </cell>
        </row>
        <row r="568">
          <cell r="O568">
            <v>0</v>
          </cell>
        </row>
        <row r="569">
          <cell r="O569">
            <v>0</v>
          </cell>
        </row>
        <row r="570">
          <cell r="O570">
            <v>0</v>
          </cell>
        </row>
        <row r="571">
          <cell r="O571">
            <v>0</v>
          </cell>
        </row>
        <row r="572">
          <cell r="O572">
            <v>0</v>
          </cell>
        </row>
        <row r="573">
          <cell r="O573">
            <v>0</v>
          </cell>
        </row>
        <row r="574">
          <cell r="O574">
            <v>0</v>
          </cell>
        </row>
        <row r="575">
          <cell r="O575">
            <v>11.587199999999999</v>
          </cell>
        </row>
        <row r="576">
          <cell r="O576">
            <v>0</v>
          </cell>
        </row>
        <row r="577">
          <cell r="O577">
            <v>14.654399999999999</v>
          </cell>
        </row>
        <row r="578">
          <cell r="O578">
            <v>15.6768</v>
          </cell>
        </row>
        <row r="579">
          <cell r="O579">
            <v>0</v>
          </cell>
        </row>
        <row r="580">
          <cell r="O580">
            <v>0</v>
          </cell>
        </row>
        <row r="581">
          <cell r="O581">
            <v>0</v>
          </cell>
        </row>
        <row r="582">
          <cell r="O582">
            <v>0</v>
          </cell>
        </row>
        <row r="583">
          <cell r="O583">
            <v>0</v>
          </cell>
        </row>
        <row r="584">
          <cell r="O584">
            <v>0</v>
          </cell>
        </row>
        <row r="585">
          <cell r="O585">
            <v>0</v>
          </cell>
        </row>
        <row r="586">
          <cell r="O586">
            <v>0</v>
          </cell>
        </row>
        <row r="587">
          <cell r="O587">
            <v>0</v>
          </cell>
        </row>
        <row r="588">
          <cell r="O588">
            <v>0</v>
          </cell>
        </row>
        <row r="589">
          <cell r="O589">
            <v>0</v>
          </cell>
        </row>
        <row r="590">
          <cell r="O590">
            <v>0</v>
          </cell>
        </row>
        <row r="591">
          <cell r="O591">
            <v>23.515200000000004</v>
          </cell>
        </row>
        <row r="592">
          <cell r="O592">
            <v>18.744000000000003</v>
          </cell>
        </row>
        <row r="593">
          <cell r="O593">
            <v>0</v>
          </cell>
        </row>
        <row r="594">
          <cell r="O594">
            <v>0</v>
          </cell>
        </row>
        <row r="595">
          <cell r="O595">
            <v>0</v>
          </cell>
        </row>
        <row r="596">
          <cell r="O596">
            <v>0</v>
          </cell>
        </row>
        <row r="597">
          <cell r="O597">
            <v>0</v>
          </cell>
        </row>
        <row r="598">
          <cell r="O598">
            <v>0</v>
          </cell>
        </row>
        <row r="599">
          <cell r="O599">
            <v>0</v>
          </cell>
        </row>
        <row r="600">
          <cell r="O600">
            <v>0</v>
          </cell>
        </row>
        <row r="601">
          <cell r="O601">
            <v>0</v>
          </cell>
        </row>
        <row r="602">
          <cell r="O602">
            <v>0</v>
          </cell>
        </row>
        <row r="603">
          <cell r="O603">
            <v>0</v>
          </cell>
        </row>
        <row r="604">
          <cell r="O604">
            <v>0</v>
          </cell>
        </row>
        <row r="605">
          <cell r="O605">
            <v>0</v>
          </cell>
        </row>
        <row r="606">
          <cell r="O606">
            <v>0</v>
          </cell>
        </row>
        <row r="607">
          <cell r="O607">
            <v>0</v>
          </cell>
        </row>
        <row r="608">
          <cell r="O608">
            <v>0</v>
          </cell>
        </row>
        <row r="609">
          <cell r="O609">
            <v>0</v>
          </cell>
        </row>
        <row r="610">
          <cell r="O610">
            <v>0</v>
          </cell>
        </row>
        <row r="611">
          <cell r="O611">
            <v>0</v>
          </cell>
        </row>
        <row r="612">
          <cell r="O612">
            <v>0</v>
          </cell>
        </row>
        <row r="613">
          <cell r="O613">
            <v>0</v>
          </cell>
        </row>
        <row r="614">
          <cell r="O614">
            <v>0</v>
          </cell>
        </row>
        <row r="615">
          <cell r="O615">
            <v>0</v>
          </cell>
        </row>
        <row r="616">
          <cell r="O616">
            <v>36.465600000000002</v>
          </cell>
        </row>
        <row r="617">
          <cell r="O617">
            <v>13.632000000000001</v>
          </cell>
        </row>
        <row r="618">
          <cell r="O618">
            <v>0</v>
          </cell>
        </row>
        <row r="619">
          <cell r="O619">
            <v>0</v>
          </cell>
        </row>
        <row r="620">
          <cell r="O620">
            <v>0</v>
          </cell>
        </row>
        <row r="621">
          <cell r="O621">
            <v>0</v>
          </cell>
        </row>
        <row r="622">
          <cell r="O622">
            <v>0</v>
          </cell>
        </row>
        <row r="623">
          <cell r="O623">
            <v>0</v>
          </cell>
        </row>
        <row r="624">
          <cell r="O624">
            <v>0</v>
          </cell>
        </row>
        <row r="625">
          <cell r="O625">
            <v>0</v>
          </cell>
        </row>
        <row r="626">
          <cell r="O626">
            <v>0</v>
          </cell>
        </row>
        <row r="627">
          <cell r="O627">
            <v>0</v>
          </cell>
        </row>
        <row r="628">
          <cell r="O628">
            <v>0</v>
          </cell>
        </row>
        <row r="629">
          <cell r="O629">
            <v>0</v>
          </cell>
        </row>
        <row r="630">
          <cell r="O630">
            <v>20.107200000000006</v>
          </cell>
        </row>
        <row r="631">
          <cell r="O631">
            <v>26.923200000000005</v>
          </cell>
        </row>
        <row r="632">
          <cell r="O632">
            <v>5.7935999999999996</v>
          </cell>
        </row>
        <row r="633">
          <cell r="O633">
            <v>0</v>
          </cell>
        </row>
        <row r="634">
          <cell r="O634">
            <v>0</v>
          </cell>
        </row>
        <row r="635">
          <cell r="O635">
            <v>0</v>
          </cell>
        </row>
        <row r="636">
          <cell r="O636">
            <v>0</v>
          </cell>
        </row>
        <row r="637">
          <cell r="O637">
            <v>0</v>
          </cell>
        </row>
        <row r="638">
          <cell r="O638">
            <v>0</v>
          </cell>
        </row>
        <row r="639">
          <cell r="O639">
            <v>0</v>
          </cell>
        </row>
        <row r="640">
          <cell r="O640">
            <v>0</v>
          </cell>
        </row>
        <row r="641">
          <cell r="O641">
            <v>0</v>
          </cell>
        </row>
        <row r="642">
          <cell r="O642">
            <v>0</v>
          </cell>
        </row>
        <row r="643">
          <cell r="O643">
            <v>0</v>
          </cell>
        </row>
        <row r="644">
          <cell r="O644">
            <v>0</v>
          </cell>
        </row>
        <row r="645">
          <cell r="O645">
            <v>0</v>
          </cell>
        </row>
        <row r="646">
          <cell r="O646">
            <v>0</v>
          </cell>
        </row>
        <row r="647">
          <cell r="O647">
            <v>0</v>
          </cell>
        </row>
        <row r="648">
          <cell r="O648">
            <v>0</v>
          </cell>
        </row>
        <row r="649">
          <cell r="O649">
            <v>0</v>
          </cell>
        </row>
        <row r="650">
          <cell r="O650">
            <v>0</v>
          </cell>
        </row>
        <row r="651">
          <cell r="O651">
            <v>0</v>
          </cell>
        </row>
        <row r="652">
          <cell r="O652">
            <v>0</v>
          </cell>
        </row>
        <row r="653">
          <cell r="O653">
            <v>0</v>
          </cell>
        </row>
        <row r="654">
          <cell r="O654">
            <v>0</v>
          </cell>
        </row>
        <row r="655">
          <cell r="O655">
            <v>0</v>
          </cell>
        </row>
        <row r="656">
          <cell r="O656">
            <v>0</v>
          </cell>
        </row>
        <row r="657">
          <cell r="O657">
            <v>0</v>
          </cell>
        </row>
        <row r="658">
          <cell r="O658">
            <v>0</v>
          </cell>
        </row>
        <row r="659">
          <cell r="O659">
            <v>36.465600000000002</v>
          </cell>
        </row>
        <row r="660">
          <cell r="O660">
            <v>0</v>
          </cell>
        </row>
        <row r="661">
          <cell r="O661">
            <v>0</v>
          </cell>
        </row>
        <row r="662">
          <cell r="O662">
            <v>0</v>
          </cell>
        </row>
        <row r="663">
          <cell r="O663">
            <v>0</v>
          </cell>
        </row>
        <row r="664">
          <cell r="O664">
            <v>0</v>
          </cell>
        </row>
        <row r="665">
          <cell r="O665">
            <v>0</v>
          </cell>
        </row>
        <row r="666">
          <cell r="O666">
            <v>0</v>
          </cell>
        </row>
        <row r="667">
          <cell r="O667">
            <v>0</v>
          </cell>
        </row>
        <row r="668">
          <cell r="O668">
            <v>0</v>
          </cell>
        </row>
        <row r="669">
          <cell r="O669">
            <v>0</v>
          </cell>
        </row>
        <row r="670">
          <cell r="O670">
            <v>0</v>
          </cell>
        </row>
        <row r="671">
          <cell r="O671">
            <v>0</v>
          </cell>
        </row>
        <row r="672">
          <cell r="O672">
            <v>0</v>
          </cell>
        </row>
        <row r="673">
          <cell r="O673">
            <v>0</v>
          </cell>
        </row>
        <row r="674">
          <cell r="O674">
            <v>11.587199999999999</v>
          </cell>
        </row>
        <row r="675">
          <cell r="O675">
            <v>25.219200000000004</v>
          </cell>
        </row>
        <row r="676">
          <cell r="O676">
            <v>5.7935999999999996</v>
          </cell>
        </row>
        <row r="677">
          <cell r="O677">
            <v>0</v>
          </cell>
        </row>
        <row r="678">
          <cell r="O678">
            <v>0</v>
          </cell>
        </row>
        <row r="679">
          <cell r="O679">
            <v>0</v>
          </cell>
        </row>
        <row r="680">
          <cell r="O680">
            <v>0</v>
          </cell>
        </row>
        <row r="681">
          <cell r="O681">
            <v>0</v>
          </cell>
        </row>
        <row r="682">
          <cell r="O682">
            <v>0</v>
          </cell>
        </row>
        <row r="683">
          <cell r="O683">
            <v>0</v>
          </cell>
        </row>
        <row r="684">
          <cell r="O684">
            <v>0</v>
          </cell>
        </row>
        <row r="685">
          <cell r="O685">
            <v>0</v>
          </cell>
        </row>
        <row r="686">
          <cell r="O686">
            <v>0</v>
          </cell>
        </row>
        <row r="687">
          <cell r="O687">
            <v>0</v>
          </cell>
        </row>
        <row r="688">
          <cell r="O688">
            <v>0</v>
          </cell>
        </row>
        <row r="689">
          <cell r="O689">
            <v>35.10240000000001</v>
          </cell>
        </row>
        <row r="690">
          <cell r="O690">
            <v>0</v>
          </cell>
        </row>
        <row r="691">
          <cell r="O691">
            <v>0</v>
          </cell>
        </row>
        <row r="692">
          <cell r="O692">
            <v>0</v>
          </cell>
        </row>
        <row r="693">
          <cell r="O693">
            <v>0</v>
          </cell>
        </row>
        <row r="694">
          <cell r="O694">
            <v>0</v>
          </cell>
        </row>
        <row r="695">
          <cell r="O695">
            <v>0</v>
          </cell>
        </row>
        <row r="696">
          <cell r="O696">
            <v>0</v>
          </cell>
        </row>
        <row r="697">
          <cell r="O697">
            <v>0</v>
          </cell>
        </row>
        <row r="698">
          <cell r="O698">
            <v>0</v>
          </cell>
        </row>
        <row r="699">
          <cell r="O699">
            <v>0</v>
          </cell>
        </row>
        <row r="700">
          <cell r="O700">
            <v>0</v>
          </cell>
        </row>
        <row r="701">
          <cell r="O701">
            <v>0</v>
          </cell>
        </row>
        <row r="702">
          <cell r="O702">
            <v>0</v>
          </cell>
        </row>
        <row r="703">
          <cell r="O703">
            <v>0</v>
          </cell>
        </row>
        <row r="704">
          <cell r="O704">
            <v>0</v>
          </cell>
        </row>
        <row r="705">
          <cell r="O705">
            <v>0</v>
          </cell>
        </row>
        <row r="706">
          <cell r="O706">
            <v>11.587199999999999</v>
          </cell>
        </row>
        <row r="707">
          <cell r="O707">
            <v>25.219200000000004</v>
          </cell>
        </row>
        <row r="708">
          <cell r="O708">
            <v>5.7935999999999996</v>
          </cell>
        </row>
        <row r="709">
          <cell r="O709">
            <v>0</v>
          </cell>
        </row>
        <row r="710">
          <cell r="O710">
            <v>0</v>
          </cell>
        </row>
        <row r="711">
          <cell r="O711">
            <v>0</v>
          </cell>
        </row>
        <row r="712">
          <cell r="O712">
            <v>0</v>
          </cell>
        </row>
        <row r="713">
          <cell r="O713">
            <v>0</v>
          </cell>
        </row>
        <row r="714">
          <cell r="O714">
            <v>0</v>
          </cell>
        </row>
        <row r="715">
          <cell r="O715">
            <v>0</v>
          </cell>
        </row>
        <row r="716">
          <cell r="O716">
            <v>0</v>
          </cell>
        </row>
        <row r="717">
          <cell r="O717">
            <v>0</v>
          </cell>
        </row>
        <row r="718">
          <cell r="O718">
            <v>0</v>
          </cell>
        </row>
        <row r="719">
          <cell r="O719">
            <v>0</v>
          </cell>
        </row>
        <row r="720">
          <cell r="O720">
            <v>0</v>
          </cell>
        </row>
        <row r="721">
          <cell r="O721">
            <v>0</v>
          </cell>
        </row>
        <row r="722">
          <cell r="O722">
            <v>0</v>
          </cell>
        </row>
        <row r="723">
          <cell r="O723">
            <v>0</v>
          </cell>
        </row>
        <row r="724">
          <cell r="O724">
            <v>0</v>
          </cell>
        </row>
        <row r="725">
          <cell r="O725">
            <v>0</v>
          </cell>
        </row>
        <row r="726">
          <cell r="O726">
            <v>0</v>
          </cell>
        </row>
        <row r="727">
          <cell r="O727">
            <v>0</v>
          </cell>
        </row>
        <row r="728">
          <cell r="O728">
            <v>0</v>
          </cell>
        </row>
        <row r="729">
          <cell r="O729">
            <v>13.3848</v>
          </cell>
        </row>
        <row r="730">
          <cell r="O730">
            <v>7.3008000000000015</v>
          </cell>
        </row>
        <row r="731">
          <cell r="O731">
            <v>7.3008000000000015</v>
          </cell>
        </row>
        <row r="732">
          <cell r="O732">
            <v>7.3008000000000015</v>
          </cell>
        </row>
        <row r="733">
          <cell r="O733">
            <v>7.3008000000000015</v>
          </cell>
        </row>
        <row r="734">
          <cell r="O734">
            <v>15.818400000000002</v>
          </cell>
        </row>
        <row r="735">
          <cell r="O735">
            <v>0</v>
          </cell>
        </row>
        <row r="736">
          <cell r="O736">
            <v>0</v>
          </cell>
        </row>
        <row r="737">
          <cell r="O737">
            <v>0</v>
          </cell>
        </row>
        <row r="738">
          <cell r="O738">
            <v>0</v>
          </cell>
        </row>
        <row r="739">
          <cell r="O739">
            <v>0</v>
          </cell>
        </row>
        <row r="740">
          <cell r="O740">
            <v>0</v>
          </cell>
        </row>
        <row r="741">
          <cell r="O741">
            <v>0</v>
          </cell>
        </row>
        <row r="742">
          <cell r="O742">
            <v>0</v>
          </cell>
        </row>
        <row r="743">
          <cell r="O743">
            <v>0</v>
          </cell>
        </row>
        <row r="744">
          <cell r="O744">
            <v>0</v>
          </cell>
        </row>
        <row r="745">
          <cell r="O745">
            <v>5.272800000000001</v>
          </cell>
        </row>
        <row r="746">
          <cell r="O746">
            <v>6.4896000000000011</v>
          </cell>
        </row>
        <row r="747">
          <cell r="O747">
            <v>5.272800000000001</v>
          </cell>
        </row>
        <row r="748">
          <cell r="O748">
            <v>6.4896000000000011</v>
          </cell>
        </row>
        <row r="749">
          <cell r="O749">
            <v>0</v>
          </cell>
        </row>
        <row r="750">
          <cell r="O750">
            <v>0</v>
          </cell>
        </row>
        <row r="751">
          <cell r="O751">
            <v>0</v>
          </cell>
        </row>
        <row r="752">
          <cell r="O752">
            <v>0</v>
          </cell>
        </row>
        <row r="753">
          <cell r="O753">
            <v>0</v>
          </cell>
        </row>
        <row r="754">
          <cell r="O754">
            <v>3.6504000000000008</v>
          </cell>
        </row>
        <row r="755">
          <cell r="O755">
            <v>4.4616000000000007</v>
          </cell>
        </row>
        <row r="756">
          <cell r="O756">
            <v>0</v>
          </cell>
        </row>
        <row r="757">
          <cell r="O757">
            <v>7.3008000000000015</v>
          </cell>
        </row>
        <row r="758">
          <cell r="O758">
            <v>0</v>
          </cell>
        </row>
        <row r="759">
          <cell r="O759">
            <v>0</v>
          </cell>
        </row>
        <row r="760">
          <cell r="O760">
            <v>0</v>
          </cell>
        </row>
        <row r="761">
          <cell r="O761">
            <v>0</v>
          </cell>
        </row>
        <row r="762">
          <cell r="O762">
            <v>0</v>
          </cell>
        </row>
        <row r="763">
          <cell r="O763">
            <v>0</v>
          </cell>
        </row>
        <row r="764">
          <cell r="O764">
            <v>7.3008000000000015</v>
          </cell>
        </row>
        <row r="765">
          <cell r="O765">
            <v>7.3008000000000015</v>
          </cell>
        </row>
        <row r="766">
          <cell r="O766">
            <v>7.3008000000000015</v>
          </cell>
        </row>
        <row r="767">
          <cell r="O767">
            <v>7.3008000000000015</v>
          </cell>
        </row>
        <row r="768">
          <cell r="O768">
            <v>15.818400000000002</v>
          </cell>
        </row>
        <row r="769">
          <cell r="O769">
            <v>0</v>
          </cell>
        </row>
        <row r="770">
          <cell r="O770">
            <v>0</v>
          </cell>
        </row>
        <row r="771">
          <cell r="O771">
            <v>0</v>
          </cell>
        </row>
        <row r="772">
          <cell r="O772">
            <v>0</v>
          </cell>
        </row>
        <row r="773">
          <cell r="O773">
            <v>0</v>
          </cell>
        </row>
        <row r="774">
          <cell r="O774">
            <v>0</v>
          </cell>
        </row>
        <row r="775">
          <cell r="O775">
            <v>0</v>
          </cell>
        </row>
        <row r="776">
          <cell r="O776">
            <v>0</v>
          </cell>
        </row>
        <row r="777">
          <cell r="O777">
            <v>0</v>
          </cell>
        </row>
        <row r="778">
          <cell r="O778">
            <v>0</v>
          </cell>
        </row>
        <row r="779">
          <cell r="O779">
            <v>0</v>
          </cell>
        </row>
        <row r="780">
          <cell r="O780">
            <v>5.272800000000001</v>
          </cell>
        </row>
        <row r="781">
          <cell r="O781">
            <v>6.4896000000000011</v>
          </cell>
        </row>
        <row r="782">
          <cell r="O782">
            <v>5.272800000000001</v>
          </cell>
        </row>
        <row r="783">
          <cell r="O783">
            <v>6.4896000000000011</v>
          </cell>
        </row>
        <row r="784">
          <cell r="O784">
            <v>0</v>
          </cell>
        </row>
        <row r="785">
          <cell r="O785">
            <v>0</v>
          </cell>
        </row>
        <row r="786">
          <cell r="O786">
            <v>0</v>
          </cell>
        </row>
        <row r="787">
          <cell r="O787">
            <v>0</v>
          </cell>
        </row>
        <row r="788">
          <cell r="O788">
            <v>0</v>
          </cell>
        </row>
        <row r="789">
          <cell r="O789">
            <v>0</v>
          </cell>
        </row>
        <row r="790">
          <cell r="O790">
            <v>0</v>
          </cell>
        </row>
        <row r="791">
          <cell r="O791">
            <v>0</v>
          </cell>
        </row>
        <row r="792">
          <cell r="O792">
            <v>0</v>
          </cell>
        </row>
        <row r="793">
          <cell r="O793">
            <v>0</v>
          </cell>
        </row>
        <row r="794">
          <cell r="O794">
            <v>0</v>
          </cell>
        </row>
        <row r="795">
          <cell r="O795">
            <v>0</v>
          </cell>
        </row>
        <row r="796">
          <cell r="O796">
            <v>0</v>
          </cell>
        </row>
        <row r="797">
          <cell r="O797">
            <v>0</v>
          </cell>
        </row>
        <row r="798">
          <cell r="O798">
            <v>0</v>
          </cell>
        </row>
        <row r="799">
          <cell r="O799">
            <v>0</v>
          </cell>
        </row>
        <row r="800">
          <cell r="O800">
            <v>0</v>
          </cell>
        </row>
        <row r="801">
          <cell r="O801">
            <v>9.3288000000000011</v>
          </cell>
        </row>
        <row r="802">
          <cell r="O802">
            <v>0</v>
          </cell>
        </row>
        <row r="803">
          <cell r="O803">
            <v>0</v>
          </cell>
        </row>
        <row r="804">
          <cell r="O804">
            <v>0</v>
          </cell>
        </row>
        <row r="805">
          <cell r="O805">
            <v>0</v>
          </cell>
        </row>
        <row r="806">
          <cell r="O806">
            <v>0</v>
          </cell>
        </row>
        <row r="807">
          <cell r="O807">
            <v>0</v>
          </cell>
        </row>
        <row r="808">
          <cell r="O808">
            <v>0</v>
          </cell>
        </row>
        <row r="809">
          <cell r="O809">
            <v>0</v>
          </cell>
        </row>
        <row r="810">
          <cell r="O810">
            <v>0</v>
          </cell>
        </row>
        <row r="811">
          <cell r="O811">
            <v>0</v>
          </cell>
        </row>
        <row r="812">
          <cell r="O812">
            <v>0</v>
          </cell>
        </row>
        <row r="813">
          <cell r="O813">
            <v>0</v>
          </cell>
        </row>
        <row r="814">
          <cell r="O814">
            <v>0</v>
          </cell>
        </row>
        <row r="815">
          <cell r="O815">
            <v>0</v>
          </cell>
        </row>
        <row r="816">
          <cell r="O816">
            <v>25.080000000000002</v>
          </cell>
        </row>
        <row r="817">
          <cell r="O817">
            <v>25.740000000000002</v>
          </cell>
        </row>
        <row r="818">
          <cell r="O818">
            <v>0</v>
          </cell>
        </row>
        <row r="819">
          <cell r="O819">
            <v>0</v>
          </cell>
        </row>
        <row r="820">
          <cell r="O820">
            <v>0</v>
          </cell>
        </row>
        <row r="821">
          <cell r="O821">
            <v>7.2600000000000016</v>
          </cell>
        </row>
        <row r="822">
          <cell r="O822">
            <v>7.2600000000000016</v>
          </cell>
        </row>
        <row r="823">
          <cell r="O823">
            <v>8.5800000000000018</v>
          </cell>
        </row>
        <row r="824">
          <cell r="O824">
            <v>0</v>
          </cell>
        </row>
        <row r="825">
          <cell r="O825">
            <v>122.10000000000002</v>
          </cell>
        </row>
        <row r="826">
          <cell r="O826">
            <v>9.9000000000000021</v>
          </cell>
        </row>
        <row r="827">
          <cell r="O827">
            <v>0</v>
          </cell>
        </row>
        <row r="828">
          <cell r="O828">
            <v>23.100000000000005</v>
          </cell>
        </row>
        <row r="829">
          <cell r="O829">
            <v>0</v>
          </cell>
        </row>
        <row r="830">
          <cell r="O830">
            <v>0</v>
          </cell>
        </row>
        <row r="831">
          <cell r="O831">
            <v>0</v>
          </cell>
        </row>
        <row r="832">
          <cell r="O832">
            <v>0</v>
          </cell>
        </row>
        <row r="833">
          <cell r="O833">
            <v>0</v>
          </cell>
        </row>
        <row r="834">
          <cell r="O834">
            <v>0</v>
          </cell>
        </row>
        <row r="835">
          <cell r="O835">
            <v>0</v>
          </cell>
        </row>
        <row r="836">
          <cell r="O836">
            <v>0</v>
          </cell>
        </row>
        <row r="837">
          <cell r="O837">
            <v>0</v>
          </cell>
        </row>
        <row r="838">
          <cell r="O838">
            <v>0</v>
          </cell>
        </row>
        <row r="839">
          <cell r="O839">
            <v>0</v>
          </cell>
        </row>
        <row r="840">
          <cell r="O840">
            <v>0</v>
          </cell>
        </row>
        <row r="841">
          <cell r="O841">
            <v>0</v>
          </cell>
        </row>
        <row r="842">
          <cell r="O842">
            <v>0</v>
          </cell>
        </row>
        <row r="843">
          <cell r="O843">
            <v>0</v>
          </cell>
        </row>
        <row r="844">
          <cell r="O844">
            <v>0</v>
          </cell>
        </row>
        <row r="845">
          <cell r="O845">
            <v>0</v>
          </cell>
        </row>
        <row r="846">
          <cell r="O846">
            <v>0</v>
          </cell>
        </row>
        <row r="847">
          <cell r="O847">
            <v>0</v>
          </cell>
        </row>
        <row r="848">
          <cell r="O848">
            <v>11.22</v>
          </cell>
        </row>
        <row r="849">
          <cell r="O849">
            <v>22.44</v>
          </cell>
        </row>
        <row r="850">
          <cell r="O850">
            <v>44.88</v>
          </cell>
        </row>
        <row r="851">
          <cell r="O851">
            <v>8.5800000000000018</v>
          </cell>
        </row>
        <row r="852">
          <cell r="O852">
            <v>8.5800000000000018</v>
          </cell>
        </row>
        <row r="853">
          <cell r="O853">
            <v>34.320000000000007</v>
          </cell>
        </row>
        <row r="854">
          <cell r="O854">
            <v>0</v>
          </cell>
        </row>
        <row r="855">
          <cell r="O855">
            <v>0</v>
          </cell>
        </row>
        <row r="856">
          <cell r="O856">
            <v>0</v>
          </cell>
        </row>
        <row r="857">
          <cell r="O857">
            <v>0</v>
          </cell>
        </row>
        <row r="858">
          <cell r="O858">
            <v>0</v>
          </cell>
        </row>
        <row r="859">
          <cell r="O859">
            <v>0</v>
          </cell>
        </row>
        <row r="860">
          <cell r="O860">
            <v>0</v>
          </cell>
        </row>
        <row r="861">
          <cell r="O861">
            <v>0</v>
          </cell>
        </row>
        <row r="862">
          <cell r="O862">
            <v>0</v>
          </cell>
        </row>
        <row r="863">
          <cell r="O863">
            <v>0</v>
          </cell>
        </row>
        <row r="864">
          <cell r="O864">
            <v>0</v>
          </cell>
        </row>
        <row r="865">
          <cell r="O865">
            <v>0</v>
          </cell>
        </row>
        <row r="866">
          <cell r="O866">
            <v>0</v>
          </cell>
        </row>
        <row r="867">
          <cell r="O867">
            <v>0</v>
          </cell>
        </row>
        <row r="868">
          <cell r="O868">
            <v>0</v>
          </cell>
        </row>
        <row r="869">
          <cell r="O869">
            <v>0</v>
          </cell>
        </row>
        <row r="870">
          <cell r="O870">
            <v>0</v>
          </cell>
        </row>
        <row r="871">
          <cell r="O871">
            <v>0</v>
          </cell>
        </row>
        <row r="872">
          <cell r="O872">
            <v>0</v>
          </cell>
        </row>
        <row r="873">
          <cell r="O873">
            <v>0</v>
          </cell>
        </row>
        <row r="874">
          <cell r="O874">
            <v>0</v>
          </cell>
        </row>
        <row r="875">
          <cell r="O875">
            <v>0</v>
          </cell>
        </row>
        <row r="876">
          <cell r="O876">
            <v>0</v>
          </cell>
        </row>
        <row r="877">
          <cell r="O877">
            <v>0</v>
          </cell>
        </row>
        <row r="878">
          <cell r="O878">
            <v>0</v>
          </cell>
        </row>
        <row r="879">
          <cell r="O879">
            <v>0</v>
          </cell>
        </row>
        <row r="880">
          <cell r="O880">
            <v>0</v>
          </cell>
        </row>
        <row r="881">
          <cell r="O881">
            <v>0</v>
          </cell>
        </row>
        <row r="882">
          <cell r="O882">
            <v>0</v>
          </cell>
        </row>
        <row r="883">
          <cell r="O883">
            <v>0</v>
          </cell>
        </row>
        <row r="884">
          <cell r="O884">
            <v>0</v>
          </cell>
        </row>
        <row r="885">
          <cell r="O885">
            <v>0</v>
          </cell>
        </row>
        <row r="886">
          <cell r="O886">
            <v>0</v>
          </cell>
        </row>
        <row r="887">
          <cell r="O887">
            <v>0</v>
          </cell>
        </row>
        <row r="888">
          <cell r="O888">
            <v>0</v>
          </cell>
        </row>
        <row r="889">
          <cell r="O889">
            <v>0</v>
          </cell>
        </row>
        <row r="890">
          <cell r="O890">
            <v>0</v>
          </cell>
        </row>
        <row r="891">
          <cell r="O891">
            <v>0</v>
          </cell>
        </row>
        <row r="892">
          <cell r="O892">
            <v>0</v>
          </cell>
        </row>
        <row r="893">
          <cell r="O893">
            <v>0</v>
          </cell>
        </row>
        <row r="894">
          <cell r="O894">
            <v>0</v>
          </cell>
        </row>
        <row r="895">
          <cell r="O895">
            <v>0</v>
          </cell>
        </row>
        <row r="896">
          <cell r="O896">
            <v>0</v>
          </cell>
        </row>
        <row r="897">
          <cell r="O897">
            <v>0</v>
          </cell>
        </row>
        <row r="898">
          <cell r="O898">
            <v>0</v>
          </cell>
        </row>
        <row r="899">
          <cell r="O899">
            <v>0</v>
          </cell>
        </row>
        <row r="900">
          <cell r="O900">
            <v>0</v>
          </cell>
        </row>
        <row r="901">
          <cell r="O901">
            <v>0</v>
          </cell>
        </row>
        <row r="902">
          <cell r="O902">
            <v>0</v>
          </cell>
        </row>
        <row r="903">
          <cell r="O903">
            <v>0</v>
          </cell>
        </row>
        <row r="904">
          <cell r="O904">
            <v>0</v>
          </cell>
        </row>
        <row r="905">
          <cell r="O905">
            <v>0</v>
          </cell>
        </row>
        <row r="906">
          <cell r="O906">
            <v>0</v>
          </cell>
        </row>
        <row r="907">
          <cell r="O907">
            <v>0</v>
          </cell>
        </row>
        <row r="908">
          <cell r="O908">
            <v>0</v>
          </cell>
        </row>
        <row r="909">
          <cell r="O909">
            <v>0</v>
          </cell>
        </row>
        <row r="910">
          <cell r="O910">
            <v>0</v>
          </cell>
        </row>
        <row r="911">
          <cell r="O911">
            <v>0</v>
          </cell>
        </row>
        <row r="912">
          <cell r="O912">
            <v>0</v>
          </cell>
        </row>
        <row r="913">
          <cell r="O913">
            <v>0</v>
          </cell>
        </row>
        <row r="914">
          <cell r="O914">
            <v>0</v>
          </cell>
        </row>
        <row r="915">
          <cell r="O915">
            <v>0</v>
          </cell>
        </row>
        <row r="916">
          <cell r="O916">
            <v>0</v>
          </cell>
        </row>
        <row r="917">
          <cell r="O917">
            <v>0</v>
          </cell>
        </row>
        <row r="918">
          <cell r="O918">
            <v>0</v>
          </cell>
        </row>
        <row r="919">
          <cell r="O919">
            <v>0</v>
          </cell>
        </row>
        <row r="920">
          <cell r="O920">
            <v>0</v>
          </cell>
        </row>
        <row r="921">
          <cell r="O921">
            <v>0</v>
          </cell>
        </row>
        <row r="922">
          <cell r="O922">
            <v>0</v>
          </cell>
        </row>
        <row r="923">
          <cell r="O923">
            <v>0</v>
          </cell>
        </row>
        <row r="924">
          <cell r="O924">
            <v>0</v>
          </cell>
        </row>
        <row r="925">
          <cell r="O925">
            <v>0</v>
          </cell>
        </row>
        <row r="926">
          <cell r="O926">
            <v>0</v>
          </cell>
        </row>
        <row r="927">
          <cell r="O927">
            <v>0</v>
          </cell>
        </row>
        <row r="928">
          <cell r="O928">
            <v>0</v>
          </cell>
        </row>
        <row r="929">
          <cell r="O929">
            <v>0</v>
          </cell>
        </row>
        <row r="930">
          <cell r="O930">
            <v>0</v>
          </cell>
        </row>
        <row r="931">
          <cell r="O931">
            <v>0</v>
          </cell>
        </row>
        <row r="932">
          <cell r="O932">
            <v>0</v>
          </cell>
        </row>
        <row r="933">
          <cell r="O933">
            <v>0</v>
          </cell>
        </row>
        <row r="934">
          <cell r="O934">
            <v>0</v>
          </cell>
        </row>
        <row r="935">
          <cell r="O935">
            <v>0</v>
          </cell>
        </row>
        <row r="936">
          <cell r="O936">
            <v>0</v>
          </cell>
        </row>
        <row r="937">
          <cell r="O937">
            <v>0</v>
          </cell>
        </row>
        <row r="938">
          <cell r="O938">
            <v>0</v>
          </cell>
        </row>
        <row r="939">
          <cell r="O939">
            <v>0</v>
          </cell>
        </row>
        <row r="940">
          <cell r="O940">
            <v>0</v>
          </cell>
        </row>
        <row r="941">
          <cell r="O941">
            <v>0</v>
          </cell>
        </row>
        <row r="942">
          <cell r="O942">
            <v>0</v>
          </cell>
        </row>
        <row r="943">
          <cell r="O943">
            <v>0</v>
          </cell>
        </row>
        <row r="944">
          <cell r="O944">
            <v>0</v>
          </cell>
        </row>
        <row r="945">
          <cell r="O945">
            <v>0</v>
          </cell>
        </row>
        <row r="946">
          <cell r="O946">
            <v>0</v>
          </cell>
        </row>
        <row r="947">
          <cell r="O947">
            <v>0</v>
          </cell>
        </row>
        <row r="948">
          <cell r="O948">
            <v>0</v>
          </cell>
        </row>
        <row r="949">
          <cell r="O949">
            <v>0</v>
          </cell>
        </row>
        <row r="950">
          <cell r="O950">
            <v>0</v>
          </cell>
        </row>
        <row r="951">
          <cell r="O951">
            <v>0</v>
          </cell>
        </row>
        <row r="952">
          <cell r="O952">
            <v>0</v>
          </cell>
        </row>
        <row r="953">
          <cell r="O953">
            <v>0</v>
          </cell>
        </row>
        <row r="954">
          <cell r="O954">
            <v>0</v>
          </cell>
        </row>
        <row r="955">
          <cell r="O955">
            <v>0</v>
          </cell>
        </row>
        <row r="956">
          <cell r="O956">
            <v>0</v>
          </cell>
        </row>
        <row r="957">
          <cell r="O957">
            <v>0</v>
          </cell>
        </row>
        <row r="958">
          <cell r="O958">
            <v>0</v>
          </cell>
        </row>
        <row r="959">
          <cell r="O959">
            <v>0</v>
          </cell>
        </row>
        <row r="960">
          <cell r="O960">
            <v>0</v>
          </cell>
        </row>
        <row r="961">
          <cell r="O961">
            <v>0</v>
          </cell>
        </row>
        <row r="962">
          <cell r="O962">
            <v>0</v>
          </cell>
        </row>
        <row r="963">
          <cell r="O963">
            <v>0</v>
          </cell>
        </row>
        <row r="964">
          <cell r="O964">
            <v>0</v>
          </cell>
        </row>
        <row r="965">
          <cell r="O965">
            <v>0</v>
          </cell>
        </row>
        <row r="966">
          <cell r="O966">
            <v>0</v>
          </cell>
        </row>
        <row r="967">
          <cell r="O967">
            <v>0</v>
          </cell>
        </row>
        <row r="968">
          <cell r="O968">
            <v>0</v>
          </cell>
        </row>
        <row r="969">
          <cell r="O969">
            <v>0</v>
          </cell>
        </row>
        <row r="970">
          <cell r="O970">
            <v>0</v>
          </cell>
        </row>
        <row r="971">
          <cell r="O971">
            <v>0</v>
          </cell>
        </row>
        <row r="972">
          <cell r="O972">
            <v>0</v>
          </cell>
        </row>
        <row r="973">
          <cell r="O973">
            <v>0</v>
          </cell>
        </row>
        <row r="974">
          <cell r="O974">
            <v>0</v>
          </cell>
        </row>
        <row r="975">
          <cell r="O975">
            <v>0</v>
          </cell>
        </row>
        <row r="976">
          <cell r="O976">
            <v>0</v>
          </cell>
        </row>
        <row r="977">
          <cell r="O977">
            <v>0</v>
          </cell>
        </row>
        <row r="978">
          <cell r="O978">
            <v>0</v>
          </cell>
        </row>
        <row r="979">
          <cell r="O979">
            <v>0</v>
          </cell>
        </row>
        <row r="980">
          <cell r="O980">
            <v>0</v>
          </cell>
        </row>
        <row r="981">
          <cell r="O981">
            <v>0</v>
          </cell>
        </row>
        <row r="982">
          <cell r="O982">
            <v>0</v>
          </cell>
        </row>
        <row r="983">
          <cell r="O983">
            <v>0</v>
          </cell>
        </row>
        <row r="984">
          <cell r="O984">
            <v>0</v>
          </cell>
        </row>
        <row r="985">
          <cell r="O985">
            <v>0</v>
          </cell>
        </row>
        <row r="986">
          <cell r="O986">
            <v>0</v>
          </cell>
        </row>
        <row r="987">
          <cell r="O987">
            <v>0</v>
          </cell>
        </row>
        <row r="988">
          <cell r="O988">
            <v>0</v>
          </cell>
        </row>
        <row r="989">
          <cell r="O989">
            <v>0</v>
          </cell>
        </row>
        <row r="990">
          <cell r="O990">
            <v>0</v>
          </cell>
        </row>
        <row r="991">
          <cell r="O991">
            <v>0</v>
          </cell>
        </row>
        <row r="992">
          <cell r="O992">
            <v>0</v>
          </cell>
        </row>
        <row r="993">
          <cell r="O993">
            <v>0</v>
          </cell>
        </row>
        <row r="994">
          <cell r="O994">
            <v>0</v>
          </cell>
        </row>
        <row r="995">
          <cell r="O995">
            <v>0</v>
          </cell>
        </row>
        <row r="996">
          <cell r="O996">
            <v>0</v>
          </cell>
        </row>
        <row r="997">
          <cell r="O997">
            <v>0</v>
          </cell>
        </row>
        <row r="998">
          <cell r="O998">
            <v>0</v>
          </cell>
        </row>
        <row r="999">
          <cell r="O999">
            <v>0</v>
          </cell>
        </row>
        <row r="1000">
          <cell r="O1000">
            <v>0</v>
          </cell>
        </row>
        <row r="1001">
          <cell r="O1001">
            <v>0</v>
          </cell>
        </row>
        <row r="1002">
          <cell r="O1002">
            <v>0</v>
          </cell>
        </row>
        <row r="1003">
          <cell r="O1003">
            <v>0</v>
          </cell>
        </row>
        <row r="1004">
          <cell r="O1004">
            <v>0</v>
          </cell>
        </row>
        <row r="1005">
          <cell r="O1005">
            <v>0</v>
          </cell>
        </row>
        <row r="1006">
          <cell r="O1006">
            <v>0</v>
          </cell>
        </row>
        <row r="1007">
          <cell r="O1007">
            <v>0</v>
          </cell>
        </row>
        <row r="1008">
          <cell r="O1008">
            <v>0</v>
          </cell>
        </row>
        <row r="1009">
          <cell r="O1009">
            <v>0</v>
          </cell>
        </row>
        <row r="1010">
          <cell r="O1010">
            <v>0</v>
          </cell>
        </row>
        <row r="1011">
          <cell r="O1011">
            <v>0</v>
          </cell>
        </row>
        <row r="1012">
          <cell r="O1012">
            <v>0</v>
          </cell>
        </row>
        <row r="1013">
          <cell r="O1013">
            <v>0</v>
          </cell>
        </row>
        <row r="1014">
          <cell r="O1014">
            <v>0</v>
          </cell>
        </row>
        <row r="1015">
          <cell r="O1015">
            <v>0</v>
          </cell>
        </row>
        <row r="1016">
          <cell r="O1016">
            <v>0</v>
          </cell>
        </row>
        <row r="1017">
          <cell r="O1017">
            <v>0</v>
          </cell>
        </row>
        <row r="1018">
          <cell r="O1018">
            <v>0</v>
          </cell>
        </row>
        <row r="1019">
          <cell r="O1019">
            <v>0</v>
          </cell>
        </row>
        <row r="1020">
          <cell r="O1020">
            <v>0</v>
          </cell>
        </row>
        <row r="1021">
          <cell r="O1021">
            <v>0</v>
          </cell>
        </row>
        <row r="1022">
          <cell r="O1022">
            <v>0</v>
          </cell>
        </row>
        <row r="1023">
          <cell r="O1023">
            <v>0</v>
          </cell>
        </row>
        <row r="1024">
          <cell r="O1024">
            <v>0</v>
          </cell>
        </row>
        <row r="1025">
          <cell r="O1025">
            <v>0</v>
          </cell>
        </row>
        <row r="1026">
          <cell r="O1026">
            <v>0</v>
          </cell>
        </row>
        <row r="1027">
          <cell r="O1027">
            <v>0</v>
          </cell>
        </row>
        <row r="1028">
          <cell r="O1028">
            <v>0</v>
          </cell>
        </row>
        <row r="1029">
          <cell r="O1029">
            <v>0</v>
          </cell>
        </row>
        <row r="1030">
          <cell r="O1030">
            <v>0</v>
          </cell>
        </row>
        <row r="1031">
          <cell r="O1031">
            <v>0</v>
          </cell>
        </row>
        <row r="1032">
          <cell r="O1032">
            <v>0</v>
          </cell>
        </row>
        <row r="1033">
          <cell r="O1033">
            <v>0</v>
          </cell>
        </row>
        <row r="1034">
          <cell r="O1034">
            <v>0</v>
          </cell>
        </row>
        <row r="1035">
          <cell r="O1035">
            <v>0</v>
          </cell>
        </row>
        <row r="1036">
          <cell r="O1036">
            <v>0</v>
          </cell>
        </row>
        <row r="1037">
          <cell r="O1037">
            <v>0</v>
          </cell>
        </row>
        <row r="1038">
          <cell r="O1038">
            <v>0</v>
          </cell>
        </row>
        <row r="1039">
          <cell r="O1039">
            <v>0</v>
          </cell>
        </row>
        <row r="1040">
          <cell r="O1040">
            <v>0</v>
          </cell>
        </row>
        <row r="1041">
          <cell r="O1041">
            <v>0</v>
          </cell>
        </row>
        <row r="1042">
          <cell r="O1042">
            <v>0</v>
          </cell>
        </row>
        <row r="1043">
          <cell r="O1043">
            <v>0</v>
          </cell>
        </row>
        <row r="1044">
          <cell r="O1044">
            <v>0</v>
          </cell>
        </row>
        <row r="1045">
          <cell r="O1045">
            <v>0</v>
          </cell>
        </row>
        <row r="1046">
          <cell r="O1046">
            <v>0</v>
          </cell>
        </row>
        <row r="1047">
          <cell r="O1047">
            <v>0</v>
          </cell>
        </row>
        <row r="1048">
          <cell r="O1048">
            <v>0</v>
          </cell>
        </row>
        <row r="1049">
          <cell r="O1049">
            <v>0</v>
          </cell>
        </row>
        <row r="1050">
          <cell r="O1050">
            <v>0</v>
          </cell>
        </row>
        <row r="1051">
          <cell r="O1051">
            <v>0</v>
          </cell>
        </row>
        <row r="1052">
          <cell r="O1052">
            <v>0</v>
          </cell>
        </row>
        <row r="1053">
          <cell r="O1053">
            <v>0</v>
          </cell>
        </row>
        <row r="1054">
          <cell r="O1054">
            <v>0</v>
          </cell>
        </row>
        <row r="1055">
          <cell r="O1055">
            <v>0</v>
          </cell>
        </row>
        <row r="1056">
          <cell r="O1056">
            <v>0</v>
          </cell>
        </row>
        <row r="1057">
          <cell r="O1057">
            <v>0</v>
          </cell>
        </row>
        <row r="1058">
          <cell r="O1058">
            <v>0</v>
          </cell>
        </row>
        <row r="1059">
          <cell r="O1059">
            <v>0</v>
          </cell>
        </row>
        <row r="1060">
          <cell r="O1060">
            <v>0</v>
          </cell>
        </row>
        <row r="1061">
          <cell r="O1061">
            <v>0</v>
          </cell>
        </row>
        <row r="1062">
          <cell r="O1062">
            <v>0</v>
          </cell>
        </row>
        <row r="1063">
          <cell r="O1063">
            <v>0</v>
          </cell>
        </row>
        <row r="1064">
          <cell r="O1064">
            <v>0</v>
          </cell>
        </row>
        <row r="1065">
          <cell r="O1065">
            <v>0</v>
          </cell>
        </row>
        <row r="1066">
          <cell r="O1066">
            <v>0</v>
          </cell>
        </row>
        <row r="1067">
          <cell r="O1067">
            <v>0</v>
          </cell>
        </row>
        <row r="1068">
          <cell r="O1068">
            <v>0</v>
          </cell>
        </row>
        <row r="1069">
          <cell r="O1069">
            <v>0</v>
          </cell>
        </row>
        <row r="1070">
          <cell r="O1070">
            <v>0</v>
          </cell>
        </row>
        <row r="1071">
          <cell r="O1071">
            <v>0</v>
          </cell>
        </row>
        <row r="1072">
          <cell r="O1072">
            <v>0</v>
          </cell>
        </row>
        <row r="1073">
          <cell r="O1073">
            <v>0</v>
          </cell>
        </row>
        <row r="1074">
          <cell r="O1074">
            <v>0</v>
          </cell>
        </row>
        <row r="1075">
          <cell r="O1075">
            <v>0</v>
          </cell>
        </row>
        <row r="1076">
          <cell r="O1076">
            <v>0</v>
          </cell>
        </row>
        <row r="1077">
          <cell r="O1077">
            <v>0</v>
          </cell>
        </row>
        <row r="1078">
          <cell r="O1078">
            <v>0</v>
          </cell>
        </row>
        <row r="1079">
          <cell r="O1079">
            <v>0</v>
          </cell>
        </row>
        <row r="1080">
          <cell r="O1080">
            <v>0</v>
          </cell>
        </row>
        <row r="1081">
          <cell r="O1081">
            <v>0</v>
          </cell>
        </row>
        <row r="1082">
          <cell r="O1082">
            <v>0</v>
          </cell>
        </row>
        <row r="1083">
          <cell r="O1083">
            <v>0</v>
          </cell>
        </row>
        <row r="1084">
          <cell r="O1084">
            <v>0</v>
          </cell>
        </row>
        <row r="1085">
          <cell r="O1085">
            <v>0</v>
          </cell>
        </row>
        <row r="1086">
          <cell r="O1086">
            <v>0</v>
          </cell>
        </row>
        <row r="1087">
          <cell r="O1087">
            <v>0</v>
          </cell>
        </row>
        <row r="1088">
          <cell r="O1088">
            <v>0</v>
          </cell>
        </row>
        <row r="1089">
          <cell r="O1089">
            <v>0</v>
          </cell>
        </row>
        <row r="1090">
          <cell r="O1090">
            <v>0</v>
          </cell>
        </row>
        <row r="1091">
          <cell r="O1091">
            <v>0</v>
          </cell>
        </row>
        <row r="1092">
          <cell r="O1092">
            <v>0</v>
          </cell>
        </row>
        <row r="1093">
          <cell r="O1093">
            <v>0</v>
          </cell>
        </row>
        <row r="1094">
          <cell r="O1094">
            <v>0</v>
          </cell>
        </row>
        <row r="1095">
          <cell r="O1095">
            <v>0</v>
          </cell>
        </row>
        <row r="1096">
          <cell r="O1096">
            <v>0</v>
          </cell>
        </row>
        <row r="1097">
          <cell r="O1097">
            <v>0</v>
          </cell>
        </row>
        <row r="1098">
          <cell r="O1098">
            <v>0</v>
          </cell>
        </row>
        <row r="1099">
          <cell r="O1099">
            <v>0</v>
          </cell>
        </row>
        <row r="1100">
          <cell r="O1100">
            <v>0</v>
          </cell>
        </row>
        <row r="1101">
          <cell r="O1101">
            <v>0</v>
          </cell>
        </row>
        <row r="1102">
          <cell r="O1102">
            <v>0</v>
          </cell>
        </row>
        <row r="1103">
          <cell r="O1103">
            <v>0</v>
          </cell>
        </row>
        <row r="1104">
          <cell r="O1104">
            <v>0</v>
          </cell>
        </row>
        <row r="1105">
          <cell r="O1105">
            <v>0</v>
          </cell>
        </row>
        <row r="1106">
          <cell r="O1106">
            <v>0</v>
          </cell>
        </row>
        <row r="1107">
          <cell r="O1107">
            <v>0</v>
          </cell>
        </row>
        <row r="1108">
          <cell r="O1108">
            <v>0</v>
          </cell>
        </row>
        <row r="1109">
          <cell r="O1109">
            <v>0</v>
          </cell>
        </row>
        <row r="1110">
          <cell r="O1110">
            <v>0</v>
          </cell>
        </row>
        <row r="1111">
          <cell r="O1111">
            <v>0</v>
          </cell>
        </row>
        <row r="1112">
          <cell r="O1112">
            <v>0</v>
          </cell>
        </row>
        <row r="1113">
          <cell r="O1113">
            <v>0</v>
          </cell>
        </row>
        <row r="1114">
          <cell r="O1114">
            <v>0</v>
          </cell>
        </row>
        <row r="1115">
          <cell r="O1115">
            <v>0</v>
          </cell>
        </row>
        <row r="1116">
          <cell r="O1116">
            <v>0</v>
          </cell>
        </row>
        <row r="1117">
          <cell r="O1117">
            <v>0</v>
          </cell>
        </row>
        <row r="1118">
          <cell r="O1118">
            <v>0</v>
          </cell>
        </row>
        <row r="1119">
          <cell r="O1119">
            <v>0</v>
          </cell>
        </row>
        <row r="1120">
          <cell r="O1120">
            <v>0</v>
          </cell>
        </row>
        <row r="1121">
          <cell r="O1121">
            <v>0</v>
          </cell>
        </row>
        <row r="1122">
          <cell r="O1122">
            <v>0</v>
          </cell>
        </row>
        <row r="1123">
          <cell r="O1123">
            <v>0</v>
          </cell>
        </row>
        <row r="1124">
          <cell r="O1124">
            <v>0</v>
          </cell>
        </row>
        <row r="1125">
          <cell r="O1125">
            <v>0</v>
          </cell>
        </row>
        <row r="1126">
          <cell r="O1126">
            <v>0</v>
          </cell>
        </row>
        <row r="1127">
          <cell r="O1127">
            <v>0</v>
          </cell>
        </row>
        <row r="1128">
          <cell r="O1128">
            <v>0</v>
          </cell>
        </row>
        <row r="1129">
          <cell r="O1129">
            <v>0</v>
          </cell>
        </row>
        <row r="1130">
          <cell r="O1130">
            <v>0</v>
          </cell>
        </row>
        <row r="1131">
          <cell r="O1131">
            <v>0</v>
          </cell>
        </row>
        <row r="1132">
          <cell r="O1132">
            <v>0</v>
          </cell>
        </row>
        <row r="1133">
          <cell r="O1133">
            <v>0</v>
          </cell>
        </row>
        <row r="1134">
          <cell r="O1134">
            <v>0</v>
          </cell>
        </row>
        <row r="1135">
          <cell r="O1135">
            <v>0</v>
          </cell>
        </row>
        <row r="1136">
          <cell r="O1136">
            <v>0</v>
          </cell>
        </row>
        <row r="1137">
          <cell r="O1137">
            <v>0</v>
          </cell>
        </row>
        <row r="1138">
          <cell r="O1138">
            <v>0</v>
          </cell>
        </row>
        <row r="1139">
          <cell r="O1139">
            <v>0</v>
          </cell>
        </row>
        <row r="1140">
          <cell r="O1140">
            <v>0</v>
          </cell>
        </row>
        <row r="1141">
          <cell r="O1141">
            <v>0</v>
          </cell>
        </row>
        <row r="1142">
          <cell r="O1142">
            <v>0</v>
          </cell>
        </row>
        <row r="1143">
          <cell r="O1143">
            <v>0</v>
          </cell>
        </row>
        <row r="1144">
          <cell r="O1144">
            <v>0</v>
          </cell>
        </row>
        <row r="1145">
          <cell r="O1145">
            <v>0</v>
          </cell>
        </row>
        <row r="1146">
          <cell r="O1146">
            <v>0</v>
          </cell>
        </row>
        <row r="1147">
          <cell r="O1147">
            <v>0</v>
          </cell>
        </row>
        <row r="1148">
          <cell r="O1148">
            <v>0</v>
          </cell>
        </row>
        <row r="1149">
          <cell r="O1149">
            <v>0</v>
          </cell>
        </row>
        <row r="1150">
          <cell r="O1150">
            <v>0</v>
          </cell>
        </row>
        <row r="1151">
          <cell r="O1151">
            <v>0</v>
          </cell>
        </row>
        <row r="1152">
          <cell r="O1152">
            <v>0</v>
          </cell>
        </row>
        <row r="1153">
          <cell r="O1153">
            <v>0</v>
          </cell>
        </row>
        <row r="1154">
          <cell r="O1154">
            <v>0</v>
          </cell>
        </row>
        <row r="1155">
          <cell r="O1155">
            <v>0</v>
          </cell>
        </row>
        <row r="1156">
          <cell r="O1156">
            <v>0</v>
          </cell>
        </row>
        <row r="1157">
          <cell r="O1157">
            <v>0</v>
          </cell>
        </row>
        <row r="1158">
          <cell r="O1158">
            <v>0</v>
          </cell>
        </row>
        <row r="1159">
          <cell r="O1159">
            <v>0</v>
          </cell>
        </row>
        <row r="1160">
          <cell r="O1160">
            <v>0</v>
          </cell>
        </row>
        <row r="1161">
          <cell r="O1161">
            <v>0</v>
          </cell>
        </row>
        <row r="1162">
          <cell r="O1162">
            <v>0</v>
          </cell>
        </row>
        <row r="1163">
          <cell r="O1163">
            <v>0</v>
          </cell>
        </row>
        <row r="1164">
          <cell r="O1164">
            <v>0</v>
          </cell>
        </row>
        <row r="1165">
          <cell r="O1165">
            <v>0</v>
          </cell>
        </row>
        <row r="1166">
          <cell r="O1166">
            <v>0</v>
          </cell>
        </row>
        <row r="1167">
          <cell r="O1167">
            <v>0</v>
          </cell>
        </row>
        <row r="1168">
          <cell r="O1168">
            <v>0</v>
          </cell>
        </row>
        <row r="1169">
          <cell r="O1169">
            <v>0</v>
          </cell>
        </row>
        <row r="1170">
          <cell r="O1170">
            <v>0</v>
          </cell>
        </row>
        <row r="1171">
          <cell r="O1171">
            <v>0</v>
          </cell>
        </row>
        <row r="1172">
          <cell r="O1172">
            <v>0</v>
          </cell>
        </row>
        <row r="1173">
          <cell r="O1173">
            <v>0</v>
          </cell>
        </row>
        <row r="1174">
          <cell r="O1174">
            <v>0</v>
          </cell>
        </row>
        <row r="1175">
          <cell r="O1175">
            <v>0</v>
          </cell>
        </row>
        <row r="1176">
          <cell r="O1176">
            <v>0</v>
          </cell>
        </row>
        <row r="1177">
          <cell r="O1177">
            <v>0</v>
          </cell>
        </row>
        <row r="1178">
          <cell r="O1178">
            <v>0</v>
          </cell>
        </row>
        <row r="1179">
          <cell r="O1179">
            <v>0</v>
          </cell>
        </row>
        <row r="1180">
          <cell r="O1180">
            <v>0</v>
          </cell>
        </row>
        <row r="1181">
          <cell r="O1181">
            <v>0</v>
          </cell>
        </row>
        <row r="1182">
          <cell r="O1182">
            <v>0</v>
          </cell>
        </row>
        <row r="1183">
          <cell r="O1183">
            <v>0</v>
          </cell>
        </row>
        <row r="1184">
          <cell r="O1184">
            <v>0</v>
          </cell>
        </row>
        <row r="1185">
          <cell r="O1185">
            <v>0</v>
          </cell>
        </row>
        <row r="1186">
          <cell r="O1186">
            <v>0</v>
          </cell>
        </row>
        <row r="1187">
          <cell r="O1187">
            <v>0</v>
          </cell>
        </row>
        <row r="1188">
          <cell r="O1188">
            <v>0</v>
          </cell>
        </row>
        <row r="1189">
          <cell r="O1189">
            <v>0</v>
          </cell>
        </row>
        <row r="1190">
          <cell r="O1190">
            <v>0</v>
          </cell>
        </row>
        <row r="1191">
          <cell r="O1191">
            <v>0</v>
          </cell>
        </row>
        <row r="1192">
          <cell r="O1192">
            <v>0</v>
          </cell>
        </row>
        <row r="1193">
          <cell r="O1193">
            <v>0</v>
          </cell>
        </row>
        <row r="1194">
          <cell r="O1194">
            <v>0</v>
          </cell>
        </row>
        <row r="1195">
          <cell r="O1195">
            <v>0</v>
          </cell>
        </row>
        <row r="1196">
          <cell r="O1196">
            <v>0</v>
          </cell>
        </row>
        <row r="1197">
          <cell r="O1197">
            <v>0</v>
          </cell>
        </row>
        <row r="1198">
          <cell r="O1198">
            <v>0</v>
          </cell>
        </row>
        <row r="1199">
          <cell r="O1199">
            <v>0</v>
          </cell>
        </row>
        <row r="1200">
          <cell r="O1200">
            <v>0</v>
          </cell>
        </row>
        <row r="1201">
          <cell r="O1201">
            <v>0</v>
          </cell>
        </row>
        <row r="1202">
          <cell r="O1202">
            <v>0</v>
          </cell>
        </row>
        <row r="1203">
          <cell r="O1203">
            <v>0</v>
          </cell>
        </row>
        <row r="1204">
          <cell r="O1204">
            <v>0</v>
          </cell>
        </row>
        <row r="1205">
          <cell r="O1205">
            <v>0</v>
          </cell>
        </row>
        <row r="1206">
          <cell r="O1206">
            <v>0</v>
          </cell>
        </row>
        <row r="1207">
          <cell r="O1207">
            <v>0</v>
          </cell>
        </row>
        <row r="1208">
          <cell r="O1208">
            <v>0</v>
          </cell>
        </row>
        <row r="1209">
          <cell r="O1209">
            <v>0</v>
          </cell>
        </row>
        <row r="1210">
          <cell r="O1210">
            <v>0</v>
          </cell>
        </row>
        <row r="1211">
          <cell r="O1211">
            <v>0</v>
          </cell>
        </row>
        <row r="1212">
          <cell r="O1212">
            <v>0</v>
          </cell>
        </row>
        <row r="1213">
          <cell r="O1213">
            <v>0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>
        <row r="9">
          <cell r="O9" t="str">
            <v>UREN P/JR     NALOOP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a-Data"/>
      <sheetName val="1b-Contractblad totaal"/>
      <sheetName val="1c-Contractblad per locatie"/>
      <sheetName val="2-Kengetal"/>
      <sheetName val="3-Basis ruimtestaat"/>
      <sheetName val="4-Premies en opslagen"/>
      <sheetName val="5-Opbouw uurtarieven"/>
      <sheetName val="6-Tarievenmatrix"/>
      <sheetName val="7-Afroepprijs"/>
    </sheetNames>
    <sheetDataSet>
      <sheetData sheetId="0"/>
      <sheetData sheetId="1"/>
      <sheetData sheetId="2"/>
      <sheetData sheetId="3"/>
      <sheetData sheetId="4"/>
      <sheetData sheetId="5">
        <row r="9">
          <cell r="M9" t="str">
            <v>UREN P/JR        MA-VR</v>
          </cell>
          <cell r="N9" t="str">
            <v>UREN P/JR     NALOOP</v>
          </cell>
        </row>
        <row r="10">
          <cell r="M10">
            <v>0</v>
          </cell>
          <cell r="N10">
            <v>0</v>
          </cell>
        </row>
        <row r="11">
          <cell r="M11">
            <v>0</v>
          </cell>
          <cell r="N11">
            <v>0</v>
          </cell>
        </row>
        <row r="12">
          <cell r="M12">
            <v>0</v>
          </cell>
          <cell r="N12">
            <v>0</v>
          </cell>
        </row>
        <row r="13">
          <cell r="M13">
            <v>0</v>
          </cell>
          <cell r="N13">
            <v>0</v>
          </cell>
        </row>
        <row r="14">
          <cell r="M14">
            <v>0</v>
          </cell>
          <cell r="N14">
            <v>0</v>
          </cell>
        </row>
        <row r="15">
          <cell r="M15">
            <v>0</v>
          </cell>
          <cell r="N15">
            <v>0</v>
          </cell>
        </row>
        <row r="16">
          <cell r="M16">
            <v>0</v>
          </cell>
          <cell r="N16">
            <v>0</v>
          </cell>
        </row>
        <row r="17">
          <cell r="M17">
            <v>0</v>
          </cell>
          <cell r="N17">
            <v>0</v>
          </cell>
        </row>
        <row r="18">
          <cell r="M18">
            <v>0</v>
          </cell>
          <cell r="N18">
            <v>0</v>
          </cell>
        </row>
        <row r="19">
          <cell r="M19">
            <v>0</v>
          </cell>
          <cell r="N19">
            <v>0</v>
          </cell>
        </row>
        <row r="20">
          <cell r="M20">
            <v>0</v>
          </cell>
          <cell r="N20">
            <v>0</v>
          </cell>
        </row>
        <row r="21">
          <cell r="M21">
            <v>0</v>
          </cell>
          <cell r="N21">
            <v>0</v>
          </cell>
        </row>
        <row r="22">
          <cell r="M22">
            <v>0</v>
          </cell>
          <cell r="N22">
            <v>0</v>
          </cell>
        </row>
        <row r="23">
          <cell r="M23">
            <v>0</v>
          </cell>
          <cell r="N23">
            <v>0</v>
          </cell>
        </row>
        <row r="24">
          <cell r="M24">
            <v>0</v>
          </cell>
          <cell r="N24">
            <v>0</v>
          </cell>
        </row>
        <row r="25">
          <cell r="M25">
            <v>0</v>
          </cell>
          <cell r="N25">
            <v>0</v>
          </cell>
        </row>
        <row r="26">
          <cell r="M26">
            <v>0</v>
          </cell>
          <cell r="N26">
            <v>0</v>
          </cell>
        </row>
        <row r="27">
          <cell r="M27">
            <v>0</v>
          </cell>
          <cell r="N27">
            <v>0</v>
          </cell>
        </row>
        <row r="28">
          <cell r="M28">
            <v>0</v>
          </cell>
          <cell r="N28">
            <v>0</v>
          </cell>
        </row>
        <row r="29">
          <cell r="M29">
            <v>0</v>
          </cell>
          <cell r="N29">
            <v>0</v>
          </cell>
        </row>
        <row r="30">
          <cell r="M30">
            <v>0</v>
          </cell>
          <cell r="N30">
            <v>0</v>
          </cell>
        </row>
        <row r="31">
          <cell r="M31">
            <v>0</v>
          </cell>
          <cell r="N31">
            <v>0</v>
          </cell>
        </row>
        <row r="32">
          <cell r="M32">
            <v>0</v>
          </cell>
          <cell r="N32">
            <v>0</v>
          </cell>
        </row>
        <row r="33">
          <cell r="M33">
            <v>0</v>
          </cell>
          <cell r="N33">
            <v>0</v>
          </cell>
        </row>
        <row r="34">
          <cell r="M34">
            <v>0</v>
          </cell>
          <cell r="N34">
            <v>0</v>
          </cell>
        </row>
        <row r="35">
          <cell r="M35">
            <v>0</v>
          </cell>
          <cell r="N35">
            <v>0</v>
          </cell>
        </row>
        <row r="36">
          <cell r="M36">
            <v>0</v>
          </cell>
          <cell r="N36">
            <v>0</v>
          </cell>
        </row>
        <row r="37">
          <cell r="M37">
            <v>0</v>
          </cell>
          <cell r="N37">
            <v>0</v>
          </cell>
        </row>
        <row r="38">
          <cell r="M38">
            <v>0</v>
          </cell>
          <cell r="N38">
            <v>0</v>
          </cell>
        </row>
        <row r="39">
          <cell r="M39">
            <v>0</v>
          </cell>
          <cell r="N39">
            <v>0</v>
          </cell>
        </row>
        <row r="40">
          <cell r="M40">
            <v>0</v>
          </cell>
          <cell r="N40">
            <v>0</v>
          </cell>
        </row>
        <row r="41">
          <cell r="M41">
            <v>0</v>
          </cell>
          <cell r="N41">
            <v>0</v>
          </cell>
        </row>
        <row r="42">
          <cell r="M42">
            <v>0</v>
          </cell>
          <cell r="N42">
            <v>0</v>
          </cell>
        </row>
        <row r="43">
          <cell r="M43">
            <v>0</v>
          </cell>
          <cell r="N43">
            <v>0</v>
          </cell>
        </row>
        <row r="44">
          <cell r="M44">
            <v>0</v>
          </cell>
          <cell r="N44">
            <v>0</v>
          </cell>
        </row>
        <row r="45">
          <cell r="M45">
            <v>0</v>
          </cell>
          <cell r="N45">
            <v>0</v>
          </cell>
        </row>
        <row r="46">
          <cell r="M46">
            <v>0</v>
          </cell>
          <cell r="N46">
            <v>0</v>
          </cell>
        </row>
        <row r="47">
          <cell r="M47">
            <v>0</v>
          </cell>
          <cell r="N47">
            <v>0</v>
          </cell>
        </row>
        <row r="48">
          <cell r="M48">
            <v>0</v>
          </cell>
          <cell r="N48">
            <v>0</v>
          </cell>
        </row>
        <row r="49">
          <cell r="M49">
            <v>0</v>
          </cell>
          <cell r="N49">
            <v>0</v>
          </cell>
        </row>
        <row r="50">
          <cell r="M50">
            <v>0</v>
          </cell>
          <cell r="N50">
            <v>0</v>
          </cell>
        </row>
        <row r="51">
          <cell r="M51">
            <v>0</v>
          </cell>
          <cell r="N51">
            <v>0</v>
          </cell>
        </row>
        <row r="52">
          <cell r="M52">
            <v>0</v>
          </cell>
          <cell r="N52">
            <v>0</v>
          </cell>
        </row>
        <row r="53">
          <cell r="M53">
            <v>0</v>
          </cell>
          <cell r="N53">
            <v>0</v>
          </cell>
        </row>
        <row r="54">
          <cell r="M54">
            <v>0</v>
          </cell>
          <cell r="N54">
            <v>0</v>
          </cell>
        </row>
        <row r="55">
          <cell r="M55">
            <v>0</v>
          </cell>
          <cell r="N55">
            <v>0</v>
          </cell>
        </row>
        <row r="56">
          <cell r="M56">
            <v>0</v>
          </cell>
          <cell r="N56">
            <v>0</v>
          </cell>
        </row>
        <row r="57">
          <cell r="M57">
            <v>0</v>
          </cell>
          <cell r="N57">
            <v>0</v>
          </cell>
        </row>
        <row r="58">
          <cell r="M58">
            <v>0</v>
          </cell>
          <cell r="N58">
            <v>0</v>
          </cell>
        </row>
        <row r="59">
          <cell r="M59">
            <v>0</v>
          </cell>
          <cell r="N59">
            <v>0</v>
          </cell>
        </row>
        <row r="60">
          <cell r="M60">
            <v>0</v>
          </cell>
          <cell r="N60">
            <v>0</v>
          </cell>
        </row>
        <row r="61">
          <cell r="M61">
            <v>0</v>
          </cell>
          <cell r="N61">
            <v>0</v>
          </cell>
        </row>
        <row r="62">
          <cell r="M62">
            <v>0</v>
          </cell>
          <cell r="N62">
            <v>0</v>
          </cell>
        </row>
        <row r="63">
          <cell r="M63">
            <v>0</v>
          </cell>
          <cell r="N63">
            <v>0</v>
          </cell>
        </row>
        <row r="64">
          <cell r="M64">
            <v>0</v>
          </cell>
          <cell r="N64">
            <v>0</v>
          </cell>
        </row>
        <row r="65">
          <cell r="M65">
            <v>0</v>
          </cell>
          <cell r="N65">
            <v>0</v>
          </cell>
        </row>
        <row r="66">
          <cell r="M66">
            <v>0</v>
          </cell>
          <cell r="N66">
            <v>0</v>
          </cell>
        </row>
        <row r="67">
          <cell r="M67">
            <v>0</v>
          </cell>
          <cell r="N67">
            <v>0</v>
          </cell>
        </row>
        <row r="68">
          <cell r="M68">
            <v>0</v>
          </cell>
          <cell r="N68">
            <v>0</v>
          </cell>
        </row>
        <row r="69">
          <cell r="M69">
            <v>0</v>
          </cell>
          <cell r="N69">
            <v>0</v>
          </cell>
        </row>
        <row r="70">
          <cell r="M70">
            <v>0</v>
          </cell>
          <cell r="N70">
            <v>0</v>
          </cell>
        </row>
        <row r="71">
          <cell r="M71">
            <v>0</v>
          </cell>
          <cell r="N71">
            <v>0</v>
          </cell>
        </row>
        <row r="72">
          <cell r="M72">
            <v>0</v>
          </cell>
          <cell r="N72">
            <v>0</v>
          </cell>
        </row>
        <row r="73">
          <cell r="M73">
            <v>0</v>
          </cell>
          <cell r="N73">
            <v>0</v>
          </cell>
        </row>
        <row r="74">
          <cell r="M74">
            <v>0</v>
          </cell>
          <cell r="N74">
            <v>0</v>
          </cell>
        </row>
        <row r="75">
          <cell r="M75">
            <v>0</v>
          </cell>
          <cell r="N75">
            <v>0</v>
          </cell>
        </row>
        <row r="76">
          <cell r="M76">
            <v>0</v>
          </cell>
          <cell r="N76">
            <v>0</v>
          </cell>
        </row>
        <row r="77">
          <cell r="M77">
            <v>0</v>
          </cell>
          <cell r="N77">
            <v>0</v>
          </cell>
        </row>
        <row r="78">
          <cell r="M78">
            <v>0</v>
          </cell>
          <cell r="N78">
            <v>0</v>
          </cell>
        </row>
        <row r="79">
          <cell r="M79">
            <v>0</v>
          </cell>
          <cell r="N79">
            <v>0</v>
          </cell>
        </row>
        <row r="80">
          <cell r="M80">
            <v>0</v>
          </cell>
          <cell r="N80">
            <v>0</v>
          </cell>
        </row>
        <row r="81">
          <cell r="M81">
            <v>0</v>
          </cell>
          <cell r="N81">
            <v>0</v>
          </cell>
        </row>
        <row r="82">
          <cell r="M82">
            <v>0</v>
          </cell>
          <cell r="N82">
            <v>0</v>
          </cell>
        </row>
        <row r="83">
          <cell r="M83">
            <v>0</v>
          </cell>
          <cell r="N83">
            <v>0</v>
          </cell>
        </row>
        <row r="84">
          <cell r="M84">
            <v>0</v>
          </cell>
          <cell r="N84">
            <v>0</v>
          </cell>
        </row>
        <row r="85">
          <cell r="M85">
            <v>0</v>
          </cell>
          <cell r="N85">
            <v>0</v>
          </cell>
        </row>
        <row r="86">
          <cell r="M86">
            <v>0</v>
          </cell>
          <cell r="N86">
            <v>0</v>
          </cell>
        </row>
        <row r="87">
          <cell r="M87">
            <v>0</v>
          </cell>
          <cell r="N87">
            <v>0</v>
          </cell>
        </row>
        <row r="88">
          <cell r="M88">
            <v>0</v>
          </cell>
          <cell r="N88">
            <v>0</v>
          </cell>
        </row>
        <row r="89">
          <cell r="M89">
            <v>0</v>
          </cell>
          <cell r="N89">
            <v>0</v>
          </cell>
        </row>
        <row r="90">
          <cell r="M90">
            <v>0</v>
          </cell>
          <cell r="N90">
            <v>0</v>
          </cell>
        </row>
        <row r="91">
          <cell r="M91">
            <v>0</v>
          </cell>
          <cell r="N91">
            <v>0</v>
          </cell>
        </row>
        <row r="92">
          <cell r="M92">
            <v>0</v>
          </cell>
          <cell r="N92">
            <v>0</v>
          </cell>
        </row>
        <row r="93">
          <cell r="M93">
            <v>0</v>
          </cell>
          <cell r="N93">
            <v>0</v>
          </cell>
        </row>
        <row r="94">
          <cell r="M94">
            <v>0</v>
          </cell>
          <cell r="N94">
            <v>0</v>
          </cell>
        </row>
        <row r="95">
          <cell r="M95">
            <v>0</v>
          </cell>
          <cell r="N95">
            <v>0</v>
          </cell>
        </row>
        <row r="96">
          <cell r="M96">
            <v>0</v>
          </cell>
          <cell r="N96">
            <v>0</v>
          </cell>
        </row>
        <row r="97">
          <cell r="M97">
            <v>0</v>
          </cell>
          <cell r="N97">
            <v>0</v>
          </cell>
        </row>
        <row r="98">
          <cell r="M98">
            <v>0</v>
          </cell>
          <cell r="N98">
            <v>0</v>
          </cell>
        </row>
        <row r="99">
          <cell r="M99">
            <v>0</v>
          </cell>
          <cell r="N99">
            <v>0</v>
          </cell>
        </row>
        <row r="100">
          <cell r="M100">
            <v>0</v>
          </cell>
          <cell r="N100">
            <v>0</v>
          </cell>
        </row>
        <row r="101">
          <cell r="M101">
            <v>0</v>
          </cell>
          <cell r="N101">
            <v>0</v>
          </cell>
        </row>
        <row r="102">
          <cell r="M102">
            <v>0</v>
          </cell>
          <cell r="N102">
            <v>0</v>
          </cell>
        </row>
        <row r="103">
          <cell r="M103">
            <v>0</v>
          </cell>
          <cell r="N103">
            <v>0</v>
          </cell>
        </row>
        <row r="104">
          <cell r="M104">
            <v>0</v>
          </cell>
          <cell r="N104">
            <v>0</v>
          </cell>
        </row>
        <row r="105">
          <cell r="M105">
            <v>0</v>
          </cell>
          <cell r="N105">
            <v>0</v>
          </cell>
        </row>
        <row r="106">
          <cell r="M106">
            <v>0</v>
          </cell>
          <cell r="N106">
            <v>0</v>
          </cell>
        </row>
        <row r="107">
          <cell r="M107">
            <v>0</v>
          </cell>
          <cell r="N107">
            <v>0</v>
          </cell>
        </row>
        <row r="108">
          <cell r="M108">
            <v>0</v>
          </cell>
          <cell r="N108">
            <v>0</v>
          </cell>
        </row>
        <row r="109">
          <cell r="M109">
            <v>0</v>
          </cell>
          <cell r="N109">
            <v>0</v>
          </cell>
        </row>
        <row r="110">
          <cell r="M110">
            <v>0</v>
          </cell>
          <cell r="N110">
            <v>0</v>
          </cell>
        </row>
        <row r="111">
          <cell r="M111">
            <v>0</v>
          </cell>
          <cell r="N111">
            <v>0</v>
          </cell>
        </row>
        <row r="112">
          <cell r="M112">
            <v>0</v>
          </cell>
          <cell r="N112">
            <v>0</v>
          </cell>
        </row>
        <row r="113">
          <cell r="M113">
            <v>0</v>
          </cell>
          <cell r="N113">
            <v>0</v>
          </cell>
        </row>
        <row r="114">
          <cell r="M114">
            <v>0</v>
          </cell>
          <cell r="N114">
            <v>0</v>
          </cell>
        </row>
        <row r="115">
          <cell r="M115">
            <v>0</v>
          </cell>
          <cell r="N115">
            <v>0</v>
          </cell>
        </row>
        <row r="116">
          <cell r="M116">
            <v>0</v>
          </cell>
          <cell r="N116">
            <v>0</v>
          </cell>
        </row>
        <row r="117">
          <cell r="M117">
            <v>0</v>
          </cell>
          <cell r="N117">
            <v>0</v>
          </cell>
        </row>
        <row r="118">
          <cell r="M118">
            <v>0</v>
          </cell>
          <cell r="N118">
            <v>0</v>
          </cell>
        </row>
        <row r="119">
          <cell r="M119">
            <v>0</v>
          </cell>
          <cell r="N119">
            <v>0</v>
          </cell>
        </row>
        <row r="120">
          <cell r="M120">
            <v>0</v>
          </cell>
          <cell r="N120">
            <v>0</v>
          </cell>
        </row>
        <row r="121">
          <cell r="M121">
            <v>0</v>
          </cell>
          <cell r="N121">
            <v>0</v>
          </cell>
        </row>
        <row r="122">
          <cell r="M122">
            <v>0</v>
          </cell>
          <cell r="N122">
            <v>0</v>
          </cell>
        </row>
        <row r="123">
          <cell r="M123">
            <v>0</v>
          </cell>
          <cell r="N123">
            <v>0</v>
          </cell>
        </row>
        <row r="124">
          <cell r="M124">
            <v>0</v>
          </cell>
          <cell r="N124">
            <v>0</v>
          </cell>
        </row>
        <row r="125">
          <cell r="M125">
            <v>0</v>
          </cell>
          <cell r="N125">
            <v>0</v>
          </cell>
        </row>
        <row r="126">
          <cell r="M126">
            <v>0</v>
          </cell>
          <cell r="N126">
            <v>0</v>
          </cell>
        </row>
        <row r="127">
          <cell r="M127">
            <v>0</v>
          </cell>
          <cell r="N127">
            <v>0</v>
          </cell>
        </row>
        <row r="128">
          <cell r="M128">
            <v>0</v>
          </cell>
          <cell r="N128">
            <v>0</v>
          </cell>
        </row>
        <row r="129">
          <cell r="M129">
            <v>0</v>
          </cell>
          <cell r="N129">
            <v>0</v>
          </cell>
        </row>
        <row r="130">
          <cell r="M130">
            <v>0</v>
          </cell>
          <cell r="N130">
            <v>0</v>
          </cell>
        </row>
        <row r="131">
          <cell r="M131">
            <v>0</v>
          </cell>
          <cell r="N131">
            <v>0</v>
          </cell>
        </row>
        <row r="132">
          <cell r="M132">
            <v>0</v>
          </cell>
          <cell r="N132">
            <v>0</v>
          </cell>
        </row>
        <row r="133">
          <cell r="M133">
            <v>0</v>
          </cell>
          <cell r="N133">
            <v>0</v>
          </cell>
        </row>
        <row r="134">
          <cell r="M134">
            <v>0</v>
          </cell>
          <cell r="N134">
            <v>0</v>
          </cell>
        </row>
        <row r="135">
          <cell r="M135">
            <v>0</v>
          </cell>
          <cell r="N135">
            <v>0</v>
          </cell>
        </row>
        <row r="136">
          <cell r="M136">
            <v>0</v>
          </cell>
          <cell r="N136">
            <v>0</v>
          </cell>
        </row>
        <row r="137">
          <cell r="M137">
            <v>0</v>
          </cell>
          <cell r="N137">
            <v>0</v>
          </cell>
        </row>
        <row r="138">
          <cell r="M138">
            <v>0</v>
          </cell>
          <cell r="N138">
            <v>0</v>
          </cell>
        </row>
        <row r="139">
          <cell r="M139">
            <v>0</v>
          </cell>
          <cell r="N139">
            <v>0</v>
          </cell>
        </row>
        <row r="140">
          <cell r="M140">
            <v>0</v>
          </cell>
          <cell r="N140">
            <v>0</v>
          </cell>
        </row>
        <row r="141">
          <cell r="M141">
            <v>0</v>
          </cell>
          <cell r="N141">
            <v>0</v>
          </cell>
        </row>
        <row r="142">
          <cell r="M142">
            <v>0</v>
          </cell>
          <cell r="N142">
            <v>0</v>
          </cell>
        </row>
        <row r="143">
          <cell r="M143">
            <v>0</v>
          </cell>
          <cell r="N143">
            <v>0</v>
          </cell>
        </row>
        <row r="144">
          <cell r="M144">
            <v>0</v>
          </cell>
          <cell r="N144">
            <v>0</v>
          </cell>
        </row>
        <row r="145">
          <cell r="M145">
            <v>0</v>
          </cell>
          <cell r="N145">
            <v>0</v>
          </cell>
        </row>
        <row r="146">
          <cell r="M146">
            <v>0</v>
          </cell>
          <cell r="N146">
            <v>0</v>
          </cell>
        </row>
        <row r="147">
          <cell r="M147">
            <v>0</v>
          </cell>
          <cell r="N147">
            <v>0</v>
          </cell>
        </row>
        <row r="148">
          <cell r="M148">
            <v>0</v>
          </cell>
          <cell r="N148">
            <v>0</v>
          </cell>
        </row>
        <row r="149">
          <cell r="M149">
            <v>0</v>
          </cell>
          <cell r="N149">
            <v>0</v>
          </cell>
        </row>
        <row r="150">
          <cell r="M150">
            <v>0</v>
          </cell>
          <cell r="N150">
            <v>0</v>
          </cell>
        </row>
        <row r="151">
          <cell r="M151">
            <v>0</v>
          </cell>
          <cell r="N151">
            <v>0</v>
          </cell>
        </row>
        <row r="152">
          <cell r="M152">
            <v>0</v>
          </cell>
          <cell r="N152">
            <v>0</v>
          </cell>
        </row>
        <row r="153">
          <cell r="M153">
            <v>0</v>
          </cell>
          <cell r="N153">
            <v>0</v>
          </cell>
        </row>
        <row r="154">
          <cell r="M154">
            <v>0</v>
          </cell>
          <cell r="N154">
            <v>0</v>
          </cell>
        </row>
        <row r="155">
          <cell r="M155">
            <v>0</v>
          </cell>
          <cell r="N155">
            <v>0</v>
          </cell>
        </row>
        <row r="156">
          <cell r="M156">
            <v>0</v>
          </cell>
          <cell r="N156">
            <v>0</v>
          </cell>
        </row>
        <row r="157">
          <cell r="M157">
            <v>0</v>
          </cell>
          <cell r="N157">
            <v>0</v>
          </cell>
        </row>
        <row r="158">
          <cell r="M158">
            <v>0</v>
          </cell>
          <cell r="N158">
            <v>0</v>
          </cell>
        </row>
        <row r="159">
          <cell r="M159">
            <v>0</v>
          </cell>
          <cell r="N159">
            <v>0</v>
          </cell>
        </row>
        <row r="160">
          <cell r="M160">
            <v>0</v>
          </cell>
          <cell r="N160">
            <v>0</v>
          </cell>
        </row>
        <row r="161">
          <cell r="M161">
            <v>0</v>
          </cell>
          <cell r="N161">
            <v>0</v>
          </cell>
        </row>
        <row r="162">
          <cell r="M162">
            <v>0</v>
          </cell>
          <cell r="N162">
            <v>0</v>
          </cell>
        </row>
        <row r="163">
          <cell r="M163">
            <v>0</v>
          </cell>
          <cell r="N163">
            <v>0</v>
          </cell>
        </row>
        <row r="164">
          <cell r="M164">
            <v>0</v>
          </cell>
          <cell r="N164">
            <v>0</v>
          </cell>
        </row>
        <row r="165">
          <cell r="M165">
            <v>0</v>
          </cell>
          <cell r="N165">
            <v>0</v>
          </cell>
        </row>
        <row r="166">
          <cell r="M166">
            <v>0</v>
          </cell>
          <cell r="N166">
            <v>0</v>
          </cell>
        </row>
        <row r="167">
          <cell r="M167">
            <v>0</v>
          </cell>
          <cell r="N167">
            <v>0</v>
          </cell>
        </row>
        <row r="168">
          <cell r="M168">
            <v>0</v>
          </cell>
          <cell r="N168">
            <v>0</v>
          </cell>
        </row>
        <row r="169">
          <cell r="M169">
            <v>0</v>
          </cell>
          <cell r="N169">
            <v>0</v>
          </cell>
        </row>
        <row r="170">
          <cell r="M170">
            <v>0</v>
          </cell>
          <cell r="N170">
            <v>0</v>
          </cell>
        </row>
        <row r="171">
          <cell r="M171">
            <v>0</v>
          </cell>
          <cell r="N171">
            <v>0</v>
          </cell>
        </row>
        <row r="172">
          <cell r="M172">
            <v>0</v>
          </cell>
          <cell r="N172">
            <v>0</v>
          </cell>
        </row>
        <row r="173">
          <cell r="M173">
            <v>0</v>
          </cell>
          <cell r="N173">
            <v>0</v>
          </cell>
        </row>
        <row r="174">
          <cell r="M174">
            <v>0</v>
          </cell>
          <cell r="N174">
            <v>0</v>
          </cell>
        </row>
        <row r="175">
          <cell r="M175">
            <v>0</v>
          </cell>
          <cell r="N175">
            <v>0</v>
          </cell>
        </row>
        <row r="176">
          <cell r="M176">
            <v>0</v>
          </cell>
          <cell r="N176">
            <v>0</v>
          </cell>
        </row>
        <row r="177">
          <cell r="M177">
            <v>0</v>
          </cell>
          <cell r="N177">
            <v>0</v>
          </cell>
        </row>
        <row r="178">
          <cell r="M178">
            <v>0</v>
          </cell>
          <cell r="N178">
            <v>0</v>
          </cell>
        </row>
        <row r="179">
          <cell r="M179">
            <v>0</v>
          </cell>
          <cell r="N179">
            <v>0</v>
          </cell>
        </row>
        <row r="180">
          <cell r="M180">
            <v>0</v>
          </cell>
          <cell r="N180">
            <v>0</v>
          </cell>
        </row>
        <row r="181">
          <cell r="M181">
            <v>0</v>
          </cell>
          <cell r="N181">
            <v>0</v>
          </cell>
        </row>
        <row r="182">
          <cell r="M182">
            <v>0</v>
          </cell>
          <cell r="N182">
            <v>0</v>
          </cell>
        </row>
        <row r="183">
          <cell r="M183">
            <v>0</v>
          </cell>
          <cell r="N183">
            <v>0</v>
          </cell>
        </row>
        <row r="184">
          <cell r="M184">
            <v>0</v>
          </cell>
          <cell r="N184">
            <v>0</v>
          </cell>
        </row>
        <row r="185">
          <cell r="M185">
            <v>0</v>
          </cell>
          <cell r="N185">
            <v>0</v>
          </cell>
        </row>
        <row r="186">
          <cell r="M186">
            <v>0</v>
          </cell>
          <cell r="N186">
            <v>0</v>
          </cell>
        </row>
        <row r="187">
          <cell r="M187">
            <v>0</v>
          </cell>
          <cell r="N187">
            <v>0</v>
          </cell>
        </row>
        <row r="188">
          <cell r="M188">
            <v>0</v>
          </cell>
          <cell r="N188">
            <v>0</v>
          </cell>
        </row>
        <row r="189">
          <cell r="M189">
            <v>0</v>
          </cell>
          <cell r="N189">
            <v>0</v>
          </cell>
        </row>
        <row r="190">
          <cell r="M190">
            <v>0</v>
          </cell>
          <cell r="N190">
            <v>0</v>
          </cell>
        </row>
        <row r="191">
          <cell r="M191">
            <v>0</v>
          </cell>
          <cell r="N191">
            <v>0</v>
          </cell>
        </row>
        <row r="192">
          <cell r="M192">
            <v>0</v>
          </cell>
          <cell r="N192">
            <v>0</v>
          </cell>
        </row>
        <row r="193">
          <cell r="M193">
            <v>0</v>
          </cell>
          <cell r="N193">
            <v>0</v>
          </cell>
        </row>
        <row r="194">
          <cell r="M194">
            <v>0</v>
          </cell>
          <cell r="N194">
            <v>0</v>
          </cell>
        </row>
        <row r="195">
          <cell r="M195">
            <v>0</v>
          </cell>
          <cell r="N195">
            <v>0</v>
          </cell>
        </row>
        <row r="196">
          <cell r="M196">
            <v>0</v>
          </cell>
          <cell r="N196">
            <v>0</v>
          </cell>
        </row>
        <row r="197">
          <cell r="M197">
            <v>0</v>
          </cell>
          <cell r="N197">
            <v>0</v>
          </cell>
        </row>
        <row r="198">
          <cell r="M198">
            <v>0</v>
          </cell>
          <cell r="N198">
            <v>0</v>
          </cell>
        </row>
        <row r="199">
          <cell r="M199">
            <v>0</v>
          </cell>
          <cell r="N199">
            <v>0</v>
          </cell>
        </row>
        <row r="200">
          <cell r="M200">
            <v>0</v>
          </cell>
          <cell r="N200">
            <v>0</v>
          </cell>
        </row>
        <row r="201">
          <cell r="M201">
            <v>0</v>
          </cell>
          <cell r="N201">
            <v>0</v>
          </cell>
        </row>
        <row r="202">
          <cell r="M202">
            <v>0</v>
          </cell>
          <cell r="N202">
            <v>0</v>
          </cell>
        </row>
        <row r="203">
          <cell r="M203">
            <v>0</v>
          </cell>
          <cell r="N203">
            <v>0</v>
          </cell>
        </row>
        <row r="204">
          <cell r="M204">
            <v>0</v>
          </cell>
          <cell r="N204">
            <v>0</v>
          </cell>
        </row>
        <row r="205">
          <cell r="M205">
            <v>0</v>
          </cell>
          <cell r="N205">
            <v>0</v>
          </cell>
        </row>
        <row r="206">
          <cell r="M206">
            <v>0</v>
          </cell>
          <cell r="N206">
            <v>0</v>
          </cell>
        </row>
        <row r="207">
          <cell r="M207">
            <v>0</v>
          </cell>
          <cell r="N207">
            <v>0</v>
          </cell>
        </row>
        <row r="208">
          <cell r="M208">
            <v>0</v>
          </cell>
          <cell r="N208">
            <v>0</v>
          </cell>
        </row>
        <row r="209">
          <cell r="M209">
            <v>0</v>
          </cell>
          <cell r="N209">
            <v>0</v>
          </cell>
        </row>
        <row r="210">
          <cell r="M210">
            <v>0</v>
          </cell>
          <cell r="N210">
            <v>0</v>
          </cell>
        </row>
        <row r="211">
          <cell r="M211">
            <v>0</v>
          </cell>
          <cell r="N211">
            <v>0</v>
          </cell>
        </row>
        <row r="212">
          <cell r="M212">
            <v>0</v>
          </cell>
          <cell r="N212">
            <v>0</v>
          </cell>
        </row>
        <row r="213">
          <cell r="M213">
            <v>0</v>
          </cell>
          <cell r="N213">
            <v>0</v>
          </cell>
        </row>
        <row r="214">
          <cell r="M214">
            <v>0</v>
          </cell>
          <cell r="N214">
            <v>0</v>
          </cell>
        </row>
        <row r="215">
          <cell r="M215">
            <v>0</v>
          </cell>
          <cell r="N215">
            <v>0</v>
          </cell>
        </row>
        <row r="216">
          <cell r="M216">
            <v>0</v>
          </cell>
          <cell r="N216">
            <v>0</v>
          </cell>
        </row>
        <row r="217">
          <cell r="M217">
            <v>0</v>
          </cell>
          <cell r="N217">
            <v>0</v>
          </cell>
        </row>
        <row r="218">
          <cell r="M218">
            <v>0</v>
          </cell>
          <cell r="N218">
            <v>0</v>
          </cell>
        </row>
        <row r="219">
          <cell r="M219">
            <v>0</v>
          </cell>
          <cell r="N219">
            <v>0</v>
          </cell>
        </row>
        <row r="220">
          <cell r="M220">
            <v>0</v>
          </cell>
          <cell r="N220">
            <v>0</v>
          </cell>
        </row>
        <row r="221">
          <cell r="M221">
            <v>0</v>
          </cell>
          <cell r="N221">
            <v>0</v>
          </cell>
        </row>
        <row r="222">
          <cell r="M222">
            <v>0</v>
          </cell>
          <cell r="N222">
            <v>0</v>
          </cell>
        </row>
        <row r="223">
          <cell r="M223">
            <v>0</v>
          </cell>
          <cell r="N223">
            <v>0</v>
          </cell>
        </row>
        <row r="224">
          <cell r="M224">
            <v>0</v>
          </cell>
          <cell r="N224">
            <v>0</v>
          </cell>
        </row>
        <row r="225">
          <cell r="M225">
            <v>0</v>
          </cell>
          <cell r="N225">
            <v>0</v>
          </cell>
        </row>
        <row r="226">
          <cell r="M226">
            <v>0</v>
          </cell>
          <cell r="N226">
            <v>0</v>
          </cell>
        </row>
        <row r="227">
          <cell r="M227">
            <v>0</v>
          </cell>
          <cell r="N227">
            <v>0</v>
          </cell>
        </row>
        <row r="228">
          <cell r="M228">
            <v>0</v>
          </cell>
          <cell r="N228">
            <v>0</v>
          </cell>
        </row>
        <row r="229">
          <cell r="M229">
            <v>0</v>
          </cell>
          <cell r="N229">
            <v>0</v>
          </cell>
        </row>
        <row r="230">
          <cell r="M230">
            <v>0</v>
          </cell>
          <cell r="N230">
            <v>0</v>
          </cell>
        </row>
        <row r="231">
          <cell r="M231">
            <v>0</v>
          </cell>
          <cell r="N231">
            <v>0</v>
          </cell>
        </row>
        <row r="232">
          <cell r="M232">
            <v>0</v>
          </cell>
          <cell r="N232">
            <v>0</v>
          </cell>
        </row>
        <row r="233">
          <cell r="M233">
            <v>0</v>
          </cell>
          <cell r="N233">
            <v>0</v>
          </cell>
        </row>
        <row r="234">
          <cell r="M234">
            <v>0</v>
          </cell>
          <cell r="N234">
            <v>0</v>
          </cell>
        </row>
        <row r="235">
          <cell r="M235">
            <v>0</v>
          </cell>
          <cell r="N235">
            <v>0</v>
          </cell>
        </row>
        <row r="236">
          <cell r="M236">
            <v>0</v>
          </cell>
          <cell r="N236">
            <v>0</v>
          </cell>
        </row>
        <row r="237">
          <cell r="M237">
            <v>0</v>
          </cell>
          <cell r="N237">
            <v>0</v>
          </cell>
        </row>
        <row r="238">
          <cell r="M238">
            <v>0</v>
          </cell>
          <cell r="N238">
            <v>0</v>
          </cell>
        </row>
        <row r="239">
          <cell r="M239">
            <v>0</v>
          </cell>
          <cell r="N239">
            <v>0</v>
          </cell>
        </row>
        <row r="240">
          <cell r="M240">
            <v>0</v>
          </cell>
          <cell r="N240">
            <v>0</v>
          </cell>
        </row>
        <row r="241">
          <cell r="M241">
            <v>0</v>
          </cell>
          <cell r="N241">
            <v>0</v>
          </cell>
        </row>
        <row r="242">
          <cell r="M242">
            <v>0</v>
          </cell>
          <cell r="N242">
            <v>0</v>
          </cell>
        </row>
        <row r="243">
          <cell r="M243">
            <v>0</v>
          </cell>
          <cell r="N243">
            <v>0</v>
          </cell>
        </row>
        <row r="244">
          <cell r="M244">
            <v>0</v>
          </cell>
          <cell r="N244">
            <v>0</v>
          </cell>
        </row>
        <row r="245">
          <cell r="M245">
            <v>0</v>
          </cell>
          <cell r="N245">
            <v>0</v>
          </cell>
        </row>
        <row r="246">
          <cell r="M246">
            <v>0</v>
          </cell>
          <cell r="N246">
            <v>0</v>
          </cell>
        </row>
        <row r="247">
          <cell r="M247">
            <v>0</v>
          </cell>
          <cell r="N247">
            <v>0</v>
          </cell>
        </row>
        <row r="248">
          <cell r="M248">
            <v>0</v>
          </cell>
          <cell r="N248">
            <v>0</v>
          </cell>
        </row>
        <row r="249">
          <cell r="M249">
            <v>0</v>
          </cell>
          <cell r="N249">
            <v>0</v>
          </cell>
        </row>
        <row r="250">
          <cell r="M250">
            <v>0</v>
          </cell>
          <cell r="N250">
            <v>0</v>
          </cell>
        </row>
        <row r="251">
          <cell r="M251">
            <v>0</v>
          </cell>
          <cell r="N251">
            <v>0</v>
          </cell>
        </row>
        <row r="252">
          <cell r="M252">
            <v>0</v>
          </cell>
          <cell r="N252">
            <v>0</v>
          </cell>
        </row>
        <row r="253">
          <cell r="M253">
            <v>0</v>
          </cell>
          <cell r="N253">
            <v>0</v>
          </cell>
        </row>
        <row r="254">
          <cell r="M254">
            <v>0</v>
          </cell>
          <cell r="N254">
            <v>0</v>
          </cell>
        </row>
        <row r="255">
          <cell r="M255">
            <v>0</v>
          </cell>
          <cell r="N255">
            <v>0</v>
          </cell>
        </row>
        <row r="256">
          <cell r="M256">
            <v>0</v>
          </cell>
          <cell r="N256">
            <v>0</v>
          </cell>
        </row>
        <row r="257">
          <cell r="M257">
            <v>0</v>
          </cell>
          <cell r="N257">
            <v>0</v>
          </cell>
        </row>
        <row r="258">
          <cell r="M258">
            <v>0</v>
          </cell>
          <cell r="N258">
            <v>0</v>
          </cell>
        </row>
        <row r="259">
          <cell r="M259">
            <v>0</v>
          </cell>
          <cell r="N259">
            <v>0</v>
          </cell>
        </row>
        <row r="260">
          <cell r="M260">
            <v>0</v>
          </cell>
          <cell r="N260">
            <v>0</v>
          </cell>
        </row>
        <row r="261">
          <cell r="M261">
            <v>0</v>
          </cell>
          <cell r="N261">
            <v>0</v>
          </cell>
        </row>
        <row r="262">
          <cell r="M262">
            <v>0</v>
          </cell>
          <cell r="N262">
            <v>0</v>
          </cell>
        </row>
        <row r="263">
          <cell r="M263">
            <v>0</v>
          </cell>
          <cell r="N263">
            <v>0</v>
          </cell>
        </row>
        <row r="264">
          <cell r="M264">
            <v>0</v>
          </cell>
          <cell r="N264">
            <v>0</v>
          </cell>
        </row>
        <row r="265">
          <cell r="M265">
            <v>0</v>
          </cell>
          <cell r="N265">
            <v>0</v>
          </cell>
        </row>
        <row r="266">
          <cell r="M266">
            <v>0</v>
          </cell>
          <cell r="N266">
            <v>0</v>
          </cell>
        </row>
        <row r="267">
          <cell r="M267">
            <v>0</v>
          </cell>
          <cell r="N267">
            <v>0</v>
          </cell>
        </row>
        <row r="268">
          <cell r="M268">
            <v>0</v>
          </cell>
          <cell r="N268">
            <v>0</v>
          </cell>
        </row>
        <row r="269">
          <cell r="M269">
            <v>0</v>
          </cell>
          <cell r="N269">
            <v>0</v>
          </cell>
        </row>
        <row r="270">
          <cell r="M270">
            <v>0</v>
          </cell>
          <cell r="N270">
            <v>0</v>
          </cell>
        </row>
        <row r="271">
          <cell r="M271">
            <v>0</v>
          </cell>
          <cell r="N271">
            <v>0</v>
          </cell>
        </row>
        <row r="272">
          <cell r="M272">
            <v>0</v>
          </cell>
          <cell r="N272">
            <v>0</v>
          </cell>
        </row>
        <row r="273">
          <cell r="M273">
            <v>0</v>
          </cell>
          <cell r="N273">
            <v>0</v>
          </cell>
        </row>
        <row r="274">
          <cell r="M274">
            <v>0</v>
          </cell>
          <cell r="N274">
            <v>0</v>
          </cell>
        </row>
        <row r="275">
          <cell r="M275">
            <v>0</v>
          </cell>
          <cell r="N275">
            <v>0</v>
          </cell>
        </row>
        <row r="276">
          <cell r="M276">
            <v>0</v>
          </cell>
          <cell r="N276">
            <v>0</v>
          </cell>
        </row>
        <row r="277">
          <cell r="M277">
            <v>0</v>
          </cell>
          <cell r="N277">
            <v>0</v>
          </cell>
        </row>
        <row r="278">
          <cell r="M278">
            <v>0</v>
          </cell>
          <cell r="N278">
            <v>0</v>
          </cell>
        </row>
        <row r="279">
          <cell r="M279">
            <v>0</v>
          </cell>
          <cell r="N279">
            <v>0</v>
          </cell>
        </row>
        <row r="280">
          <cell r="M280">
            <v>0</v>
          </cell>
          <cell r="N280">
            <v>0</v>
          </cell>
        </row>
        <row r="281">
          <cell r="M281">
            <v>0</v>
          </cell>
          <cell r="N281">
            <v>0</v>
          </cell>
        </row>
        <row r="282">
          <cell r="M282">
            <v>0</v>
          </cell>
          <cell r="N282">
            <v>0</v>
          </cell>
        </row>
        <row r="283">
          <cell r="M283">
            <v>0</v>
          </cell>
          <cell r="N283">
            <v>0</v>
          </cell>
        </row>
        <row r="284">
          <cell r="M284">
            <v>0</v>
          </cell>
          <cell r="N284">
            <v>0</v>
          </cell>
        </row>
        <row r="285">
          <cell r="M285">
            <v>0</v>
          </cell>
          <cell r="N285">
            <v>0</v>
          </cell>
        </row>
        <row r="286">
          <cell r="M286">
            <v>0</v>
          </cell>
          <cell r="N286">
            <v>0</v>
          </cell>
        </row>
        <row r="287">
          <cell r="M287">
            <v>0</v>
          </cell>
          <cell r="N287">
            <v>0</v>
          </cell>
        </row>
        <row r="288">
          <cell r="M288">
            <v>0</v>
          </cell>
          <cell r="N288">
            <v>0</v>
          </cell>
        </row>
        <row r="289">
          <cell r="M289">
            <v>0</v>
          </cell>
          <cell r="N289">
            <v>0</v>
          </cell>
        </row>
        <row r="290">
          <cell r="M290">
            <v>0</v>
          </cell>
          <cell r="N290">
            <v>0</v>
          </cell>
        </row>
        <row r="291">
          <cell r="M291">
            <v>0</v>
          </cell>
          <cell r="N291">
            <v>0</v>
          </cell>
        </row>
        <row r="292">
          <cell r="M292">
            <v>0</v>
          </cell>
          <cell r="N292">
            <v>0</v>
          </cell>
        </row>
        <row r="293">
          <cell r="M293">
            <v>0</v>
          </cell>
          <cell r="N293">
            <v>0</v>
          </cell>
        </row>
        <row r="294">
          <cell r="M294">
            <v>0</v>
          </cell>
          <cell r="N294">
            <v>0</v>
          </cell>
        </row>
        <row r="295">
          <cell r="M295">
            <v>0</v>
          </cell>
          <cell r="N295">
            <v>0</v>
          </cell>
        </row>
        <row r="296">
          <cell r="M296">
            <v>0</v>
          </cell>
          <cell r="N296">
            <v>0</v>
          </cell>
        </row>
        <row r="297">
          <cell r="M297">
            <v>0</v>
          </cell>
          <cell r="N297">
            <v>0</v>
          </cell>
        </row>
        <row r="298">
          <cell r="M298">
            <v>0</v>
          </cell>
          <cell r="N298">
            <v>0</v>
          </cell>
        </row>
        <row r="299">
          <cell r="M299">
            <v>0</v>
          </cell>
          <cell r="N299">
            <v>0</v>
          </cell>
        </row>
        <row r="300">
          <cell r="M300">
            <v>0</v>
          </cell>
          <cell r="N300">
            <v>0</v>
          </cell>
        </row>
        <row r="301">
          <cell r="M301">
            <v>0</v>
          </cell>
          <cell r="N301">
            <v>0</v>
          </cell>
        </row>
        <row r="302">
          <cell r="M302">
            <v>0</v>
          </cell>
          <cell r="N302">
            <v>0</v>
          </cell>
        </row>
        <row r="303">
          <cell r="M303">
            <v>0</v>
          </cell>
          <cell r="N303">
            <v>0</v>
          </cell>
        </row>
        <row r="304">
          <cell r="M304">
            <v>0</v>
          </cell>
          <cell r="N304">
            <v>0</v>
          </cell>
        </row>
        <row r="305">
          <cell r="M305">
            <v>0</v>
          </cell>
          <cell r="N305">
            <v>0</v>
          </cell>
        </row>
        <row r="306">
          <cell r="M306">
            <v>0</v>
          </cell>
          <cell r="N306">
            <v>0</v>
          </cell>
        </row>
        <row r="307">
          <cell r="M307">
            <v>0</v>
          </cell>
          <cell r="N307">
            <v>0</v>
          </cell>
        </row>
        <row r="308">
          <cell r="M308">
            <v>0</v>
          </cell>
          <cell r="N308">
            <v>0</v>
          </cell>
        </row>
        <row r="309">
          <cell r="M309">
            <v>0</v>
          </cell>
          <cell r="N309">
            <v>0</v>
          </cell>
        </row>
        <row r="310">
          <cell r="M310">
            <v>0</v>
          </cell>
          <cell r="N310">
            <v>0</v>
          </cell>
        </row>
        <row r="311">
          <cell r="M311">
            <v>0</v>
          </cell>
          <cell r="N311">
            <v>0</v>
          </cell>
        </row>
        <row r="312">
          <cell r="M312">
            <v>0</v>
          </cell>
          <cell r="N312">
            <v>0</v>
          </cell>
        </row>
        <row r="313">
          <cell r="M313">
            <v>0</v>
          </cell>
          <cell r="N313">
            <v>0</v>
          </cell>
        </row>
        <row r="314">
          <cell r="M314">
            <v>0</v>
          </cell>
          <cell r="N314">
            <v>0</v>
          </cell>
        </row>
        <row r="315">
          <cell r="M315">
            <v>0</v>
          </cell>
          <cell r="N315">
            <v>0</v>
          </cell>
        </row>
        <row r="316">
          <cell r="M316">
            <v>0</v>
          </cell>
          <cell r="N316">
            <v>0</v>
          </cell>
        </row>
        <row r="317">
          <cell r="M317">
            <v>0</v>
          </cell>
          <cell r="N317">
            <v>0</v>
          </cell>
        </row>
        <row r="318">
          <cell r="M318">
            <v>0</v>
          </cell>
          <cell r="N318">
            <v>0</v>
          </cell>
        </row>
        <row r="319">
          <cell r="M319">
            <v>0</v>
          </cell>
          <cell r="N319">
            <v>0</v>
          </cell>
        </row>
        <row r="320">
          <cell r="M320">
            <v>0</v>
          </cell>
          <cell r="N320">
            <v>0</v>
          </cell>
        </row>
        <row r="321">
          <cell r="M321">
            <v>0</v>
          </cell>
          <cell r="N321">
            <v>0</v>
          </cell>
        </row>
        <row r="322">
          <cell r="M322">
            <v>0</v>
          </cell>
          <cell r="N322">
            <v>0</v>
          </cell>
        </row>
        <row r="323">
          <cell r="M323">
            <v>0</v>
          </cell>
          <cell r="N323">
            <v>0</v>
          </cell>
        </row>
        <row r="324">
          <cell r="M324">
            <v>0</v>
          </cell>
          <cell r="N324">
            <v>0</v>
          </cell>
        </row>
        <row r="325">
          <cell r="M325">
            <v>0</v>
          </cell>
          <cell r="N325">
            <v>0</v>
          </cell>
        </row>
        <row r="326">
          <cell r="M326">
            <v>0</v>
          </cell>
          <cell r="N326">
            <v>0</v>
          </cell>
        </row>
        <row r="327">
          <cell r="M327">
            <v>0</v>
          </cell>
          <cell r="N327">
            <v>0</v>
          </cell>
        </row>
        <row r="328">
          <cell r="M328">
            <v>0</v>
          </cell>
          <cell r="N328">
            <v>0</v>
          </cell>
        </row>
        <row r="329">
          <cell r="M329">
            <v>0</v>
          </cell>
          <cell r="N329">
            <v>0</v>
          </cell>
        </row>
        <row r="330">
          <cell r="M330">
            <v>0</v>
          </cell>
          <cell r="N330">
            <v>0</v>
          </cell>
        </row>
        <row r="331">
          <cell r="M331">
            <v>0</v>
          </cell>
          <cell r="N331">
            <v>0</v>
          </cell>
        </row>
        <row r="332">
          <cell r="M332">
            <v>0</v>
          </cell>
          <cell r="N332">
            <v>0</v>
          </cell>
        </row>
        <row r="333">
          <cell r="M333">
            <v>0</v>
          </cell>
          <cell r="N333">
            <v>0</v>
          </cell>
        </row>
        <row r="334">
          <cell r="M334">
            <v>0</v>
          </cell>
          <cell r="N334">
            <v>0</v>
          </cell>
        </row>
        <row r="335">
          <cell r="M335">
            <v>0</v>
          </cell>
          <cell r="N335">
            <v>0</v>
          </cell>
        </row>
        <row r="336">
          <cell r="M336">
            <v>0</v>
          </cell>
          <cell r="N336">
            <v>0</v>
          </cell>
        </row>
        <row r="337">
          <cell r="M337">
            <v>0</v>
          </cell>
          <cell r="N337">
            <v>0</v>
          </cell>
        </row>
        <row r="338">
          <cell r="M338">
            <v>0</v>
          </cell>
          <cell r="N338">
            <v>0</v>
          </cell>
        </row>
        <row r="339">
          <cell r="M339">
            <v>0</v>
          </cell>
          <cell r="N339">
            <v>0</v>
          </cell>
        </row>
        <row r="340">
          <cell r="M340">
            <v>0</v>
          </cell>
          <cell r="N340">
            <v>0</v>
          </cell>
        </row>
        <row r="341">
          <cell r="M341">
            <v>0</v>
          </cell>
          <cell r="N341">
            <v>0</v>
          </cell>
        </row>
        <row r="342">
          <cell r="M342">
            <v>0</v>
          </cell>
          <cell r="N342">
            <v>0</v>
          </cell>
        </row>
        <row r="343">
          <cell r="M343">
            <v>0</v>
          </cell>
          <cell r="N343">
            <v>0</v>
          </cell>
        </row>
        <row r="344">
          <cell r="M344">
            <v>0</v>
          </cell>
          <cell r="N344">
            <v>0</v>
          </cell>
        </row>
        <row r="345">
          <cell r="M345">
            <v>0</v>
          </cell>
          <cell r="N345">
            <v>0</v>
          </cell>
        </row>
        <row r="346">
          <cell r="M346">
            <v>0</v>
          </cell>
          <cell r="N346">
            <v>0</v>
          </cell>
        </row>
        <row r="347">
          <cell r="M347">
            <v>0</v>
          </cell>
          <cell r="N347">
            <v>0</v>
          </cell>
        </row>
        <row r="348">
          <cell r="M348">
            <v>0</v>
          </cell>
          <cell r="N348">
            <v>0</v>
          </cell>
        </row>
        <row r="349">
          <cell r="M349">
            <v>0</v>
          </cell>
          <cell r="N349">
            <v>0</v>
          </cell>
        </row>
        <row r="350">
          <cell r="M350">
            <v>0</v>
          </cell>
          <cell r="N350">
            <v>0</v>
          </cell>
        </row>
        <row r="351">
          <cell r="M351">
            <v>0</v>
          </cell>
          <cell r="N351">
            <v>0</v>
          </cell>
        </row>
        <row r="352">
          <cell r="M352">
            <v>0</v>
          </cell>
          <cell r="N352">
            <v>0</v>
          </cell>
        </row>
        <row r="353">
          <cell r="M353">
            <v>0</v>
          </cell>
          <cell r="N353">
            <v>0</v>
          </cell>
        </row>
        <row r="354">
          <cell r="M354">
            <v>0</v>
          </cell>
          <cell r="N354">
            <v>0</v>
          </cell>
        </row>
        <row r="355">
          <cell r="M355">
            <v>0</v>
          </cell>
          <cell r="N355">
            <v>0</v>
          </cell>
        </row>
        <row r="356">
          <cell r="M356">
            <v>0</v>
          </cell>
          <cell r="N356">
            <v>0</v>
          </cell>
        </row>
        <row r="357">
          <cell r="M357">
            <v>0</v>
          </cell>
          <cell r="N357">
            <v>0</v>
          </cell>
        </row>
        <row r="358">
          <cell r="M358">
            <v>0</v>
          </cell>
          <cell r="N358">
            <v>0</v>
          </cell>
        </row>
        <row r="359">
          <cell r="M359">
            <v>0</v>
          </cell>
          <cell r="N359">
            <v>0</v>
          </cell>
        </row>
        <row r="360">
          <cell r="M360">
            <v>0</v>
          </cell>
          <cell r="N360">
            <v>0</v>
          </cell>
        </row>
        <row r="361">
          <cell r="M361">
            <v>0</v>
          </cell>
          <cell r="N361">
            <v>0</v>
          </cell>
        </row>
        <row r="362">
          <cell r="M362">
            <v>0</v>
          </cell>
          <cell r="N362">
            <v>0</v>
          </cell>
        </row>
        <row r="363">
          <cell r="M363">
            <v>0</v>
          </cell>
          <cell r="N363">
            <v>0</v>
          </cell>
        </row>
        <row r="364">
          <cell r="M364">
            <v>0</v>
          </cell>
          <cell r="N364">
            <v>0</v>
          </cell>
        </row>
        <row r="365">
          <cell r="M365">
            <v>0</v>
          </cell>
          <cell r="N365">
            <v>0</v>
          </cell>
        </row>
        <row r="366">
          <cell r="M366">
            <v>0</v>
          </cell>
          <cell r="N366">
            <v>0</v>
          </cell>
        </row>
        <row r="367">
          <cell r="M367">
            <v>0</v>
          </cell>
          <cell r="N367">
            <v>0</v>
          </cell>
        </row>
        <row r="368">
          <cell r="M368">
            <v>0</v>
          </cell>
          <cell r="N368">
            <v>0</v>
          </cell>
        </row>
        <row r="369">
          <cell r="M369">
            <v>0</v>
          </cell>
          <cell r="N369">
            <v>0</v>
          </cell>
        </row>
        <row r="370">
          <cell r="M370">
            <v>0</v>
          </cell>
          <cell r="N370">
            <v>0</v>
          </cell>
        </row>
        <row r="371">
          <cell r="M371">
            <v>0</v>
          </cell>
          <cell r="N371">
            <v>0</v>
          </cell>
        </row>
        <row r="372">
          <cell r="M372">
            <v>0</v>
          </cell>
          <cell r="N372">
            <v>0</v>
          </cell>
        </row>
        <row r="373">
          <cell r="M373">
            <v>0</v>
          </cell>
          <cell r="N373">
            <v>0</v>
          </cell>
        </row>
        <row r="374">
          <cell r="M374">
            <v>0</v>
          </cell>
          <cell r="N374">
            <v>0</v>
          </cell>
        </row>
        <row r="375">
          <cell r="M375">
            <v>0</v>
          </cell>
          <cell r="N375">
            <v>0</v>
          </cell>
        </row>
        <row r="376">
          <cell r="M376">
            <v>0</v>
          </cell>
          <cell r="N376">
            <v>0</v>
          </cell>
        </row>
        <row r="377">
          <cell r="M377">
            <v>0</v>
          </cell>
          <cell r="N377">
            <v>0</v>
          </cell>
        </row>
        <row r="378">
          <cell r="M378">
            <v>0</v>
          </cell>
          <cell r="N378">
            <v>0</v>
          </cell>
        </row>
        <row r="379">
          <cell r="M379">
            <v>0</v>
          </cell>
          <cell r="N379">
            <v>0</v>
          </cell>
        </row>
        <row r="380">
          <cell r="M380">
            <v>0</v>
          </cell>
          <cell r="N380">
            <v>0</v>
          </cell>
        </row>
        <row r="381">
          <cell r="M381">
            <v>0</v>
          </cell>
          <cell r="N381">
            <v>0</v>
          </cell>
        </row>
        <row r="382">
          <cell r="M382">
            <v>0</v>
          </cell>
          <cell r="N382">
            <v>0</v>
          </cell>
        </row>
        <row r="383">
          <cell r="M383">
            <v>0</v>
          </cell>
          <cell r="N383">
            <v>0</v>
          </cell>
        </row>
        <row r="384">
          <cell r="M384">
            <v>0</v>
          </cell>
          <cell r="N384">
            <v>0</v>
          </cell>
        </row>
        <row r="385">
          <cell r="M385">
            <v>0</v>
          </cell>
          <cell r="N385">
            <v>0</v>
          </cell>
        </row>
        <row r="386">
          <cell r="M386">
            <v>0</v>
          </cell>
          <cell r="N386">
            <v>0</v>
          </cell>
        </row>
        <row r="387">
          <cell r="M387">
            <v>0</v>
          </cell>
          <cell r="N387">
            <v>0</v>
          </cell>
        </row>
        <row r="388">
          <cell r="M388">
            <v>0</v>
          </cell>
          <cell r="N388">
            <v>0</v>
          </cell>
        </row>
        <row r="389">
          <cell r="M389">
            <v>0</v>
          </cell>
          <cell r="N389">
            <v>0</v>
          </cell>
        </row>
        <row r="390">
          <cell r="M390">
            <v>0</v>
          </cell>
          <cell r="N390">
            <v>0</v>
          </cell>
        </row>
        <row r="391">
          <cell r="M391">
            <v>0</v>
          </cell>
          <cell r="N391">
            <v>0</v>
          </cell>
        </row>
        <row r="392">
          <cell r="M392">
            <v>0</v>
          </cell>
          <cell r="N392">
            <v>0</v>
          </cell>
        </row>
        <row r="393">
          <cell r="M393">
            <v>0</v>
          </cell>
          <cell r="N393">
            <v>0</v>
          </cell>
        </row>
        <row r="394">
          <cell r="M394">
            <v>0</v>
          </cell>
          <cell r="N394">
            <v>0</v>
          </cell>
        </row>
        <row r="395">
          <cell r="M395">
            <v>0</v>
          </cell>
          <cell r="N395">
            <v>0</v>
          </cell>
        </row>
        <row r="396">
          <cell r="M396">
            <v>0</v>
          </cell>
          <cell r="N396">
            <v>0</v>
          </cell>
        </row>
        <row r="397">
          <cell r="M397">
            <v>0</v>
          </cell>
          <cell r="N397">
            <v>0</v>
          </cell>
        </row>
        <row r="398">
          <cell r="M398">
            <v>0</v>
          </cell>
          <cell r="N398">
            <v>0</v>
          </cell>
        </row>
        <row r="399">
          <cell r="M399">
            <v>0</v>
          </cell>
          <cell r="N399">
            <v>0</v>
          </cell>
        </row>
        <row r="400">
          <cell r="M400">
            <v>0</v>
          </cell>
          <cell r="N400">
            <v>0</v>
          </cell>
        </row>
        <row r="401">
          <cell r="M401">
            <v>0</v>
          </cell>
          <cell r="N401">
            <v>0</v>
          </cell>
        </row>
        <row r="402">
          <cell r="M402">
            <v>0</v>
          </cell>
          <cell r="N402">
            <v>0</v>
          </cell>
        </row>
        <row r="403">
          <cell r="M403">
            <v>0</v>
          </cell>
          <cell r="N403">
            <v>0</v>
          </cell>
        </row>
        <row r="404">
          <cell r="M404">
            <v>0</v>
          </cell>
          <cell r="N404">
            <v>0</v>
          </cell>
        </row>
        <row r="405">
          <cell r="M405">
            <v>0</v>
          </cell>
          <cell r="N405">
            <v>0</v>
          </cell>
        </row>
        <row r="406">
          <cell r="M406">
            <v>0</v>
          </cell>
          <cell r="N406">
            <v>0</v>
          </cell>
        </row>
        <row r="407">
          <cell r="M407">
            <v>0</v>
          </cell>
          <cell r="N407">
            <v>0</v>
          </cell>
        </row>
        <row r="408">
          <cell r="M408">
            <v>0</v>
          </cell>
          <cell r="N408">
            <v>0</v>
          </cell>
        </row>
        <row r="409">
          <cell r="M409">
            <v>0</v>
          </cell>
          <cell r="N409">
            <v>0</v>
          </cell>
        </row>
        <row r="410">
          <cell r="M410">
            <v>0</v>
          </cell>
          <cell r="N410">
            <v>0</v>
          </cell>
        </row>
        <row r="411">
          <cell r="M411">
            <v>0</v>
          </cell>
          <cell r="N411">
            <v>0</v>
          </cell>
        </row>
        <row r="412">
          <cell r="M412">
            <v>0</v>
          </cell>
          <cell r="N412">
            <v>0</v>
          </cell>
        </row>
        <row r="413">
          <cell r="M413">
            <v>0</v>
          </cell>
          <cell r="N413">
            <v>0</v>
          </cell>
        </row>
        <row r="414">
          <cell r="M414">
            <v>0</v>
          </cell>
          <cell r="N414">
            <v>0</v>
          </cell>
        </row>
        <row r="415">
          <cell r="M415">
            <v>0</v>
          </cell>
          <cell r="N415">
            <v>0</v>
          </cell>
        </row>
        <row r="416">
          <cell r="M416">
            <v>0</v>
          </cell>
          <cell r="N416">
            <v>0</v>
          </cell>
        </row>
        <row r="417">
          <cell r="M417">
            <v>0</v>
          </cell>
          <cell r="N417">
            <v>0</v>
          </cell>
        </row>
        <row r="418">
          <cell r="M418">
            <v>0</v>
          </cell>
          <cell r="N418">
            <v>0</v>
          </cell>
        </row>
        <row r="419">
          <cell r="M419">
            <v>0</v>
          </cell>
          <cell r="N419">
            <v>0</v>
          </cell>
        </row>
        <row r="420">
          <cell r="M420">
            <v>0</v>
          </cell>
          <cell r="N420">
            <v>0</v>
          </cell>
        </row>
        <row r="421">
          <cell r="M421">
            <v>0</v>
          </cell>
          <cell r="N421">
            <v>0</v>
          </cell>
        </row>
        <row r="422">
          <cell r="M422">
            <v>0</v>
          </cell>
          <cell r="N422">
            <v>0</v>
          </cell>
        </row>
        <row r="423">
          <cell r="M423">
            <v>0</v>
          </cell>
          <cell r="N423">
            <v>0</v>
          </cell>
        </row>
        <row r="424">
          <cell r="M424">
            <v>0</v>
          </cell>
          <cell r="N424">
            <v>0</v>
          </cell>
        </row>
        <row r="425">
          <cell r="M425">
            <v>0</v>
          </cell>
          <cell r="N425">
            <v>0</v>
          </cell>
        </row>
        <row r="426">
          <cell r="M426">
            <v>0</v>
          </cell>
          <cell r="N426">
            <v>0</v>
          </cell>
        </row>
        <row r="427">
          <cell r="M427">
            <v>0</v>
          </cell>
          <cell r="N427">
            <v>0</v>
          </cell>
        </row>
        <row r="428">
          <cell r="M428">
            <v>0</v>
          </cell>
          <cell r="N428">
            <v>0</v>
          </cell>
        </row>
        <row r="429">
          <cell r="M429">
            <v>0</v>
          </cell>
          <cell r="N429">
            <v>0</v>
          </cell>
        </row>
        <row r="430">
          <cell r="M430">
            <v>0</v>
          </cell>
          <cell r="N430">
            <v>0</v>
          </cell>
        </row>
        <row r="431">
          <cell r="M431">
            <v>0</v>
          </cell>
          <cell r="N431">
            <v>0</v>
          </cell>
        </row>
        <row r="432">
          <cell r="M432">
            <v>0</v>
          </cell>
          <cell r="N432">
            <v>0</v>
          </cell>
        </row>
        <row r="433">
          <cell r="M433">
            <v>0</v>
          </cell>
          <cell r="N433">
            <v>0</v>
          </cell>
        </row>
        <row r="434">
          <cell r="M434">
            <v>0</v>
          </cell>
          <cell r="N434">
            <v>0</v>
          </cell>
        </row>
        <row r="435">
          <cell r="M435">
            <v>0</v>
          </cell>
          <cell r="N435">
            <v>0</v>
          </cell>
        </row>
        <row r="436">
          <cell r="M436">
            <v>0</v>
          </cell>
          <cell r="N436">
            <v>0</v>
          </cell>
        </row>
        <row r="437">
          <cell r="M437">
            <v>0</v>
          </cell>
          <cell r="N437">
            <v>0</v>
          </cell>
        </row>
        <row r="438">
          <cell r="M438">
            <v>0</v>
          </cell>
          <cell r="N438">
            <v>0</v>
          </cell>
        </row>
        <row r="439">
          <cell r="M439">
            <v>0</v>
          </cell>
          <cell r="N439">
            <v>0</v>
          </cell>
        </row>
        <row r="440">
          <cell r="M440">
            <v>0</v>
          </cell>
          <cell r="N440">
            <v>0</v>
          </cell>
        </row>
        <row r="441">
          <cell r="M441">
            <v>0</v>
          </cell>
          <cell r="N441">
            <v>0</v>
          </cell>
        </row>
        <row r="442">
          <cell r="M442">
            <v>0</v>
          </cell>
          <cell r="N442">
            <v>0</v>
          </cell>
        </row>
        <row r="443">
          <cell r="M443">
            <v>0</v>
          </cell>
          <cell r="N443">
            <v>0</v>
          </cell>
        </row>
        <row r="444">
          <cell r="M444">
            <v>0</v>
          </cell>
          <cell r="N444">
            <v>0</v>
          </cell>
        </row>
        <row r="445">
          <cell r="M445">
            <v>0</v>
          </cell>
          <cell r="N445">
            <v>0</v>
          </cell>
        </row>
        <row r="446">
          <cell r="M446">
            <v>0</v>
          </cell>
          <cell r="N446">
            <v>0</v>
          </cell>
        </row>
        <row r="447">
          <cell r="M447">
            <v>0</v>
          </cell>
          <cell r="N447">
            <v>0</v>
          </cell>
        </row>
        <row r="448">
          <cell r="M448">
            <v>0</v>
          </cell>
          <cell r="N448">
            <v>0</v>
          </cell>
        </row>
        <row r="449">
          <cell r="M449">
            <v>0</v>
          </cell>
          <cell r="N449">
            <v>0</v>
          </cell>
        </row>
        <row r="450">
          <cell r="M450">
            <v>0</v>
          </cell>
          <cell r="N450">
            <v>0</v>
          </cell>
        </row>
        <row r="451">
          <cell r="M451">
            <v>0</v>
          </cell>
          <cell r="N451">
            <v>0</v>
          </cell>
        </row>
        <row r="452">
          <cell r="M452">
            <v>0</v>
          </cell>
          <cell r="N452">
            <v>0</v>
          </cell>
        </row>
        <row r="453">
          <cell r="M453">
            <v>0</v>
          </cell>
          <cell r="N453">
            <v>0</v>
          </cell>
        </row>
        <row r="454">
          <cell r="M454">
            <v>0</v>
          </cell>
          <cell r="N454">
            <v>0</v>
          </cell>
        </row>
        <row r="455">
          <cell r="M455">
            <v>0</v>
          </cell>
          <cell r="N455">
            <v>0</v>
          </cell>
        </row>
        <row r="456">
          <cell r="M456">
            <v>0</v>
          </cell>
          <cell r="N456">
            <v>0</v>
          </cell>
        </row>
        <row r="457">
          <cell r="M457">
            <v>0</v>
          </cell>
          <cell r="N457">
            <v>0</v>
          </cell>
        </row>
        <row r="458">
          <cell r="M458">
            <v>0</v>
          </cell>
          <cell r="N458">
            <v>0</v>
          </cell>
        </row>
        <row r="459">
          <cell r="M459">
            <v>0</v>
          </cell>
          <cell r="N459">
            <v>0</v>
          </cell>
        </row>
        <row r="460">
          <cell r="M460">
            <v>0</v>
          </cell>
          <cell r="N460">
            <v>0</v>
          </cell>
        </row>
        <row r="461">
          <cell r="M461">
            <v>0</v>
          </cell>
          <cell r="N461">
            <v>0</v>
          </cell>
        </row>
        <row r="462">
          <cell r="M462">
            <v>0</v>
          </cell>
          <cell r="N462">
            <v>0</v>
          </cell>
        </row>
        <row r="463">
          <cell r="M463">
            <v>0</v>
          </cell>
          <cell r="N463">
            <v>0</v>
          </cell>
        </row>
        <row r="464">
          <cell r="M464">
            <v>0</v>
          </cell>
          <cell r="N464">
            <v>0</v>
          </cell>
        </row>
        <row r="465">
          <cell r="M465">
            <v>0</v>
          </cell>
          <cell r="N465">
            <v>0</v>
          </cell>
        </row>
        <row r="466">
          <cell r="M466">
            <v>0</v>
          </cell>
          <cell r="N466">
            <v>0</v>
          </cell>
        </row>
        <row r="467">
          <cell r="M467">
            <v>0</v>
          </cell>
          <cell r="N467">
            <v>0</v>
          </cell>
        </row>
        <row r="468">
          <cell r="M468">
            <v>0</v>
          </cell>
          <cell r="N468">
            <v>0</v>
          </cell>
        </row>
        <row r="469">
          <cell r="M469">
            <v>0</v>
          </cell>
          <cell r="N469">
            <v>0</v>
          </cell>
        </row>
        <row r="470">
          <cell r="M470">
            <v>0</v>
          </cell>
          <cell r="N470">
            <v>0</v>
          </cell>
        </row>
        <row r="471">
          <cell r="M471">
            <v>0</v>
          </cell>
          <cell r="N471">
            <v>0</v>
          </cell>
        </row>
        <row r="472">
          <cell r="M472">
            <v>0</v>
          </cell>
          <cell r="N472">
            <v>0</v>
          </cell>
        </row>
        <row r="473">
          <cell r="M473">
            <v>0</v>
          </cell>
          <cell r="N473">
            <v>0</v>
          </cell>
        </row>
        <row r="474">
          <cell r="M474">
            <v>0</v>
          </cell>
          <cell r="N474">
            <v>0</v>
          </cell>
        </row>
        <row r="475">
          <cell r="M475">
            <v>0</v>
          </cell>
          <cell r="N475">
            <v>0</v>
          </cell>
        </row>
        <row r="476">
          <cell r="M476">
            <v>0</v>
          </cell>
          <cell r="N476">
            <v>0</v>
          </cell>
        </row>
        <row r="477">
          <cell r="M477">
            <v>0</v>
          </cell>
          <cell r="N477">
            <v>0</v>
          </cell>
        </row>
        <row r="478">
          <cell r="M478">
            <v>0</v>
          </cell>
          <cell r="N478">
            <v>0</v>
          </cell>
        </row>
        <row r="479">
          <cell r="M479">
            <v>0</v>
          </cell>
          <cell r="N479">
            <v>0</v>
          </cell>
        </row>
        <row r="480">
          <cell r="M480">
            <v>0</v>
          </cell>
          <cell r="N480">
            <v>0</v>
          </cell>
        </row>
        <row r="481">
          <cell r="M481">
            <v>0</v>
          </cell>
          <cell r="N481">
            <v>0</v>
          </cell>
        </row>
        <row r="482">
          <cell r="M482">
            <v>0</v>
          </cell>
          <cell r="N482">
            <v>0</v>
          </cell>
        </row>
        <row r="483">
          <cell r="M483">
            <v>0</v>
          </cell>
          <cell r="N483">
            <v>0</v>
          </cell>
        </row>
        <row r="484">
          <cell r="M484">
            <v>0</v>
          </cell>
          <cell r="N484">
            <v>0</v>
          </cell>
        </row>
        <row r="485">
          <cell r="M485">
            <v>0</v>
          </cell>
          <cell r="N485">
            <v>0</v>
          </cell>
        </row>
        <row r="486">
          <cell r="M486">
            <v>0</v>
          </cell>
          <cell r="N486">
            <v>0</v>
          </cell>
        </row>
        <row r="487">
          <cell r="M487">
            <v>0</v>
          </cell>
          <cell r="N487">
            <v>0</v>
          </cell>
        </row>
        <row r="488">
          <cell r="M488">
            <v>0</v>
          </cell>
          <cell r="N488">
            <v>0</v>
          </cell>
        </row>
        <row r="489">
          <cell r="M489">
            <v>0</v>
          </cell>
          <cell r="N489">
            <v>0</v>
          </cell>
        </row>
        <row r="490">
          <cell r="M490">
            <v>0</v>
          </cell>
          <cell r="N490">
            <v>0</v>
          </cell>
        </row>
        <row r="491">
          <cell r="M491">
            <v>0</v>
          </cell>
          <cell r="N491">
            <v>0</v>
          </cell>
        </row>
        <row r="492">
          <cell r="M492">
            <v>0</v>
          </cell>
          <cell r="N492">
            <v>0</v>
          </cell>
        </row>
        <row r="493">
          <cell r="M493">
            <v>0</v>
          </cell>
          <cell r="N493">
            <v>0</v>
          </cell>
        </row>
        <row r="494">
          <cell r="M494">
            <v>0</v>
          </cell>
          <cell r="N494">
            <v>0</v>
          </cell>
        </row>
        <row r="495">
          <cell r="M495">
            <v>0</v>
          </cell>
          <cell r="N495">
            <v>0</v>
          </cell>
        </row>
        <row r="496">
          <cell r="M496">
            <v>0</v>
          </cell>
          <cell r="N496">
            <v>0</v>
          </cell>
        </row>
        <row r="497">
          <cell r="M497">
            <v>0</v>
          </cell>
          <cell r="N497">
            <v>0</v>
          </cell>
        </row>
        <row r="498">
          <cell r="M498">
            <v>0</v>
          </cell>
          <cell r="N498">
            <v>0</v>
          </cell>
        </row>
        <row r="499">
          <cell r="M499">
            <v>0</v>
          </cell>
          <cell r="N499">
            <v>0</v>
          </cell>
        </row>
        <row r="500">
          <cell r="M500">
            <v>0</v>
          </cell>
          <cell r="N500">
            <v>0</v>
          </cell>
        </row>
        <row r="501">
          <cell r="M501">
            <v>0</v>
          </cell>
          <cell r="N501">
            <v>0</v>
          </cell>
        </row>
        <row r="502">
          <cell r="M502">
            <v>0</v>
          </cell>
          <cell r="N502">
            <v>0</v>
          </cell>
        </row>
        <row r="503">
          <cell r="M503">
            <v>0</v>
          </cell>
          <cell r="N503">
            <v>0</v>
          </cell>
        </row>
        <row r="504">
          <cell r="M504">
            <v>0</v>
          </cell>
          <cell r="N504">
            <v>0</v>
          </cell>
        </row>
        <row r="505">
          <cell r="M505">
            <v>0</v>
          </cell>
          <cell r="N505">
            <v>0</v>
          </cell>
        </row>
        <row r="506">
          <cell r="M506">
            <v>0</v>
          </cell>
          <cell r="N506">
            <v>0</v>
          </cell>
        </row>
        <row r="507">
          <cell r="M507">
            <v>0</v>
          </cell>
          <cell r="N507">
            <v>0</v>
          </cell>
        </row>
        <row r="508">
          <cell r="M508">
            <v>0</v>
          </cell>
          <cell r="N508">
            <v>0</v>
          </cell>
        </row>
        <row r="509">
          <cell r="M509">
            <v>0</v>
          </cell>
          <cell r="N509">
            <v>0</v>
          </cell>
        </row>
        <row r="510">
          <cell r="M510">
            <v>0</v>
          </cell>
          <cell r="N510">
            <v>0</v>
          </cell>
        </row>
        <row r="511">
          <cell r="M511">
            <v>0</v>
          </cell>
          <cell r="N511">
            <v>0</v>
          </cell>
        </row>
        <row r="512">
          <cell r="M512">
            <v>0</v>
          </cell>
          <cell r="N512">
            <v>0</v>
          </cell>
        </row>
        <row r="513">
          <cell r="M513">
            <v>0</v>
          </cell>
          <cell r="N513">
            <v>0</v>
          </cell>
        </row>
        <row r="514">
          <cell r="M514">
            <v>0</v>
          </cell>
          <cell r="N514">
            <v>0</v>
          </cell>
        </row>
        <row r="515">
          <cell r="M515">
            <v>0</v>
          </cell>
          <cell r="N515">
            <v>0</v>
          </cell>
        </row>
        <row r="516">
          <cell r="M516">
            <v>0</v>
          </cell>
          <cell r="N516">
            <v>0</v>
          </cell>
        </row>
        <row r="517">
          <cell r="M517">
            <v>0</v>
          </cell>
          <cell r="N517">
            <v>0</v>
          </cell>
        </row>
        <row r="518">
          <cell r="M518">
            <v>0</v>
          </cell>
          <cell r="N518">
            <v>0</v>
          </cell>
        </row>
        <row r="519">
          <cell r="M519">
            <v>0</v>
          </cell>
          <cell r="N519">
            <v>0</v>
          </cell>
        </row>
        <row r="520">
          <cell r="M520">
            <v>0</v>
          </cell>
          <cell r="N520">
            <v>0</v>
          </cell>
        </row>
        <row r="521">
          <cell r="M521">
            <v>0</v>
          </cell>
          <cell r="N521">
            <v>0</v>
          </cell>
        </row>
        <row r="522">
          <cell r="M522">
            <v>0</v>
          </cell>
          <cell r="N522">
            <v>0</v>
          </cell>
        </row>
        <row r="523">
          <cell r="M523">
            <v>0</v>
          </cell>
          <cell r="N523">
            <v>0</v>
          </cell>
        </row>
        <row r="524">
          <cell r="M524">
            <v>0</v>
          </cell>
          <cell r="N524">
            <v>0</v>
          </cell>
        </row>
        <row r="525">
          <cell r="M525">
            <v>0</v>
          </cell>
          <cell r="N525">
            <v>0</v>
          </cell>
        </row>
        <row r="526">
          <cell r="M526">
            <v>0</v>
          </cell>
          <cell r="N526">
            <v>0</v>
          </cell>
        </row>
        <row r="527">
          <cell r="M527">
            <v>0</v>
          </cell>
          <cell r="N527">
            <v>0</v>
          </cell>
        </row>
        <row r="528">
          <cell r="M528">
            <v>0</v>
          </cell>
          <cell r="N528">
            <v>0</v>
          </cell>
        </row>
        <row r="529">
          <cell r="M529">
            <v>0</v>
          </cell>
          <cell r="N529">
            <v>0</v>
          </cell>
        </row>
        <row r="530">
          <cell r="M530">
            <v>0</v>
          </cell>
          <cell r="N530">
            <v>0</v>
          </cell>
        </row>
        <row r="531">
          <cell r="M531">
            <v>0</v>
          </cell>
          <cell r="N531">
            <v>0</v>
          </cell>
        </row>
        <row r="532">
          <cell r="M532">
            <v>0</v>
          </cell>
          <cell r="N532">
            <v>0</v>
          </cell>
        </row>
        <row r="533">
          <cell r="M533">
            <v>0</v>
          </cell>
          <cell r="N533">
            <v>0</v>
          </cell>
        </row>
        <row r="534">
          <cell r="M534">
            <v>0</v>
          </cell>
          <cell r="N534">
            <v>0</v>
          </cell>
        </row>
        <row r="535">
          <cell r="M535">
            <v>0</v>
          </cell>
          <cell r="N535">
            <v>0</v>
          </cell>
        </row>
        <row r="536">
          <cell r="M536">
            <v>0</v>
          </cell>
          <cell r="N536">
            <v>0</v>
          </cell>
        </row>
        <row r="537">
          <cell r="M537">
            <v>0</v>
          </cell>
          <cell r="N537">
            <v>0</v>
          </cell>
        </row>
        <row r="538">
          <cell r="M538">
            <v>0</v>
          </cell>
          <cell r="N538">
            <v>0</v>
          </cell>
        </row>
        <row r="539">
          <cell r="M539">
            <v>0</v>
          </cell>
          <cell r="N539">
            <v>0</v>
          </cell>
        </row>
        <row r="540">
          <cell r="M540">
            <v>0</v>
          </cell>
          <cell r="N540">
            <v>0</v>
          </cell>
        </row>
        <row r="541">
          <cell r="M541">
            <v>0</v>
          </cell>
          <cell r="N541">
            <v>0</v>
          </cell>
        </row>
        <row r="542">
          <cell r="M542">
            <v>0</v>
          </cell>
          <cell r="N542">
            <v>0</v>
          </cell>
        </row>
        <row r="543">
          <cell r="M543">
            <v>0</v>
          </cell>
          <cell r="N543">
            <v>0</v>
          </cell>
        </row>
        <row r="544">
          <cell r="M544">
            <v>0</v>
          </cell>
          <cell r="N544">
            <v>0</v>
          </cell>
        </row>
        <row r="545">
          <cell r="M545">
            <v>0</v>
          </cell>
          <cell r="N545">
            <v>0</v>
          </cell>
        </row>
        <row r="546">
          <cell r="M546">
            <v>0</v>
          </cell>
          <cell r="N546">
            <v>0</v>
          </cell>
        </row>
        <row r="547">
          <cell r="M547">
            <v>0</v>
          </cell>
          <cell r="N547">
            <v>0</v>
          </cell>
        </row>
        <row r="548">
          <cell r="M548">
            <v>0</v>
          </cell>
          <cell r="N548">
            <v>0</v>
          </cell>
        </row>
        <row r="549">
          <cell r="M549">
            <v>0</v>
          </cell>
          <cell r="N549">
            <v>0</v>
          </cell>
        </row>
        <row r="550">
          <cell r="M550">
            <v>0</v>
          </cell>
          <cell r="N550">
            <v>0</v>
          </cell>
        </row>
        <row r="551">
          <cell r="M551">
            <v>0</v>
          </cell>
          <cell r="N551">
            <v>0</v>
          </cell>
        </row>
        <row r="552">
          <cell r="M552">
            <v>0</v>
          </cell>
          <cell r="N552">
            <v>0</v>
          </cell>
        </row>
        <row r="553">
          <cell r="M553">
            <v>0</v>
          </cell>
          <cell r="N553">
            <v>0</v>
          </cell>
        </row>
        <row r="554">
          <cell r="M554">
            <v>0</v>
          </cell>
          <cell r="N554">
            <v>0</v>
          </cell>
        </row>
        <row r="555">
          <cell r="M555">
            <v>0</v>
          </cell>
          <cell r="N555">
            <v>0</v>
          </cell>
        </row>
        <row r="556">
          <cell r="M556">
            <v>0</v>
          </cell>
          <cell r="N556">
            <v>0</v>
          </cell>
        </row>
        <row r="557">
          <cell r="M557">
            <v>0</v>
          </cell>
          <cell r="N557">
            <v>0</v>
          </cell>
        </row>
        <row r="558">
          <cell r="M558">
            <v>0</v>
          </cell>
          <cell r="N558">
            <v>0</v>
          </cell>
        </row>
        <row r="559">
          <cell r="M559">
            <v>0</v>
          </cell>
          <cell r="N559">
            <v>0</v>
          </cell>
        </row>
        <row r="560">
          <cell r="M560">
            <v>0</v>
          </cell>
          <cell r="N560">
            <v>0</v>
          </cell>
        </row>
        <row r="561">
          <cell r="M561">
            <v>0</v>
          </cell>
          <cell r="N561">
            <v>0</v>
          </cell>
        </row>
        <row r="562">
          <cell r="M562">
            <v>0</v>
          </cell>
          <cell r="N562">
            <v>0</v>
          </cell>
        </row>
        <row r="563">
          <cell r="M563">
            <v>0</v>
          </cell>
          <cell r="N563">
            <v>0</v>
          </cell>
        </row>
        <row r="564">
          <cell r="M564">
            <v>0</v>
          </cell>
          <cell r="N564">
            <v>0</v>
          </cell>
        </row>
        <row r="565">
          <cell r="M565">
            <v>0</v>
          </cell>
          <cell r="N565">
            <v>0</v>
          </cell>
        </row>
        <row r="566">
          <cell r="M566">
            <v>0</v>
          </cell>
          <cell r="N566">
            <v>0</v>
          </cell>
        </row>
        <row r="567">
          <cell r="M567">
            <v>0</v>
          </cell>
          <cell r="N567">
            <v>0</v>
          </cell>
        </row>
        <row r="568">
          <cell r="M568">
            <v>0</v>
          </cell>
          <cell r="N568">
            <v>0</v>
          </cell>
        </row>
        <row r="569">
          <cell r="M569">
            <v>0</v>
          </cell>
          <cell r="N569">
            <v>0</v>
          </cell>
        </row>
        <row r="570">
          <cell r="M570">
            <v>0</v>
          </cell>
          <cell r="N570">
            <v>0</v>
          </cell>
        </row>
        <row r="571">
          <cell r="M571">
            <v>0</v>
          </cell>
          <cell r="N571">
            <v>0</v>
          </cell>
        </row>
        <row r="572">
          <cell r="M572">
            <v>0</v>
          </cell>
          <cell r="N572">
            <v>0</v>
          </cell>
        </row>
        <row r="573">
          <cell r="M573">
            <v>0</v>
          </cell>
          <cell r="N573">
            <v>0</v>
          </cell>
        </row>
        <row r="574">
          <cell r="M574">
            <v>0</v>
          </cell>
          <cell r="N574">
            <v>0</v>
          </cell>
        </row>
        <row r="575">
          <cell r="M575">
            <v>0</v>
          </cell>
          <cell r="N575">
            <v>0</v>
          </cell>
        </row>
        <row r="576">
          <cell r="M576">
            <v>0</v>
          </cell>
          <cell r="N576">
            <v>0</v>
          </cell>
        </row>
        <row r="577">
          <cell r="M577">
            <v>0</v>
          </cell>
          <cell r="N577">
            <v>0</v>
          </cell>
        </row>
        <row r="578">
          <cell r="M578">
            <v>0</v>
          </cell>
          <cell r="N578">
            <v>0</v>
          </cell>
        </row>
        <row r="579">
          <cell r="M579">
            <v>0</v>
          </cell>
          <cell r="N579">
            <v>0</v>
          </cell>
        </row>
        <row r="580">
          <cell r="M580">
            <v>0</v>
          </cell>
          <cell r="N580">
            <v>0</v>
          </cell>
        </row>
        <row r="581">
          <cell r="M581">
            <v>0</v>
          </cell>
          <cell r="N581">
            <v>0</v>
          </cell>
        </row>
        <row r="582">
          <cell r="M582">
            <v>0</v>
          </cell>
          <cell r="N582">
            <v>0</v>
          </cell>
        </row>
        <row r="583">
          <cell r="M583">
            <v>0</v>
          </cell>
          <cell r="N583">
            <v>0</v>
          </cell>
        </row>
        <row r="584">
          <cell r="M584">
            <v>0</v>
          </cell>
          <cell r="N584">
            <v>0</v>
          </cell>
        </row>
        <row r="585">
          <cell r="M585">
            <v>0</v>
          </cell>
          <cell r="N585">
            <v>0</v>
          </cell>
        </row>
        <row r="586">
          <cell r="M586">
            <v>0</v>
          </cell>
          <cell r="N586">
            <v>0</v>
          </cell>
        </row>
        <row r="587">
          <cell r="M587">
            <v>0</v>
          </cell>
          <cell r="N587">
            <v>0</v>
          </cell>
        </row>
        <row r="588">
          <cell r="M588">
            <v>0</v>
          </cell>
          <cell r="N588">
            <v>0</v>
          </cell>
        </row>
        <row r="589">
          <cell r="M589">
            <v>0</v>
          </cell>
          <cell r="N589">
            <v>0</v>
          </cell>
        </row>
        <row r="590">
          <cell r="M590">
            <v>0</v>
          </cell>
          <cell r="N590">
            <v>0</v>
          </cell>
        </row>
        <row r="591">
          <cell r="M591">
            <v>0</v>
          </cell>
          <cell r="N591">
            <v>0</v>
          </cell>
        </row>
        <row r="592">
          <cell r="M592">
            <v>0</v>
          </cell>
          <cell r="N592">
            <v>0</v>
          </cell>
        </row>
        <row r="593">
          <cell r="M593">
            <v>0</v>
          </cell>
          <cell r="N593">
            <v>0</v>
          </cell>
        </row>
        <row r="594">
          <cell r="M594">
            <v>0</v>
          </cell>
          <cell r="N594">
            <v>0</v>
          </cell>
        </row>
        <row r="595">
          <cell r="M595">
            <v>0</v>
          </cell>
          <cell r="N595">
            <v>0</v>
          </cell>
        </row>
        <row r="596">
          <cell r="M596">
            <v>0</v>
          </cell>
          <cell r="N596">
            <v>0</v>
          </cell>
        </row>
        <row r="597">
          <cell r="M597">
            <v>0</v>
          </cell>
          <cell r="N597">
            <v>0</v>
          </cell>
        </row>
        <row r="598">
          <cell r="M598">
            <v>0</v>
          </cell>
          <cell r="N598">
            <v>0</v>
          </cell>
        </row>
        <row r="599">
          <cell r="M599">
            <v>0</v>
          </cell>
          <cell r="N599">
            <v>0</v>
          </cell>
        </row>
        <row r="600">
          <cell r="M600">
            <v>0</v>
          </cell>
          <cell r="N600">
            <v>0</v>
          </cell>
        </row>
        <row r="601">
          <cell r="M601">
            <v>0</v>
          </cell>
          <cell r="N601">
            <v>0</v>
          </cell>
        </row>
        <row r="602">
          <cell r="M602">
            <v>0</v>
          </cell>
          <cell r="N602">
            <v>0</v>
          </cell>
        </row>
        <row r="603">
          <cell r="M603">
            <v>0</v>
          </cell>
          <cell r="N603">
            <v>0</v>
          </cell>
        </row>
        <row r="604">
          <cell r="M604">
            <v>0</v>
          </cell>
          <cell r="N604">
            <v>0</v>
          </cell>
        </row>
        <row r="605">
          <cell r="M605">
            <v>0</v>
          </cell>
          <cell r="N605">
            <v>0</v>
          </cell>
        </row>
        <row r="606">
          <cell r="M606">
            <v>0</v>
          </cell>
          <cell r="N606">
            <v>0</v>
          </cell>
        </row>
        <row r="607">
          <cell r="M607">
            <v>0</v>
          </cell>
          <cell r="N607">
            <v>0</v>
          </cell>
        </row>
        <row r="608">
          <cell r="M608">
            <v>0</v>
          </cell>
          <cell r="N608">
            <v>0</v>
          </cell>
        </row>
        <row r="609">
          <cell r="M609">
            <v>0</v>
          </cell>
          <cell r="N609">
            <v>0</v>
          </cell>
        </row>
        <row r="610">
          <cell r="M610">
            <v>0</v>
          </cell>
          <cell r="N610">
            <v>0</v>
          </cell>
        </row>
        <row r="611">
          <cell r="M611">
            <v>0</v>
          </cell>
          <cell r="N611">
            <v>0</v>
          </cell>
        </row>
        <row r="612">
          <cell r="M612">
            <v>0</v>
          </cell>
          <cell r="N612">
            <v>0</v>
          </cell>
        </row>
        <row r="613">
          <cell r="M613">
            <v>0</v>
          </cell>
          <cell r="N613">
            <v>0</v>
          </cell>
        </row>
        <row r="614">
          <cell r="M614">
            <v>0</v>
          </cell>
          <cell r="N614">
            <v>0</v>
          </cell>
        </row>
        <row r="615">
          <cell r="M615">
            <v>0</v>
          </cell>
          <cell r="N615">
            <v>0</v>
          </cell>
        </row>
        <row r="616">
          <cell r="M616">
            <v>0</v>
          </cell>
          <cell r="N616">
            <v>0</v>
          </cell>
        </row>
        <row r="617">
          <cell r="M617">
            <v>0</v>
          </cell>
          <cell r="N617">
            <v>0</v>
          </cell>
        </row>
        <row r="618">
          <cell r="M618">
            <v>0</v>
          </cell>
          <cell r="N618">
            <v>0</v>
          </cell>
        </row>
        <row r="619">
          <cell r="M619">
            <v>0</v>
          </cell>
          <cell r="N619">
            <v>0</v>
          </cell>
        </row>
        <row r="620">
          <cell r="M620">
            <v>0</v>
          </cell>
          <cell r="N620">
            <v>0</v>
          </cell>
        </row>
        <row r="621">
          <cell r="M621">
            <v>0</v>
          </cell>
          <cell r="N621">
            <v>0</v>
          </cell>
        </row>
        <row r="622">
          <cell r="M622">
            <v>0</v>
          </cell>
          <cell r="N622">
            <v>0</v>
          </cell>
        </row>
        <row r="623">
          <cell r="M623">
            <v>0</v>
          </cell>
          <cell r="N623">
            <v>0</v>
          </cell>
        </row>
        <row r="624">
          <cell r="M624">
            <v>0</v>
          </cell>
          <cell r="N624">
            <v>0</v>
          </cell>
        </row>
        <row r="625">
          <cell r="M625">
            <v>0</v>
          </cell>
          <cell r="N625">
            <v>0</v>
          </cell>
        </row>
        <row r="626">
          <cell r="M626">
            <v>0</v>
          </cell>
          <cell r="N626">
            <v>0</v>
          </cell>
        </row>
        <row r="627">
          <cell r="M627">
            <v>0</v>
          </cell>
          <cell r="N627">
            <v>0</v>
          </cell>
        </row>
        <row r="628">
          <cell r="M628">
            <v>0</v>
          </cell>
          <cell r="N628">
            <v>0</v>
          </cell>
        </row>
        <row r="629">
          <cell r="M629">
            <v>0</v>
          </cell>
          <cell r="N629">
            <v>0</v>
          </cell>
        </row>
        <row r="630">
          <cell r="M630">
            <v>0</v>
          </cell>
          <cell r="N630">
            <v>0</v>
          </cell>
        </row>
        <row r="631">
          <cell r="M631">
            <v>0</v>
          </cell>
          <cell r="N631">
            <v>0</v>
          </cell>
        </row>
        <row r="632">
          <cell r="M632">
            <v>0</v>
          </cell>
          <cell r="N632">
            <v>0</v>
          </cell>
        </row>
        <row r="633">
          <cell r="M633">
            <v>0</v>
          </cell>
          <cell r="N633">
            <v>0</v>
          </cell>
        </row>
        <row r="634">
          <cell r="M634">
            <v>0</v>
          </cell>
          <cell r="N634">
            <v>0</v>
          </cell>
        </row>
        <row r="635">
          <cell r="M635">
            <v>0</v>
          </cell>
          <cell r="N635">
            <v>0</v>
          </cell>
        </row>
        <row r="636">
          <cell r="M636">
            <v>0</v>
          </cell>
          <cell r="N636">
            <v>0</v>
          </cell>
        </row>
        <row r="637">
          <cell r="M637">
            <v>0</v>
          </cell>
          <cell r="N637">
            <v>0</v>
          </cell>
        </row>
        <row r="638">
          <cell r="M638">
            <v>0</v>
          </cell>
          <cell r="N638">
            <v>0</v>
          </cell>
        </row>
        <row r="639">
          <cell r="M639">
            <v>0</v>
          </cell>
          <cell r="N639">
            <v>0</v>
          </cell>
        </row>
        <row r="640">
          <cell r="M640">
            <v>0</v>
          </cell>
          <cell r="N640">
            <v>0</v>
          </cell>
        </row>
        <row r="641">
          <cell r="M641">
            <v>0</v>
          </cell>
          <cell r="N641">
            <v>0</v>
          </cell>
        </row>
        <row r="642">
          <cell r="M642">
            <v>0</v>
          </cell>
          <cell r="N642">
            <v>0</v>
          </cell>
        </row>
        <row r="643">
          <cell r="M643">
            <v>0</v>
          </cell>
          <cell r="N643">
            <v>0</v>
          </cell>
        </row>
        <row r="644">
          <cell r="M644">
            <v>0</v>
          </cell>
          <cell r="N644">
            <v>0</v>
          </cell>
        </row>
        <row r="645">
          <cell r="M645">
            <v>0</v>
          </cell>
          <cell r="N645">
            <v>0</v>
          </cell>
        </row>
        <row r="646">
          <cell r="M646">
            <v>0</v>
          </cell>
          <cell r="N646">
            <v>0</v>
          </cell>
        </row>
        <row r="647">
          <cell r="M647">
            <v>0</v>
          </cell>
          <cell r="N647">
            <v>0</v>
          </cell>
        </row>
        <row r="648">
          <cell r="M648">
            <v>0</v>
          </cell>
          <cell r="N648">
            <v>0</v>
          </cell>
        </row>
        <row r="649">
          <cell r="M649">
            <v>0</v>
          </cell>
          <cell r="N649">
            <v>0</v>
          </cell>
        </row>
        <row r="650">
          <cell r="M650">
            <v>0</v>
          </cell>
          <cell r="N650">
            <v>0</v>
          </cell>
        </row>
        <row r="651">
          <cell r="M651">
            <v>0</v>
          </cell>
          <cell r="N651">
            <v>0</v>
          </cell>
        </row>
        <row r="652">
          <cell r="M652">
            <v>0</v>
          </cell>
          <cell r="N652">
            <v>0</v>
          </cell>
        </row>
        <row r="653">
          <cell r="M653">
            <v>0</v>
          </cell>
          <cell r="N653">
            <v>0</v>
          </cell>
        </row>
        <row r="654">
          <cell r="M654">
            <v>0</v>
          </cell>
          <cell r="N654">
            <v>0</v>
          </cell>
        </row>
        <row r="655">
          <cell r="M655">
            <v>0</v>
          </cell>
          <cell r="N655">
            <v>0</v>
          </cell>
        </row>
        <row r="656">
          <cell r="M656">
            <v>0</v>
          </cell>
          <cell r="N656">
            <v>0</v>
          </cell>
        </row>
        <row r="657">
          <cell r="M657">
            <v>0</v>
          </cell>
          <cell r="N657">
            <v>0</v>
          </cell>
        </row>
        <row r="658">
          <cell r="M658">
            <v>0</v>
          </cell>
          <cell r="N658">
            <v>0</v>
          </cell>
        </row>
        <row r="659">
          <cell r="M659">
            <v>0</v>
          </cell>
          <cell r="N659">
            <v>0</v>
          </cell>
        </row>
        <row r="660">
          <cell r="M660">
            <v>0</v>
          </cell>
          <cell r="N660">
            <v>0</v>
          </cell>
        </row>
        <row r="661">
          <cell r="M661">
            <v>0</v>
          </cell>
          <cell r="N661">
            <v>0</v>
          </cell>
        </row>
        <row r="662">
          <cell r="M662">
            <v>0</v>
          </cell>
          <cell r="N662">
            <v>0</v>
          </cell>
        </row>
        <row r="663">
          <cell r="M663">
            <v>0</v>
          </cell>
          <cell r="N663">
            <v>0</v>
          </cell>
        </row>
        <row r="664">
          <cell r="M664">
            <v>0</v>
          </cell>
          <cell r="N664">
            <v>0</v>
          </cell>
        </row>
        <row r="665">
          <cell r="M665">
            <v>0</v>
          </cell>
          <cell r="N665">
            <v>0</v>
          </cell>
        </row>
        <row r="666">
          <cell r="M666">
            <v>0</v>
          </cell>
          <cell r="N666">
            <v>0</v>
          </cell>
        </row>
        <row r="667">
          <cell r="M667">
            <v>0</v>
          </cell>
          <cell r="N667">
            <v>0</v>
          </cell>
        </row>
        <row r="668">
          <cell r="M668">
            <v>0</v>
          </cell>
          <cell r="N668">
            <v>0</v>
          </cell>
        </row>
        <row r="669">
          <cell r="M669">
            <v>0</v>
          </cell>
          <cell r="N669">
            <v>0</v>
          </cell>
        </row>
        <row r="670">
          <cell r="M670">
            <v>0</v>
          </cell>
          <cell r="N670">
            <v>0</v>
          </cell>
        </row>
        <row r="671">
          <cell r="M671">
            <v>0</v>
          </cell>
          <cell r="N671">
            <v>0</v>
          </cell>
        </row>
        <row r="672">
          <cell r="M672">
            <v>0</v>
          </cell>
          <cell r="N672">
            <v>0</v>
          </cell>
        </row>
        <row r="673">
          <cell r="M673">
            <v>0</v>
          </cell>
          <cell r="N673">
            <v>0</v>
          </cell>
        </row>
        <row r="674">
          <cell r="M674">
            <v>0</v>
          </cell>
          <cell r="N674">
            <v>0</v>
          </cell>
        </row>
        <row r="675">
          <cell r="M675">
            <v>0</v>
          </cell>
          <cell r="N675">
            <v>0</v>
          </cell>
        </row>
        <row r="676">
          <cell r="M676">
            <v>0</v>
          </cell>
          <cell r="N676">
            <v>0</v>
          </cell>
        </row>
        <row r="677">
          <cell r="M677">
            <v>0</v>
          </cell>
          <cell r="N677">
            <v>0</v>
          </cell>
        </row>
        <row r="678">
          <cell r="M678">
            <v>0</v>
          </cell>
          <cell r="N678">
            <v>0</v>
          </cell>
        </row>
        <row r="679">
          <cell r="M679">
            <v>0</v>
          </cell>
          <cell r="N679">
            <v>0</v>
          </cell>
        </row>
        <row r="680">
          <cell r="M680">
            <v>0</v>
          </cell>
          <cell r="N680">
            <v>0</v>
          </cell>
        </row>
        <row r="681">
          <cell r="M681">
            <v>0</v>
          </cell>
          <cell r="N681">
            <v>0</v>
          </cell>
        </row>
        <row r="682">
          <cell r="M682">
            <v>0</v>
          </cell>
          <cell r="N682">
            <v>0</v>
          </cell>
        </row>
        <row r="683">
          <cell r="M683">
            <v>0</v>
          </cell>
          <cell r="N683">
            <v>0</v>
          </cell>
        </row>
        <row r="684">
          <cell r="M684">
            <v>0</v>
          </cell>
          <cell r="N684">
            <v>0</v>
          </cell>
        </row>
        <row r="685">
          <cell r="M685">
            <v>0</v>
          </cell>
          <cell r="N685">
            <v>0</v>
          </cell>
        </row>
        <row r="686">
          <cell r="M686">
            <v>0</v>
          </cell>
          <cell r="N686">
            <v>0</v>
          </cell>
        </row>
        <row r="687">
          <cell r="M687">
            <v>0</v>
          </cell>
          <cell r="N687">
            <v>0</v>
          </cell>
        </row>
        <row r="688">
          <cell r="M688">
            <v>0</v>
          </cell>
          <cell r="N688">
            <v>0</v>
          </cell>
        </row>
        <row r="689">
          <cell r="M689">
            <v>0</v>
          </cell>
          <cell r="N689">
            <v>0</v>
          </cell>
        </row>
        <row r="690">
          <cell r="M690">
            <v>0</v>
          </cell>
          <cell r="N690">
            <v>0</v>
          </cell>
        </row>
        <row r="691">
          <cell r="M691">
            <v>0</v>
          </cell>
          <cell r="N691">
            <v>0</v>
          </cell>
        </row>
        <row r="692">
          <cell r="M692">
            <v>0</v>
          </cell>
          <cell r="N692">
            <v>0</v>
          </cell>
        </row>
        <row r="693">
          <cell r="M693">
            <v>0</v>
          </cell>
          <cell r="N693">
            <v>0</v>
          </cell>
        </row>
        <row r="694">
          <cell r="M694">
            <v>0</v>
          </cell>
          <cell r="N694">
            <v>0</v>
          </cell>
        </row>
        <row r="695">
          <cell r="M695">
            <v>0</v>
          </cell>
          <cell r="N695">
            <v>0</v>
          </cell>
        </row>
        <row r="696">
          <cell r="M696">
            <v>0</v>
          </cell>
          <cell r="N696">
            <v>0</v>
          </cell>
        </row>
        <row r="697">
          <cell r="M697">
            <v>0</v>
          </cell>
          <cell r="N697">
            <v>0</v>
          </cell>
        </row>
        <row r="698">
          <cell r="M698">
            <v>0</v>
          </cell>
          <cell r="N698">
            <v>0</v>
          </cell>
        </row>
        <row r="699">
          <cell r="M699">
            <v>0</v>
          </cell>
          <cell r="N699">
            <v>0</v>
          </cell>
        </row>
        <row r="700">
          <cell r="M700">
            <v>0</v>
          </cell>
          <cell r="N700">
            <v>0</v>
          </cell>
        </row>
        <row r="701">
          <cell r="M701">
            <v>0</v>
          </cell>
          <cell r="N701">
            <v>0</v>
          </cell>
        </row>
        <row r="702">
          <cell r="M702">
            <v>0</v>
          </cell>
          <cell r="N702">
            <v>0</v>
          </cell>
        </row>
        <row r="703">
          <cell r="M703">
            <v>0</v>
          </cell>
          <cell r="N703">
            <v>0</v>
          </cell>
        </row>
        <row r="704">
          <cell r="M704">
            <v>0</v>
          </cell>
          <cell r="N704">
            <v>0</v>
          </cell>
        </row>
        <row r="705">
          <cell r="M705">
            <v>0</v>
          </cell>
          <cell r="N705">
            <v>0</v>
          </cell>
        </row>
        <row r="706">
          <cell r="M706">
            <v>0</v>
          </cell>
          <cell r="N706">
            <v>0</v>
          </cell>
        </row>
        <row r="707">
          <cell r="M707">
            <v>0</v>
          </cell>
          <cell r="N707">
            <v>0</v>
          </cell>
        </row>
        <row r="708">
          <cell r="M708">
            <v>0</v>
          </cell>
          <cell r="N708">
            <v>0</v>
          </cell>
        </row>
        <row r="709">
          <cell r="M709">
            <v>0</v>
          </cell>
          <cell r="N709">
            <v>0</v>
          </cell>
        </row>
        <row r="710">
          <cell r="M710">
            <v>0</v>
          </cell>
          <cell r="N710">
            <v>0</v>
          </cell>
        </row>
        <row r="711">
          <cell r="M711">
            <v>0</v>
          </cell>
          <cell r="N711">
            <v>0</v>
          </cell>
        </row>
        <row r="712">
          <cell r="M712">
            <v>0</v>
          </cell>
          <cell r="N712">
            <v>0</v>
          </cell>
        </row>
        <row r="713">
          <cell r="M713">
            <v>0</v>
          </cell>
          <cell r="N713">
            <v>0</v>
          </cell>
        </row>
        <row r="714">
          <cell r="M714">
            <v>0</v>
          </cell>
          <cell r="N714">
            <v>0</v>
          </cell>
        </row>
        <row r="715">
          <cell r="M715">
            <v>0</v>
          </cell>
          <cell r="N715">
            <v>0</v>
          </cell>
        </row>
        <row r="716">
          <cell r="M716">
            <v>0</v>
          </cell>
          <cell r="N716">
            <v>0</v>
          </cell>
        </row>
        <row r="717">
          <cell r="M717">
            <v>0</v>
          </cell>
          <cell r="N717">
            <v>0</v>
          </cell>
        </row>
        <row r="718">
          <cell r="M718">
            <v>0</v>
          </cell>
          <cell r="N718">
            <v>0</v>
          </cell>
        </row>
        <row r="719">
          <cell r="M719">
            <v>0</v>
          </cell>
          <cell r="N719">
            <v>0</v>
          </cell>
        </row>
        <row r="720">
          <cell r="M720">
            <v>0</v>
          </cell>
          <cell r="N720">
            <v>0</v>
          </cell>
        </row>
        <row r="721">
          <cell r="M721">
            <v>0</v>
          </cell>
          <cell r="N721">
            <v>0</v>
          </cell>
        </row>
        <row r="722">
          <cell r="M722">
            <v>0</v>
          </cell>
          <cell r="N722">
            <v>0</v>
          </cell>
        </row>
        <row r="723">
          <cell r="M723">
            <v>0</v>
          </cell>
          <cell r="N723">
            <v>0</v>
          </cell>
        </row>
        <row r="724">
          <cell r="M724">
            <v>0</v>
          </cell>
          <cell r="N724">
            <v>0</v>
          </cell>
        </row>
        <row r="725">
          <cell r="M725">
            <v>0</v>
          </cell>
          <cell r="N725">
            <v>0</v>
          </cell>
        </row>
        <row r="726">
          <cell r="M726">
            <v>0</v>
          </cell>
          <cell r="N726">
            <v>0</v>
          </cell>
        </row>
        <row r="727">
          <cell r="M727">
            <v>0</v>
          </cell>
          <cell r="N727">
            <v>0</v>
          </cell>
        </row>
        <row r="728">
          <cell r="M728">
            <v>0</v>
          </cell>
          <cell r="N728">
            <v>0</v>
          </cell>
        </row>
        <row r="729">
          <cell r="M729">
            <v>0</v>
          </cell>
          <cell r="N729">
            <v>0</v>
          </cell>
        </row>
        <row r="730">
          <cell r="M730">
            <v>0</v>
          </cell>
          <cell r="N730">
            <v>0</v>
          </cell>
        </row>
        <row r="731">
          <cell r="M731">
            <v>0</v>
          </cell>
          <cell r="N731">
            <v>0</v>
          </cell>
        </row>
        <row r="732">
          <cell r="M732">
            <v>0</v>
          </cell>
          <cell r="N732">
            <v>0</v>
          </cell>
        </row>
        <row r="733">
          <cell r="M733">
            <v>0</v>
          </cell>
          <cell r="N733">
            <v>0</v>
          </cell>
        </row>
        <row r="734">
          <cell r="M734">
            <v>0</v>
          </cell>
          <cell r="N734">
            <v>0</v>
          </cell>
        </row>
        <row r="735">
          <cell r="M735">
            <v>0</v>
          </cell>
          <cell r="N735">
            <v>0</v>
          </cell>
        </row>
        <row r="736">
          <cell r="M736">
            <v>0</v>
          </cell>
          <cell r="N736">
            <v>0</v>
          </cell>
        </row>
        <row r="737">
          <cell r="M737">
            <v>0</v>
          </cell>
          <cell r="N737">
            <v>0</v>
          </cell>
        </row>
        <row r="738">
          <cell r="M738">
            <v>0</v>
          </cell>
          <cell r="N738">
            <v>0</v>
          </cell>
        </row>
        <row r="739">
          <cell r="M739">
            <v>0</v>
          </cell>
          <cell r="N739">
            <v>0</v>
          </cell>
        </row>
        <row r="740">
          <cell r="M740">
            <v>0</v>
          </cell>
          <cell r="N740">
            <v>0</v>
          </cell>
        </row>
        <row r="741">
          <cell r="M741">
            <v>0</v>
          </cell>
          <cell r="N741">
            <v>0</v>
          </cell>
        </row>
        <row r="742">
          <cell r="M742">
            <v>0</v>
          </cell>
          <cell r="N742">
            <v>0</v>
          </cell>
        </row>
        <row r="743">
          <cell r="M743">
            <v>0</v>
          </cell>
          <cell r="N743">
            <v>0</v>
          </cell>
        </row>
        <row r="744">
          <cell r="M744">
            <v>0</v>
          </cell>
          <cell r="N744">
            <v>0</v>
          </cell>
        </row>
        <row r="745">
          <cell r="M745">
            <v>0</v>
          </cell>
          <cell r="N745">
            <v>0</v>
          </cell>
        </row>
        <row r="746">
          <cell r="M746">
            <v>0</v>
          </cell>
          <cell r="N746">
            <v>0</v>
          </cell>
        </row>
        <row r="747">
          <cell r="M747">
            <v>0</v>
          </cell>
          <cell r="N747">
            <v>0</v>
          </cell>
        </row>
        <row r="748">
          <cell r="M748">
            <v>0</v>
          </cell>
          <cell r="N748">
            <v>0</v>
          </cell>
        </row>
        <row r="749">
          <cell r="M749">
            <v>0</v>
          </cell>
          <cell r="N749">
            <v>0</v>
          </cell>
        </row>
        <row r="750">
          <cell r="M750">
            <v>0</v>
          </cell>
          <cell r="N750">
            <v>0</v>
          </cell>
        </row>
        <row r="751">
          <cell r="M751">
            <v>0</v>
          </cell>
          <cell r="N751">
            <v>0</v>
          </cell>
        </row>
        <row r="752">
          <cell r="M752">
            <v>0</v>
          </cell>
          <cell r="N752">
            <v>0</v>
          </cell>
        </row>
        <row r="753">
          <cell r="M753">
            <v>0</v>
          </cell>
          <cell r="N753">
            <v>0</v>
          </cell>
        </row>
        <row r="754">
          <cell r="M754">
            <v>0</v>
          </cell>
          <cell r="N754">
            <v>0</v>
          </cell>
        </row>
        <row r="755">
          <cell r="M755">
            <v>0</v>
          </cell>
          <cell r="N755">
            <v>0</v>
          </cell>
        </row>
        <row r="756">
          <cell r="M756">
            <v>0</v>
          </cell>
          <cell r="N756">
            <v>0</v>
          </cell>
        </row>
        <row r="757">
          <cell r="M757">
            <v>0</v>
          </cell>
          <cell r="N757">
            <v>0</v>
          </cell>
        </row>
        <row r="758">
          <cell r="M758">
            <v>0</v>
          </cell>
          <cell r="N758">
            <v>0</v>
          </cell>
        </row>
        <row r="759">
          <cell r="M759">
            <v>0</v>
          </cell>
          <cell r="N759">
            <v>0</v>
          </cell>
        </row>
        <row r="760">
          <cell r="M760">
            <v>0</v>
          </cell>
          <cell r="N760">
            <v>0</v>
          </cell>
        </row>
        <row r="761">
          <cell r="M761">
            <v>0</v>
          </cell>
          <cell r="N761">
            <v>0</v>
          </cell>
        </row>
        <row r="762">
          <cell r="M762">
            <v>0</v>
          </cell>
          <cell r="N762">
            <v>0</v>
          </cell>
        </row>
        <row r="763">
          <cell r="M763">
            <v>0</v>
          </cell>
          <cell r="N763">
            <v>0</v>
          </cell>
        </row>
        <row r="764">
          <cell r="M764">
            <v>0</v>
          </cell>
          <cell r="N764">
            <v>0</v>
          </cell>
        </row>
        <row r="765">
          <cell r="M765">
            <v>0</v>
          </cell>
          <cell r="N765">
            <v>0</v>
          </cell>
        </row>
        <row r="766">
          <cell r="M766">
            <v>0</v>
          </cell>
          <cell r="N766">
            <v>0</v>
          </cell>
        </row>
        <row r="767">
          <cell r="M767">
            <v>0</v>
          </cell>
          <cell r="N767">
            <v>0</v>
          </cell>
        </row>
        <row r="768">
          <cell r="M768">
            <v>0</v>
          </cell>
          <cell r="N768">
            <v>0</v>
          </cell>
        </row>
        <row r="769">
          <cell r="M769">
            <v>0</v>
          </cell>
          <cell r="N769">
            <v>0</v>
          </cell>
        </row>
        <row r="770">
          <cell r="M770">
            <v>0</v>
          </cell>
          <cell r="N770">
            <v>0</v>
          </cell>
        </row>
        <row r="771">
          <cell r="M771">
            <v>0</v>
          </cell>
          <cell r="N771">
            <v>0</v>
          </cell>
        </row>
        <row r="772">
          <cell r="M772">
            <v>0</v>
          </cell>
          <cell r="N772">
            <v>0</v>
          </cell>
        </row>
        <row r="773">
          <cell r="M773">
            <v>0</v>
          </cell>
          <cell r="N773">
            <v>0</v>
          </cell>
        </row>
        <row r="774">
          <cell r="M774">
            <v>0</v>
          </cell>
          <cell r="N774">
            <v>0</v>
          </cell>
        </row>
        <row r="775">
          <cell r="M775">
            <v>0</v>
          </cell>
          <cell r="N775">
            <v>0</v>
          </cell>
        </row>
        <row r="776">
          <cell r="M776">
            <v>0</v>
          </cell>
          <cell r="N776">
            <v>0</v>
          </cell>
        </row>
        <row r="777">
          <cell r="M777">
            <v>0</v>
          </cell>
          <cell r="N777">
            <v>0</v>
          </cell>
        </row>
        <row r="778">
          <cell r="M778">
            <v>0</v>
          </cell>
          <cell r="N778">
            <v>0</v>
          </cell>
        </row>
        <row r="779">
          <cell r="M779">
            <v>0</v>
          </cell>
          <cell r="N779">
            <v>0</v>
          </cell>
        </row>
        <row r="780">
          <cell r="M780">
            <v>0</v>
          </cell>
          <cell r="N780">
            <v>0</v>
          </cell>
        </row>
        <row r="781">
          <cell r="M781">
            <v>0</v>
          </cell>
          <cell r="N781">
            <v>0</v>
          </cell>
        </row>
        <row r="782">
          <cell r="M782">
            <v>0</v>
          </cell>
          <cell r="N782">
            <v>0</v>
          </cell>
        </row>
        <row r="783">
          <cell r="M783">
            <v>0</v>
          </cell>
          <cell r="N783">
            <v>0</v>
          </cell>
        </row>
        <row r="784">
          <cell r="M784">
            <v>0</v>
          </cell>
          <cell r="N784">
            <v>0</v>
          </cell>
        </row>
        <row r="785">
          <cell r="M785">
            <v>0</v>
          </cell>
          <cell r="N785">
            <v>0</v>
          </cell>
        </row>
        <row r="786">
          <cell r="M786">
            <v>0</v>
          </cell>
          <cell r="N786">
            <v>0</v>
          </cell>
        </row>
        <row r="787">
          <cell r="M787">
            <v>0</v>
          </cell>
          <cell r="N787">
            <v>0</v>
          </cell>
        </row>
        <row r="788">
          <cell r="M788">
            <v>0</v>
          </cell>
          <cell r="N788">
            <v>0</v>
          </cell>
        </row>
        <row r="789">
          <cell r="M789">
            <v>0</v>
          </cell>
          <cell r="N789">
            <v>0</v>
          </cell>
        </row>
        <row r="790">
          <cell r="M790">
            <v>0</v>
          </cell>
          <cell r="N790">
            <v>0</v>
          </cell>
        </row>
        <row r="791">
          <cell r="M791">
            <v>0</v>
          </cell>
          <cell r="N791">
            <v>0</v>
          </cell>
        </row>
        <row r="792">
          <cell r="M792">
            <v>0</v>
          </cell>
          <cell r="N792">
            <v>0</v>
          </cell>
        </row>
        <row r="793">
          <cell r="M793">
            <v>0</v>
          </cell>
          <cell r="N793">
            <v>0</v>
          </cell>
        </row>
        <row r="794">
          <cell r="M794">
            <v>0</v>
          </cell>
          <cell r="N794">
            <v>0</v>
          </cell>
        </row>
        <row r="795">
          <cell r="M795">
            <v>0</v>
          </cell>
          <cell r="N795">
            <v>0</v>
          </cell>
        </row>
        <row r="796">
          <cell r="M796">
            <v>0</v>
          </cell>
          <cell r="N796">
            <v>0</v>
          </cell>
        </row>
        <row r="797">
          <cell r="M797">
            <v>0</v>
          </cell>
          <cell r="N797">
            <v>0</v>
          </cell>
        </row>
        <row r="798">
          <cell r="M798">
            <v>0</v>
          </cell>
          <cell r="N798">
            <v>0</v>
          </cell>
        </row>
        <row r="799">
          <cell r="M799">
            <v>0</v>
          </cell>
          <cell r="N799">
            <v>0</v>
          </cell>
        </row>
        <row r="800">
          <cell r="M800">
            <v>0</v>
          </cell>
          <cell r="N800">
            <v>0</v>
          </cell>
        </row>
        <row r="801">
          <cell r="M801">
            <v>0</v>
          </cell>
          <cell r="N801">
            <v>0</v>
          </cell>
        </row>
        <row r="802">
          <cell r="M802">
            <v>0</v>
          </cell>
          <cell r="N802">
            <v>0</v>
          </cell>
        </row>
        <row r="803">
          <cell r="M803">
            <v>0</v>
          </cell>
          <cell r="N803">
            <v>0</v>
          </cell>
        </row>
        <row r="804">
          <cell r="M804">
            <v>0</v>
          </cell>
          <cell r="N804">
            <v>0</v>
          </cell>
        </row>
        <row r="805">
          <cell r="M805">
            <v>0</v>
          </cell>
          <cell r="N805">
            <v>0</v>
          </cell>
        </row>
        <row r="806">
          <cell r="M806">
            <v>0</v>
          </cell>
          <cell r="N806">
            <v>0</v>
          </cell>
        </row>
        <row r="807">
          <cell r="M807">
            <v>0</v>
          </cell>
          <cell r="N807">
            <v>0</v>
          </cell>
        </row>
        <row r="808">
          <cell r="M808">
            <v>0</v>
          </cell>
          <cell r="N808">
            <v>0</v>
          </cell>
        </row>
        <row r="809">
          <cell r="M809">
            <v>0</v>
          </cell>
          <cell r="N809">
            <v>0</v>
          </cell>
        </row>
        <row r="810">
          <cell r="M810">
            <v>0</v>
          </cell>
          <cell r="N810">
            <v>0</v>
          </cell>
        </row>
        <row r="811">
          <cell r="M811">
            <v>0</v>
          </cell>
          <cell r="N811">
            <v>0</v>
          </cell>
        </row>
        <row r="812">
          <cell r="M812">
            <v>0</v>
          </cell>
          <cell r="N812">
            <v>0</v>
          </cell>
        </row>
        <row r="813">
          <cell r="M813">
            <v>0</v>
          </cell>
          <cell r="N813">
            <v>0</v>
          </cell>
        </row>
        <row r="814">
          <cell r="M814">
            <v>0</v>
          </cell>
          <cell r="N814">
            <v>0</v>
          </cell>
        </row>
        <row r="815">
          <cell r="M815">
            <v>0</v>
          </cell>
          <cell r="N815">
            <v>0</v>
          </cell>
        </row>
        <row r="816">
          <cell r="M816">
            <v>0</v>
          </cell>
          <cell r="N816">
            <v>0</v>
          </cell>
        </row>
        <row r="817">
          <cell r="M817">
            <v>0</v>
          </cell>
          <cell r="N817">
            <v>0</v>
          </cell>
        </row>
        <row r="818">
          <cell r="M818">
            <v>0</v>
          </cell>
          <cell r="N818">
            <v>0</v>
          </cell>
        </row>
        <row r="819">
          <cell r="M819">
            <v>0</v>
          </cell>
          <cell r="N819">
            <v>0</v>
          </cell>
        </row>
        <row r="820">
          <cell r="M820">
            <v>0</v>
          </cell>
          <cell r="N820">
            <v>0</v>
          </cell>
        </row>
        <row r="821">
          <cell r="M821">
            <v>0</v>
          </cell>
          <cell r="N821">
            <v>0</v>
          </cell>
        </row>
        <row r="822">
          <cell r="M822">
            <v>0</v>
          </cell>
          <cell r="N822">
            <v>0</v>
          </cell>
        </row>
        <row r="823">
          <cell r="M823">
            <v>0</v>
          </cell>
          <cell r="N823">
            <v>0</v>
          </cell>
        </row>
        <row r="824">
          <cell r="M824">
            <v>0</v>
          </cell>
          <cell r="N824">
            <v>0</v>
          </cell>
        </row>
        <row r="825">
          <cell r="M825">
            <v>0</v>
          </cell>
          <cell r="N825">
            <v>0</v>
          </cell>
        </row>
        <row r="826">
          <cell r="M826">
            <v>0</v>
          </cell>
          <cell r="N826">
            <v>0</v>
          </cell>
        </row>
        <row r="827">
          <cell r="M827">
            <v>0</v>
          </cell>
          <cell r="N827">
            <v>0</v>
          </cell>
        </row>
        <row r="828">
          <cell r="M828">
            <v>0</v>
          </cell>
          <cell r="N828">
            <v>0</v>
          </cell>
        </row>
        <row r="829">
          <cell r="M829">
            <v>0</v>
          </cell>
          <cell r="N829">
            <v>0</v>
          </cell>
        </row>
        <row r="830">
          <cell r="M830">
            <v>0</v>
          </cell>
          <cell r="N830">
            <v>0</v>
          </cell>
        </row>
        <row r="831">
          <cell r="M831">
            <v>0</v>
          </cell>
          <cell r="N831">
            <v>0</v>
          </cell>
        </row>
        <row r="832">
          <cell r="M832">
            <v>0</v>
          </cell>
          <cell r="N832">
            <v>0</v>
          </cell>
        </row>
        <row r="833">
          <cell r="M833">
            <v>0</v>
          </cell>
          <cell r="N833">
            <v>0</v>
          </cell>
        </row>
        <row r="834">
          <cell r="M834">
            <v>0</v>
          </cell>
          <cell r="N834">
            <v>0</v>
          </cell>
        </row>
        <row r="835">
          <cell r="M835">
            <v>0</v>
          </cell>
          <cell r="N835">
            <v>0</v>
          </cell>
        </row>
        <row r="836">
          <cell r="M836">
            <v>0</v>
          </cell>
          <cell r="N836">
            <v>0</v>
          </cell>
        </row>
        <row r="837">
          <cell r="M837">
            <v>0</v>
          </cell>
          <cell r="N837">
            <v>0</v>
          </cell>
        </row>
        <row r="838">
          <cell r="M838">
            <v>0</v>
          </cell>
          <cell r="N838">
            <v>0</v>
          </cell>
        </row>
        <row r="839">
          <cell r="M839">
            <v>0</v>
          </cell>
          <cell r="N839">
            <v>0</v>
          </cell>
        </row>
        <row r="840">
          <cell r="M840">
            <v>0</v>
          </cell>
          <cell r="N840">
            <v>0</v>
          </cell>
        </row>
        <row r="841">
          <cell r="M841">
            <v>0</v>
          </cell>
          <cell r="N841">
            <v>0</v>
          </cell>
        </row>
        <row r="842">
          <cell r="M842">
            <v>0</v>
          </cell>
          <cell r="N842">
            <v>0</v>
          </cell>
        </row>
        <row r="843">
          <cell r="M843">
            <v>0</v>
          </cell>
          <cell r="N843">
            <v>0</v>
          </cell>
        </row>
        <row r="844">
          <cell r="M844">
            <v>0</v>
          </cell>
          <cell r="N844">
            <v>0</v>
          </cell>
        </row>
        <row r="845">
          <cell r="M845">
            <v>0</v>
          </cell>
          <cell r="N845">
            <v>0</v>
          </cell>
        </row>
        <row r="846">
          <cell r="M846">
            <v>0</v>
          </cell>
          <cell r="N846">
            <v>0</v>
          </cell>
        </row>
        <row r="847">
          <cell r="M847">
            <v>0</v>
          </cell>
          <cell r="N847">
            <v>0</v>
          </cell>
        </row>
        <row r="848">
          <cell r="M848">
            <v>0</v>
          </cell>
          <cell r="N848">
            <v>0</v>
          </cell>
        </row>
        <row r="849">
          <cell r="M849">
            <v>0</v>
          </cell>
          <cell r="N849">
            <v>0</v>
          </cell>
        </row>
        <row r="850">
          <cell r="M850">
            <v>0</v>
          </cell>
          <cell r="N850">
            <v>0</v>
          </cell>
        </row>
        <row r="851">
          <cell r="M851">
            <v>0</v>
          </cell>
          <cell r="N851">
            <v>0</v>
          </cell>
        </row>
        <row r="852">
          <cell r="M852">
            <v>0</v>
          </cell>
          <cell r="N852">
            <v>0</v>
          </cell>
        </row>
        <row r="853">
          <cell r="M853">
            <v>0</v>
          </cell>
          <cell r="N853">
            <v>0</v>
          </cell>
        </row>
        <row r="854">
          <cell r="M854">
            <v>0</v>
          </cell>
          <cell r="N854">
            <v>0</v>
          </cell>
        </row>
        <row r="855">
          <cell r="M855">
            <v>0</v>
          </cell>
          <cell r="N855">
            <v>0</v>
          </cell>
        </row>
        <row r="856">
          <cell r="M856">
            <v>0</v>
          </cell>
          <cell r="N856">
            <v>0</v>
          </cell>
        </row>
        <row r="857">
          <cell r="M857">
            <v>0</v>
          </cell>
          <cell r="N857">
            <v>0</v>
          </cell>
        </row>
        <row r="858">
          <cell r="M858">
            <v>0</v>
          </cell>
          <cell r="N858">
            <v>0</v>
          </cell>
        </row>
        <row r="859">
          <cell r="M859">
            <v>0</v>
          </cell>
          <cell r="N859">
            <v>0</v>
          </cell>
        </row>
        <row r="860">
          <cell r="M860">
            <v>0</v>
          </cell>
          <cell r="N860">
            <v>0</v>
          </cell>
        </row>
        <row r="861">
          <cell r="M861">
            <v>0</v>
          </cell>
          <cell r="N861">
            <v>0</v>
          </cell>
        </row>
        <row r="862">
          <cell r="M862">
            <v>0</v>
          </cell>
          <cell r="N862">
            <v>0</v>
          </cell>
        </row>
        <row r="863">
          <cell r="M863">
            <v>0</v>
          </cell>
          <cell r="N863">
            <v>0</v>
          </cell>
        </row>
        <row r="864">
          <cell r="M864">
            <v>0</v>
          </cell>
          <cell r="N864">
            <v>0</v>
          </cell>
        </row>
        <row r="865">
          <cell r="M865">
            <v>0</v>
          </cell>
          <cell r="N865">
            <v>0</v>
          </cell>
        </row>
        <row r="866">
          <cell r="M866">
            <v>0</v>
          </cell>
          <cell r="N866">
            <v>0</v>
          </cell>
        </row>
        <row r="867">
          <cell r="M867">
            <v>0</v>
          </cell>
          <cell r="N867">
            <v>0</v>
          </cell>
        </row>
        <row r="868">
          <cell r="M868">
            <v>0</v>
          </cell>
          <cell r="N868">
            <v>0</v>
          </cell>
        </row>
        <row r="869">
          <cell r="M869">
            <v>0</v>
          </cell>
          <cell r="N869">
            <v>0</v>
          </cell>
        </row>
        <row r="870">
          <cell r="M870">
            <v>0</v>
          </cell>
          <cell r="N870">
            <v>0</v>
          </cell>
        </row>
        <row r="871">
          <cell r="M871">
            <v>0</v>
          </cell>
          <cell r="N871">
            <v>0</v>
          </cell>
        </row>
        <row r="872">
          <cell r="M872">
            <v>0</v>
          </cell>
          <cell r="N872">
            <v>0</v>
          </cell>
        </row>
        <row r="873">
          <cell r="M873">
            <v>0</v>
          </cell>
          <cell r="N873">
            <v>0</v>
          </cell>
        </row>
        <row r="874">
          <cell r="M874">
            <v>0</v>
          </cell>
          <cell r="N874">
            <v>0</v>
          </cell>
        </row>
        <row r="875">
          <cell r="M875">
            <v>0</v>
          </cell>
          <cell r="N875">
            <v>0</v>
          </cell>
        </row>
        <row r="876">
          <cell r="M876">
            <v>0</v>
          </cell>
          <cell r="N876">
            <v>0</v>
          </cell>
        </row>
        <row r="877">
          <cell r="M877">
            <v>0</v>
          </cell>
          <cell r="N877">
            <v>0</v>
          </cell>
        </row>
        <row r="878">
          <cell r="M878">
            <v>0</v>
          </cell>
          <cell r="N878">
            <v>0</v>
          </cell>
        </row>
        <row r="879">
          <cell r="M879">
            <v>0</v>
          </cell>
          <cell r="N879">
            <v>0</v>
          </cell>
        </row>
        <row r="880">
          <cell r="M880">
            <v>0</v>
          </cell>
          <cell r="N880">
            <v>0</v>
          </cell>
        </row>
        <row r="881">
          <cell r="M881">
            <v>0</v>
          </cell>
          <cell r="N881">
            <v>0</v>
          </cell>
        </row>
        <row r="882">
          <cell r="M882">
            <v>0</v>
          </cell>
          <cell r="N882">
            <v>0</v>
          </cell>
        </row>
        <row r="883">
          <cell r="M883">
            <v>0</v>
          </cell>
          <cell r="N883">
            <v>0</v>
          </cell>
        </row>
        <row r="884">
          <cell r="M884">
            <v>0</v>
          </cell>
          <cell r="N884">
            <v>0</v>
          </cell>
        </row>
        <row r="885">
          <cell r="M885">
            <v>0</v>
          </cell>
          <cell r="N885">
            <v>0</v>
          </cell>
        </row>
        <row r="886">
          <cell r="M886">
            <v>0</v>
          </cell>
          <cell r="N886">
            <v>0</v>
          </cell>
        </row>
        <row r="887">
          <cell r="M887">
            <v>0</v>
          </cell>
          <cell r="N887">
            <v>0</v>
          </cell>
        </row>
        <row r="888">
          <cell r="M888">
            <v>0</v>
          </cell>
          <cell r="N888">
            <v>0</v>
          </cell>
        </row>
        <row r="889">
          <cell r="M889">
            <v>0</v>
          </cell>
          <cell r="N889">
            <v>0</v>
          </cell>
        </row>
        <row r="890">
          <cell r="M890">
            <v>0</v>
          </cell>
          <cell r="N890">
            <v>0</v>
          </cell>
        </row>
        <row r="891">
          <cell r="M891">
            <v>0</v>
          </cell>
          <cell r="N891">
            <v>0</v>
          </cell>
        </row>
        <row r="892">
          <cell r="M892">
            <v>0</v>
          </cell>
          <cell r="N892">
            <v>0</v>
          </cell>
        </row>
        <row r="893">
          <cell r="M893">
            <v>0</v>
          </cell>
          <cell r="N893">
            <v>0</v>
          </cell>
        </row>
        <row r="894">
          <cell r="M894">
            <v>0</v>
          </cell>
          <cell r="N894">
            <v>0</v>
          </cell>
        </row>
        <row r="895">
          <cell r="M895">
            <v>0</v>
          </cell>
          <cell r="N895">
            <v>0</v>
          </cell>
        </row>
        <row r="896">
          <cell r="M896">
            <v>0</v>
          </cell>
          <cell r="N896">
            <v>0</v>
          </cell>
        </row>
        <row r="897">
          <cell r="M897">
            <v>0</v>
          </cell>
          <cell r="N897">
            <v>0</v>
          </cell>
        </row>
        <row r="898">
          <cell r="M898">
            <v>0</v>
          </cell>
          <cell r="N898">
            <v>0</v>
          </cell>
        </row>
        <row r="899">
          <cell r="M899">
            <v>0</v>
          </cell>
          <cell r="N899">
            <v>0</v>
          </cell>
        </row>
        <row r="900">
          <cell r="M900">
            <v>0</v>
          </cell>
          <cell r="N900">
            <v>0</v>
          </cell>
        </row>
        <row r="901">
          <cell r="M901">
            <v>0</v>
          </cell>
          <cell r="N901">
            <v>0</v>
          </cell>
        </row>
        <row r="902">
          <cell r="M902">
            <v>0</v>
          </cell>
          <cell r="N902">
            <v>0</v>
          </cell>
        </row>
        <row r="903">
          <cell r="M903">
            <v>0</v>
          </cell>
          <cell r="N903">
            <v>0</v>
          </cell>
        </row>
        <row r="904">
          <cell r="M904">
            <v>0</v>
          </cell>
          <cell r="N904">
            <v>0</v>
          </cell>
        </row>
        <row r="905">
          <cell r="M905">
            <v>0</v>
          </cell>
          <cell r="N905">
            <v>0</v>
          </cell>
        </row>
        <row r="906">
          <cell r="M906">
            <v>0</v>
          </cell>
          <cell r="N906">
            <v>0</v>
          </cell>
        </row>
        <row r="907">
          <cell r="M907">
            <v>0</v>
          </cell>
          <cell r="N907">
            <v>0</v>
          </cell>
        </row>
        <row r="908">
          <cell r="M908">
            <v>0</v>
          </cell>
          <cell r="N908">
            <v>0</v>
          </cell>
        </row>
        <row r="909">
          <cell r="M909">
            <v>0</v>
          </cell>
          <cell r="N909">
            <v>0</v>
          </cell>
        </row>
        <row r="910">
          <cell r="M910">
            <v>0</v>
          </cell>
          <cell r="N910">
            <v>0</v>
          </cell>
        </row>
        <row r="911">
          <cell r="M911">
            <v>0</v>
          </cell>
          <cell r="N911">
            <v>0</v>
          </cell>
        </row>
        <row r="912">
          <cell r="M912">
            <v>0</v>
          </cell>
          <cell r="N912">
            <v>0</v>
          </cell>
        </row>
        <row r="913">
          <cell r="M913">
            <v>0</v>
          </cell>
          <cell r="N913">
            <v>0</v>
          </cell>
        </row>
        <row r="914">
          <cell r="M914">
            <v>0</v>
          </cell>
          <cell r="N914">
            <v>0</v>
          </cell>
        </row>
        <row r="915">
          <cell r="M915">
            <v>0</v>
          </cell>
          <cell r="N915">
            <v>0</v>
          </cell>
        </row>
        <row r="916">
          <cell r="M916">
            <v>0</v>
          </cell>
          <cell r="N916">
            <v>0</v>
          </cell>
        </row>
        <row r="917">
          <cell r="M917">
            <v>0</v>
          </cell>
          <cell r="N917">
            <v>0</v>
          </cell>
        </row>
        <row r="918">
          <cell r="M918">
            <v>0</v>
          </cell>
          <cell r="N918">
            <v>0</v>
          </cell>
        </row>
        <row r="919">
          <cell r="M919">
            <v>0</v>
          </cell>
          <cell r="N919">
            <v>0</v>
          </cell>
        </row>
        <row r="920">
          <cell r="M920">
            <v>0</v>
          </cell>
          <cell r="N920">
            <v>0</v>
          </cell>
        </row>
        <row r="921">
          <cell r="M921">
            <v>0</v>
          </cell>
          <cell r="N921">
            <v>0</v>
          </cell>
        </row>
        <row r="922">
          <cell r="M922">
            <v>0</v>
          </cell>
          <cell r="N922">
            <v>0</v>
          </cell>
        </row>
        <row r="923">
          <cell r="M923">
            <v>0</v>
          </cell>
          <cell r="N923">
            <v>0</v>
          </cell>
        </row>
        <row r="924">
          <cell r="M924">
            <v>0</v>
          </cell>
          <cell r="N924">
            <v>0</v>
          </cell>
        </row>
        <row r="925">
          <cell r="M925">
            <v>0</v>
          </cell>
          <cell r="N925">
            <v>0</v>
          </cell>
        </row>
        <row r="926">
          <cell r="M926">
            <v>0</v>
          </cell>
          <cell r="N926">
            <v>0</v>
          </cell>
        </row>
        <row r="927">
          <cell r="M927">
            <v>0</v>
          </cell>
          <cell r="N927">
            <v>0</v>
          </cell>
        </row>
        <row r="928">
          <cell r="M928">
            <v>0</v>
          </cell>
          <cell r="N928">
            <v>0</v>
          </cell>
        </row>
        <row r="929">
          <cell r="M929">
            <v>0</v>
          </cell>
          <cell r="N929">
            <v>0</v>
          </cell>
        </row>
        <row r="930">
          <cell r="M930">
            <v>0</v>
          </cell>
          <cell r="N930">
            <v>0</v>
          </cell>
        </row>
        <row r="931">
          <cell r="M931">
            <v>0</v>
          </cell>
          <cell r="N931">
            <v>0</v>
          </cell>
        </row>
        <row r="932">
          <cell r="M932">
            <v>0</v>
          </cell>
          <cell r="N932">
            <v>0</v>
          </cell>
        </row>
        <row r="933">
          <cell r="M933">
            <v>0</v>
          </cell>
          <cell r="N933">
            <v>0</v>
          </cell>
        </row>
        <row r="934">
          <cell r="M934">
            <v>0</v>
          </cell>
          <cell r="N934">
            <v>0</v>
          </cell>
        </row>
        <row r="935">
          <cell r="M935">
            <v>0</v>
          </cell>
          <cell r="N935">
            <v>0</v>
          </cell>
        </row>
        <row r="936">
          <cell r="M936">
            <v>0</v>
          </cell>
          <cell r="N936">
            <v>0</v>
          </cell>
        </row>
        <row r="937">
          <cell r="M937">
            <v>0</v>
          </cell>
          <cell r="N937">
            <v>0</v>
          </cell>
        </row>
        <row r="938">
          <cell r="M938">
            <v>0</v>
          </cell>
          <cell r="N938">
            <v>0</v>
          </cell>
        </row>
        <row r="939">
          <cell r="M939">
            <v>0</v>
          </cell>
          <cell r="N939">
            <v>0</v>
          </cell>
        </row>
        <row r="940">
          <cell r="M940">
            <v>0</v>
          </cell>
          <cell r="N940">
            <v>0</v>
          </cell>
        </row>
        <row r="941">
          <cell r="M941">
            <v>0</v>
          </cell>
          <cell r="N941">
            <v>0</v>
          </cell>
        </row>
        <row r="942">
          <cell r="M942">
            <v>0</v>
          </cell>
          <cell r="N942">
            <v>0</v>
          </cell>
        </row>
        <row r="943">
          <cell r="M943">
            <v>0</v>
          </cell>
          <cell r="N943">
            <v>0</v>
          </cell>
        </row>
        <row r="944">
          <cell r="M944">
            <v>0</v>
          </cell>
          <cell r="N944">
            <v>0</v>
          </cell>
        </row>
        <row r="945">
          <cell r="M945">
            <v>0</v>
          </cell>
          <cell r="N945">
            <v>0</v>
          </cell>
        </row>
        <row r="946">
          <cell r="M946">
            <v>0</v>
          </cell>
          <cell r="N946">
            <v>0</v>
          </cell>
        </row>
        <row r="947">
          <cell r="M947">
            <v>0</v>
          </cell>
          <cell r="N947">
            <v>0</v>
          </cell>
        </row>
        <row r="948">
          <cell r="M948">
            <v>0</v>
          </cell>
          <cell r="N948">
            <v>0</v>
          </cell>
        </row>
        <row r="949">
          <cell r="M949">
            <v>0</v>
          </cell>
          <cell r="N949">
            <v>0</v>
          </cell>
        </row>
        <row r="950">
          <cell r="M950">
            <v>0</v>
          </cell>
          <cell r="N950">
            <v>0</v>
          </cell>
        </row>
        <row r="951">
          <cell r="M951">
            <v>0</v>
          </cell>
          <cell r="N951">
            <v>0</v>
          </cell>
        </row>
        <row r="952">
          <cell r="M952">
            <v>0</v>
          </cell>
          <cell r="N952">
            <v>0</v>
          </cell>
        </row>
        <row r="953">
          <cell r="M953">
            <v>0</v>
          </cell>
          <cell r="N953">
            <v>0</v>
          </cell>
        </row>
        <row r="954">
          <cell r="M954">
            <v>0</v>
          </cell>
          <cell r="N954">
            <v>0</v>
          </cell>
        </row>
        <row r="955">
          <cell r="M955">
            <v>0</v>
          </cell>
          <cell r="N955">
            <v>0</v>
          </cell>
        </row>
        <row r="956">
          <cell r="M956">
            <v>0</v>
          </cell>
          <cell r="N956">
            <v>0</v>
          </cell>
        </row>
        <row r="957">
          <cell r="M957">
            <v>0</v>
          </cell>
          <cell r="N957">
            <v>0</v>
          </cell>
        </row>
        <row r="958">
          <cell r="M958">
            <v>0</v>
          </cell>
          <cell r="N958">
            <v>0</v>
          </cell>
        </row>
        <row r="959">
          <cell r="M959">
            <v>0</v>
          </cell>
          <cell r="N959">
            <v>0</v>
          </cell>
        </row>
        <row r="960">
          <cell r="M960">
            <v>0</v>
          </cell>
          <cell r="N960">
            <v>0</v>
          </cell>
        </row>
        <row r="961">
          <cell r="M961">
            <v>0</v>
          </cell>
          <cell r="N961">
            <v>0</v>
          </cell>
        </row>
        <row r="962">
          <cell r="M962">
            <v>0</v>
          </cell>
          <cell r="N962">
            <v>0</v>
          </cell>
        </row>
        <row r="963">
          <cell r="M963">
            <v>0</v>
          </cell>
          <cell r="N963">
            <v>0</v>
          </cell>
        </row>
        <row r="964">
          <cell r="M964">
            <v>0</v>
          </cell>
          <cell r="N964">
            <v>0</v>
          </cell>
        </row>
        <row r="965">
          <cell r="M965">
            <v>0</v>
          </cell>
          <cell r="N965">
            <v>0</v>
          </cell>
        </row>
        <row r="966">
          <cell r="M966">
            <v>0</v>
          </cell>
          <cell r="N966">
            <v>0</v>
          </cell>
        </row>
        <row r="967">
          <cell r="M967">
            <v>0</v>
          </cell>
          <cell r="N967">
            <v>0</v>
          </cell>
        </row>
        <row r="968">
          <cell r="M968">
            <v>0</v>
          </cell>
          <cell r="N968">
            <v>0</v>
          </cell>
        </row>
        <row r="969">
          <cell r="M969">
            <v>0</v>
          </cell>
          <cell r="N969">
            <v>0</v>
          </cell>
        </row>
        <row r="970">
          <cell r="M970">
            <v>0</v>
          </cell>
          <cell r="N970">
            <v>0</v>
          </cell>
        </row>
        <row r="971">
          <cell r="M971">
            <v>0</v>
          </cell>
          <cell r="N971">
            <v>0</v>
          </cell>
        </row>
        <row r="972">
          <cell r="M972">
            <v>0</v>
          </cell>
          <cell r="N972">
            <v>0</v>
          </cell>
        </row>
        <row r="973">
          <cell r="M973">
            <v>0</v>
          </cell>
          <cell r="N973">
            <v>0</v>
          </cell>
        </row>
        <row r="974">
          <cell r="M974">
            <v>0</v>
          </cell>
          <cell r="N974">
            <v>0</v>
          </cell>
        </row>
        <row r="975">
          <cell r="M975">
            <v>0</v>
          </cell>
          <cell r="N975">
            <v>0</v>
          </cell>
        </row>
        <row r="976">
          <cell r="M976">
            <v>0</v>
          </cell>
          <cell r="N976">
            <v>0</v>
          </cell>
        </row>
        <row r="977">
          <cell r="M977">
            <v>0</v>
          </cell>
          <cell r="N977">
            <v>0</v>
          </cell>
        </row>
        <row r="978">
          <cell r="M978">
            <v>0</v>
          </cell>
          <cell r="N978">
            <v>0</v>
          </cell>
        </row>
        <row r="979">
          <cell r="M979">
            <v>0</v>
          </cell>
          <cell r="N979">
            <v>0</v>
          </cell>
        </row>
        <row r="980">
          <cell r="M980">
            <v>0</v>
          </cell>
          <cell r="N980">
            <v>0</v>
          </cell>
        </row>
        <row r="981">
          <cell r="M981">
            <v>0</v>
          </cell>
          <cell r="N981">
            <v>0</v>
          </cell>
        </row>
        <row r="982">
          <cell r="M982">
            <v>0</v>
          </cell>
          <cell r="N982">
            <v>0</v>
          </cell>
        </row>
        <row r="983">
          <cell r="M983">
            <v>0</v>
          </cell>
          <cell r="N983">
            <v>0</v>
          </cell>
        </row>
        <row r="984">
          <cell r="M984">
            <v>0</v>
          </cell>
          <cell r="N984">
            <v>0</v>
          </cell>
        </row>
        <row r="985">
          <cell r="M985">
            <v>0</v>
          </cell>
          <cell r="N985">
            <v>0</v>
          </cell>
        </row>
        <row r="986">
          <cell r="M986">
            <v>0</v>
          </cell>
          <cell r="N986">
            <v>0</v>
          </cell>
        </row>
        <row r="987">
          <cell r="M987">
            <v>0</v>
          </cell>
          <cell r="N987">
            <v>0</v>
          </cell>
        </row>
        <row r="988">
          <cell r="M988">
            <v>0</v>
          </cell>
          <cell r="N988">
            <v>0</v>
          </cell>
        </row>
        <row r="989">
          <cell r="M989">
            <v>0</v>
          </cell>
          <cell r="N989">
            <v>0</v>
          </cell>
        </row>
        <row r="990">
          <cell r="M990">
            <v>0</v>
          </cell>
          <cell r="N990">
            <v>0</v>
          </cell>
        </row>
        <row r="991">
          <cell r="M991">
            <v>0</v>
          </cell>
          <cell r="N991">
            <v>0</v>
          </cell>
        </row>
        <row r="992">
          <cell r="M992">
            <v>0</v>
          </cell>
          <cell r="N992">
            <v>0</v>
          </cell>
        </row>
        <row r="993">
          <cell r="M993">
            <v>0</v>
          </cell>
          <cell r="N993">
            <v>0</v>
          </cell>
        </row>
        <row r="994">
          <cell r="M994">
            <v>0</v>
          </cell>
          <cell r="N994">
            <v>0</v>
          </cell>
        </row>
        <row r="995">
          <cell r="M995">
            <v>0</v>
          </cell>
          <cell r="N995">
            <v>0</v>
          </cell>
        </row>
        <row r="996">
          <cell r="M996">
            <v>0</v>
          </cell>
          <cell r="N996">
            <v>0</v>
          </cell>
        </row>
        <row r="997">
          <cell r="M997">
            <v>0</v>
          </cell>
          <cell r="N997">
            <v>0</v>
          </cell>
        </row>
        <row r="998">
          <cell r="M998">
            <v>0</v>
          </cell>
          <cell r="N998">
            <v>0</v>
          </cell>
        </row>
        <row r="999">
          <cell r="M999">
            <v>0</v>
          </cell>
          <cell r="N999">
            <v>0</v>
          </cell>
        </row>
        <row r="1000">
          <cell r="M1000">
            <v>0</v>
          </cell>
          <cell r="N1000">
            <v>0</v>
          </cell>
        </row>
        <row r="1001">
          <cell r="M1001">
            <v>0</v>
          </cell>
          <cell r="N1001">
            <v>0</v>
          </cell>
        </row>
        <row r="1002">
          <cell r="M1002">
            <v>0</v>
          </cell>
          <cell r="N1002">
            <v>0</v>
          </cell>
        </row>
        <row r="1003">
          <cell r="M1003">
            <v>0</v>
          </cell>
          <cell r="N1003">
            <v>0</v>
          </cell>
        </row>
        <row r="1004">
          <cell r="M1004">
            <v>0</v>
          </cell>
          <cell r="N1004">
            <v>0</v>
          </cell>
        </row>
        <row r="1005">
          <cell r="M1005">
            <v>0</v>
          </cell>
          <cell r="N1005">
            <v>0</v>
          </cell>
        </row>
        <row r="1006">
          <cell r="M1006">
            <v>0</v>
          </cell>
          <cell r="N1006">
            <v>0</v>
          </cell>
        </row>
        <row r="1007">
          <cell r="M1007">
            <v>0</v>
          </cell>
          <cell r="N1007">
            <v>0</v>
          </cell>
        </row>
        <row r="1008">
          <cell r="M1008">
            <v>0</v>
          </cell>
          <cell r="N1008">
            <v>0</v>
          </cell>
        </row>
        <row r="1009">
          <cell r="M1009">
            <v>0</v>
          </cell>
          <cell r="N1009">
            <v>0</v>
          </cell>
        </row>
        <row r="1010">
          <cell r="M1010">
            <v>0</v>
          </cell>
          <cell r="N1010">
            <v>0</v>
          </cell>
        </row>
        <row r="1011">
          <cell r="M1011">
            <v>0</v>
          </cell>
          <cell r="N1011">
            <v>0</v>
          </cell>
        </row>
        <row r="1012">
          <cell r="M1012">
            <v>0</v>
          </cell>
          <cell r="N1012">
            <v>0</v>
          </cell>
        </row>
        <row r="1013">
          <cell r="M1013">
            <v>0</v>
          </cell>
          <cell r="N1013">
            <v>0</v>
          </cell>
        </row>
        <row r="1014">
          <cell r="M1014">
            <v>0</v>
          </cell>
          <cell r="N1014">
            <v>0</v>
          </cell>
        </row>
        <row r="1015">
          <cell r="M1015">
            <v>0</v>
          </cell>
          <cell r="N1015">
            <v>0</v>
          </cell>
        </row>
        <row r="1016">
          <cell r="M1016">
            <v>0</v>
          </cell>
          <cell r="N1016">
            <v>0</v>
          </cell>
        </row>
        <row r="1017">
          <cell r="M1017">
            <v>0</v>
          </cell>
          <cell r="N1017">
            <v>0</v>
          </cell>
        </row>
        <row r="1018">
          <cell r="M1018">
            <v>0</v>
          </cell>
          <cell r="N1018">
            <v>0</v>
          </cell>
        </row>
        <row r="1019">
          <cell r="M1019">
            <v>0</v>
          </cell>
          <cell r="N1019">
            <v>0</v>
          </cell>
        </row>
        <row r="1020">
          <cell r="M1020">
            <v>0</v>
          </cell>
          <cell r="N1020">
            <v>0</v>
          </cell>
        </row>
        <row r="1021">
          <cell r="M1021">
            <v>0</v>
          </cell>
          <cell r="N1021">
            <v>0</v>
          </cell>
        </row>
        <row r="1022">
          <cell r="M1022">
            <v>0</v>
          </cell>
          <cell r="N1022">
            <v>0</v>
          </cell>
        </row>
        <row r="1023">
          <cell r="M1023">
            <v>0</v>
          </cell>
          <cell r="N1023">
            <v>0</v>
          </cell>
        </row>
        <row r="1024">
          <cell r="M1024">
            <v>0</v>
          </cell>
          <cell r="N1024">
            <v>0</v>
          </cell>
        </row>
        <row r="1025">
          <cell r="M1025">
            <v>0</v>
          </cell>
          <cell r="N1025">
            <v>0</v>
          </cell>
        </row>
        <row r="1026">
          <cell r="M1026">
            <v>0</v>
          </cell>
          <cell r="N1026">
            <v>0</v>
          </cell>
        </row>
        <row r="1027">
          <cell r="M1027">
            <v>0</v>
          </cell>
          <cell r="N1027">
            <v>0</v>
          </cell>
        </row>
        <row r="1028">
          <cell r="M1028">
            <v>0</v>
          </cell>
          <cell r="N1028">
            <v>0</v>
          </cell>
        </row>
        <row r="1029">
          <cell r="M1029">
            <v>0</v>
          </cell>
          <cell r="N1029">
            <v>0</v>
          </cell>
        </row>
        <row r="1030">
          <cell r="M1030">
            <v>0</v>
          </cell>
          <cell r="N1030">
            <v>0</v>
          </cell>
        </row>
        <row r="1031">
          <cell r="M1031">
            <v>0</v>
          </cell>
          <cell r="N1031">
            <v>0</v>
          </cell>
        </row>
        <row r="1032">
          <cell r="M1032">
            <v>0</v>
          </cell>
          <cell r="N1032">
            <v>0</v>
          </cell>
        </row>
        <row r="1033">
          <cell r="M1033">
            <v>0</v>
          </cell>
          <cell r="N1033">
            <v>0</v>
          </cell>
        </row>
        <row r="1034">
          <cell r="M1034">
            <v>0</v>
          </cell>
          <cell r="N1034">
            <v>0</v>
          </cell>
        </row>
        <row r="1035">
          <cell r="M1035">
            <v>0</v>
          </cell>
          <cell r="N1035">
            <v>0</v>
          </cell>
        </row>
        <row r="1036">
          <cell r="M1036">
            <v>0</v>
          </cell>
          <cell r="N1036">
            <v>0</v>
          </cell>
        </row>
        <row r="1037">
          <cell r="M1037">
            <v>0</v>
          </cell>
          <cell r="N1037">
            <v>0</v>
          </cell>
        </row>
        <row r="1038">
          <cell r="M1038">
            <v>0</v>
          </cell>
          <cell r="N1038">
            <v>0</v>
          </cell>
        </row>
        <row r="1039">
          <cell r="M1039">
            <v>0</v>
          </cell>
          <cell r="N1039">
            <v>0</v>
          </cell>
        </row>
        <row r="1040">
          <cell r="M1040">
            <v>0</v>
          </cell>
          <cell r="N1040">
            <v>0</v>
          </cell>
        </row>
        <row r="1041">
          <cell r="M1041">
            <v>0</v>
          </cell>
          <cell r="N1041">
            <v>0</v>
          </cell>
        </row>
        <row r="1042">
          <cell r="M1042">
            <v>0</v>
          </cell>
          <cell r="N1042">
            <v>0</v>
          </cell>
        </row>
        <row r="1043">
          <cell r="M1043">
            <v>0</v>
          </cell>
          <cell r="N1043">
            <v>0</v>
          </cell>
        </row>
        <row r="1044">
          <cell r="M1044">
            <v>0</v>
          </cell>
          <cell r="N1044">
            <v>0</v>
          </cell>
        </row>
        <row r="1045">
          <cell r="M1045">
            <v>0</v>
          </cell>
          <cell r="N1045">
            <v>0</v>
          </cell>
        </row>
        <row r="1046">
          <cell r="M1046">
            <v>0</v>
          </cell>
          <cell r="N1046">
            <v>0</v>
          </cell>
        </row>
        <row r="1047">
          <cell r="M1047">
            <v>0</v>
          </cell>
          <cell r="N1047">
            <v>0</v>
          </cell>
        </row>
        <row r="1048">
          <cell r="M1048">
            <v>0</v>
          </cell>
          <cell r="N1048">
            <v>0</v>
          </cell>
        </row>
        <row r="1049">
          <cell r="M1049">
            <v>0</v>
          </cell>
          <cell r="N1049">
            <v>0</v>
          </cell>
        </row>
        <row r="1050">
          <cell r="M1050">
            <v>0</v>
          </cell>
          <cell r="N1050">
            <v>0</v>
          </cell>
        </row>
        <row r="1051">
          <cell r="M1051">
            <v>0</v>
          </cell>
          <cell r="N1051">
            <v>0</v>
          </cell>
        </row>
        <row r="1052">
          <cell r="M1052">
            <v>0</v>
          </cell>
          <cell r="N1052">
            <v>0</v>
          </cell>
        </row>
        <row r="1053">
          <cell r="M1053">
            <v>0</v>
          </cell>
          <cell r="N1053">
            <v>0</v>
          </cell>
        </row>
        <row r="1054">
          <cell r="M1054">
            <v>0</v>
          </cell>
          <cell r="N1054">
            <v>0</v>
          </cell>
        </row>
        <row r="1055">
          <cell r="M1055">
            <v>0</v>
          </cell>
          <cell r="N1055">
            <v>0</v>
          </cell>
        </row>
        <row r="1056">
          <cell r="M1056">
            <v>0</v>
          </cell>
          <cell r="N1056">
            <v>0</v>
          </cell>
        </row>
        <row r="1057">
          <cell r="M1057">
            <v>0</v>
          </cell>
          <cell r="N1057">
            <v>0</v>
          </cell>
        </row>
        <row r="1058">
          <cell r="M1058">
            <v>0</v>
          </cell>
          <cell r="N1058">
            <v>0</v>
          </cell>
        </row>
        <row r="1059">
          <cell r="M1059">
            <v>0</v>
          </cell>
          <cell r="N1059">
            <v>0</v>
          </cell>
        </row>
        <row r="1060">
          <cell r="M1060">
            <v>0</v>
          </cell>
          <cell r="N1060">
            <v>0</v>
          </cell>
        </row>
        <row r="1061">
          <cell r="M1061">
            <v>0</v>
          </cell>
          <cell r="N1061">
            <v>0</v>
          </cell>
        </row>
        <row r="1062">
          <cell r="M1062">
            <v>0</v>
          </cell>
          <cell r="N1062">
            <v>0</v>
          </cell>
        </row>
        <row r="1063">
          <cell r="M1063">
            <v>0</v>
          </cell>
          <cell r="N1063">
            <v>0</v>
          </cell>
        </row>
        <row r="1064">
          <cell r="M1064">
            <v>0</v>
          </cell>
          <cell r="N1064">
            <v>0</v>
          </cell>
        </row>
        <row r="1065">
          <cell r="M1065">
            <v>0</v>
          </cell>
          <cell r="N1065">
            <v>0</v>
          </cell>
        </row>
        <row r="1066">
          <cell r="M1066">
            <v>0</v>
          </cell>
          <cell r="N1066">
            <v>0</v>
          </cell>
        </row>
        <row r="1067">
          <cell r="M1067">
            <v>0</v>
          </cell>
          <cell r="N1067">
            <v>0</v>
          </cell>
        </row>
        <row r="1068">
          <cell r="M1068">
            <v>0</v>
          </cell>
          <cell r="N1068">
            <v>0</v>
          </cell>
        </row>
        <row r="1069">
          <cell r="M1069">
            <v>0</v>
          </cell>
          <cell r="N1069">
            <v>0</v>
          </cell>
        </row>
        <row r="1070">
          <cell r="M1070">
            <v>0</v>
          </cell>
          <cell r="N1070">
            <v>0</v>
          </cell>
        </row>
        <row r="1071">
          <cell r="M1071">
            <v>0</v>
          </cell>
          <cell r="N1071">
            <v>0</v>
          </cell>
        </row>
        <row r="1072">
          <cell r="M1072">
            <v>0</v>
          </cell>
          <cell r="N1072">
            <v>0</v>
          </cell>
        </row>
        <row r="1073">
          <cell r="M1073">
            <v>0</v>
          </cell>
          <cell r="N1073">
            <v>0</v>
          </cell>
        </row>
        <row r="1074">
          <cell r="M1074">
            <v>0</v>
          </cell>
          <cell r="N1074">
            <v>0</v>
          </cell>
        </row>
        <row r="1075">
          <cell r="M1075">
            <v>0</v>
          </cell>
          <cell r="N1075">
            <v>0</v>
          </cell>
        </row>
        <row r="1076">
          <cell r="M1076">
            <v>0</v>
          </cell>
          <cell r="N1076">
            <v>0</v>
          </cell>
        </row>
        <row r="1077">
          <cell r="M1077">
            <v>0</v>
          </cell>
        </row>
        <row r="1078">
          <cell r="N1078">
            <v>0</v>
          </cell>
        </row>
        <row r="1079">
          <cell r="N1079">
            <v>0</v>
          </cell>
        </row>
        <row r="1080">
          <cell r="N1080">
            <v>0</v>
          </cell>
        </row>
        <row r="1081">
          <cell r="N1081">
            <v>0</v>
          </cell>
        </row>
        <row r="1082">
          <cell r="N1082">
            <v>0</v>
          </cell>
        </row>
        <row r="1083">
          <cell r="N1083">
            <v>0</v>
          </cell>
        </row>
        <row r="1084">
          <cell r="N1084">
            <v>0</v>
          </cell>
        </row>
        <row r="1085">
          <cell r="N1085">
            <v>0</v>
          </cell>
        </row>
        <row r="1086">
          <cell r="N1086">
            <v>0</v>
          </cell>
        </row>
        <row r="1087">
          <cell r="N1087">
            <v>0</v>
          </cell>
        </row>
        <row r="1088">
          <cell r="N1088">
            <v>0</v>
          </cell>
        </row>
        <row r="1089">
          <cell r="N1089">
            <v>0</v>
          </cell>
        </row>
        <row r="1090">
          <cell r="N1090">
            <v>0</v>
          </cell>
        </row>
        <row r="1091">
          <cell r="N1091">
            <v>0</v>
          </cell>
        </row>
        <row r="1092">
          <cell r="N1092">
            <v>0</v>
          </cell>
        </row>
        <row r="1093">
          <cell r="N1093">
            <v>0</v>
          </cell>
        </row>
        <row r="1094">
          <cell r="N1094">
            <v>0</v>
          </cell>
        </row>
        <row r="1095">
          <cell r="N1095">
            <v>0</v>
          </cell>
        </row>
        <row r="1096">
          <cell r="N1096">
            <v>0</v>
          </cell>
        </row>
        <row r="1097">
          <cell r="N1097">
            <v>0</v>
          </cell>
        </row>
        <row r="1098">
          <cell r="N1098">
            <v>0</v>
          </cell>
        </row>
        <row r="1099">
          <cell r="N1099">
            <v>0</v>
          </cell>
        </row>
        <row r="1100">
          <cell r="N1100">
            <v>0</v>
          </cell>
        </row>
        <row r="1101">
          <cell r="N1101">
            <v>0</v>
          </cell>
        </row>
        <row r="1102">
          <cell r="N1102">
            <v>0</v>
          </cell>
        </row>
        <row r="1103">
          <cell r="N1103">
            <v>0</v>
          </cell>
        </row>
        <row r="1104">
          <cell r="N1104">
            <v>0</v>
          </cell>
        </row>
        <row r="1105">
          <cell r="N1105">
            <v>0</v>
          </cell>
        </row>
        <row r="1106">
          <cell r="N1106">
            <v>0</v>
          </cell>
        </row>
        <row r="1107">
          <cell r="N1107">
            <v>0</v>
          </cell>
        </row>
        <row r="1108">
          <cell r="N1108">
            <v>0</v>
          </cell>
        </row>
        <row r="1109">
          <cell r="N1109">
            <v>0</v>
          </cell>
        </row>
        <row r="1110">
          <cell r="M1110">
            <v>0</v>
          </cell>
          <cell r="N1110">
            <v>0</v>
          </cell>
        </row>
        <row r="1111">
          <cell r="M1111">
            <v>0</v>
          </cell>
          <cell r="N1111">
            <v>0</v>
          </cell>
        </row>
        <row r="1112">
          <cell r="M1112">
            <v>0</v>
          </cell>
          <cell r="N1112">
            <v>0</v>
          </cell>
        </row>
        <row r="1113">
          <cell r="M1113">
            <v>0</v>
          </cell>
          <cell r="N1113">
            <v>0</v>
          </cell>
        </row>
        <row r="1114">
          <cell r="M1114">
            <v>0</v>
          </cell>
          <cell r="N1114">
            <v>0</v>
          </cell>
        </row>
        <row r="1115">
          <cell r="M1115">
            <v>0</v>
          </cell>
          <cell r="N1115">
            <v>0</v>
          </cell>
        </row>
        <row r="1116">
          <cell r="M1116">
            <v>0</v>
          </cell>
          <cell r="N1116">
            <v>0</v>
          </cell>
        </row>
        <row r="1117">
          <cell r="M1117">
            <v>0</v>
          </cell>
          <cell r="N1117">
            <v>0</v>
          </cell>
        </row>
        <row r="1118">
          <cell r="M1118">
            <v>0</v>
          </cell>
          <cell r="N1118">
            <v>0</v>
          </cell>
        </row>
        <row r="1119">
          <cell r="M1119">
            <v>0</v>
          </cell>
          <cell r="N1119">
            <v>0</v>
          </cell>
        </row>
        <row r="1120">
          <cell r="M1120">
            <v>0</v>
          </cell>
          <cell r="N1120">
            <v>0</v>
          </cell>
        </row>
        <row r="1121">
          <cell r="M1121">
            <v>0</v>
          </cell>
          <cell r="N1121">
            <v>0</v>
          </cell>
        </row>
        <row r="1122">
          <cell r="M1122">
            <v>0</v>
          </cell>
          <cell r="N1122">
            <v>0</v>
          </cell>
        </row>
        <row r="1123">
          <cell r="M1123">
            <v>0</v>
          </cell>
          <cell r="N1123">
            <v>0</v>
          </cell>
        </row>
        <row r="1124">
          <cell r="M1124">
            <v>0</v>
          </cell>
          <cell r="N1124">
            <v>0</v>
          </cell>
        </row>
        <row r="1125">
          <cell r="M1125">
            <v>0</v>
          </cell>
          <cell r="N1125">
            <v>0</v>
          </cell>
        </row>
        <row r="1126">
          <cell r="M1126">
            <v>0</v>
          </cell>
          <cell r="N1126">
            <v>0</v>
          </cell>
        </row>
        <row r="1127">
          <cell r="M1127">
            <v>0</v>
          </cell>
          <cell r="N1127">
            <v>0</v>
          </cell>
        </row>
        <row r="1128">
          <cell r="M1128">
            <v>0</v>
          </cell>
          <cell r="N1128">
            <v>0</v>
          </cell>
        </row>
        <row r="1129">
          <cell r="M1129">
            <v>0</v>
          </cell>
          <cell r="N1129">
            <v>0</v>
          </cell>
        </row>
        <row r="1130">
          <cell r="M1130">
            <v>0</v>
          </cell>
          <cell r="N1130">
            <v>0</v>
          </cell>
        </row>
        <row r="1131">
          <cell r="M1131">
            <v>0</v>
          </cell>
          <cell r="N1131">
            <v>0</v>
          </cell>
        </row>
        <row r="1132">
          <cell r="M1132">
            <v>0</v>
          </cell>
          <cell r="N1132">
            <v>0</v>
          </cell>
        </row>
        <row r="1133">
          <cell r="M1133">
            <v>0</v>
          </cell>
          <cell r="N1133">
            <v>0</v>
          </cell>
        </row>
        <row r="1134">
          <cell r="M1134">
            <v>0</v>
          </cell>
          <cell r="N1134">
            <v>0</v>
          </cell>
        </row>
        <row r="1135">
          <cell r="M1135">
            <v>0</v>
          </cell>
          <cell r="N1135">
            <v>0</v>
          </cell>
        </row>
        <row r="1136">
          <cell r="M1136">
            <v>0</v>
          </cell>
          <cell r="N1136">
            <v>0</v>
          </cell>
        </row>
        <row r="1137">
          <cell r="M1137">
            <v>0</v>
          </cell>
          <cell r="N1137">
            <v>0</v>
          </cell>
        </row>
        <row r="1138">
          <cell r="M1138">
            <v>0</v>
          </cell>
          <cell r="N1138">
            <v>0</v>
          </cell>
        </row>
        <row r="1139">
          <cell r="M1139">
            <v>0</v>
          </cell>
          <cell r="N1139">
            <v>0</v>
          </cell>
        </row>
        <row r="1140">
          <cell r="M1140">
            <v>0</v>
          </cell>
          <cell r="N1140">
            <v>0</v>
          </cell>
        </row>
        <row r="1141">
          <cell r="M1141">
            <v>0</v>
          </cell>
          <cell r="N1141">
            <v>0</v>
          </cell>
        </row>
        <row r="1142">
          <cell r="M1142">
            <v>0</v>
          </cell>
          <cell r="N1142">
            <v>0</v>
          </cell>
        </row>
        <row r="1143">
          <cell r="M1143">
            <v>0</v>
          </cell>
          <cell r="N1143">
            <v>0</v>
          </cell>
        </row>
        <row r="1144">
          <cell r="M1144">
            <v>0</v>
          </cell>
          <cell r="N1144">
            <v>0</v>
          </cell>
        </row>
        <row r="1145">
          <cell r="M1145">
            <v>0</v>
          </cell>
          <cell r="N1145">
            <v>0</v>
          </cell>
        </row>
        <row r="1146">
          <cell r="M1146">
            <v>0</v>
          </cell>
          <cell r="N1146">
            <v>0</v>
          </cell>
        </row>
        <row r="1147">
          <cell r="M1147">
            <v>0</v>
          </cell>
          <cell r="N1147">
            <v>0</v>
          </cell>
        </row>
        <row r="1148">
          <cell r="M1148">
            <v>0</v>
          </cell>
          <cell r="N1148">
            <v>0</v>
          </cell>
        </row>
        <row r="1149">
          <cell r="M1149">
            <v>0</v>
          </cell>
          <cell r="N1149">
            <v>0</v>
          </cell>
        </row>
        <row r="1150">
          <cell r="M1150">
            <v>0</v>
          </cell>
          <cell r="N1150">
            <v>0</v>
          </cell>
        </row>
        <row r="1151">
          <cell r="M1151">
            <v>0</v>
          </cell>
          <cell r="N1151">
            <v>0</v>
          </cell>
        </row>
        <row r="1152">
          <cell r="M1152">
            <v>0</v>
          </cell>
          <cell r="N1152">
            <v>0</v>
          </cell>
        </row>
        <row r="1153">
          <cell r="M1153">
            <v>0</v>
          </cell>
          <cell r="N1153">
            <v>0</v>
          </cell>
        </row>
        <row r="1154">
          <cell r="M1154">
            <v>0</v>
          </cell>
          <cell r="N1154">
            <v>0</v>
          </cell>
        </row>
        <row r="1155">
          <cell r="M1155">
            <v>0</v>
          </cell>
          <cell r="N1155">
            <v>0</v>
          </cell>
        </row>
        <row r="1156">
          <cell r="M1156">
            <v>0</v>
          </cell>
          <cell r="N1156">
            <v>0</v>
          </cell>
        </row>
        <row r="1157">
          <cell r="M1157">
            <v>0</v>
          </cell>
          <cell r="N1157">
            <v>0</v>
          </cell>
        </row>
        <row r="1158">
          <cell r="M1158">
            <v>0</v>
          </cell>
          <cell r="N1158">
            <v>0</v>
          </cell>
        </row>
        <row r="1159">
          <cell r="M1159">
            <v>0</v>
          </cell>
          <cell r="N1159">
            <v>0</v>
          </cell>
        </row>
        <row r="1160">
          <cell r="M1160">
            <v>0</v>
          </cell>
          <cell r="N1160">
            <v>0</v>
          </cell>
        </row>
        <row r="1161">
          <cell r="M1161">
            <v>0</v>
          </cell>
          <cell r="N1161">
            <v>0</v>
          </cell>
        </row>
        <row r="1162">
          <cell r="M1162">
            <v>0</v>
          </cell>
          <cell r="N1162">
            <v>0</v>
          </cell>
        </row>
        <row r="1163">
          <cell r="M1163">
            <v>0</v>
          </cell>
          <cell r="N1163">
            <v>0</v>
          </cell>
        </row>
        <row r="1164">
          <cell r="M1164">
            <v>0</v>
          </cell>
          <cell r="N1164">
            <v>0</v>
          </cell>
        </row>
        <row r="1165">
          <cell r="M1165">
            <v>0</v>
          </cell>
          <cell r="N1165">
            <v>0</v>
          </cell>
        </row>
        <row r="1166">
          <cell r="M1166">
            <v>0</v>
          </cell>
          <cell r="N1166">
            <v>0</v>
          </cell>
        </row>
        <row r="1167">
          <cell r="M1167">
            <v>0</v>
          </cell>
          <cell r="N1167">
            <v>0</v>
          </cell>
        </row>
        <row r="1168">
          <cell r="M1168">
            <v>0</v>
          </cell>
          <cell r="N1168">
            <v>0</v>
          </cell>
        </row>
        <row r="1169">
          <cell r="M1169">
            <v>0</v>
          </cell>
          <cell r="N1169">
            <v>0</v>
          </cell>
        </row>
        <row r="1170">
          <cell r="M1170">
            <v>0</v>
          </cell>
          <cell r="N1170">
            <v>0</v>
          </cell>
        </row>
        <row r="1171">
          <cell r="M1171">
            <v>0</v>
          </cell>
          <cell r="N1171">
            <v>0</v>
          </cell>
        </row>
        <row r="1172">
          <cell r="M1172">
            <v>0</v>
          </cell>
          <cell r="N1172">
            <v>0</v>
          </cell>
        </row>
        <row r="1173">
          <cell r="M1173">
            <v>0</v>
          </cell>
          <cell r="N1173">
            <v>0</v>
          </cell>
        </row>
        <row r="1174">
          <cell r="M1174">
            <v>0</v>
          </cell>
          <cell r="N1174">
            <v>0</v>
          </cell>
        </row>
        <row r="1175">
          <cell r="M1175">
            <v>0</v>
          </cell>
          <cell r="N1175">
            <v>0</v>
          </cell>
        </row>
        <row r="1176">
          <cell r="M1176">
            <v>0</v>
          </cell>
          <cell r="N1176">
            <v>0</v>
          </cell>
        </row>
        <row r="1177">
          <cell r="M1177">
            <v>0</v>
          </cell>
          <cell r="N1177">
            <v>0</v>
          </cell>
        </row>
        <row r="1178">
          <cell r="M1178">
            <v>0</v>
          </cell>
          <cell r="N1178">
            <v>0</v>
          </cell>
        </row>
        <row r="1179">
          <cell r="M1179">
            <v>0</v>
          </cell>
          <cell r="N1179">
            <v>0</v>
          </cell>
        </row>
        <row r="1180">
          <cell r="M1180">
            <v>0</v>
          </cell>
          <cell r="N1180">
            <v>0</v>
          </cell>
        </row>
        <row r="1181">
          <cell r="M1181">
            <v>0</v>
          </cell>
          <cell r="N1181">
            <v>0</v>
          </cell>
        </row>
        <row r="1182">
          <cell r="M1182">
            <v>0</v>
          </cell>
          <cell r="N1182">
            <v>0</v>
          </cell>
        </row>
        <row r="1183">
          <cell r="M1183">
            <v>0</v>
          </cell>
          <cell r="N1183">
            <v>0</v>
          </cell>
        </row>
        <row r="1184">
          <cell r="M1184">
            <v>0</v>
          </cell>
          <cell r="N1184">
            <v>0</v>
          </cell>
        </row>
        <row r="1185">
          <cell r="M1185">
            <v>0</v>
          </cell>
          <cell r="N1185">
            <v>0</v>
          </cell>
        </row>
        <row r="1186">
          <cell r="M1186">
            <v>0</v>
          </cell>
          <cell r="N1186">
            <v>0</v>
          </cell>
        </row>
        <row r="1187">
          <cell r="M1187">
            <v>0</v>
          </cell>
          <cell r="N1187">
            <v>0</v>
          </cell>
        </row>
        <row r="1188">
          <cell r="M1188">
            <v>0</v>
          </cell>
          <cell r="N1188">
            <v>0</v>
          </cell>
        </row>
        <row r="1189">
          <cell r="M1189">
            <v>0</v>
          </cell>
          <cell r="N1189">
            <v>0</v>
          </cell>
        </row>
        <row r="1190">
          <cell r="M1190">
            <v>0</v>
          </cell>
          <cell r="N1190">
            <v>0</v>
          </cell>
        </row>
        <row r="1191">
          <cell r="M1191">
            <v>0</v>
          </cell>
          <cell r="N1191">
            <v>0</v>
          </cell>
        </row>
        <row r="1192">
          <cell r="M1192">
            <v>0</v>
          </cell>
          <cell r="N1192">
            <v>0</v>
          </cell>
        </row>
        <row r="1193">
          <cell r="M1193">
            <v>0</v>
          </cell>
          <cell r="N1193">
            <v>0</v>
          </cell>
        </row>
        <row r="1194">
          <cell r="M1194">
            <v>0</v>
          </cell>
          <cell r="N1194">
            <v>0</v>
          </cell>
        </row>
        <row r="1195">
          <cell r="M1195">
            <v>0</v>
          </cell>
          <cell r="N1195">
            <v>0</v>
          </cell>
        </row>
        <row r="1196">
          <cell r="M1196">
            <v>0</v>
          </cell>
          <cell r="N1196">
            <v>0</v>
          </cell>
        </row>
        <row r="1197">
          <cell r="M1197">
            <v>0</v>
          </cell>
          <cell r="N1197">
            <v>0</v>
          </cell>
        </row>
        <row r="1198">
          <cell r="M1198">
            <v>0</v>
          </cell>
          <cell r="N1198">
            <v>0</v>
          </cell>
        </row>
        <row r="1199">
          <cell r="M1199">
            <v>0</v>
          </cell>
          <cell r="N1199">
            <v>0</v>
          </cell>
        </row>
        <row r="1200">
          <cell r="M1200">
            <v>0</v>
          </cell>
          <cell r="N1200">
            <v>0</v>
          </cell>
        </row>
        <row r="1201">
          <cell r="M1201">
            <v>0</v>
          </cell>
          <cell r="N1201">
            <v>0</v>
          </cell>
        </row>
        <row r="1202">
          <cell r="M1202">
            <v>0</v>
          </cell>
          <cell r="N1202">
            <v>0</v>
          </cell>
        </row>
        <row r="1203">
          <cell r="M1203">
            <v>0</v>
          </cell>
          <cell r="N1203">
            <v>0</v>
          </cell>
        </row>
        <row r="1204">
          <cell r="M1204">
            <v>0</v>
          </cell>
          <cell r="N1204">
            <v>0</v>
          </cell>
        </row>
        <row r="1205">
          <cell r="M1205">
            <v>0</v>
          </cell>
          <cell r="N1205">
            <v>0</v>
          </cell>
        </row>
        <row r="1206">
          <cell r="M1206">
            <v>0</v>
          </cell>
          <cell r="N1206">
            <v>0</v>
          </cell>
        </row>
        <row r="1207">
          <cell r="M1207">
            <v>0</v>
          </cell>
          <cell r="N1207">
            <v>0</v>
          </cell>
        </row>
        <row r="1208">
          <cell r="M1208">
            <v>0</v>
          </cell>
          <cell r="N1208">
            <v>0</v>
          </cell>
        </row>
        <row r="1209">
          <cell r="M1209">
            <v>0</v>
          </cell>
          <cell r="N1209">
            <v>0</v>
          </cell>
        </row>
        <row r="1210">
          <cell r="M1210">
            <v>0</v>
          </cell>
          <cell r="N1210">
            <v>0</v>
          </cell>
        </row>
        <row r="1211">
          <cell r="M1211">
            <v>0</v>
          </cell>
          <cell r="N1211">
            <v>0</v>
          </cell>
        </row>
        <row r="1212">
          <cell r="M1212">
            <v>0</v>
          </cell>
          <cell r="N1212">
            <v>0</v>
          </cell>
        </row>
        <row r="1213">
          <cell r="M1213">
            <v>0</v>
          </cell>
          <cell r="N1213">
            <v>0</v>
          </cell>
        </row>
        <row r="1214">
          <cell r="M1214">
            <v>0</v>
          </cell>
          <cell r="N1214">
            <v>0</v>
          </cell>
        </row>
        <row r="1215">
          <cell r="M1215">
            <v>0</v>
          </cell>
          <cell r="N1215">
            <v>0</v>
          </cell>
        </row>
        <row r="1216">
          <cell r="M1216">
            <v>0</v>
          </cell>
          <cell r="N1216">
            <v>0</v>
          </cell>
        </row>
        <row r="1217">
          <cell r="M1217">
            <v>0</v>
          </cell>
          <cell r="N1217">
            <v>0</v>
          </cell>
        </row>
        <row r="1218">
          <cell r="M1218">
            <v>0</v>
          </cell>
          <cell r="N1218">
            <v>0</v>
          </cell>
        </row>
        <row r="1219">
          <cell r="M1219">
            <v>0</v>
          </cell>
          <cell r="N1219">
            <v>0</v>
          </cell>
        </row>
        <row r="1220">
          <cell r="M1220">
            <v>0</v>
          </cell>
          <cell r="N1220">
            <v>0</v>
          </cell>
        </row>
        <row r="1221">
          <cell r="M1221">
            <v>0</v>
          </cell>
          <cell r="N1221">
            <v>0</v>
          </cell>
        </row>
        <row r="1222">
          <cell r="M1222">
            <v>0</v>
          </cell>
          <cell r="N1222">
            <v>0</v>
          </cell>
        </row>
        <row r="1223">
          <cell r="M1223">
            <v>0</v>
          </cell>
          <cell r="N1223">
            <v>0</v>
          </cell>
        </row>
        <row r="1224">
          <cell r="M1224">
            <v>0</v>
          </cell>
          <cell r="N1224">
            <v>0</v>
          </cell>
        </row>
        <row r="1225">
          <cell r="M1225">
            <v>0</v>
          </cell>
          <cell r="N1225">
            <v>0</v>
          </cell>
        </row>
        <row r="1226">
          <cell r="M1226">
            <v>0</v>
          </cell>
          <cell r="N1226">
            <v>0</v>
          </cell>
        </row>
        <row r="1227">
          <cell r="M1227">
            <v>0</v>
          </cell>
          <cell r="N1227">
            <v>0</v>
          </cell>
        </row>
        <row r="1228">
          <cell r="M1228">
            <v>0</v>
          </cell>
          <cell r="N1228">
            <v>0</v>
          </cell>
        </row>
        <row r="1229">
          <cell r="M1229">
            <v>0</v>
          </cell>
          <cell r="N1229">
            <v>0</v>
          </cell>
        </row>
        <row r="1230">
          <cell r="M1230">
            <v>0</v>
          </cell>
          <cell r="N1230">
            <v>0</v>
          </cell>
        </row>
        <row r="1231">
          <cell r="M1231">
            <v>0</v>
          </cell>
          <cell r="N1231">
            <v>0</v>
          </cell>
        </row>
        <row r="1232">
          <cell r="M1232">
            <v>0</v>
          </cell>
          <cell r="N1232">
            <v>0</v>
          </cell>
        </row>
        <row r="1233">
          <cell r="M1233">
            <v>0</v>
          </cell>
          <cell r="N1233">
            <v>0</v>
          </cell>
        </row>
        <row r="1234">
          <cell r="M1234">
            <v>0</v>
          </cell>
          <cell r="N1234">
            <v>0</v>
          </cell>
        </row>
        <row r="1235">
          <cell r="M1235">
            <v>0</v>
          </cell>
          <cell r="N1235">
            <v>0</v>
          </cell>
        </row>
        <row r="1236">
          <cell r="M1236">
            <v>0</v>
          </cell>
          <cell r="N1236">
            <v>0</v>
          </cell>
        </row>
        <row r="1237">
          <cell r="M1237">
            <v>0</v>
          </cell>
          <cell r="N1237">
            <v>0</v>
          </cell>
        </row>
        <row r="1238">
          <cell r="M1238">
            <v>0</v>
          </cell>
          <cell r="N1238">
            <v>0</v>
          </cell>
        </row>
        <row r="1239">
          <cell r="M1239">
            <v>0</v>
          </cell>
          <cell r="N1239">
            <v>0</v>
          </cell>
        </row>
        <row r="1240">
          <cell r="M1240">
            <v>0</v>
          </cell>
          <cell r="N1240">
            <v>0</v>
          </cell>
        </row>
        <row r="1241">
          <cell r="M1241">
            <v>0</v>
          </cell>
          <cell r="N1241">
            <v>0</v>
          </cell>
        </row>
        <row r="1242">
          <cell r="M1242">
            <v>0</v>
          </cell>
          <cell r="N1242">
            <v>0</v>
          </cell>
        </row>
        <row r="1243">
          <cell r="M1243">
            <v>0</v>
          </cell>
          <cell r="N1243">
            <v>0</v>
          </cell>
        </row>
        <row r="1244">
          <cell r="M1244">
            <v>0</v>
          </cell>
          <cell r="N1244">
            <v>0</v>
          </cell>
        </row>
        <row r="1245">
          <cell r="M1245">
            <v>0</v>
          </cell>
          <cell r="N1245">
            <v>0</v>
          </cell>
        </row>
        <row r="1246">
          <cell r="M1246">
            <v>0</v>
          </cell>
          <cell r="N1246">
            <v>0</v>
          </cell>
        </row>
        <row r="1247">
          <cell r="M1247">
            <v>0</v>
          </cell>
          <cell r="N1247">
            <v>0</v>
          </cell>
        </row>
        <row r="1248">
          <cell r="M1248">
            <v>0</v>
          </cell>
          <cell r="N1248">
            <v>0</v>
          </cell>
        </row>
        <row r="1249">
          <cell r="M1249">
            <v>0</v>
          </cell>
          <cell r="N1249">
            <v>0</v>
          </cell>
        </row>
        <row r="1250">
          <cell r="M1250">
            <v>0</v>
          </cell>
          <cell r="N1250">
            <v>0</v>
          </cell>
        </row>
        <row r="1251">
          <cell r="M1251">
            <v>0</v>
          </cell>
          <cell r="N1251">
            <v>0</v>
          </cell>
        </row>
        <row r="1252">
          <cell r="M1252">
            <v>0</v>
          </cell>
          <cell r="N1252">
            <v>0</v>
          </cell>
        </row>
        <row r="1253">
          <cell r="M1253">
            <v>0</v>
          </cell>
          <cell r="N1253">
            <v>0</v>
          </cell>
        </row>
        <row r="1254">
          <cell r="M1254">
            <v>0</v>
          </cell>
          <cell r="N1254">
            <v>0</v>
          </cell>
        </row>
        <row r="1255">
          <cell r="M1255">
            <v>0</v>
          </cell>
          <cell r="N1255">
            <v>0</v>
          </cell>
        </row>
        <row r="1256">
          <cell r="M1256">
            <v>0</v>
          </cell>
          <cell r="N1256">
            <v>0</v>
          </cell>
        </row>
        <row r="1257">
          <cell r="M1257">
            <v>0</v>
          </cell>
          <cell r="N1257">
            <v>0</v>
          </cell>
        </row>
        <row r="1258">
          <cell r="M1258">
            <v>0</v>
          </cell>
          <cell r="N1258">
            <v>0</v>
          </cell>
        </row>
        <row r="1259">
          <cell r="M1259">
            <v>0</v>
          </cell>
          <cell r="N1259">
            <v>0</v>
          </cell>
        </row>
        <row r="1260">
          <cell r="M1260">
            <v>0</v>
          </cell>
          <cell r="N1260">
            <v>0</v>
          </cell>
        </row>
        <row r="1261">
          <cell r="M1261">
            <v>0</v>
          </cell>
          <cell r="N1261">
            <v>0</v>
          </cell>
        </row>
        <row r="1262">
          <cell r="M1262">
            <v>0</v>
          </cell>
          <cell r="N1262">
            <v>0</v>
          </cell>
        </row>
        <row r="1263">
          <cell r="M1263">
            <v>0</v>
          </cell>
          <cell r="N1263">
            <v>0</v>
          </cell>
        </row>
        <row r="1264">
          <cell r="M1264">
            <v>0</v>
          </cell>
          <cell r="N1264">
            <v>0</v>
          </cell>
        </row>
        <row r="1265">
          <cell r="M1265">
            <v>0</v>
          </cell>
          <cell r="N1265">
            <v>0</v>
          </cell>
        </row>
        <row r="1266">
          <cell r="M1266">
            <v>0</v>
          </cell>
          <cell r="N1266">
            <v>0</v>
          </cell>
        </row>
        <row r="1267">
          <cell r="M1267">
            <v>0</v>
          </cell>
          <cell r="N1267">
            <v>0</v>
          </cell>
        </row>
        <row r="1268">
          <cell r="M1268">
            <v>0</v>
          </cell>
          <cell r="N1268">
            <v>0</v>
          </cell>
        </row>
        <row r="1269">
          <cell r="M1269">
            <v>0</v>
          </cell>
          <cell r="N1269">
            <v>0</v>
          </cell>
        </row>
        <row r="1270">
          <cell r="M1270">
            <v>0</v>
          </cell>
          <cell r="N1270">
            <v>0</v>
          </cell>
        </row>
        <row r="1271">
          <cell r="M1271">
            <v>0</v>
          </cell>
          <cell r="N1271">
            <v>0</v>
          </cell>
        </row>
        <row r="1272">
          <cell r="M1272">
            <v>0</v>
          </cell>
          <cell r="N1272">
            <v>0</v>
          </cell>
        </row>
        <row r="1273">
          <cell r="M1273">
            <v>0</v>
          </cell>
          <cell r="N1273">
            <v>0</v>
          </cell>
        </row>
        <row r="1274">
          <cell r="M1274">
            <v>0</v>
          </cell>
          <cell r="N1274">
            <v>0</v>
          </cell>
        </row>
        <row r="1275">
          <cell r="M1275">
            <v>0</v>
          </cell>
          <cell r="N1275">
            <v>0</v>
          </cell>
        </row>
        <row r="1276">
          <cell r="M1276">
            <v>0</v>
          </cell>
          <cell r="N1276">
            <v>0</v>
          </cell>
        </row>
        <row r="1277">
          <cell r="M1277">
            <v>0</v>
          </cell>
          <cell r="N1277">
            <v>0</v>
          </cell>
        </row>
        <row r="1278">
          <cell r="M1278">
            <v>0</v>
          </cell>
          <cell r="N1278">
            <v>0</v>
          </cell>
        </row>
        <row r="1279">
          <cell r="M1279">
            <v>0</v>
          </cell>
          <cell r="N1279">
            <v>0</v>
          </cell>
        </row>
        <row r="1280">
          <cell r="M1280">
            <v>0</v>
          </cell>
          <cell r="N1280">
            <v>0</v>
          </cell>
        </row>
        <row r="1281">
          <cell r="M1281">
            <v>0</v>
          </cell>
          <cell r="N1281">
            <v>0</v>
          </cell>
        </row>
        <row r="1282">
          <cell r="M1282">
            <v>0</v>
          </cell>
          <cell r="N1282">
            <v>0</v>
          </cell>
        </row>
        <row r="1283">
          <cell r="M1283">
            <v>0</v>
          </cell>
          <cell r="N1283">
            <v>0</v>
          </cell>
        </row>
        <row r="1284">
          <cell r="M1284">
            <v>0</v>
          </cell>
          <cell r="N1284">
            <v>0</v>
          </cell>
        </row>
        <row r="1285">
          <cell r="M1285">
            <v>0</v>
          </cell>
          <cell r="N1285">
            <v>0</v>
          </cell>
        </row>
        <row r="1286">
          <cell r="M1286">
            <v>0</v>
          </cell>
          <cell r="N1286">
            <v>0</v>
          </cell>
        </row>
        <row r="1287">
          <cell r="M1287">
            <v>0</v>
          </cell>
          <cell r="N1287">
            <v>0</v>
          </cell>
        </row>
        <row r="1288">
          <cell r="M1288">
            <v>0</v>
          </cell>
          <cell r="N1288">
            <v>0</v>
          </cell>
        </row>
        <row r="1289">
          <cell r="M1289">
            <v>0</v>
          </cell>
          <cell r="N1289">
            <v>0</v>
          </cell>
        </row>
        <row r="1290">
          <cell r="M1290">
            <v>0</v>
          </cell>
          <cell r="N1290">
            <v>0</v>
          </cell>
        </row>
        <row r="1291">
          <cell r="M1291">
            <v>0</v>
          </cell>
          <cell r="N1291">
            <v>0</v>
          </cell>
        </row>
        <row r="1292">
          <cell r="M1292">
            <v>0</v>
          </cell>
          <cell r="N1292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-Contractblad dag"/>
      <sheetName val="1-Contractblad locatie"/>
      <sheetName val="2-Kengetal"/>
      <sheetName val="Taak berekening"/>
      <sheetName val="3-Basis ruimtestaat"/>
      <sheetName val="4-Premies en opslagen"/>
      <sheetName val="5-Opbouw uurtarieven"/>
      <sheetName val="6- toeslagenmatrix"/>
      <sheetName val="7-Machine-investeringskosten"/>
      <sheetName val="8-Glasbewassing"/>
      <sheetName val="9-Additionele koste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9">
          <cell r="F9" t="str">
            <v>Taak berekening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-Contractblad totaal"/>
      <sheetName val="2-Prijzen per locatie"/>
      <sheetName val="3-Kengetal"/>
      <sheetName val="4-Basis ruimtestaat"/>
      <sheetName val="5-Uurtarieven"/>
      <sheetName val="6-Afroepprijs"/>
      <sheetName val="7-Sanitaire voorzieningen"/>
      <sheetName val="Info_blad"/>
      <sheetName val="1-Contractblad_totaal"/>
      <sheetName val="2-Prijzen_per_locatie"/>
      <sheetName val="4-Basis_ruimtestaat"/>
      <sheetName val="7-Sanitaire_voorzieningen"/>
    </sheetNames>
    <sheetDataSet>
      <sheetData sheetId="0"/>
      <sheetData sheetId="1"/>
      <sheetData sheetId="2"/>
      <sheetData sheetId="3"/>
      <sheetData sheetId="4">
        <row r="9">
          <cell r="O9" t="str">
            <v>Uren per jaar za, zo- en feestdag</v>
          </cell>
        </row>
        <row r="10">
          <cell r="O10">
            <v>0</v>
          </cell>
        </row>
        <row r="11">
          <cell r="O11">
            <v>0</v>
          </cell>
        </row>
        <row r="12">
          <cell r="O12">
            <v>0</v>
          </cell>
        </row>
        <row r="13">
          <cell r="O13">
            <v>0</v>
          </cell>
        </row>
        <row r="14">
          <cell r="O14">
            <v>0</v>
          </cell>
        </row>
        <row r="15">
          <cell r="O15">
            <v>0</v>
          </cell>
        </row>
        <row r="16">
          <cell r="O16">
            <v>0</v>
          </cell>
        </row>
        <row r="17">
          <cell r="O17">
            <v>0</v>
          </cell>
        </row>
        <row r="18">
          <cell r="O18">
            <v>0</v>
          </cell>
        </row>
        <row r="19">
          <cell r="O19">
            <v>0</v>
          </cell>
        </row>
        <row r="20">
          <cell r="O20">
            <v>0</v>
          </cell>
        </row>
        <row r="21">
          <cell r="O21">
            <v>0</v>
          </cell>
        </row>
        <row r="22">
          <cell r="O22">
            <v>0</v>
          </cell>
        </row>
        <row r="23">
          <cell r="O23">
            <v>0</v>
          </cell>
        </row>
        <row r="24">
          <cell r="O24">
            <v>0</v>
          </cell>
        </row>
        <row r="25">
          <cell r="O25">
            <v>0</v>
          </cell>
        </row>
        <row r="26">
          <cell r="O26">
            <v>0</v>
          </cell>
        </row>
        <row r="27">
          <cell r="O27">
            <v>0</v>
          </cell>
        </row>
        <row r="28">
          <cell r="O28">
            <v>0</v>
          </cell>
        </row>
        <row r="29">
          <cell r="O29">
            <v>0</v>
          </cell>
        </row>
        <row r="30">
          <cell r="O30">
            <v>0</v>
          </cell>
        </row>
        <row r="31">
          <cell r="O31">
            <v>0</v>
          </cell>
        </row>
        <row r="32">
          <cell r="O32">
            <v>0</v>
          </cell>
        </row>
        <row r="33">
          <cell r="O33">
            <v>0</v>
          </cell>
        </row>
        <row r="34">
          <cell r="O34">
            <v>0</v>
          </cell>
        </row>
        <row r="35">
          <cell r="O35">
            <v>0</v>
          </cell>
        </row>
        <row r="36">
          <cell r="O36">
            <v>0</v>
          </cell>
        </row>
        <row r="37">
          <cell r="O37">
            <v>0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5.3261320597205692</v>
          </cell>
        </row>
        <row r="43">
          <cell r="O43">
            <v>18.708825414871256</v>
          </cell>
        </row>
        <row r="44">
          <cell r="O44">
            <v>2.3674748210176588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5.3261320597205692</v>
          </cell>
        </row>
        <row r="48">
          <cell r="O48">
            <v>18.70882541487126</v>
          </cell>
        </row>
        <row r="49">
          <cell r="O49">
            <v>2.3674748210176588</v>
          </cell>
        </row>
        <row r="50">
          <cell r="O50">
            <v>1.2932076097556757</v>
          </cell>
        </row>
        <row r="51">
          <cell r="O51">
            <v>8.4305200943555665</v>
          </cell>
        </row>
        <row r="52">
          <cell r="O52">
            <v>8.4305200943555665</v>
          </cell>
        </row>
        <row r="53">
          <cell r="O53">
            <v>0</v>
          </cell>
        </row>
        <row r="54">
          <cell r="O54">
            <v>183.230208</v>
          </cell>
        </row>
        <row r="55">
          <cell r="O55">
            <v>0</v>
          </cell>
        </row>
        <row r="56">
          <cell r="O56">
            <v>0</v>
          </cell>
        </row>
        <row r="57">
          <cell r="O57">
            <v>0</v>
          </cell>
        </row>
        <row r="58">
          <cell r="O58">
            <v>0</v>
          </cell>
        </row>
        <row r="59">
          <cell r="O59">
            <v>1.1517630274386488</v>
          </cell>
        </row>
        <row r="60">
          <cell r="O60">
            <v>7.646441796868567</v>
          </cell>
        </row>
        <row r="61">
          <cell r="O61">
            <v>1.1878767466443609</v>
          </cell>
        </row>
        <row r="62">
          <cell r="O62">
            <v>7.1890393955292335</v>
          </cell>
        </row>
        <row r="63">
          <cell r="O63">
            <v>12.874824718999868</v>
          </cell>
        </row>
        <row r="64">
          <cell r="O64">
            <v>11.303248688151385</v>
          </cell>
        </row>
        <row r="65">
          <cell r="O65">
            <v>11.60640095181828</v>
          </cell>
        </row>
        <row r="66">
          <cell r="O66">
            <v>0</v>
          </cell>
        </row>
        <row r="67">
          <cell r="O67">
            <v>3.4911987309913535</v>
          </cell>
        </row>
        <row r="68">
          <cell r="O68">
            <v>3.04681853480625</v>
          </cell>
        </row>
        <row r="69">
          <cell r="O69">
            <v>9.16674702040374</v>
          </cell>
        </row>
        <row r="70"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O75">
            <v>3.04681853480625</v>
          </cell>
        </row>
        <row r="76">
          <cell r="O76">
            <v>19.364436864831085</v>
          </cell>
        </row>
        <row r="77">
          <cell r="O77">
            <v>0</v>
          </cell>
        </row>
        <row r="78">
          <cell r="O78">
            <v>0</v>
          </cell>
        </row>
        <row r="79">
          <cell r="O79">
            <v>0</v>
          </cell>
        </row>
        <row r="80">
          <cell r="O80">
            <v>0</v>
          </cell>
        </row>
        <row r="81">
          <cell r="O81">
            <v>0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O97">
            <v>0</v>
          </cell>
        </row>
        <row r="98">
          <cell r="O98">
            <v>0</v>
          </cell>
        </row>
        <row r="99">
          <cell r="O99">
            <v>0</v>
          </cell>
        </row>
        <row r="100">
          <cell r="O100">
            <v>0</v>
          </cell>
        </row>
        <row r="101">
          <cell r="O101">
            <v>0</v>
          </cell>
        </row>
        <row r="102">
          <cell r="O102">
            <v>0</v>
          </cell>
        </row>
        <row r="103">
          <cell r="O103">
            <v>0</v>
          </cell>
        </row>
        <row r="104">
          <cell r="O104">
            <v>0</v>
          </cell>
        </row>
        <row r="105">
          <cell r="O105">
            <v>9.8307948360550359</v>
          </cell>
        </row>
        <row r="106">
          <cell r="O106">
            <v>5.2357199999999997</v>
          </cell>
        </row>
        <row r="107">
          <cell r="O107">
            <v>2.9770716849583785</v>
          </cell>
        </row>
        <row r="108">
          <cell r="O108">
            <v>2.6941825203243246</v>
          </cell>
        </row>
        <row r="109">
          <cell r="O109">
            <v>3.5647402472041221</v>
          </cell>
        </row>
        <row r="110">
          <cell r="O110">
            <v>13.120471659311647</v>
          </cell>
        </row>
        <row r="111">
          <cell r="O111">
            <v>17.308550673171791</v>
          </cell>
        </row>
        <row r="112">
          <cell r="O112">
            <v>16.139249084742335</v>
          </cell>
        </row>
        <row r="113">
          <cell r="O113">
            <v>9.7039528014908907</v>
          </cell>
        </row>
        <row r="114">
          <cell r="O114">
            <v>1.8316698059039034</v>
          </cell>
        </row>
        <row r="115">
          <cell r="O115">
            <v>2.843856949637066</v>
          </cell>
        </row>
        <row r="116">
          <cell r="O116">
            <v>1.8316698059039034</v>
          </cell>
        </row>
        <row r="117">
          <cell r="O117">
            <v>2.843856949637066</v>
          </cell>
        </row>
        <row r="118">
          <cell r="O118">
            <v>0</v>
          </cell>
        </row>
        <row r="119">
          <cell r="O119">
            <v>9.7039528014908907</v>
          </cell>
        </row>
        <row r="120">
          <cell r="O120">
            <v>16.139249084742335</v>
          </cell>
        </row>
        <row r="121">
          <cell r="O121">
            <v>16.139249084742335</v>
          </cell>
        </row>
        <row r="122">
          <cell r="O122">
            <v>9.7039528014908907</v>
          </cell>
        </row>
        <row r="123">
          <cell r="O123">
            <v>276.59519999999998</v>
          </cell>
        </row>
        <row r="124">
          <cell r="O124">
            <v>0</v>
          </cell>
        </row>
        <row r="125">
          <cell r="O125">
            <v>0</v>
          </cell>
        </row>
        <row r="126">
          <cell r="O126">
            <v>0</v>
          </cell>
        </row>
        <row r="127">
          <cell r="O127">
            <v>0</v>
          </cell>
        </row>
        <row r="128">
          <cell r="O128">
            <v>0</v>
          </cell>
        </row>
        <row r="129">
          <cell r="O129">
            <v>0</v>
          </cell>
        </row>
        <row r="130">
          <cell r="O130">
            <v>111.55865061348051</v>
          </cell>
        </row>
        <row r="131">
          <cell r="O131">
            <v>4.5112199999999998</v>
          </cell>
        </row>
        <row r="132">
          <cell r="O132">
            <v>24.938026953752029</v>
          </cell>
        </row>
        <row r="133">
          <cell r="O133">
            <v>15.561816201567295</v>
          </cell>
        </row>
        <row r="134">
          <cell r="O134">
            <v>13.194341380549638</v>
          </cell>
        </row>
        <row r="135">
          <cell r="O135">
            <v>0</v>
          </cell>
        </row>
        <row r="136">
          <cell r="O136">
            <v>0</v>
          </cell>
        </row>
        <row r="137">
          <cell r="O137">
            <v>0</v>
          </cell>
        </row>
        <row r="138">
          <cell r="O138">
            <v>0</v>
          </cell>
        </row>
        <row r="139">
          <cell r="O139">
            <v>0</v>
          </cell>
        </row>
        <row r="140">
          <cell r="O140">
            <v>0</v>
          </cell>
        </row>
        <row r="141">
          <cell r="O141">
            <v>21.899142094413346</v>
          </cell>
        </row>
        <row r="142">
          <cell r="O142">
            <v>1.6346462215809063</v>
          </cell>
        </row>
        <row r="143">
          <cell r="O143">
            <v>1.6368113159141262</v>
          </cell>
        </row>
        <row r="144">
          <cell r="O144">
            <v>8.372776806038063</v>
          </cell>
        </row>
        <row r="145">
          <cell r="O145">
            <v>0</v>
          </cell>
        </row>
        <row r="146">
          <cell r="O146">
            <v>16.067069974345458</v>
          </cell>
        </row>
        <row r="147">
          <cell r="O147">
            <v>9.5998216827850218</v>
          </cell>
        </row>
        <row r="148">
          <cell r="O148">
            <v>27.096038042988695</v>
          </cell>
        </row>
        <row r="149">
          <cell r="O149">
            <v>252.69061172024684</v>
          </cell>
        </row>
        <row r="150">
          <cell r="O150">
            <v>0</v>
          </cell>
        </row>
        <row r="151">
          <cell r="O151">
            <v>0</v>
          </cell>
        </row>
        <row r="152">
          <cell r="O152">
            <v>10.473893345183876</v>
          </cell>
        </row>
        <row r="153">
          <cell r="O153">
            <v>19.376702688590175</v>
          </cell>
        </row>
        <row r="154">
          <cell r="O154">
            <v>0.63795532193392712</v>
          </cell>
        </row>
        <row r="155">
          <cell r="O155">
            <v>4.1816225703878054</v>
          </cell>
        </row>
        <row r="156">
          <cell r="O156">
            <v>2.9088858335942498</v>
          </cell>
        </row>
        <row r="157">
          <cell r="O157">
            <v>4.2351822522665872</v>
          </cell>
        </row>
        <row r="158">
          <cell r="O158">
            <v>1.0225624791773553</v>
          </cell>
        </row>
        <row r="159">
          <cell r="O159">
            <v>0.49950000000000006</v>
          </cell>
        </row>
        <row r="160">
          <cell r="O160">
            <v>0.49950000000000006</v>
          </cell>
        </row>
        <row r="161">
          <cell r="O161">
            <v>0.90862626175643879</v>
          </cell>
        </row>
        <row r="162">
          <cell r="O162">
            <v>0</v>
          </cell>
        </row>
        <row r="163">
          <cell r="O163">
            <v>0</v>
          </cell>
        </row>
        <row r="164">
          <cell r="O164">
            <v>4.7102264011646469</v>
          </cell>
        </row>
        <row r="165">
          <cell r="O165">
            <v>5.2147800000000002</v>
          </cell>
        </row>
        <row r="166">
          <cell r="O166">
            <v>5.2147800000000002</v>
          </cell>
        </row>
        <row r="167">
          <cell r="O167">
            <v>4.7102264011646469</v>
          </cell>
        </row>
        <row r="168">
          <cell r="O168">
            <v>0</v>
          </cell>
        </row>
        <row r="169">
          <cell r="O169">
            <v>0</v>
          </cell>
        </row>
        <row r="170">
          <cell r="O170">
            <v>0</v>
          </cell>
        </row>
        <row r="171">
          <cell r="O171">
            <v>0</v>
          </cell>
        </row>
        <row r="172">
          <cell r="O172">
            <v>0</v>
          </cell>
        </row>
        <row r="173">
          <cell r="O173">
            <v>0</v>
          </cell>
        </row>
        <row r="174">
          <cell r="O174">
            <v>0</v>
          </cell>
        </row>
        <row r="175">
          <cell r="O175">
            <v>0</v>
          </cell>
        </row>
        <row r="176">
          <cell r="O176">
            <v>0</v>
          </cell>
        </row>
        <row r="177">
          <cell r="O177">
            <v>0</v>
          </cell>
        </row>
        <row r="178">
          <cell r="O178">
            <v>0</v>
          </cell>
        </row>
        <row r="179">
          <cell r="O179">
            <v>0</v>
          </cell>
        </row>
        <row r="180">
          <cell r="O180">
            <v>0</v>
          </cell>
        </row>
        <row r="181">
          <cell r="O181">
            <v>0</v>
          </cell>
        </row>
        <row r="182">
          <cell r="O182">
            <v>0</v>
          </cell>
        </row>
        <row r="183">
          <cell r="O183">
            <v>0</v>
          </cell>
        </row>
        <row r="184">
          <cell r="O184">
            <v>0</v>
          </cell>
        </row>
        <row r="185">
          <cell r="O185">
            <v>0</v>
          </cell>
        </row>
        <row r="186">
          <cell r="O186">
            <v>0</v>
          </cell>
        </row>
        <row r="187">
          <cell r="O187">
            <v>0</v>
          </cell>
        </row>
        <row r="188">
          <cell r="O188">
            <v>0</v>
          </cell>
        </row>
        <row r="189">
          <cell r="O189">
            <v>0</v>
          </cell>
        </row>
        <row r="190">
          <cell r="O190">
            <v>0</v>
          </cell>
        </row>
        <row r="191">
          <cell r="O191">
            <v>0</v>
          </cell>
        </row>
        <row r="192">
          <cell r="O192">
            <v>0</v>
          </cell>
        </row>
        <row r="193">
          <cell r="O193">
            <v>0</v>
          </cell>
        </row>
        <row r="194">
          <cell r="O194">
            <v>0</v>
          </cell>
        </row>
        <row r="195">
          <cell r="O195">
            <v>0</v>
          </cell>
        </row>
        <row r="196">
          <cell r="O196">
            <v>0</v>
          </cell>
        </row>
        <row r="197">
          <cell r="O197">
            <v>0</v>
          </cell>
        </row>
        <row r="198">
          <cell r="O198">
            <v>0</v>
          </cell>
        </row>
        <row r="199">
          <cell r="O199">
            <v>0</v>
          </cell>
        </row>
        <row r="200">
          <cell r="O200">
            <v>0</v>
          </cell>
        </row>
        <row r="201">
          <cell r="O201">
            <v>0</v>
          </cell>
        </row>
        <row r="202">
          <cell r="O202">
            <v>0</v>
          </cell>
        </row>
        <row r="203">
          <cell r="O203">
            <v>0</v>
          </cell>
        </row>
        <row r="204">
          <cell r="O204">
            <v>0</v>
          </cell>
        </row>
        <row r="205">
          <cell r="O205">
            <v>0</v>
          </cell>
        </row>
        <row r="206">
          <cell r="O206">
            <v>0</v>
          </cell>
        </row>
        <row r="207">
          <cell r="O207">
            <v>2.0860274575218045</v>
          </cell>
        </row>
        <row r="208">
          <cell r="O208">
            <v>3.8173198584845278</v>
          </cell>
        </row>
        <row r="209">
          <cell r="O209">
            <v>4.8648720407497024</v>
          </cell>
        </row>
        <row r="210">
          <cell r="O210">
            <v>1.974566031896406</v>
          </cell>
        </row>
        <row r="211">
          <cell r="O211">
            <v>2.1910754652183804</v>
          </cell>
        </row>
        <row r="212">
          <cell r="O212">
            <v>326.33999999999997</v>
          </cell>
        </row>
        <row r="213">
          <cell r="O213">
            <v>0</v>
          </cell>
        </row>
        <row r="214">
          <cell r="O214">
            <v>0</v>
          </cell>
        </row>
        <row r="215">
          <cell r="O215">
            <v>1.0862876718315</v>
          </cell>
        </row>
        <row r="216">
          <cell r="O216">
            <v>13.914543430874527</v>
          </cell>
        </row>
        <row r="217">
          <cell r="O217">
            <v>3.0644302026375003</v>
          </cell>
        </row>
        <row r="218">
          <cell r="O218">
            <v>2.6874470640235137</v>
          </cell>
        </row>
        <row r="219">
          <cell r="O219">
            <v>7.6384528075992559</v>
          </cell>
        </row>
        <row r="220">
          <cell r="O220">
            <v>1.4868896741757249</v>
          </cell>
        </row>
        <row r="221">
          <cell r="O221">
            <v>7.3622692604817441</v>
          </cell>
        </row>
        <row r="222">
          <cell r="O222">
            <v>7.6384528075992559</v>
          </cell>
        </row>
        <row r="223">
          <cell r="O223">
            <v>1.4868896741757249</v>
          </cell>
        </row>
        <row r="224">
          <cell r="O224">
            <v>7.3622692604817441</v>
          </cell>
        </row>
        <row r="225">
          <cell r="O225">
            <v>7.6384528075992559</v>
          </cell>
        </row>
        <row r="226">
          <cell r="O226">
            <v>1.4868896741757249</v>
          </cell>
        </row>
        <row r="227">
          <cell r="O227">
            <v>7.3622692604817441</v>
          </cell>
        </row>
        <row r="228">
          <cell r="O228">
            <v>7.6384528075992559</v>
          </cell>
        </row>
        <row r="229">
          <cell r="O229">
            <v>1.4868896741757249</v>
          </cell>
        </row>
        <row r="230">
          <cell r="O230">
            <v>7.3622692604817441</v>
          </cell>
        </row>
        <row r="231">
          <cell r="O231">
            <v>0</v>
          </cell>
        </row>
        <row r="232">
          <cell r="O232">
            <v>0</v>
          </cell>
        </row>
        <row r="233">
          <cell r="O233">
            <v>0</v>
          </cell>
        </row>
        <row r="234">
          <cell r="O234">
            <v>0</v>
          </cell>
        </row>
        <row r="235">
          <cell r="O235">
            <v>0</v>
          </cell>
        </row>
        <row r="236">
          <cell r="O236">
            <v>0</v>
          </cell>
        </row>
        <row r="237">
          <cell r="O237">
            <v>0</v>
          </cell>
        </row>
        <row r="238">
          <cell r="O238">
            <v>0</v>
          </cell>
        </row>
        <row r="239">
          <cell r="O239">
            <v>0</v>
          </cell>
        </row>
        <row r="240">
          <cell r="O240">
            <v>0</v>
          </cell>
        </row>
        <row r="241">
          <cell r="O241">
            <v>1.1677387437480435</v>
          </cell>
        </row>
        <row r="242">
          <cell r="O242">
            <v>0</v>
          </cell>
        </row>
        <row r="243">
          <cell r="O243">
            <v>0</v>
          </cell>
        </row>
        <row r="244">
          <cell r="O244">
            <v>0</v>
          </cell>
        </row>
        <row r="245">
          <cell r="O245">
            <v>0</v>
          </cell>
        </row>
        <row r="246">
          <cell r="O246">
            <v>2.7687456324978408</v>
          </cell>
        </row>
        <row r="247">
          <cell r="O247">
            <v>0</v>
          </cell>
        </row>
        <row r="248">
          <cell r="O248">
            <v>0</v>
          </cell>
        </row>
        <row r="249">
          <cell r="O249">
            <v>0</v>
          </cell>
        </row>
        <row r="250">
          <cell r="O250">
            <v>0</v>
          </cell>
        </row>
        <row r="251">
          <cell r="O251">
            <v>0</v>
          </cell>
        </row>
        <row r="252">
          <cell r="O252">
            <v>0</v>
          </cell>
        </row>
        <row r="253">
          <cell r="O253">
            <v>0</v>
          </cell>
        </row>
        <row r="254">
          <cell r="O254">
            <v>0</v>
          </cell>
        </row>
        <row r="255">
          <cell r="O255">
            <v>0</v>
          </cell>
        </row>
        <row r="256">
          <cell r="O256">
            <v>0</v>
          </cell>
        </row>
        <row r="257">
          <cell r="O257">
            <v>0</v>
          </cell>
        </row>
        <row r="258">
          <cell r="O258">
            <v>0</v>
          </cell>
        </row>
        <row r="259">
          <cell r="O259">
            <v>0</v>
          </cell>
        </row>
        <row r="260">
          <cell r="O260">
            <v>0</v>
          </cell>
        </row>
        <row r="261">
          <cell r="O261">
            <v>40.208399999999997</v>
          </cell>
        </row>
        <row r="262">
          <cell r="O262">
            <v>15.862500000000001</v>
          </cell>
        </row>
        <row r="263">
          <cell r="O263">
            <v>1.168561677593233</v>
          </cell>
        </row>
        <row r="264">
          <cell r="O264">
            <v>2.2479585403956084</v>
          </cell>
        </row>
        <row r="265">
          <cell r="O265">
            <v>0.46979807698155412</v>
          </cell>
        </row>
        <row r="266">
          <cell r="O266">
            <v>3.9048898724712</v>
          </cell>
        </row>
        <row r="267">
          <cell r="O267">
            <v>3.4718152100899204</v>
          </cell>
        </row>
        <row r="268">
          <cell r="O268">
            <v>2.8871644158751941</v>
          </cell>
        </row>
        <row r="269">
          <cell r="O269">
            <v>2.8984932114480002</v>
          </cell>
        </row>
        <row r="270">
          <cell r="O270">
            <v>0.65586505729145272</v>
          </cell>
        </row>
        <row r="271">
          <cell r="O271">
            <v>22.105566</v>
          </cell>
        </row>
        <row r="272">
          <cell r="O272">
            <v>0</v>
          </cell>
        </row>
        <row r="273">
          <cell r="O273">
            <v>0</v>
          </cell>
        </row>
        <row r="274">
          <cell r="O274">
            <v>0</v>
          </cell>
        </row>
        <row r="275">
          <cell r="O275">
            <v>6.50394337699211</v>
          </cell>
        </row>
        <row r="276">
          <cell r="O276">
            <v>1.1259941221913257</v>
          </cell>
        </row>
        <row r="277">
          <cell r="O277">
            <v>10.617547139381028</v>
          </cell>
        </row>
        <row r="278">
          <cell r="O278">
            <v>6.50394337699211</v>
          </cell>
        </row>
        <row r="279">
          <cell r="O279">
            <v>0</v>
          </cell>
        </row>
        <row r="280">
          <cell r="O280">
            <v>4.5052398561755638</v>
          </cell>
        </row>
        <row r="281">
          <cell r="O281">
            <v>0</v>
          </cell>
        </row>
        <row r="282">
          <cell r="O282">
            <v>10.617547139381028</v>
          </cell>
        </row>
        <row r="283">
          <cell r="O283">
            <v>1.1259941221913257</v>
          </cell>
        </row>
        <row r="284">
          <cell r="O284">
            <v>0</v>
          </cell>
        </row>
        <row r="285">
          <cell r="O285">
            <v>0</v>
          </cell>
        </row>
        <row r="286">
          <cell r="O286">
            <v>0</v>
          </cell>
        </row>
        <row r="287">
          <cell r="O287">
            <v>39.552408</v>
          </cell>
        </row>
        <row r="288">
          <cell r="O288">
            <v>0</v>
          </cell>
        </row>
        <row r="289">
          <cell r="O289">
            <v>5.4322216820483371</v>
          </cell>
        </row>
        <row r="290">
          <cell r="O290">
            <v>4.6699884426781262</v>
          </cell>
        </row>
        <row r="291">
          <cell r="O291">
            <v>0.65682990461160673</v>
          </cell>
        </row>
        <row r="292">
          <cell r="O292">
            <v>4.4967585777256147</v>
          </cell>
        </row>
        <row r="293">
          <cell r="O293">
            <v>4.4967585777256147</v>
          </cell>
        </row>
        <row r="294">
          <cell r="O294">
            <v>5.4278914933818978</v>
          </cell>
        </row>
        <row r="295">
          <cell r="O295">
            <v>0.17259606770827704</v>
          </cell>
        </row>
        <row r="296">
          <cell r="O296">
            <v>0</v>
          </cell>
        </row>
        <row r="297">
          <cell r="O297">
            <v>1.6168120728901088</v>
          </cell>
        </row>
        <row r="298">
          <cell r="O298">
            <v>4.69164217579719</v>
          </cell>
        </row>
        <row r="299">
          <cell r="O299">
            <v>0.65682990461160673</v>
          </cell>
        </row>
        <row r="300">
          <cell r="O300">
            <v>1.2991011340188852</v>
          </cell>
        </row>
        <row r="301">
          <cell r="O301">
            <v>0</v>
          </cell>
        </row>
        <row r="302">
          <cell r="O302">
            <v>0</v>
          </cell>
        </row>
        <row r="303">
          <cell r="O303">
            <v>0</v>
          </cell>
        </row>
        <row r="304">
          <cell r="O304">
            <v>0</v>
          </cell>
        </row>
        <row r="305">
          <cell r="O305">
            <v>0</v>
          </cell>
        </row>
        <row r="306">
          <cell r="O306">
            <v>0</v>
          </cell>
        </row>
        <row r="307">
          <cell r="O307">
            <v>0</v>
          </cell>
        </row>
        <row r="308">
          <cell r="O308">
            <v>0</v>
          </cell>
        </row>
        <row r="309">
          <cell r="O309">
            <v>0</v>
          </cell>
        </row>
        <row r="310">
          <cell r="O310">
            <v>0</v>
          </cell>
        </row>
        <row r="311">
          <cell r="O311">
            <v>0</v>
          </cell>
        </row>
        <row r="312">
          <cell r="O312">
            <v>0</v>
          </cell>
        </row>
        <row r="313">
          <cell r="O313">
            <v>0</v>
          </cell>
        </row>
        <row r="314">
          <cell r="O314">
            <v>0</v>
          </cell>
        </row>
        <row r="315">
          <cell r="O315">
            <v>0</v>
          </cell>
        </row>
        <row r="316">
          <cell r="O316">
            <v>0</v>
          </cell>
        </row>
        <row r="317">
          <cell r="O317">
            <v>0</v>
          </cell>
        </row>
        <row r="318">
          <cell r="O318">
            <v>0</v>
          </cell>
        </row>
        <row r="319">
          <cell r="O319">
            <v>0</v>
          </cell>
        </row>
        <row r="320">
          <cell r="O320">
            <v>0</v>
          </cell>
        </row>
        <row r="321">
          <cell r="O321">
            <v>0</v>
          </cell>
        </row>
        <row r="322">
          <cell r="O322">
            <v>0</v>
          </cell>
        </row>
        <row r="323">
          <cell r="O323">
            <v>0</v>
          </cell>
        </row>
        <row r="324">
          <cell r="O324">
            <v>0</v>
          </cell>
        </row>
        <row r="325">
          <cell r="O325">
            <v>0</v>
          </cell>
        </row>
        <row r="326">
          <cell r="O326">
            <v>0</v>
          </cell>
        </row>
        <row r="327">
          <cell r="O327">
            <v>0</v>
          </cell>
        </row>
        <row r="328">
          <cell r="O328">
            <v>0</v>
          </cell>
        </row>
        <row r="329">
          <cell r="O329">
            <v>0</v>
          </cell>
        </row>
        <row r="330">
          <cell r="O330">
            <v>0</v>
          </cell>
        </row>
        <row r="331">
          <cell r="O331">
            <v>0</v>
          </cell>
        </row>
        <row r="332">
          <cell r="O332">
            <v>0</v>
          </cell>
        </row>
        <row r="333">
          <cell r="O333">
            <v>0</v>
          </cell>
        </row>
        <row r="334">
          <cell r="O334">
            <v>0</v>
          </cell>
        </row>
        <row r="335">
          <cell r="O335">
            <v>0</v>
          </cell>
        </row>
        <row r="336">
          <cell r="O336">
            <v>0</v>
          </cell>
        </row>
        <row r="337">
          <cell r="O337">
            <v>0</v>
          </cell>
        </row>
        <row r="338">
          <cell r="O338">
            <v>0</v>
          </cell>
        </row>
        <row r="339">
          <cell r="O339">
            <v>0</v>
          </cell>
        </row>
        <row r="340">
          <cell r="O340">
            <v>0</v>
          </cell>
        </row>
        <row r="341">
          <cell r="O341">
            <v>0</v>
          </cell>
        </row>
        <row r="342">
          <cell r="O342">
            <v>0.31461844652169713</v>
          </cell>
        </row>
        <row r="343">
          <cell r="O343">
            <v>1.6126132027781408</v>
          </cell>
        </row>
        <row r="344">
          <cell r="O344">
            <v>0.33117474182097817</v>
          </cell>
        </row>
        <row r="345">
          <cell r="O345">
            <v>2.3660595443432104</v>
          </cell>
        </row>
        <row r="346">
          <cell r="O346">
            <v>1.6126132027781408</v>
          </cell>
        </row>
        <row r="347">
          <cell r="O347">
            <v>0.33117474182097817</v>
          </cell>
        </row>
        <row r="348">
          <cell r="O348">
            <v>2.3660595443432104</v>
          </cell>
        </row>
        <row r="349">
          <cell r="O349">
            <v>1.6126132027781408</v>
          </cell>
        </row>
        <row r="350">
          <cell r="O350">
            <v>0.33117474182097817</v>
          </cell>
        </row>
        <row r="351">
          <cell r="O351">
            <v>2.3660595443432104</v>
          </cell>
        </row>
        <row r="352">
          <cell r="O352">
            <v>1.6126132027781408</v>
          </cell>
        </row>
        <row r="353">
          <cell r="O353">
            <v>0.33117474182097817</v>
          </cell>
        </row>
        <row r="354">
          <cell r="O354">
            <v>2.3660595443432104</v>
          </cell>
        </row>
        <row r="355">
          <cell r="O355">
            <v>0.43608777853484898</v>
          </cell>
        </row>
        <row r="356">
          <cell r="O356">
            <v>0.43608777853484898</v>
          </cell>
        </row>
        <row r="357">
          <cell r="O357">
            <v>1.7894192408580563</v>
          </cell>
        </row>
        <row r="358">
          <cell r="O358">
            <v>1.6126132027781408</v>
          </cell>
        </row>
        <row r="359">
          <cell r="O359">
            <v>0.33117474182097817</v>
          </cell>
        </row>
        <row r="360">
          <cell r="O360">
            <v>2.3660595443432104</v>
          </cell>
        </row>
        <row r="361">
          <cell r="O361">
            <v>1.6126132027781408</v>
          </cell>
        </row>
        <row r="362">
          <cell r="O362">
            <v>0.33117474182097817</v>
          </cell>
        </row>
        <row r="363">
          <cell r="O363">
            <v>2.3660595443432104</v>
          </cell>
        </row>
        <row r="364">
          <cell r="O364">
            <v>1.6126132027781408</v>
          </cell>
        </row>
        <row r="365">
          <cell r="O365">
            <v>0.33117474182097817</v>
          </cell>
        </row>
        <row r="366">
          <cell r="O366">
            <v>2.3660595443432104</v>
          </cell>
        </row>
        <row r="367">
          <cell r="O367">
            <v>1.6126132027781408</v>
          </cell>
        </row>
        <row r="368">
          <cell r="O368">
            <v>0.33117474182097817</v>
          </cell>
        </row>
        <row r="369">
          <cell r="O369">
            <v>2.3660595443432104</v>
          </cell>
        </row>
        <row r="370">
          <cell r="O370">
            <v>1.6126132027781408</v>
          </cell>
        </row>
        <row r="371">
          <cell r="O371">
            <v>0.33117474182097817</v>
          </cell>
        </row>
        <row r="372">
          <cell r="O372">
            <v>2.3660595443432104</v>
          </cell>
        </row>
        <row r="373">
          <cell r="O373">
            <v>1.6126132027781408</v>
          </cell>
        </row>
        <row r="374">
          <cell r="O374">
            <v>0.33117474182097817</v>
          </cell>
        </row>
        <row r="375">
          <cell r="O375">
            <v>2.3660595443432104</v>
          </cell>
        </row>
        <row r="376">
          <cell r="O376">
            <v>0.5276037720246074</v>
          </cell>
        </row>
        <row r="377">
          <cell r="O377">
            <v>0.29437754828531393</v>
          </cell>
        </row>
        <row r="378">
          <cell r="O378">
            <v>0</v>
          </cell>
        </row>
        <row r="379">
          <cell r="O379">
            <v>0</v>
          </cell>
        </row>
        <row r="380">
          <cell r="O380">
            <v>0</v>
          </cell>
        </row>
        <row r="381">
          <cell r="O381">
            <v>0</v>
          </cell>
        </row>
        <row r="382">
          <cell r="O382">
            <v>0</v>
          </cell>
        </row>
        <row r="383">
          <cell r="O383">
            <v>0</v>
          </cell>
        </row>
        <row r="384">
          <cell r="O384">
            <v>0</v>
          </cell>
        </row>
        <row r="385">
          <cell r="O385">
            <v>0</v>
          </cell>
        </row>
        <row r="386">
          <cell r="O386">
            <v>0</v>
          </cell>
        </row>
        <row r="387">
          <cell r="O387">
            <v>0</v>
          </cell>
        </row>
        <row r="388">
          <cell r="O388">
            <v>0</v>
          </cell>
        </row>
        <row r="389">
          <cell r="O389">
            <v>0</v>
          </cell>
        </row>
        <row r="390">
          <cell r="O390">
            <v>0</v>
          </cell>
        </row>
        <row r="391">
          <cell r="O391">
            <v>0</v>
          </cell>
        </row>
        <row r="392">
          <cell r="O392">
            <v>0</v>
          </cell>
        </row>
        <row r="393">
          <cell r="O393">
            <v>0</v>
          </cell>
        </row>
        <row r="394">
          <cell r="O394">
            <v>0</v>
          </cell>
        </row>
        <row r="395">
          <cell r="O395">
            <v>0</v>
          </cell>
        </row>
        <row r="396">
          <cell r="O396">
            <v>0</v>
          </cell>
        </row>
        <row r="397">
          <cell r="O397">
            <v>0</v>
          </cell>
        </row>
        <row r="398">
          <cell r="O398">
            <v>0</v>
          </cell>
        </row>
        <row r="399">
          <cell r="O399">
            <v>0</v>
          </cell>
        </row>
        <row r="400">
          <cell r="O400">
            <v>0</v>
          </cell>
        </row>
        <row r="401">
          <cell r="O401">
            <v>0</v>
          </cell>
        </row>
        <row r="402">
          <cell r="O402">
            <v>0</v>
          </cell>
        </row>
        <row r="403">
          <cell r="O403">
            <v>0</v>
          </cell>
        </row>
        <row r="404">
          <cell r="O404">
            <v>0</v>
          </cell>
        </row>
        <row r="405">
          <cell r="O405">
            <v>2.4271981060295218</v>
          </cell>
        </row>
        <row r="406">
          <cell r="O406">
            <v>0</v>
          </cell>
        </row>
        <row r="407">
          <cell r="O407">
            <v>2.9400957634995728</v>
          </cell>
        </row>
        <row r="408">
          <cell r="O408">
            <v>0.44524604178153732</v>
          </cell>
        </row>
        <row r="409">
          <cell r="O409">
            <v>2.4271981060295218</v>
          </cell>
        </row>
        <row r="410">
          <cell r="O410">
            <v>0</v>
          </cell>
        </row>
        <row r="411">
          <cell r="O411">
            <v>2.9400957634995728</v>
          </cell>
        </row>
        <row r="412">
          <cell r="O412">
            <v>0.44524604178153732</v>
          </cell>
        </row>
        <row r="413">
          <cell r="O413">
            <v>1.6435188630641011</v>
          </cell>
        </row>
        <row r="414">
          <cell r="O414">
            <v>2.0385645218757991</v>
          </cell>
        </row>
        <row r="415">
          <cell r="O415">
            <v>0</v>
          </cell>
        </row>
        <row r="416">
          <cell r="O416">
            <v>0.41948800630657229</v>
          </cell>
        </row>
        <row r="417">
          <cell r="O417">
            <v>1.6435188630641011</v>
          </cell>
        </row>
        <row r="418">
          <cell r="O418">
            <v>2.0385645218757991</v>
          </cell>
        </row>
        <row r="419">
          <cell r="O419">
            <v>0</v>
          </cell>
        </row>
        <row r="420">
          <cell r="O420">
            <v>0.41948800630657229</v>
          </cell>
        </row>
        <row r="421">
          <cell r="O421">
            <v>1.6435188630641011</v>
          </cell>
        </row>
        <row r="422">
          <cell r="O422">
            <v>2.0385645218757991</v>
          </cell>
        </row>
        <row r="423">
          <cell r="O423">
            <v>0</v>
          </cell>
        </row>
        <row r="424">
          <cell r="O424">
            <v>0.41948800630657229</v>
          </cell>
        </row>
        <row r="425">
          <cell r="O425">
            <v>1.6435188630641011</v>
          </cell>
        </row>
        <row r="426">
          <cell r="O426">
            <v>2.0385645218757991</v>
          </cell>
        </row>
        <row r="427">
          <cell r="O427">
            <v>0</v>
          </cell>
        </row>
        <row r="428">
          <cell r="O428">
            <v>0.41948800630657229</v>
          </cell>
        </row>
        <row r="429">
          <cell r="O429">
            <v>0.12576153455778619</v>
          </cell>
        </row>
        <row r="430">
          <cell r="O430">
            <v>0.36061249664950956</v>
          </cell>
        </row>
        <row r="431">
          <cell r="O431">
            <v>0.36061249664950956</v>
          </cell>
        </row>
        <row r="432">
          <cell r="O432">
            <v>0.80993862017250007</v>
          </cell>
        </row>
        <row r="433">
          <cell r="O433">
            <v>2.4536886719889166</v>
          </cell>
        </row>
        <row r="434">
          <cell r="O434">
            <v>0.37901109341734168</v>
          </cell>
        </row>
        <row r="435">
          <cell r="O435">
            <v>5.3024755884892167</v>
          </cell>
        </row>
        <row r="436">
          <cell r="O436">
            <v>2.4536886719889166</v>
          </cell>
        </row>
        <row r="437">
          <cell r="O437">
            <v>0.37901109341734168</v>
          </cell>
        </row>
        <row r="438">
          <cell r="O438">
            <v>5.3024755884892167</v>
          </cell>
        </row>
        <row r="439">
          <cell r="O439">
            <v>2.054122635434716</v>
          </cell>
        </row>
        <row r="440">
          <cell r="O440">
            <v>4.2316772566013876</v>
          </cell>
        </row>
        <row r="441">
          <cell r="O441">
            <v>0.36797193535664241</v>
          </cell>
        </row>
        <row r="442">
          <cell r="O442">
            <v>2.054122635434716</v>
          </cell>
        </row>
        <row r="443">
          <cell r="O443">
            <v>4.2316772566013876</v>
          </cell>
        </row>
        <row r="444">
          <cell r="O444">
            <v>0.36797193535664241</v>
          </cell>
        </row>
        <row r="445">
          <cell r="O445">
            <v>2.054122635434716</v>
          </cell>
        </row>
        <row r="446">
          <cell r="O446">
            <v>4.2316772566013876</v>
          </cell>
        </row>
        <row r="447">
          <cell r="O447">
            <v>0.36797193535664241</v>
          </cell>
        </row>
        <row r="448">
          <cell r="O448">
            <v>0</v>
          </cell>
        </row>
        <row r="449">
          <cell r="O449">
            <v>0</v>
          </cell>
        </row>
        <row r="450">
          <cell r="O450">
            <v>0</v>
          </cell>
        </row>
        <row r="451">
          <cell r="O451">
            <v>0</v>
          </cell>
        </row>
        <row r="452">
          <cell r="O452">
            <v>0</v>
          </cell>
        </row>
        <row r="453">
          <cell r="O453">
            <v>0</v>
          </cell>
        </row>
        <row r="454">
          <cell r="O454">
            <v>0</v>
          </cell>
        </row>
        <row r="455">
          <cell r="O455">
            <v>0</v>
          </cell>
        </row>
        <row r="456">
          <cell r="O456">
            <v>0</v>
          </cell>
        </row>
        <row r="457">
          <cell r="O457">
            <v>0</v>
          </cell>
        </row>
        <row r="458">
          <cell r="O458">
            <v>0</v>
          </cell>
        </row>
        <row r="459">
          <cell r="O459">
            <v>0</v>
          </cell>
        </row>
        <row r="460">
          <cell r="O460">
            <v>0</v>
          </cell>
        </row>
        <row r="461">
          <cell r="O461">
            <v>0</v>
          </cell>
        </row>
        <row r="462">
          <cell r="O462">
            <v>0</v>
          </cell>
        </row>
        <row r="463">
          <cell r="O463">
            <v>0</v>
          </cell>
        </row>
        <row r="464">
          <cell r="O464">
            <v>0</v>
          </cell>
        </row>
        <row r="465">
          <cell r="O465">
            <v>0</v>
          </cell>
        </row>
        <row r="466">
          <cell r="O466">
            <v>0</v>
          </cell>
        </row>
        <row r="467">
          <cell r="O467">
            <v>0</v>
          </cell>
        </row>
        <row r="468">
          <cell r="O468">
            <v>0</v>
          </cell>
        </row>
        <row r="469">
          <cell r="O469">
            <v>0</v>
          </cell>
        </row>
        <row r="470">
          <cell r="O470">
            <v>0</v>
          </cell>
        </row>
        <row r="471">
          <cell r="O471">
            <v>0</v>
          </cell>
        </row>
        <row r="472">
          <cell r="O472">
            <v>0</v>
          </cell>
        </row>
        <row r="473">
          <cell r="O473">
            <v>0</v>
          </cell>
        </row>
        <row r="474">
          <cell r="O474">
            <v>0</v>
          </cell>
        </row>
        <row r="475">
          <cell r="O475">
            <v>0</v>
          </cell>
        </row>
        <row r="476">
          <cell r="O476">
            <v>0</v>
          </cell>
        </row>
        <row r="477">
          <cell r="O477">
            <v>0</v>
          </cell>
        </row>
        <row r="478">
          <cell r="O478">
            <v>0</v>
          </cell>
        </row>
        <row r="479">
          <cell r="O479">
            <v>0</v>
          </cell>
        </row>
        <row r="480">
          <cell r="O480">
            <v>0</v>
          </cell>
        </row>
        <row r="481">
          <cell r="O481">
            <v>0</v>
          </cell>
        </row>
        <row r="482">
          <cell r="O482">
            <v>0</v>
          </cell>
        </row>
        <row r="483">
          <cell r="O483">
            <v>0</v>
          </cell>
        </row>
        <row r="484">
          <cell r="O484">
            <v>0</v>
          </cell>
        </row>
        <row r="485">
          <cell r="O485">
            <v>0</v>
          </cell>
        </row>
        <row r="486">
          <cell r="O486">
            <v>0</v>
          </cell>
        </row>
        <row r="487">
          <cell r="O487">
            <v>0</v>
          </cell>
        </row>
        <row r="488">
          <cell r="O488">
            <v>0</v>
          </cell>
        </row>
        <row r="489">
          <cell r="O489">
            <v>0</v>
          </cell>
        </row>
        <row r="490">
          <cell r="O490">
            <v>0</v>
          </cell>
        </row>
        <row r="491">
          <cell r="O491">
            <v>0</v>
          </cell>
        </row>
        <row r="492">
          <cell r="O492">
            <v>0</v>
          </cell>
        </row>
        <row r="493">
          <cell r="O493">
            <v>0</v>
          </cell>
        </row>
        <row r="494">
          <cell r="O494">
            <v>0</v>
          </cell>
        </row>
        <row r="495">
          <cell r="O495">
            <v>0</v>
          </cell>
        </row>
        <row r="496">
          <cell r="O496">
            <v>0</v>
          </cell>
        </row>
        <row r="497">
          <cell r="O497">
            <v>0</v>
          </cell>
        </row>
        <row r="498">
          <cell r="O498">
            <v>0</v>
          </cell>
        </row>
        <row r="499">
          <cell r="O499">
            <v>0</v>
          </cell>
        </row>
        <row r="500">
          <cell r="O500">
            <v>0</v>
          </cell>
        </row>
        <row r="501">
          <cell r="O501">
            <v>0</v>
          </cell>
        </row>
        <row r="502">
          <cell r="O502">
            <v>0</v>
          </cell>
        </row>
        <row r="503">
          <cell r="O503">
            <v>0</v>
          </cell>
        </row>
        <row r="504">
          <cell r="O504">
            <v>0</v>
          </cell>
        </row>
        <row r="505">
          <cell r="O505">
            <v>0</v>
          </cell>
        </row>
        <row r="506">
          <cell r="O506">
            <v>0</v>
          </cell>
        </row>
        <row r="507">
          <cell r="O507">
            <v>0</v>
          </cell>
        </row>
        <row r="508">
          <cell r="O508">
            <v>0</v>
          </cell>
        </row>
        <row r="509">
          <cell r="O509">
            <v>0</v>
          </cell>
        </row>
        <row r="510">
          <cell r="O510">
            <v>0</v>
          </cell>
        </row>
        <row r="511">
          <cell r="O511">
            <v>0</v>
          </cell>
        </row>
        <row r="512">
          <cell r="O512">
            <v>0</v>
          </cell>
        </row>
        <row r="513">
          <cell r="O513">
            <v>0</v>
          </cell>
        </row>
        <row r="514">
          <cell r="O514">
            <v>0</v>
          </cell>
        </row>
        <row r="515">
          <cell r="O515">
            <v>0</v>
          </cell>
        </row>
        <row r="516">
          <cell r="O516">
            <v>0</v>
          </cell>
        </row>
        <row r="517">
          <cell r="O517">
            <v>0</v>
          </cell>
        </row>
        <row r="518">
          <cell r="O518">
            <v>0</v>
          </cell>
        </row>
        <row r="519">
          <cell r="O519">
            <v>0</v>
          </cell>
        </row>
        <row r="520">
          <cell r="O520">
            <v>0</v>
          </cell>
        </row>
        <row r="521">
          <cell r="O521">
            <v>0</v>
          </cell>
        </row>
        <row r="522">
          <cell r="O522">
            <v>0</v>
          </cell>
        </row>
        <row r="523">
          <cell r="O523">
            <v>0</v>
          </cell>
        </row>
        <row r="524">
          <cell r="O524">
            <v>0</v>
          </cell>
        </row>
        <row r="525">
          <cell r="O525">
            <v>0</v>
          </cell>
        </row>
        <row r="526">
          <cell r="O526">
            <v>0</v>
          </cell>
        </row>
        <row r="527">
          <cell r="O527">
            <v>0</v>
          </cell>
        </row>
        <row r="528">
          <cell r="O528">
            <v>0</v>
          </cell>
        </row>
        <row r="529">
          <cell r="O529">
            <v>0</v>
          </cell>
        </row>
        <row r="530">
          <cell r="O530">
            <v>0</v>
          </cell>
        </row>
        <row r="531">
          <cell r="O531">
            <v>0</v>
          </cell>
        </row>
        <row r="532">
          <cell r="O532">
            <v>0</v>
          </cell>
        </row>
        <row r="533">
          <cell r="O533">
            <v>0</v>
          </cell>
        </row>
        <row r="534">
          <cell r="O534">
            <v>0</v>
          </cell>
        </row>
        <row r="535">
          <cell r="O535">
            <v>0</v>
          </cell>
        </row>
        <row r="536">
          <cell r="O536">
            <v>0</v>
          </cell>
        </row>
        <row r="537">
          <cell r="O537">
            <v>0</v>
          </cell>
        </row>
        <row r="538">
          <cell r="O538">
            <v>0</v>
          </cell>
        </row>
        <row r="539">
          <cell r="O539">
            <v>0</v>
          </cell>
        </row>
        <row r="540">
          <cell r="O540">
            <v>0</v>
          </cell>
        </row>
        <row r="541">
          <cell r="O541">
            <v>0</v>
          </cell>
        </row>
        <row r="542">
          <cell r="O542">
            <v>0</v>
          </cell>
        </row>
        <row r="543">
          <cell r="O543">
            <v>0</v>
          </cell>
        </row>
        <row r="544">
          <cell r="O544">
            <v>0</v>
          </cell>
        </row>
        <row r="545">
          <cell r="O545">
            <v>0</v>
          </cell>
        </row>
        <row r="546">
          <cell r="O546">
            <v>0</v>
          </cell>
        </row>
        <row r="547">
          <cell r="O547">
            <v>0</v>
          </cell>
        </row>
        <row r="548">
          <cell r="O548">
            <v>0</v>
          </cell>
        </row>
        <row r="549">
          <cell r="O549">
            <v>0</v>
          </cell>
        </row>
        <row r="550">
          <cell r="O550">
            <v>0</v>
          </cell>
        </row>
        <row r="551">
          <cell r="O551">
            <v>0</v>
          </cell>
        </row>
        <row r="552">
          <cell r="O552">
            <v>0</v>
          </cell>
        </row>
        <row r="553">
          <cell r="O553">
            <v>0</v>
          </cell>
        </row>
        <row r="554">
          <cell r="O554">
            <v>0</v>
          </cell>
        </row>
        <row r="555">
          <cell r="O555">
            <v>0</v>
          </cell>
        </row>
        <row r="556">
          <cell r="O556">
            <v>0</v>
          </cell>
        </row>
        <row r="557">
          <cell r="O557">
            <v>0</v>
          </cell>
        </row>
        <row r="558">
          <cell r="O558">
            <v>0</v>
          </cell>
        </row>
        <row r="559">
          <cell r="O559">
            <v>0</v>
          </cell>
        </row>
        <row r="560">
          <cell r="O560">
            <v>0</v>
          </cell>
        </row>
        <row r="561">
          <cell r="O561">
            <v>0</v>
          </cell>
        </row>
        <row r="562">
          <cell r="O562">
            <v>0</v>
          </cell>
        </row>
        <row r="563">
          <cell r="O563">
            <v>0</v>
          </cell>
        </row>
        <row r="564">
          <cell r="O564">
            <v>0</v>
          </cell>
        </row>
        <row r="565">
          <cell r="O565">
            <v>0</v>
          </cell>
        </row>
        <row r="566">
          <cell r="O566">
            <v>0</v>
          </cell>
        </row>
        <row r="567">
          <cell r="O567">
            <v>0</v>
          </cell>
        </row>
        <row r="568">
          <cell r="O568">
            <v>0</v>
          </cell>
        </row>
        <row r="569">
          <cell r="O569">
            <v>0</v>
          </cell>
        </row>
        <row r="570">
          <cell r="O570">
            <v>0</v>
          </cell>
        </row>
        <row r="571">
          <cell r="O571">
            <v>0</v>
          </cell>
        </row>
        <row r="572">
          <cell r="O572">
            <v>0</v>
          </cell>
        </row>
        <row r="573">
          <cell r="O573">
            <v>0</v>
          </cell>
        </row>
        <row r="574">
          <cell r="O574">
            <v>0</v>
          </cell>
        </row>
        <row r="575">
          <cell r="O575">
            <v>0</v>
          </cell>
        </row>
        <row r="576">
          <cell r="O576">
            <v>0</v>
          </cell>
        </row>
        <row r="577">
          <cell r="O577">
            <v>0</v>
          </cell>
        </row>
        <row r="578">
          <cell r="O578">
            <v>0</v>
          </cell>
        </row>
        <row r="579">
          <cell r="O579">
            <v>0</v>
          </cell>
        </row>
        <row r="580">
          <cell r="O580">
            <v>0</v>
          </cell>
        </row>
        <row r="581">
          <cell r="O581">
            <v>0</v>
          </cell>
        </row>
        <row r="582">
          <cell r="O582">
            <v>0</v>
          </cell>
        </row>
        <row r="583">
          <cell r="O583">
            <v>0</v>
          </cell>
        </row>
        <row r="584">
          <cell r="O584">
            <v>0</v>
          </cell>
        </row>
        <row r="585">
          <cell r="O585">
            <v>0</v>
          </cell>
        </row>
        <row r="586">
          <cell r="O586">
            <v>0</v>
          </cell>
        </row>
        <row r="587">
          <cell r="O587">
            <v>0</v>
          </cell>
        </row>
        <row r="588">
          <cell r="O588">
            <v>0</v>
          </cell>
        </row>
        <row r="589">
          <cell r="O589">
            <v>0</v>
          </cell>
        </row>
        <row r="590">
          <cell r="O590">
            <v>0</v>
          </cell>
        </row>
        <row r="591">
          <cell r="O591">
            <v>0</v>
          </cell>
        </row>
        <row r="592">
          <cell r="O592">
            <v>0</v>
          </cell>
        </row>
        <row r="593">
          <cell r="O593">
            <v>0</v>
          </cell>
        </row>
        <row r="594">
          <cell r="O594">
            <v>0</v>
          </cell>
        </row>
        <row r="595">
          <cell r="O595">
            <v>0</v>
          </cell>
        </row>
        <row r="596">
          <cell r="O596">
            <v>0</v>
          </cell>
        </row>
        <row r="597">
          <cell r="O597">
            <v>0</v>
          </cell>
        </row>
        <row r="598">
          <cell r="O598">
            <v>0</v>
          </cell>
        </row>
        <row r="599">
          <cell r="O599">
            <v>0</v>
          </cell>
        </row>
        <row r="600">
          <cell r="O600">
            <v>0</v>
          </cell>
        </row>
        <row r="601">
          <cell r="O601">
            <v>0</v>
          </cell>
        </row>
        <row r="602">
          <cell r="O602">
            <v>0</v>
          </cell>
        </row>
        <row r="603">
          <cell r="O603">
            <v>0</v>
          </cell>
        </row>
        <row r="604">
          <cell r="O604">
            <v>0</v>
          </cell>
        </row>
        <row r="605">
          <cell r="O605">
            <v>0</v>
          </cell>
        </row>
        <row r="606">
          <cell r="O606">
            <v>0</v>
          </cell>
        </row>
        <row r="607">
          <cell r="O607">
            <v>0</v>
          </cell>
        </row>
        <row r="608">
          <cell r="O608">
            <v>0</v>
          </cell>
        </row>
        <row r="609">
          <cell r="O609">
            <v>0</v>
          </cell>
        </row>
        <row r="610">
          <cell r="O610">
            <v>0</v>
          </cell>
        </row>
        <row r="611">
          <cell r="O611">
            <v>0</v>
          </cell>
        </row>
        <row r="612">
          <cell r="O612">
            <v>0</v>
          </cell>
        </row>
        <row r="613">
          <cell r="O613">
            <v>0</v>
          </cell>
        </row>
        <row r="614">
          <cell r="O614">
            <v>0</v>
          </cell>
        </row>
        <row r="615">
          <cell r="O615">
            <v>0</v>
          </cell>
        </row>
        <row r="616">
          <cell r="O616">
            <v>0</v>
          </cell>
        </row>
        <row r="617">
          <cell r="O617">
            <v>0</v>
          </cell>
        </row>
        <row r="618">
          <cell r="O618">
            <v>0</v>
          </cell>
        </row>
        <row r="619">
          <cell r="O619">
            <v>0</v>
          </cell>
        </row>
        <row r="620">
          <cell r="O620">
            <v>0</v>
          </cell>
        </row>
        <row r="621">
          <cell r="O621">
            <v>0</v>
          </cell>
        </row>
        <row r="622">
          <cell r="O622">
            <v>0</v>
          </cell>
        </row>
        <row r="623">
          <cell r="O623">
            <v>0</v>
          </cell>
        </row>
        <row r="624">
          <cell r="O624">
            <v>0</v>
          </cell>
        </row>
        <row r="625">
          <cell r="O625">
            <v>0</v>
          </cell>
        </row>
        <row r="626">
          <cell r="O626">
            <v>0</v>
          </cell>
        </row>
        <row r="627">
          <cell r="O627">
            <v>0</v>
          </cell>
        </row>
        <row r="628">
          <cell r="O628">
            <v>0</v>
          </cell>
        </row>
        <row r="629">
          <cell r="O629">
            <v>0</v>
          </cell>
        </row>
        <row r="630">
          <cell r="O630">
            <v>0</v>
          </cell>
        </row>
        <row r="631">
          <cell r="O631">
            <v>0</v>
          </cell>
        </row>
        <row r="632">
          <cell r="O632">
            <v>0</v>
          </cell>
        </row>
        <row r="633">
          <cell r="O633">
            <v>0</v>
          </cell>
        </row>
        <row r="634">
          <cell r="O634">
            <v>0</v>
          </cell>
        </row>
        <row r="635">
          <cell r="O635">
            <v>0</v>
          </cell>
        </row>
        <row r="636">
          <cell r="O636">
            <v>0</v>
          </cell>
        </row>
        <row r="637">
          <cell r="O637">
            <v>0</v>
          </cell>
        </row>
        <row r="638">
          <cell r="O638">
            <v>0</v>
          </cell>
        </row>
        <row r="639">
          <cell r="O639">
            <v>0</v>
          </cell>
        </row>
        <row r="640">
          <cell r="O640">
            <v>0</v>
          </cell>
        </row>
        <row r="641">
          <cell r="O641">
            <v>0</v>
          </cell>
        </row>
        <row r="642">
          <cell r="O642">
            <v>0</v>
          </cell>
        </row>
        <row r="643">
          <cell r="O643">
            <v>0</v>
          </cell>
        </row>
        <row r="644">
          <cell r="O644">
            <v>0</v>
          </cell>
        </row>
        <row r="645">
          <cell r="O645">
            <v>0</v>
          </cell>
        </row>
        <row r="646">
          <cell r="O646">
            <v>0</v>
          </cell>
        </row>
        <row r="647">
          <cell r="O647">
            <v>0</v>
          </cell>
        </row>
        <row r="648">
          <cell r="O648">
            <v>0</v>
          </cell>
        </row>
        <row r="649">
          <cell r="O649">
            <v>0</v>
          </cell>
        </row>
        <row r="650">
          <cell r="O650">
            <v>0</v>
          </cell>
        </row>
        <row r="651">
          <cell r="O651">
            <v>0</v>
          </cell>
        </row>
        <row r="652">
          <cell r="O652">
            <v>0</v>
          </cell>
        </row>
        <row r="653">
          <cell r="O653">
            <v>0</v>
          </cell>
        </row>
        <row r="654">
          <cell r="O654">
            <v>0</v>
          </cell>
        </row>
        <row r="655">
          <cell r="O655">
            <v>0</v>
          </cell>
        </row>
        <row r="656">
          <cell r="O656">
            <v>0</v>
          </cell>
        </row>
        <row r="657">
          <cell r="O657">
            <v>0</v>
          </cell>
        </row>
        <row r="658">
          <cell r="O658">
            <v>0</v>
          </cell>
        </row>
        <row r="659">
          <cell r="O659">
            <v>0</v>
          </cell>
        </row>
        <row r="660">
          <cell r="O660">
            <v>0</v>
          </cell>
        </row>
        <row r="661">
          <cell r="O661">
            <v>0</v>
          </cell>
        </row>
        <row r="662">
          <cell r="O662">
            <v>0</v>
          </cell>
        </row>
        <row r="663">
          <cell r="O663">
            <v>0</v>
          </cell>
        </row>
        <row r="664">
          <cell r="O664">
            <v>0</v>
          </cell>
        </row>
        <row r="665">
          <cell r="O665">
            <v>0</v>
          </cell>
        </row>
        <row r="666">
          <cell r="O666">
            <v>0</v>
          </cell>
        </row>
        <row r="667">
          <cell r="O667">
            <v>0</v>
          </cell>
        </row>
        <row r="668">
          <cell r="O668">
            <v>0</v>
          </cell>
        </row>
        <row r="669">
          <cell r="O669">
            <v>0</v>
          </cell>
        </row>
        <row r="670">
          <cell r="O670">
            <v>0</v>
          </cell>
        </row>
        <row r="671">
          <cell r="O671">
            <v>0</v>
          </cell>
        </row>
        <row r="672">
          <cell r="O672">
            <v>0</v>
          </cell>
        </row>
        <row r="673">
          <cell r="O673">
            <v>0</v>
          </cell>
        </row>
        <row r="674">
          <cell r="O674">
            <v>0</v>
          </cell>
        </row>
        <row r="675">
          <cell r="O675">
            <v>0</v>
          </cell>
        </row>
        <row r="676">
          <cell r="O676">
            <v>0</v>
          </cell>
        </row>
        <row r="677">
          <cell r="O677">
            <v>0</v>
          </cell>
        </row>
        <row r="678">
          <cell r="O678">
            <v>0</v>
          </cell>
        </row>
        <row r="679">
          <cell r="O679">
            <v>0</v>
          </cell>
        </row>
        <row r="680">
          <cell r="O680">
            <v>0</v>
          </cell>
        </row>
        <row r="681">
          <cell r="O681">
            <v>0</v>
          </cell>
        </row>
        <row r="682">
          <cell r="O682">
            <v>0</v>
          </cell>
        </row>
        <row r="683">
          <cell r="O683">
            <v>0</v>
          </cell>
        </row>
        <row r="684">
          <cell r="O684">
            <v>0</v>
          </cell>
        </row>
        <row r="685">
          <cell r="O685">
            <v>0</v>
          </cell>
        </row>
        <row r="686">
          <cell r="O686">
            <v>0</v>
          </cell>
        </row>
        <row r="687">
          <cell r="O687">
            <v>0</v>
          </cell>
        </row>
        <row r="688">
          <cell r="O688">
            <v>0</v>
          </cell>
        </row>
        <row r="689">
          <cell r="O689">
            <v>0</v>
          </cell>
        </row>
        <row r="690">
          <cell r="O690">
            <v>0</v>
          </cell>
        </row>
        <row r="691">
          <cell r="O691">
            <v>0</v>
          </cell>
        </row>
        <row r="692">
          <cell r="O692">
            <v>0</v>
          </cell>
        </row>
        <row r="693">
          <cell r="O693">
            <v>0</v>
          </cell>
        </row>
        <row r="694">
          <cell r="O694">
            <v>0</v>
          </cell>
        </row>
        <row r="695">
          <cell r="O695">
            <v>0</v>
          </cell>
        </row>
        <row r="696">
          <cell r="O696">
            <v>0</v>
          </cell>
        </row>
        <row r="697">
          <cell r="O697">
            <v>0</v>
          </cell>
        </row>
        <row r="698">
          <cell r="O698">
            <v>0</v>
          </cell>
        </row>
        <row r="699">
          <cell r="O699">
            <v>0</v>
          </cell>
        </row>
        <row r="700">
          <cell r="O700">
            <v>0</v>
          </cell>
        </row>
        <row r="701">
          <cell r="O701">
            <v>0</v>
          </cell>
        </row>
        <row r="702">
          <cell r="O702">
            <v>0</v>
          </cell>
        </row>
        <row r="703">
          <cell r="O703">
            <v>0</v>
          </cell>
        </row>
        <row r="704">
          <cell r="O704">
            <v>0</v>
          </cell>
        </row>
        <row r="705">
          <cell r="O705">
            <v>0</v>
          </cell>
        </row>
        <row r="706">
          <cell r="O706">
            <v>0</v>
          </cell>
        </row>
        <row r="707">
          <cell r="O707">
            <v>0</v>
          </cell>
        </row>
        <row r="708">
          <cell r="O708">
            <v>0</v>
          </cell>
        </row>
        <row r="709">
          <cell r="O709">
            <v>15.403530863996849</v>
          </cell>
        </row>
        <row r="710">
          <cell r="O710">
            <v>0</v>
          </cell>
        </row>
        <row r="711">
          <cell r="O711">
            <v>22.695376751458145</v>
          </cell>
        </row>
        <row r="712">
          <cell r="O712">
            <v>33.61282101815484</v>
          </cell>
        </row>
        <row r="713">
          <cell r="O713">
            <v>22.695376751458145</v>
          </cell>
        </row>
        <row r="714">
          <cell r="O714">
            <v>33.61282101815484</v>
          </cell>
        </row>
        <row r="715">
          <cell r="O715">
            <v>0</v>
          </cell>
        </row>
        <row r="716">
          <cell r="O716">
            <v>6.7225642036309674</v>
          </cell>
        </row>
        <row r="717">
          <cell r="O717">
            <v>11.764487356354193</v>
          </cell>
        </row>
        <row r="718">
          <cell r="O718">
            <v>16.134154088714322</v>
          </cell>
        </row>
        <row r="719">
          <cell r="O719">
            <v>11.764487356354193</v>
          </cell>
        </row>
        <row r="720">
          <cell r="O720">
            <v>0</v>
          </cell>
        </row>
        <row r="721">
          <cell r="O721">
            <v>2.4201231133071484</v>
          </cell>
        </row>
        <row r="722">
          <cell r="O722">
            <v>2.4201231133071484</v>
          </cell>
        </row>
        <row r="723">
          <cell r="O723">
            <v>2.4201231133071484</v>
          </cell>
        </row>
        <row r="724">
          <cell r="O724">
            <v>2.4201231133071484</v>
          </cell>
        </row>
        <row r="725">
          <cell r="O725">
            <v>1.6940861793150037</v>
          </cell>
        </row>
        <row r="726">
          <cell r="O726">
            <v>1.6940861793150037</v>
          </cell>
        </row>
        <row r="727">
          <cell r="O727">
            <v>1.6940861793150037</v>
          </cell>
        </row>
        <row r="728">
          <cell r="O728">
            <v>1.6940861793150037</v>
          </cell>
        </row>
        <row r="729">
          <cell r="O729">
            <v>1.6940861793150037</v>
          </cell>
        </row>
        <row r="730">
          <cell r="O730">
            <v>1.6940861793150037</v>
          </cell>
        </row>
        <row r="731">
          <cell r="O731">
            <v>2.4201231133071484</v>
          </cell>
        </row>
        <row r="732">
          <cell r="O732">
            <v>2.4201231133071484</v>
          </cell>
        </row>
        <row r="733">
          <cell r="O733">
            <v>2.4201231133071484</v>
          </cell>
        </row>
        <row r="734">
          <cell r="O734">
            <v>2.4201231133071484</v>
          </cell>
        </row>
        <row r="735">
          <cell r="O735">
            <v>0</v>
          </cell>
        </row>
        <row r="736">
          <cell r="O736">
            <v>0</v>
          </cell>
        </row>
        <row r="737">
          <cell r="O737">
            <v>0</v>
          </cell>
        </row>
        <row r="738">
          <cell r="O738">
            <v>0</v>
          </cell>
        </row>
        <row r="739">
          <cell r="O739">
            <v>0</v>
          </cell>
        </row>
        <row r="740">
          <cell r="O740">
            <v>0</v>
          </cell>
        </row>
        <row r="741">
          <cell r="O741">
            <v>0</v>
          </cell>
        </row>
        <row r="742">
          <cell r="O742">
            <v>0</v>
          </cell>
        </row>
        <row r="743">
          <cell r="O743">
            <v>0</v>
          </cell>
        </row>
        <row r="744">
          <cell r="O744">
            <v>0</v>
          </cell>
        </row>
        <row r="745">
          <cell r="O745">
            <v>0</v>
          </cell>
        </row>
        <row r="746">
          <cell r="O746">
            <v>0</v>
          </cell>
        </row>
        <row r="747">
          <cell r="O747">
            <v>0</v>
          </cell>
        </row>
        <row r="748">
          <cell r="O748">
            <v>0</v>
          </cell>
        </row>
        <row r="749">
          <cell r="O749">
            <v>0</v>
          </cell>
        </row>
        <row r="750">
          <cell r="O750">
            <v>0</v>
          </cell>
        </row>
        <row r="751">
          <cell r="O751">
            <v>0</v>
          </cell>
        </row>
        <row r="752">
          <cell r="O752">
            <v>0</v>
          </cell>
        </row>
        <row r="753">
          <cell r="O753">
            <v>0</v>
          </cell>
        </row>
        <row r="754">
          <cell r="O754">
            <v>0</v>
          </cell>
        </row>
        <row r="755">
          <cell r="O755">
            <v>0</v>
          </cell>
        </row>
        <row r="756">
          <cell r="O756">
            <v>0</v>
          </cell>
        </row>
        <row r="757">
          <cell r="O757">
            <v>0</v>
          </cell>
        </row>
        <row r="758">
          <cell r="O758">
            <v>0</v>
          </cell>
        </row>
        <row r="759">
          <cell r="O759">
            <v>0</v>
          </cell>
        </row>
        <row r="760">
          <cell r="O760">
            <v>0</v>
          </cell>
        </row>
        <row r="761">
          <cell r="O761">
            <v>0</v>
          </cell>
        </row>
        <row r="762">
          <cell r="O762">
            <v>0</v>
          </cell>
        </row>
        <row r="763">
          <cell r="O763">
            <v>0</v>
          </cell>
        </row>
        <row r="764">
          <cell r="O764">
            <v>0</v>
          </cell>
        </row>
        <row r="765">
          <cell r="O765">
            <v>0</v>
          </cell>
        </row>
        <row r="766">
          <cell r="O766">
            <v>0</v>
          </cell>
        </row>
        <row r="767">
          <cell r="O767">
            <v>0</v>
          </cell>
        </row>
        <row r="768">
          <cell r="O768">
            <v>0</v>
          </cell>
        </row>
        <row r="769">
          <cell r="O769">
            <v>0</v>
          </cell>
        </row>
        <row r="770">
          <cell r="O770">
            <v>0</v>
          </cell>
        </row>
        <row r="771">
          <cell r="O771">
            <v>0</v>
          </cell>
        </row>
        <row r="772">
          <cell r="O772">
            <v>0</v>
          </cell>
        </row>
        <row r="773">
          <cell r="O773">
            <v>0</v>
          </cell>
        </row>
        <row r="774">
          <cell r="O774">
            <v>0</v>
          </cell>
        </row>
        <row r="775">
          <cell r="O775">
            <v>0</v>
          </cell>
        </row>
        <row r="776">
          <cell r="O776">
            <v>0</v>
          </cell>
        </row>
        <row r="777">
          <cell r="O777">
            <v>0</v>
          </cell>
        </row>
        <row r="778">
          <cell r="O778">
            <v>0</v>
          </cell>
        </row>
        <row r="779">
          <cell r="O779">
            <v>0</v>
          </cell>
        </row>
        <row r="780">
          <cell r="O780">
            <v>0</v>
          </cell>
        </row>
        <row r="781">
          <cell r="O781">
            <v>0</v>
          </cell>
        </row>
        <row r="782">
          <cell r="O782">
            <v>0</v>
          </cell>
        </row>
        <row r="783">
          <cell r="O783">
            <v>0</v>
          </cell>
        </row>
        <row r="784">
          <cell r="O784">
            <v>0</v>
          </cell>
        </row>
        <row r="785">
          <cell r="O785">
            <v>0</v>
          </cell>
        </row>
        <row r="786">
          <cell r="O786">
            <v>0</v>
          </cell>
        </row>
        <row r="787">
          <cell r="O787">
            <v>0</v>
          </cell>
        </row>
        <row r="788">
          <cell r="O788">
            <v>0</v>
          </cell>
        </row>
        <row r="789">
          <cell r="O789">
            <v>0</v>
          </cell>
        </row>
        <row r="790">
          <cell r="O790">
            <v>0</v>
          </cell>
        </row>
        <row r="791">
          <cell r="O791">
            <v>0</v>
          </cell>
        </row>
        <row r="792">
          <cell r="O792">
            <v>0</v>
          </cell>
        </row>
        <row r="793">
          <cell r="O793">
            <v>0</v>
          </cell>
        </row>
        <row r="794">
          <cell r="O794">
            <v>0</v>
          </cell>
        </row>
        <row r="795">
          <cell r="O795">
            <v>0</v>
          </cell>
        </row>
        <row r="796">
          <cell r="O796">
            <v>0</v>
          </cell>
        </row>
        <row r="797">
          <cell r="O797">
            <v>0</v>
          </cell>
        </row>
        <row r="798">
          <cell r="O798">
            <v>0</v>
          </cell>
        </row>
        <row r="799">
          <cell r="O799">
            <v>0</v>
          </cell>
        </row>
        <row r="800">
          <cell r="O800">
            <v>0</v>
          </cell>
        </row>
        <row r="801">
          <cell r="O801">
            <v>0</v>
          </cell>
        </row>
        <row r="802">
          <cell r="O802">
            <v>0</v>
          </cell>
        </row>
        <row r="803">
          <cell r="O803">
            <v>0</v>
          </cell>
        </row>
        <row r="804">
          <cell r="O804">
            <v>0</v>
          </cell>
        </row>
        <row r="805">
          <cell r="O805">
            <v>0</v>
          </cell>
        </row>
        <row r="806">
          <cell r="O806">
            <v>0</v>
          </cell>
        </row>
        <row r="807">
          <cell r="O807">
            <v>0</v>
          </cell>
        </row>
        <row r="808">
          <cell r="O808">
            <v>0</v>
          </cell>
        </row>
        <row r="809">
          <cell r="O809">
            <v>0</v>
          </cell>
        </row>
        <row r="810">
          <cell r="O810">
            <v>0</v>
          </cell>
        </row>
        <row r="811">
          <cell r="O811">
            <v>0</v>
          </cell>
        </row>
        <row r="812">
          <cell r="O812">
            <v>0</v>
          </cell>
        </row>
        <row r="813">
          <cell r="O813">
            <v>0</v>
          </cell>
        </row>
        <row r="814">
          <cell r="O814">
            <v>0</v>
          </cell>
        </row>
        <row r="815">
          <cell r="O815">
            <v>0</v>
          </cell>
        </row>
        <row r="816">
          <cell r="O816">
            <v>0</v>
          </cell>
        </row>
        <row r="817">
          <cell r="O817">
            <v>0</v>
          </cell>
        </row>
        <row r="818">
          <cell r="O818">
            <v>0</v>
          </cell>
        </row>
        <row r="819">
          <cell r="O819">
            <v>0</v>
          </cell>
        </row>
        <row r="820">
          <cell r="O820">
            <v>0</v>
          </cell>
        </row>
        <row r="821">
          <cell r="O821">
            <v>0</v>
          </cell>
        </row>
        <row r="822">
          <cell r="O822">
            <v>0</v>
          </cell>
        </row>
        <row r="823">
          <cell r="O823">
            <v>0</v>
          </cell>
        </row>
        <row r="824">
          <cell r="O824">
            <v>0</v>
          </cell>
        </row>
        <row r="825">
          <cell r="O825">
            <v>0</v>
          </cell>
        </row>
        <row r="826">
          <cell r="O826">
            <v>0</v>
          </cell>
        </row>
        <row r="827">
          <cell r="O827">
            <v>0</v>
          </cell>
        </row>
        <row r="828">
          <cell r="O828">
            <v>0</v>
          </cell>
        </row>
        <row r="829">
          <cell r="O829">
            <v>0</v>
          </cell>
        </row>
        <row r="830">
          <cell r="O830">
            <v>0</v>
          </cell>
        </row>
        <row r="831">
          <cell r="O831">
            <v>0</v>
          </cell>
        </row>
        <row r="832">
          <cell r="O832">
            <v>0</v>
          </cell>
        </row>
        <row r="833">
          <cell r="O833">
            <v>0</v>
          </cell>
        </row>
        <row r="834">
          <cell r="O834">
            <v>0</v>
          </cell>
        </row>
        <row r="835">
          <cell r="O835">
            <v>0</v>
          </cell>
        </row>
        <row r="836">
          <cell r="O836">
            <v>0</v>
          </cell>
        </row>
        <row r="837">
          <cell r="O837">
            <v>0</v>
          </cell>
        </row>
        <row r="838">
          <cell r="O838">
            <v>0</v>
          </cell>
        </row>
        <row r="839">
          <cell r="O839">
            <v>0</v>
          </cell>
        </row>
        <row r="840">
          <cell r="O840">
            <v>0</v>
          </cell>
        </row>
        <row r="841">
          <cell r="O841">
            <v>0</v>
          </cell>
        </row>
        <row r="842">
          <cell r="O842">
            <v>0</v>
          </cell>
        </row>
        <row r="843">
          <cell r="O843">
            <v>0</v>
          </cell>
        </row>
        <row r="844">
          <cell r="O844">
            <v>0</v>
          </cell>
        </row>
        <row r="845">
          <cell r="O845">
            <v>0</v>
          </cell>
        </row>
        <row r="846">
          <cell r="O846">
            <v>0</v>
          </cell>
        </row>
        <row r="847">
          <cell r="O847">
            <v>0</v>
          </cell>
        </row>
        <row r="848">
          <cell r="O848">
            <v>0</v>
          </cell>
        </row>
        <row r="849">
          <cell r="O849">
            <v>0</v>
          </cell>
        </row>
        <row r="850">
          <cell r="O850">
            <v>0</v>
          </cell>
        </row>
        <row r="851">
          <cell r="O851">
            <v>0</v>
          </cell>
        </row>
        <row r="852">
          <cell r="O852">
            <v>0</v>
          </cell>
        </row>
        <row r="853">
          <cell r="O853">
            <v>0</v>
          </cell>
        </row>
        <row r="854">
          <cell r="O854">
            <v>0</v>
          </cell>
        </row>
        <row r="855">
          <cell r="O855">
            <v>0</v>
          </cell>
        </row>
        <row r="856">
          <cell r="O856">
            <v>0</v>
          </cell>
        </row>
        <row r="857">
          <cell r="O857">
            <v>0</v>
          </cell>
        </row>
        <row r="858">
          <cell r="O858">
            <v>0</v>
          </cell>
        </row>
        <row r="859">
          <cell r="O859">
            <v>0</v>
          </cell>
        </row>
        <row r="860">
          <cell r="O860">
            <v>0</v>
          </cell>
        </row>
        <row r="861">
          <cell r="O861">
            <v>0</v>
          </cell>
        </row>
        <row r="862">
          <cell r="O862">
            <v>0</v>
          </cell>
        </row>
        <row r="863">
          <cell r="O863">
            <v>0</v>
          </cell>
        </row>
        <row r="864">
          <cell r="O864">
            <v>0</v>
          </cell>
        </row>
        <row r="865">
          <cell r="O865">
            <v>0</v>
          </cell>
        </row>
        <row r="866">
          <cell r="O866">
            <v>0</v>
          </cell>
        </row>
        <row r="867">
          <cell r="O867">
            <v>0</v>
          </cell>
        </row>
        <row r="868">
          <cell r="O868">
            <v>0</v>
          </cell>
        </row>
        <row r="869">
          <cell r="O869">
            <v>0</v>
          </cell>
        </row>
        <row r="870">
          <cell r="O870">
            <v>0</v>
          </cell>
        </row>
        <row r="871">
          <cell r="O871">
            <v>0</v>
          </cell>
        </row>
        <row r="872">
          <cell r="O872">
            <v>0</v>
          </cell>
        </row>
        <row r="873">
          <cell r="O873">
            <v>0</v>
          </cell>
        </row>
        <row r="874">
          <cell r="O874">
            <v>0</v>
          </cell>
        </row>
        <row r="875">
          <cell r="O875">
            <v>0</v>
          </cell>
        </row>
        <row r="876">
          <cell r="O876">
            <v>0</v>
          </cell>
        </row>
        <row r="877">
          <cell r="O877">
            <v>0</v>
          </cell>
        </row>
        <row r="878">
          <cell r="O878">
            <v>0</v>
          </cell>
        </row>
        <row r="879">
          <cell r="O879">
            <v>0</v>
          </cell>
        </row>
        <row r="880">
          <cell r="O880">
            <v>0</v>
          </cell>
        </row>
        <row r="881">
          <cell r="O881">
            <v>0</v>
          </cell>
        </row>
        <row r="882">
          <cell r="O882">
            <v>0</v>
          </cell>
        </row>
        <row r="883">
          <cell r="O883">
            <v>0</v>
          </cell>
        </row>
        <row r="884">
          <cell r="O884">
            <v>0</v>
          </cell>
        </row>
        <row r="885">
          <cell r="O885">
            <v>0</v>
          </cell>
        </row>
        <row r="886">
          <cell r="O886">
            <v>0</v>
          </cell>
        </row>
        <row r="887">
          <cell r="O887">
            <v>0</v>
          </cell>
        </row>
        <row r="888">
          <cell r="O888">
            <v>0</v>
          </cell>
        </row>
        <row r="889">
          <cell r="O889">
            <v>0</v>
          </cell>
        </row>
        <row r="890">
          <cell r="O890">
            <v>0</v>
          </cell>
        </row>
        <row r="891">
          <cell r="O891">
            <v>0</v>
          </cell>
        </row>
        <row r="892">
          <cell r="O892">
            <v>0</v>
          </cell>
        </row>
        <row r="893">
          <cell r="O893">
            <v>0</v>
          </cell>
        </row>
        <row r="894">
          <cell r="O894">
            <v>0</v>
          </cell>
        </row>
        <row r="895">
          <cell r="O895">
            <v>0</v>
          </cell>
        </row>
        <row r="896">
          <cell r="O896">
            <v>0</v>
          </cell>
        </row>
        <row r="897">
          <cell r="O897">
            <v>0</v>
          </cell>
        </row>
        <row r="898">
          <cell r="O898">
            <v>0</v>
          </cell>
        </row>
        <row r="899">
          <cell r="O899">
            <v>0</v>
          </cell>
        </row>
        <row r="900">
          <cell r="O900">
            <v>0.51799023033088232</v>
          </cell>
        </row>
        <row r="901">
          <cell r="O901">
            <v>0</v>
          </cell>
        </row>
        <row r="902">
          <cell r="O902">
            <v>0</v>
          </cell>
        </row>
        <row r="903">
          <cell r="O903">
            <v>0</v>
          </cell>
        </row>
        <row r="904">
          <cell r="O904">
            <v>0</v>
          </cell>
        </row>
        <row r="905">
          <cell r="O905">
            <v>0</v>
          </cell>
        </row>
        <row r="906">
          <cell r="O906">
            <v>0</v>
          </cell>
        </row>
        <row r="907">
          <cell r="O907">
            <v>0</v>
          </cell>
        </row>
        <row r="908">
          <cell r="O908">
            <v>0</v>
          </cell>
        </row>
        <row r="909">
          <cell r="O909">
            <v>0</v>
          </cell>
        </row>
        <row r="910">
          <cell r="O910">
            <v>0</v>
          </cell>
        </row>
        <row r="911">
          <cell r="O911">
            <v>0</v>
          </cell>
        </row>
        <row r="912">
          <cell r="O912">
            <v>1.3492143822478992</v>
          </cell>
        </row>
        <row r="913">
          <cell r="O913">
            <v>13.445128407261935</v>
          </cell>
        </row>
        <row r="914">
          <cell r="O914">
            <v>4.0335385221785804</v>
          </cell>
        </row>
        <row r="915">
          <cell r="O915">
            <v>4.0335385221785804</v>
          </cell>
        </row>
        <row r="916">
          <cell r="O916">
            <v>4.0335385221785804</v>
          </cell>
        </row>
        <row r="917">
          <cell r="O917">
            <v>4.0335385221785804</v>
          </cell>
        </row>
        <row r="918">
          <cell r="O918">
            <v>4.0335385221785804</v>
          </cell>
        </row>
        <row r="919">
          <cell r="O919">
            <v>4.0335385221785804</v>
          </cell>
        </row>
        <row r="920">
          <cell r="O920">
            <v>0</v>
          </cell>
        </row>
        <row r="921">
          <cell r="O921">
            <v>10.083846305446452</v>
          </cell>
        </row>
        <row r="922">
          <cell r="O922">
            <v>2.4201231133071484</v>
          </cell>
        </row>
        <row r="923">
          <cell r="O923">
            <v>2.4201231133071484</v>
          </cell>
        </row>
        <row r="924">
          <cell r="O924">
            <v>2.4201231133071484</v>
          </cell>
        </row>
        <row r="925">
          <cell r="O925">
            <v>2.4201231133071484</v>
          </cell>
        </row>
        <row r="926">
          <cell r="O926">
            <v>16.134154088714322</v>
          </cell>
        </row>
        <row r="927">
          <cell r="O927">
            <v>4.0335385221785804</v>
          </cell>
        </row>
        <row r="928">
          <cell r="O928">
            <v>4.0335385221785804</v>
          </cell>
        </row>
        <row r="929">
          <cell r="O929">
            <v>4.0335385221785804</v>
          </cell>
        </row>
        <row r="930">
          <cell r="O930">
            <v>4.0335385221785804</v>
          </cell>
        </row>
        <row r="931">
          <cell r="O931">
            <v>4.0335385221785804</v>
          </cell>
        </row>
        <row r="932">
          <cell r="O932">
            <v>4.0335385221785804</v>
          </cell>
        </row>
        <row r="933">
          <cell r="O933">
            <v>13.445128407261935</v>
          </cell>
        </row>
        <row r="934">
          <cell r="O934">
            <v>2.4201231133071484</v>
          </cell>
        </row>
        <row r="935">
          <cell r="O935">
            <v>2.4201231133071484</v>
          </cell>
        </row>
        <row r="936">
          <cell r="O936">
            <v>2.4201231133071484</v>
          </cell>
        </row>
        <row r="937">
          <cell r="O937">
            <v>2.4201231133071484</v>
          </cell>
        </row>
        <row r="938">
          <cell r="O938">
            <v>5.8836191804141498</v>
          </cell>
        </row>
        <row r="939">
          <cell r="O939">
            <v>2.853197775688427</v>
          </cell>
        </row>
        <row r="940">
          <cell r="O940">
            <v>0.64196949952989613</v>
          </cell>
        </row>
        <row r="941">
          <cell r="O941">
            <v>0.41439218426470587</v>
          </cell>
        </row>
        <row r="942">
          <cell r="O942">
            <v>1.9612063934713833</v>
          </cell>
        </row>
        <row r="943">
          <cell r="O943">
            <v>0</v>
          </cell>
        </row>
        <row r="944">
          <cell r="O944">
            <v>0.80283007155168695</v>
          </cell>
        </row>
        <row r="945">
          <cell r="O945">
            <v>0</v>
          </cell>
        </row>
        <row r="946">
          <cell r="O946">
            <v>0.79911209530601846</v>
          </cell>
        </row>
        <row r="947">
          <cell r="O947">
            <v>0</v>
          </cell>
        </row>
        <row r="948">
          <cell r="O948">
            <v>0.89266806635294116</v>
          </cell>
        </row>
        <row r="949">
          <cell r="O949">
            <v>0</v>
          </cell>
        </row>
        <row r="950">
          <cell r="O950">
            <v>0</v>
          </cell>
        </row>
        <row r="951">
          <cell r="O951">
            <v>0</v>
          </cell>
        </row>
        <row r="952">
          <cell r="O952">
            <v>0</v>
          </cell>
        </row>
        <row r="953">
          <cell r="O953">
            <v>0</v>
          </cell>
        </row>
        <row r="954">
          <cell r="O954">
            <v>0</v>
          </cell>
        </row>
        <row r="955">
          <cell r="O955">
            <v>0</v>
          </cell>
        </row>
        <row r="956">
          <cell r="O956">
            <v>0</v>
          </cell>
        </row>
        <row r="957">
          <cell r="O957">
            <v>0</v>
          </cell>
        </row>
        <row r="958">
          <cell r="O958">
            <v>0</v>
          </cell>
        </row>
        <row r="959">
          <cell r="O959">
            <v>0</v>
          </cell>
        </row>
        <row r="960">
          <cell r="O960">
            <v>0</v>
          </cell>
        </row>
        <row r="961">
          <cell r="O961">
            <v>0</v>
          </cell>
        </row>
        <row r="962">
          <cell r="O962">
            <v>0</v>
          </cell>
        </row>
        <row r="963">
          <cell r="O963">
            <v>0</v>
          </cell>
        </row>
        <row r="964">
          <cell r="O964">
            <v>0</v>
          </cell>
        </row>
        <row r="965">
          <cell r="O965">
            <v>0</v>
          </cell>
        </row>
        <row r="966">
          <cell r="O966">
            <v>0</v>
          </cell>
        </row>
        <row r="967">
          <cell r="O967">
            <v>0</v>
          </cell>
        </row>
        <row r="968">
          <cell r="O968">
            <v>0</v>
          </cell>
        </row>
        <row r="969">
          <cell r="O969">
            <v>0</v>
          </cell>
        </row>
        <row r="970">
          <cell r="O970">
            <v>0</v>
          </cell>
        </row>
        <row r="971">
          <cell r="O971">
            <v>0</v>
          </cell>
        </row>
        <row r="972">
          <cell r="O972">
            <v>0</v>
          </cell>
        </row>
        <row r="973">
          <cell r="O973">
            <v>0</v>
          </cell>
        </row>
        <row r="974">
          <cell r="O974">
            <v>0</v>
          </cell>
        </row>
        <row r="975">
          <cell r="O975">
            <v>0</v>
          </cell>
        </row>
        <row r="976">
          <cell r="O976">
            <v>0</v>
          </cell>
        </row>
        <row r="977">
          <cell r="O977">
            <v>0</v>
          </cell>
        </row>
        <row r="978">
          <cell r="O978">
            <v>0</v>
          </cell>
        </row>
        <row r="979">
          <cell r="O979">
            <v>0</v>
          </cell>
        </row>
        <row r="980">
          <cell r="O980">
            <v>0</v>
          </cell>
        </row>
        <row r="981">
          <cell r="O981">
            <v>0</v>
          </cell>
        </row>
        <row r="982">
          <cell r="O982">
            <v>0</v>
          </cell>
        </row>
        <row r="983">
          <cell r="O983">
            <v>0</v>
          </cell>
        </row>
        <row r="984">
          <cell r="O984">
            <v>0</v>
          </cell>
        </row>
        <row r="985">
          <cell r="O985">
            <v>0</v>
          </cell>
        </row>
        <row r="986">
          <cell r="O986">
            <v>0</v>
          </cell>
        </row>
        <row r="987">
          <cell r="O987">
            <v>0</v>
          </cell>
        </row>
        <row r="988">
          <cell r="O988">
            <v>0</v>
          </cell>
        </row>
        <row r="989">
          <cell r="O989">
            <v>0</v>
          </cell>
        </row>
        <row r="990">
          <cell r="O990">
            <v>0</v>
          </cell>
        </row>
        <row r="991">
          <cell r="O991">
            <v>0</v>
          </cell>
        </row>
        <row r="992">
          <cell r="O992">
            <v>0</v>
          </cell>
        </row>
        <row r="993">
          <cell r="O993">
            <v>0</v>
          </cell>
        </row>
        <row r="994">
          <cell r="O994">
            <v>0</v>
          </cell>
        </row>
        <row r="995">
          <cell r="O995">
            <v>0</v>
          </cell>
        </row>
        <row r="996">
          <cell r="O996">
            <v>0</v>
          </cell>
        </row>
        <row r="997">
          <cell r="O997">
            <v>0</v>
          </cell>
        </row>
        <row r="998">
          <cell r="O998">
            <v>0</v>
          </cell>
        </row>
        <row r="999">
          <cell r="O999">
            <v>0</v>
          </cell>
        </row>
        <row r="1000">
          <cell r="O1000">
            <v>0</v>
          </cell>
        </row>
        <row r="1001">
          <cell r="O1001">
            <v>0</v>
          </cell>
        </row>
        <row r="1002">
          <cell r="O1002">
            <v>0</v>
          </cell>
        </row>
        <row r="1003">
          <cell r="O1003">
            <v>0</v>
          </cell>
        </row>
        <row r="1004">
          <cell r="O1004">
            <v>0</v>
          </cell>
        </row>
        <row r="1005">
          <cell r="O1005">
            <v>0</v>
          </cell>
        </row>
        <row r="1006">
          <cell r="O1006">
            <v>0</v>
          </cell>
        </row>
        <row r="1007">
          <cell r="O1007">
            <v>0</v>
          </cell>
        </row>
        <row r="1008">
          <cell r="O1008">
            <v>0</v>
          </cell>
        </row>
        <row r="1009">
          <cell r="O1009">
            <v>0</v>
          </cell>
        </row>
        <row r="1010">
          <cell r="O1010">
            <v>0</v>
          </cell>
        </row>
        <row r="1011">
          <cell r="O1011">
            <v>0</v>
          </cell>
        </row>
        <row r="1012">
          <cell r="O1012">
            <v>0</v>
          </cell>
        </row>
        <row r="1013">
          <cell r="O1013">
            <v>0</v>
          </cell>
        </row>
        <row r="1014">
          <cell r="O1014">
            <v>0</v>
          </cell>
        </row>
        <row r="1015">
          <cell r="O1015">
            <v>0</v>
          </cell>
        </row>
        <row r="1016">
          <cell r="O1016">
            <v>0</v>
          </cell>
        </row>
        <row r="1017">
          <cell r="O1017">
            <v>0</v>
          </cell>
        </row>
        <row r="1018">
          <cell r="O1018">
            <v>0</v>
          </cell>
        </row>
        <row r="1019">
          <cell r="O1019">
            <v>0</v>
          </cell>
        </row>
        <row r="1020">
          <cell r="O1020">
            <v>0</v>
          </cell>
        </row>
        <row r="1021">
          <cell r="O1021">
            <v>0</v>
          </cell>
        </row>
        <row r="1022">
          <cell r="O1022">
            <v>0</v>
          </cell>
        </row>
        <row r="1023">
          <cell r="O1023">
            <v>0</v>
          </cell>
        </row>
        <row r="1024">
          <cell r="O1024">
            <v>0</v>
          </cell>
        </row>
        <row r="1025">
          <cell r="O1025">
            <v>0</v>
          </cell>
        </row>
        <row r="1026">
          <cell r="O1026">
            <v>0</v>
          </cell>
        </row>
        <row r="1027">
          <cell r="O1027">
            <v>0</v>
          </cell>
        </row>
        <row r="1028">
          <cell r="O1028">
            <v>24.806249999999999</v>
          </cell>
        </row>
        <row r="1029">
          <cell r="O1029">
            <v>0</v>
          </cell>
        </row>
        <row r="1030">
          <cell r="O1030">
            <v>0</v>
          </cell>
        </row>
        <row r="1031">
          <cell r="O1031">
            <v>0</v>
          </cell>
        </row>
        <row r="1032">
          <cell r="O1032">
            <v>6.8570154877035865</v>
          </cell>
        </row>
        <row r="1033">
          <cell r="O1033">
            <v>3.0581957456728879</v>
          </cell>
        </row>
        <row r="1034">
          <cell r="O1034">
            <v>6.6693498006716982</v>
          </cell>
        </row>
        <row r="1035">
          <cell r="O1035">
            <v>3.2119174433314899</v>
          </cell>
        </row>
        <row r="1036">
          <cell r="O1036">
            <v>0</v>
          </cell>
        </row>
        <row r="1037">
          <cell r="O1037">
            <v>0</v>
          </cell>
        </row>
        <row r="1038">
          <cell r="O1038">
            <v>0.8080647593161765</v>
          </cell>
        </row>
        <row r="1039">
          <cell r="O1039">
            <v>0</v>
          </cell>
        </row>
        <row r="1040">
          <cell r="O1040">
            <v>0</v>
          </cell>
        </row>
        <row r="1041">
          <cell r="O1041">
            <v>0</v>
          </cell>
        </row>
        <row r="1042">
          <cell r="O1042">
            <v>0</v>
          </cell>
        </row>
        <row r="1043">
          <cell r="O1043">
            <v>1.0826866559531978</v>
          </cell>
        </row>
        <row r="1044">
          <cell r="O1044">
            <v>1.0826866559531978</v>
          </cell>
        </row>
        <row r="1045">
          <cell r="O1045">
            <v>0</v>
          </cell>
        </row>
        <row r="1046">
          <cell r="O1046">
            <v>0</v>
          </cell>
        </row>
        <row r="1047">
          <cell r="O1047">
            <v>0</v>
          </cell>
        </row>
        <row r="1048">
          <cell r="O1048">
            <v>0</v>
          </cell>
        </row>
        <row r="1049">
          <cell r="O1049">
            <v>0</v>
          </cell>
        </row>
        <row r="1050">
          <cell r="O1050">
            <v>0</v>
          </cell>
        </row>
        <row r="1051">
          <cell r="O1051">
            <v>0</v>
          </cell>
        </row>
        <row r="1052">
          <cell r="O1052">
            <v>0</v>
          </cell>
        </row>
        <row r="1053">
          <cell r="O1053">
            <v>0</v>
          </cell>
        </row>
        <row r="1054">
          <cell r="O1054">
            <v>0</v>
          </cell>
        </row>
        <row r="1055">
          <cell r="O1055">
            <v>0</v>
          </cell>
        </row>
        <row r="1056">
          <cell r="O1056">
            <v>0</v>
          </cell>
        </row>
        <row r="1057">
          <cell r="O1057">
            <v>0</v>
          </cell>
        </row>
        <row r="1058">
          <cell r="O1058">
            <v>0</v>
          </cell>
        </row>
        <row r="1059">
          <cell r="O1059">
            <v>0</v>
          </cell>
        </row>
        <row r="1060">
          <cell r="O1060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9">
          <cell r="O9" t="str">
            <v>Uren per jaar za, zo- en feestdag</v>
          </cell>
        </row>
      </sheetData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Contractblad"/>
      <sheetName val="2-Korting meerdere percelen"/>
      <sheetName val="3- Spoorlengte per lijn"/>
      <sheetName val="4A-Ballastbed - DAG"/>
      <sheetName val="4b-Ballastbed - NACHT"/>
      <sheetName val="5-Tunnelwand - NACHT"/>
      <sheetName val="6 - Extra"/>
      <sheetName val="7-Premies en opslagen"/>
      <sheetName val="8 - Opbouw uurtarieven"/>
      <sheetName val="9-Machinekosten"/>
      <sheetName val="Uurtarieven"/>
      <sheetName val="Percentages"/>
      <sheetName val="Toeslagen"/>
      <sheetName val="2-Korting_meerdere_percelen"/>
      <sheetName val="3-_Spoorlengte_per_lijn"/>
      <sheetName val="4A-Ballastbed_-_DAG"/>
      <sheetName val="4b-Ballastbed_-_NACHT"/>
      <sheetName val="5-Tunnelwand_-_NACHT"/>
      <sheetName val="6_-_Extra"/>
      <sheetName val="7-Premies_en_opslagen"/>
      <sheetName val="8_-_Opbouw_uurtariev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7">
          <cell r="F57">
            <v>20.58</v>
          </cell>
        </row>
      </sheetData>
      <sheetData sheetId="11">
        <row r="10">
          <cell r="K10">
            <v>11.231117999999999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Opbouw uurtarieven"/>
      <sheetName val="Toeslagen matrix"/>
      <sheetName val="Kengetal"/>
      <sheetName val="Basis ruimtestaat"/>
      <sheetName val="Contractblad"/>
      <sheetName val="Machine investering"/>
      <sheetName val="Afroepprijs"/>
      <sheetName val="Basis_ruimtestaat"/>
      <sheetName val="atir.xls"/>
      <sheetName val="#REF"/>
      <sheetName val="Omreken"/>
      <sheetName val="atir_xls"/>
      <sheetName val="3-Basis_ruimtestaat"/>
      <sheetName val="Start"/>
      <sheetName val="Navigatieblad"/>
      <sheetName val="CSG_macros"/>
      <sheetName val="scrprogramma"/>
      <sheetName val="scrvloersoort"/>
      <sheetName val="scrruimtestaten"/>
      <sheetName val="Hoofdmenu"/>
      <sheetName val="Ma-Vrij"/>
      <sheetName val="Ma-Vrij-naloop"/>
      <sheetName val="ZaZo"/>
      <sheetName val="Fe"/>
      <sheetName val="VCMa-Vrij"/>
      <sheetName val="VCMa-Vrij-Naloop"/>
      <sheetName val="VCZaZo"/>
      <sheetName val="VCFe"/>
      <sheetName val="VCTotaal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P"/>
      <sheetName val="Apo_S"/>
      <sheetName val="Apo_T"/>
      <sheetName val="Bad_L"/>
      <sheetName val="Bad_P"/>
      <sheetName val="Bad_S"/>
      <sheetName val="Beh_L"/>
      <sheetName val="Beh_H"/>
      <sheetName val="Beh_P"/>
      <sheetName val="Beh_T"/>
      <sheetName val="Beh_S"/>
      <sheetName val="Dag_H"/>
      <sheetName val="Dag_L"/>
      <sheetName val="Dag_P"/>
      <sheetName val="Dag_S"/>
      <sheetName val="Dag_T"/>
      <sheetName val="Dot_L"/>
      <sheetName val="Dot_S"/>
      <sheetName val="Dou_L"/>
      <sheetName val="Dou_P"/>
      <sheetName val="Dou_S"/>
      <sheetName val="Ent_C"/>
      <sheetName val="Ent_L"/>
      <sheetName val="Ent_S"/>
      <sheetName val="Ent_T"/>
      <sheetName val="Ent_P"/>
      <sheetName val="Gan_H"/>
      <sheetName val="Gan_L"/>
      <sheetName val="Gan_S"/>
      <sheetName val="Gan_P"/>
      <sheetName val="Gan_T"/>
      <sheetName val="Gar_L"/>
      <sheetName val="Gar_P"/>
      <sheetName val="Gar_S"/>
      <sheetName val="Hui_L"/>
      <sheetName val="Hui_P"/>
      <sheetName val="Hui_S"/>
      <sheetName val="Hui_T"/>
      <sheetName val="Iso_L"/>
      <sheetName val="Iso_S"/>
      <sheetName val="Kan_H"/>
      <sheetName val="Kan_L"/>
      <sheetName val="Kan_P"/>
      <sheetName val="Kan_S"/>
      <sheetName val="Kan_T"/>
      <sheetName val="Keu_L"/>
      <sheetName val="Keu_P"/>
      <sheetName val="Keu_S"/>
      <sheetName val="Keu_T"/>
      <sheetName val="Kle_L"/>
      <sheetName val="Kle_P"/>
      <sheetName val="Kle_S"/>
      <sheetName val="Lab_L"/>
      <sheetName val="Lif_L"/>
      <sheetName val="Lif_P"/>
      <sheetName val="Lif_T"/>
      <sheetName val="Mag_L"/>
      <sheetName val="Mag_P"/>
      <sheetName val="Mag_S"/>
      <sheetName val="Mag_T"/>
      <sheetName val="Pan_L"/>
      <sheetName val="Pan_P"/>
      <sheetName val="Pan_S"/>
      <sheetName val="Pan_T"/>
      <sheetName val="Pat_L"/>
      <sheetName val="Pat_P"/>
      <sheetName val="Pat_T"/>
      <sheetName val="Rec_L"/>
      <sheetName val="Rec_P"/>
      <sheetName val="Rec_T"/>
      <sheetName val="Res_H"/>
      <sheetName val="Res_L"/>
      <sheetName val="Res_P"/>
      <sheetName val="Res_S"/>
      <sheetName val="Res_T"/>
      <sheetName val="Rol_L"/>
      <sheetName val="Rol_P"/>
      <sheetName val="Rol_S"/>
      <sheetName val="Roo_L"/>
      <sheetName val="Roo_P"/>
      <sheetName val="Roo_S"/>
      <sheetName val="Spo_H"/>
      <sheetName val="Spo_L"/>
      <sheetName val="Spo_P"/>
      <sheetName val="Spo_S"/>
      <sheetName val="Spr_L"/>
      <sheetName val="Spr_P"/>
      <sheetName val="Spr_S"/>
      <sheetName val="Spr_T"/>
      <sheetName val="Ter_H"/>
      <sheetName val="Ter_S"/>
      <sheetName val="Toi_L"/>
      <sheetName val="Toi_P"/>
      <sheetName val="Toi_S"/>
      <sheetName val="Tra_L"/>
      <sheetName val="Tra_P"/>
      <sheetName val="Tra_H"/>
      <sheetName val="Tra_M"/>
      <sheetName val="Tra_S"/>
      <sheetName val="Tra_T"/>
      <sheetName val="Ver_L"/>
      <sheetName val="Ver_P"/>
      <sheetName val="Ver_T"/>
      <sheetName val="Voo_L"/>
      <sheetName val="Voo_P"/>
      <sheetName val="Voo_S"/>
      <sheetName val="Wac_L"/>
      <sheetName val="Wac_P"/>
      <sheetName val="Wac_T"/>
      <sheetName val="Was_L"/>
      <sheetName val="Was_P"/>
      <sheetName val="Was_S"/>
      <sheetName val="Einde_programma's"/>
      <sheetName val="Vaste_gegevens"/>
      <sheetName val="Norm &amp; Freq"/>
      <sheetName val="Uurtarieve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V4" t="str">
            <v>PROJECT</v>
          </cell>
        </row>
        <row r="7">
          <cell r="K7" t="str">
            <v>PROGR. CODE MA-VR</v>
          </cell>
          <cell r="L7" t="str">
            <v>PROGR. CODE NALOOP</v>
          </cell>
          <cell r="M7" t="str">
            <v>PROGR. CODE ZA-ZO</v>
          </cell>
          <cell r="N7" t="str">
            <v>FREQ. NOTATIE</v>
          </cell>
          <cell r="O7" t="str">
            <v>KENG. CODE MA-VR</v>
          </cell>
          <cell r="P7" t="str">
            <v>UREN P/JR        MA-VR</v>
          </cell>
          <cell r="Q7" t="str">
            <v>KENG. CODE NALOOP</v>
          </cell>
          <cell r="R7" t="str">
            <v>UREN P/JR     NALOOP</v>
          </cell>
          <cell r="S7" t="str">
            <v>KENG. CODE ZA-ZO</v>
          </cell>
          <cell r="T7" t="str">
            <v>UREN P/JR     ZA-ZO</v>
          </cell>
          <cell r="U7" t="str">
            <v>BIJZONDERHEDEN</v>
          </cell>
          <cell r="V7" t="str">
            <v>MUTATIE DATUM</v>
          </cell>
        </row>
        <row r="8"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W8">
            <v>0</v>
          </cell>
        </row>
        <row r="9"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W9">
            <v>0</v>
          </cell>
        </row>
        <row r="10"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W10">
            <v>0</v>
          </cell>
        </row>
        <row r="11"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W11">
            <v>0</v>
          </cell>
        </row>
        <row r="12"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W12">
            <v>0</v>
          </cell>
        </row>
        <row r="13"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W13">
            <v>0</v>
          </cell>
        </row>
        <row r="14"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W14">
            <v>0</v>
          </cell>
        </row>
        <row r="15"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W15">
            <v>0</v>
          </cell>
        </row>
        <row r="16"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W16">
            <v>0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W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W18">
            <v>0</v>
          </cell>
        </row>
        <row r="19"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W19">
            <v>0</v>
          </cell>
        </row>
        <row r="20"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W20">
            <v>0</v>
          </cell>
        </row>
        <row r="21"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W21">
            <v>0</v>
          </cell>
        </row>
        <row r="22"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W22">
            <v>0</v>
          </cell>
        </row>
        <row r="23"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W23">
            <v>0</v>
          </cell>
        </row>
        <row r="24"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W24">
            <v>0</v>
          </cell>
        </row>
        <row r="25"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W25">
            <v>0</v>
          </cell>
        </row>
        <row r="26"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W26">
            <v>0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W27">
            <v>0</v>
          </cell>
        </row>
        <row r="28"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W28">
            <v>0</v>
          </cell>
        </row>
        <row r="29"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W29">
            <v>0</v>
          </cell>
        </row>
        <row r="30"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W30">
            <v>0</v>
          </cell>
        </row>
        <row r="31"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W31">
            <v>0</v>
          </cell>
        </row>
        <row r="32"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W32">
            <v>0</v>
          </cell>
        </row>
        <row r="33"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W33">
            <v>0</v>
          </cell>
        </row>
        <row r="34"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W34">
            <v>0</v>
          </cell>
        </row>
        <row r="35"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W35">
            <v>0</v>
          </cell>
        </row>
        <row r="36"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W36">
            <v>0</v>
          </cell>
        </row>
        <row r="37"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W37">
            <v>0</v>
          </cell>
        </row>
        <row r="38"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W38">
            <v>0</v>
          </cell>
        </row>
        <row r="39"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W39">
            <v>0</v>
          </cell>
        </row>
        <row r="40"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W40">
            <v>0</v>
          </cell>
        </row>
        <row r="41"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W41">
            <v>0</v>
          </cell>
        </row>
        <row r="42"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W42">
            <v>0</v>
          </cell>
        </row>
        <row r="43"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W43">
            <v>0</v>
          </cell>
        </row>
        <row r="44"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W44">
            <v>0</v>
          </cell>
        </row>
        <row r="45"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W45">
            <v>0</v>
          </cell>
        </row>
        <row r="46"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W46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W47">
            <v>0</v>
          </cell>
        </row>
        <row r="48"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W48">
            <v>0</v>
          </cell>
        </row>
        <row r="49"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W49">
            <v>0</v>
          </cell>
        </row>
        <row r="50"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W50">
            <v>0</v>
          </cell>
        </row>
        <row r="51"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W51">
            <v>0</v>
          </cell>
        </row>
        <row r="52"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W52">
            <v>0</v>
          </cell>
        </row>
        <row r="53"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W53">
            <v>0</v>
          </cell>
        </row>
        <row r="54"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W54">
            <v>0</v>
          </cell>
        </row>
        <row r="55"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W55">
            <v>0</v>
          </cell>
        </row>
        <row r="56"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W56">
            <v>0</v>
          </cell>
        </row>
        <row r="57"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W57">
            <v>0</v>
          </cell>
        </row>
        <row r="58"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W58">
            <v>0</v>
          </cell>
        </row>
        <row r="59"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W59">
            <v>0</v>
          </cell>
        </row>
        <row r="60"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W60">
            <v>0</v>
          </cell>
        </row>
        <row r="61"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W61">
            <v>0</v>
          </cell>
        </row>
        <row r="62"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W62">
            <v>0</v>
          </cell>
        </row>
        <row r="63"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W63">
            <v>0</v>
          </cell>
        </row>
        <row r="64"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W64">
            <v>0</v>
          </cell>
        </row>
        <row r="65"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W65">
            <v>0</v>
          </cell>
        </row>
        <row r="66"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W66">
            <v>0</v>
          </cell>
        </row>
        <row r="67"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W67">
            <v>0</v>
          </cell>
        </row>
        <row r="68"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W68">
            <v>0</v>
          </cell>
        </row>
        <row r="69"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W69">
            <v>0</v>
          </cell>
        </row>
        <row r="70"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W70">
            <v>0</v>
          </cell>
        </row>
        <row r="71"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W71">
            <v>0</v>
          </cell>
        </row>
        <row r="72"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W72">
            <v>0</v>
          </cell>
        </row>
        <row r="73"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W73">
            <v>0</v>
          </cell>
        </row>
        <row r="74"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W74">
            <v>0</v>
          </cell>
        </row>
        <row r="75"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W75">
            <v>0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W76">
            <v>0</v>
          </cell>
        </row>
        <row r="77"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W77">
            <v>0</v>
          </cell>
        </row>
        <row r="78"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W78">
            <v>0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W79">
            <v>0</v>
          </cell>
        </row>
        <row r="80"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W80">
            <v>0</v>
          </cell>
        </row>
        <row r="81"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W81">
            <v>0</v>
          </cell>
        </row>
        <row r="82"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W82">
            <v>0</v>
          </cell>
        </row>
        <row r="83"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W83">
            <v>0</v>
          </cell>
        </row>
        <row r="84"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W84">
            <v>0</v>
          </cell>
        </row>
        <row r="85"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W85">
            <v>0</v>
          </cell>
        </row>
        <row r="86"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W86">
            <v>0</v>
          </cell>
        </row>
        <row r="87"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W87">
            <v>0</v>
          </cell>
        </row>
        <row r="88"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W88">
            <v>0</v>
          </cell>
        </row>
        <row r="89"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W89">
            <v>0</v>
          </cell>
        </row>
        <row r="90"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W90">
            <v>0</v>
          </cell>
        </row>
        <row r="91"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W91">
            <v>0</v>
          </cell>
        </row>
        <row r="92"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W92">
            <v>0</v>
          </cell>
        </row>
        <row r="93"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W93">
            <v>0</v>
          </cell>
        </row>
        <row r="94"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W94">
            <v>0</v>
          </cell>
        </row>
        <row r="95"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W95">
            <v>0</v>
          </cell>
        </row>
        <row r="96"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W96">
            <v>0</v>
          </cell>
        </row>
        <row r="97"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W97">
            <v>0</v>
          </cell>
        </row>
        <row r="98"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W98">
            <v>0</v>
          </cell>
        </row>
        <row r="99"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W99">
            <v>0</v>
          </cell>
        </row>
        <row r="100"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W100">
            <v>0</v>
          </cell>
        </row>
        <row r="101"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W101">
            <v>0</v>
          </cell>
        </row>
        <row r="102"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W102">
            <v>0</v>
          </cell>
        </row>
        <row r="103"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W103">
            <v>0</v>
          </cell>
        </row>
        <row r="104"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W104">
            <v>0</v>
          </cell>
        </row>
        <row r="105"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W105">
            <v>0</v>
          </cell>
        </row>
        <row r="106"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W106">
            <v>0</v>
          </cell>
        </row>
        <row r="107"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W107">
            <v>0</v>
          </cell>
        </row>
        <row r="108"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W108">
            <v>0</v>
          </cell>
        </row>
        <row r="109"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W109">
            <v>0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W110">
            <v>0</v>
          </cell>
        </row>
        <row r="111"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W111">
            <v>0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W112">
            <v>0</v>
          </cell>
        </row>
        <row r="113"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W113">
            <v>0</v>
          </cell>
        </row>
        <row r="114"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W114">
            <v>0</v>
          </cell>
        </row>
        <row r="115"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W115">
            <v>0</v>
          </cell>
        </row>
        <row r="116"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W116">
            <v>0</v>
          </cell>
        </row>
        <row r="117"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W117">
            <v>0</v>
          </cell>
        </row>
        <row r="118"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W118">
            <v>0</v>
          </cell>
        </row>
        <row r="119"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W119">
            <v>0</v>
          </cell>
        </row>
        <row r="120"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W120">
            <v>0</v>
          </cell>
        </row>
        <row r="121"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W121">
            <v>0</v>
          </cell>
        </row>
        <row r="122"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W122">
            <v>0</v>
          </cell>
        </row>
        <row r="123"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W123">
            <v>0</v>
          </cell>
        </row>
        <row r="124"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W124">
            <v>0</v>
          </cell>
        </row>
        <row r="125"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W125">
            <v>0</v>
          </cell>
        </row>
        <row r="126"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W126">
            <v>0</v>
          </cell>
        </row>
        <row r="127"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W127">
            <v>0</v>
          </cell>
        </row>
        <row r="128"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W128">
            <v>0</v>
          </cell>
        </row>
        <row r="129"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W129">
            <v>0</v>
          </cell>
        </row>
        <row r="130"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W130">
            <v>0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W131">
            <v>0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W132">
            <v>0</v>
          </cell>
        </row>
        <row r="133"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W133">
            <v>0</v>
          </cell>
        </row>
        <row r="134"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W134">
            <v>0</v>
          </cell>
        </row>
        <row r="135"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W135">
            <v>0</v>
          </cell>
        </row>
        <row r="136"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W136">
            <v>0</v>
          </cell>
        </row>
        <row r="137"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W137">
            <v>0</v>
          </cell>
        </row>
        <row r="138"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W138">
            <v>0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W139">
            <v>0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W140">
            <v>0</v>
          </cell>
        </row>
        <row r="141"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W141">
            <v>0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W142">
            <v>0</v>
          </cell>
        </row>
        <row r="143"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W143">
            <v>0</v>
          </cell>
        </row>
        <row r="144"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W144">
            <v>0</v>
          </cell>
        </row>
        <row r="145"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W145">
            <v>0</v>
          </cell>
        </row>
        <row r="146"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W146">
            <v>0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W147">
            <v>0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W148">
            <v>0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W149">
            <v>0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W150">
            <v>0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W151">
            <v>0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W152">
            <v>0</v>
          </cell>
        </row>
        <row r="153"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W153">
            <v>0</v>
          </cell>
        </row>
        <row r="154"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W154">
            <v>0</v>
          </cell>
        </row>
        <row r="155"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W155">
            <v>0</v>
          </cell>
        </row>
        <row r="156"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W156">
            <v>0</v>
          </cell>
        </row>
        <row r="157"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W157">
            <v>0</v>
          </cell>
        </row>
        <row r="158"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W158">
            <v>0</v>
          </cell>
        </row>
        <row r="159"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W159">
            <v>0</v>
          </cell>
        </row>
        <row r="160"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W160">
            <v>0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W161">
            <v>0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W162">
            <v>0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W163">
            <v>0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W164">
            <v>0</v>
          </cell>
        </row>
        <row r="165"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W165">
            <v>0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W166">
            <v>0</v>
          </cell>
        </row>
        <row r="167"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W167">
            <v>0</v>
          </cell>
        </row>
        <row r="168"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W168">
            <v>0</v>
          </cell>
        </row>
        <row r="169"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W169">
            <v>0</v>
          </cell>
        </row>
        <row r="170"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W170">
            <v>0</v>
          </cell>
        </row>
        <row r="171"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W171">
            <v>0</v>
          </cell>
        </row>
        <row r="172"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W172">
            <v>0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W173">
            <v>0</v>
          </cell>
        </row>
        <row r="174"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W174">
            <v>0</v>
          </cell>
        </row>
        <row r="175"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W175">
            <v>0</v>
          </cell>
        </row>
        <row r="176"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W176">
            <v>0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W177">
            <v>0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W178">
            <v>0</v>
          </cell>
        </row>
        <row r="179"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W179">
            <v>0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W180">
            <v>0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W181">
            <v>0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W182">
            <v>0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W183">
            <v>0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W184">
            <v>0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W185">
            <v>0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W186">
            <v>0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W187">
            <v>0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W188">
            <v>0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W189">
            <v>0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W190">
            <v>0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W191">
            <v>0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W192">
            <v>0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W193">
            <v>0</v>
          </cell>
        </row>
        <row r="194"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W194">
            <v>0</v>
          </cell>
        </row>
        <row r="195"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W195">
            <v>0</v>
          </cell>
        </row>
        <row r="196"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W196">
            <v>0</v>
          </cell>
        </row>
        <row r="197"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W197">
            <v>0</v>
          </cell>
        </row>
        <row r="198"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W198">
            <v>0</v>
          </cell>
        </row>
        <row r="199"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W199">
            <v>0</v>
          </cell>
        </row>
        <row r="200"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W200">
            <v>0</v>
          </cell>
        </row>
        <row r="201"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W201">
            <v>0</v>
          </cell>
        </row>
        <row r="202"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W202">
            <v>0</v>
          </cell>
        </row>
        <row r="203"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W203">
            <v>0</v>
          </cell>
        </row>
        <row r="204"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W204">
            <v>0</v>
          </cell>
        </row>
        <row r="205"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W205">
            <v>0</v>
          </cell>
        </row>
        <row r="206"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W206">
            <v>0</v>
          </cell>
        </row>
        <row r="207"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W207">
            <v>0</v>
          </cell>
        </row>
        <row r="208"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W208">
            <v>0</v>
          </cell>
        </row>
        <row r="209"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W209">
            <v>0</v>
          </cell>
        </row>
        <row r="210"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W210">
            <v>0</v>
          </cell>
        </row>
        <row r="211"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W211">
            <v>0</v>
          </cell>
        </row>
        <row r="212"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W212">
            <v>0</v>
          </cell>
        </row>
        <row r="213"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W213">
            <v>0</v>
          </cell>
        </row>
        <row r="214"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W214">
            <v>0</v>
          </cell>
        </row>
        <row r="215"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W215">
            <v>0</v>
          </cell>
        </row>
        <row r="216"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W216">
            <v>0</v>
          </cell>
        </row>
        <row r="217"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W217">
            <v>0</v>
          </cell>
        </row>
        <row r="218"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W218">
            <v>0</v>
          </cell>
        </row>
        <row r="219"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W219">
            <v>0</v>
          </cell>
        </row>
        <row r="220"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W220">
            <v>0</v>
          </cell>
        </row>
        <row r="221"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W221">
            <v>0</v>
          </cell>
        </row>
        <row r="222"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W222">
            <v>0</v>
          </cell>
        </row>
        <row r="223"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W223">
            <v>0</v>
          </cell>
        </row>
        <row r="224"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W224">
            <v>0</v>
          </cell>
        </row>
        <row r="225"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W225">
            <v>0</v>
          </cell>
        </row>
        <row r="226"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W226">
            <v>0</v>
          </cell>
        </row>
        <row r="227"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W227">
            <v>0</v>
          </cell>
        </row>
        <row r="228"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W228">
            <v>0</v>
          </cell>
        </row>
        <row r="229"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W229">
            <v>0</v>
          </cell>
        </row>
        <row r="230"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W230">
            <v>0</v>
          </cell>
        </row>
        <row r="231"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W231">
            <v>0</v>
          </cell>
        </row>
        <row r="232"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W232">
            <v>0</v>
          </cell>
        </row>
        <row r="233"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W233">
            <v>0</v>
          </cell>
        </row>
        <row r="234"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W234">
            <v>0</v>
          </cell>
        </row>
        <row r="235"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W235">
            <v>0</v>
          </cell>
        </row>
        <row r="236"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W236">
            <v>0</v>
          </cell>
        </row>
        <row r="237"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W237">
            <v>0</v>
          </cell>
        </row>
        <row r="238"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W238">
            <v>0</v>
          </cell>
        </row>
        <row r="239"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W239">
            <v>0</v>
          </cell>
        </row>
        <row r="240"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W240">
            <v>0</v>
          </cell>
        </row>
        <row r="241"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W241">
            <v>0</v>
          </cell>
        </row>
        <row r="242"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W242">
            <v>0</v>
          </cell>
        </row>
        <row r="243"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W243">
            <v>0</v>
          </cell>
        </row>
        <row r="244"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W244">
            <v>0</v>
          </cell>
        </row>
        <row r="245"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W245">
            <v>0</v>
          </cell>
        </row>
        <row r="246"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W246">
            <v>0</v>
          </cell>
        </row>
        <row r="247"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W247">
            <v>0</v>
          </cell>
        </row>
        <row r="248"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W248">
            <v>0</v>
          </cell>
        </row>
        <row r="249"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W249">
            <v>0</v>
          </cell>
        </row>
        <row r="250"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W250">
            <v>0</v>
          </cell>
        </row>
        <row r="251"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W251">
            <v>0</v>
          </cell>
        </row>
        <row r="252"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W252">
            <v>0</v>
          </cell>
        </row>
        <row r="253"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W253">
            <v>0</v>
          </cell>
        </row>
        <row r="254"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W254">
            <v>0</v>
          </cell>
        </row>
        <row r="255"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W255">
            <v>0</v>
          </cell>
        </row>
        <row r="256"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W256">
            <v>0</v>
          </cell>
        </row>
        <row r="257"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W257">
            <v>0</v>
          </cell>
        </row>
        <row r="258"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W258">
            <v>0</v>
          </cell>
        </row>
        <row r="259"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W259">
            <v>0</v>
          </cell>
        </row>
        <row r="260"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W260">
            <v>0</v>
          </cell>
        </row>
        <row r="261"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W261">
            <v>0</v>
          </cell>
        </row>
        <row r="262"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W262">
            <v>0</v>
          </cell>
        </row>
        <row r="263"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W263">
            <v>0</v>
          </cell>
        </row>
        <row r="264"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W264">
            <v>0</v>
          </cell>
        </row>
        <row r="265"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W265">
            <v>0</v>
          </cell>
        </row>
        <row r="266"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W266">
            <v>0</v>
          </cell>
        </row>
        <row r="267"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W267">
            <v>0</v>
          </cell>
        </row>
        <row r="268"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W268">
            <v>0</v>
          </cell>
        </row>
        <row r="269"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W269">
            <v>0</v>
          </cell>
        </row>
        <row r="270"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W270">
            <v>0</v>
          </cell>
        </row>
        <row r="271"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W271">
            <v>0</v>
          </cell>
        </row>
        <row r="272"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W272">
            <v>0</v>
          </cell>
        </row>
        <row r="273"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W273">
            <v>0</v>
          </cell>
        </row>
        <row r="274"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W274">
            <v>0</v>
          </cell>
        </row>
        <row r="275"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W275">
            <v>0</v>
          </cell>
        </row>
        <row r="276"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W276">
            <v>0</v>
          </cell>
        </row>
        <row r="277"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W277">
            <v>0</v>
          </cell>
        </row>
        <row r="278"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W278">
            <v>0</v>
          </cell>
        </row>
        <row r="279"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W279">
            <v>0</v>
          </cell>
        </row>
        <row r="280"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W280">
            <v>0</v>
          </cell>
        </row>
        <row r="281"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W281">
            <v>0</v>
          </cell>
        </row>
        <row r="282"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W282">
            <v>0</v>
          </cell>
        </row>
        <row r="283"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W283">
            <v>0</v>
          </cell>
        </row>
        <row r="284"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W284">
            <v>0</v>
          </cell>
        </row>
        <row r="285"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W285">
            <v>0</v>
          </cell>
        </row>
        <row r="286"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W286">
            <v>0</v>
          </cell>
        </row>
        <row r="287"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W287">
            <v>0</v>
          </cell>
        </row>
        <row r="288"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W288">
            <v>0</v>
          </cell>
        </row>
        <row r="289"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W289">
            <v>0</v>
          </cell>
        </row>
        <row r="290"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W290">
            <v>0</v>
          </cell>
        </row>
        <row r="291"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W291">
            <v>0</v>
          </cell>
        </row>
        <row r="292"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W292">
            <v>0</v>
          </cell>
        </row>
        <row r="293"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W293">
            <v>0</v>
          </cell>
        </row>
        <row r="294"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W294">
            <v>0</v>
          </cell>
        </row>
        <row r="295"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W295">
            <v>0</v>
          </cell>
        </row>
        <row r="296"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W296">
            <v>0</v>
          </cell>
        </row>
        <row r="297"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W297">
            <v>0</v>
          </cell>
        </row>
        <row r="298"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W298">
            <v>0</v>
          </cell>
        </row>
        <row r="299"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W299">
            <v>0</v>
          </cell>
        </row>
        <row r="300"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W300">
            <v>0</v>
          </cell>
        </row>
        <row r="301"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W301">
            <v>0</v>
          </cell>
        </row>
        <row r="302"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W302">
            <v>0</v>
          </cell>
        </row>
        <row r="303"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W303">
            <v>0</v>
          </cell>
        </row>
        <row r="304"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W304">
            <v>0</v>
          </cell>
        </row>
        <row r="305"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W305">
            <v>0</v>
          </cell>
        </row>
        <row r="306"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W306">
            <v>0</v>
          </cell>
        </row>
        <row r="307"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W307">
            <v>0</v>
          </cell>
        </row>
        <row r="308"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W308">
            <v>0</v>
          </cell>
        </row>
        <row r="309"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W309">
            <v>0</v>
          </cell>
        </row>
        <row r="310"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W310">
            <v>0</v>
          </cell>
        </row>
        <row r="311"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W311">
            <v>0</v>
          </cell>
        </row>
        <row r="312"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W312">
            <v>0</v>
          </cell>
        </row>
        <row r="313"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W313">
            <v>0</v>
          </cell>
        </row>
        <row r="314"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W314">
            <v>0</v>
          </cell>
        </row>
        <row r="315"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W315">
            <v>0</v>
          </cell>
        </row>
        <row r="316"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W316">
            <v>0</v>
          </cell>
        </row>
        <row r="317"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W317">
            <v>0</v>
          </cell>
        </row>
        <row r="318"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W318">
            <v>0</v>
          </cell>
        </row>
        <row r="319"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W319">
            <v>0</v>
          </cell>
        </row>
        <row r="320"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W320">
            <v>0</v>
          </cell>
        </row>
        <row r="321"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W321">
            <v>0</v>
          </cell>
        </row>
        <row r="322"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W322">
            <v>0</v>
          </cell>
        </row>
        <row r="323"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W323">
            <v>0</v>
          </cell>
        </row>
        <row r="324"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W324">
            <v>0</v>
          </cell>
        </row>
        <row r="325"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W325">
            <v>0</v>
          </cell>
        </row>
        <row r="326"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W326">
            <v>0</v>
          </cell>
        </row>
        <row r="327"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W327">
            <v>0</v>
          </cell>
        </row>
        <row r="328"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W328">
            <v>0</v>
          </cell>
        </row>
        <row r="329"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W329">
            <v>0</v>
          </cell>
        </row>
        <row r="330"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W330">
            <v>0</v>
          </cell>
        </row>
        <row r="331"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W331">
            <v>0</v>
          </cell>
        </row>
        <row r="332"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W332">
            <v>0</v>
          </cell>
        </row>
        <row r="333"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W333">
            <v>0</v>
          </cell>
        </row>
        <row r="334"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W334">
            <v>0</v>
          </cell>
        </row>
        <row r="335"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W335">
            <v>0</v>
          </cell>
        </row>
        <row r="336"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W336">
            <v>0</v>
          </cell>
        </row>
        <row r="337"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W337">
            <v>0</v>
          </cell>
        </row>
        <row r="338"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W338">
            <v>0</v>
          </cell>
        </row>
        <row r="339"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W339">
            <v>0</v>
          </cell>
        </row>
        <row r="340"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W340">
            <v>0</v>
          </cell>
        </row>
        <row r="341"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W341">
            <v>0</v>
          </cell>
        </row>
        <row r="342"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W342">
            <v>0</v>
          </cell>
        </row>
        <row r="343"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W343">
            <v>0</v>
          </cell>
        </row>
        <row r="344"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W344">
            <v>0</v>
          </cell>
        </row>
        <row r="345"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W345">
            <v>0</v>
          </cell>
        </row>
        <row r="346"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W346">
            <v>0</v>
          </cell>
        </row>
        <row r="347"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W347">
            <v>0</v>
          </cell>
        </row>
        <row r="348"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W348">
            <v>0</v>
          </cell>
        </row>
        <row r="349"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W349">
            <v>0</v>
          </cell>
        </row>
        <row r="350"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W350">
            <v>0</v>
          </cell>
        </row>
        <row r="351"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W351">
            <v>0</v>
          </cell>
        </row>
        <row r="352"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W352">
            <v>0</v>
          </cell>
        </row>
        <row r="353"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W353">
            <v>0</v>
          </cell>
        </row>
        <row r="354"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W354">
            <v>0</v>
          </cell>
        </row>
        <row r="355"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W355">
            <v>0</v>
          </cell>
        </row>
        <row r="356"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W356">
            <v>0</v>
          </cell>
        </row>
        <row r="357"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W357">
            <v>0</v>
          </cell>
        </row>
        <row r="358"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W358">
            <v>0</v>
          </cell>
        </row>
        <row r="359"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W359">
            <v>0</v>
          </cell>
        </row>
        <row r="360"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W360">
            <v>0</v>
          </cell>
        </row>
        <row r="361"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W361">
            <v>0</v>
          </cell>
        </row>
        <row r="362"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</row>
        <row r="363"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W363">
            <v>0</v>
          </cell>
        </row>
        <row r="364"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W364">
            <v>0</v>
          </cell>
        </row>
        <row r="365"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W365">
            <v>0</v>
          </cell>
        </row>
        <row r="366"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W366">
            <v>0</v>
          </cell>
        </row>
        <row r="367"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</row>
        <row r="368"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W368">
            <v>0</v>
          </cell>
        </row>
        <row r="369"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W369">
            <v>0</v>
          </cell>
        </row>
        <row r="370"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W370">
            <v>0</v>
          </cell>
        </row>
        <row r="371"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W371">
            <v>0</v>
          </cell>
        </row>
        <row r="372"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W372">
            <v>0</v>
          </cell>
        </row>
        <row r="373"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W373">
            <v>0</v>
          </cell>
        </row>
        <row r="374"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W374">
            <v>0</v>
          </cell>
        </row>
        <row r="375"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W375">
            <v>0</v>
          </cell>
        </row>
        <row r="376"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W376">
            <v>0</v>
          </cell>
        </row>
        <row r="377"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W377">
            <v>0</v>
          </cell>
        </row>
        <row r="378"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W378">
            <v>0</v>
          </cell>
        </row>
        <row r="379"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W379">
            <v>0</v>
          </cell>
        </row>
        <row r="380"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W380">
            <v>0</v>
          </cell>
        </row>
        <row r="381"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W381">
            <v>0</v>
          </cell>
        </row>
        <row r="382"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</row>
        <row r="383"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</row>
        <row r="384"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</row>
        <row r="385"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W385">
            <v>0</v>
          </cell>
        </row>
        <row r="386"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W386">
            <v>0</v>
          </cell>
        </row>
        <row r="387"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W387">
            <v>0</v>
          </cell>
        </row>
        <row r="388"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W388">
            <v>0</v>
          </cell>
        </row>
        <row r="389"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W389">
            <v>0</v>
          </cell>
        </row>
        <row r="390"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W390">
            <v>0</v>
          </cell>
        </row>
        <row r="391"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W391">
            <v>0</v>
          </cell>
        </row>
        <row r="392"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W392">
            <v>0</v>
          </cell>
        </row>
        <row r="393"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W393">
            <v>0</v>
          </cell>
        </row>
        <row r="394"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W394">
            <v>0</v>
          </cell>
        </row>
        <row r="395"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</row>
        <row r="396"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W396">
            <v>0</v>
          </cell>
        </row>
        <row r="397"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</row>
        <row r="398"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</row>
        <row r="399"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</row>
        <row r="400"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</row>
        <row r="401"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W401">
            <v>0</v>
          </cell>
        </row>
        <row r="402"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W402">
            <v>0</v>
          </cell>
        </row>
        <row r="403"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W403">
            <v>0</v>
          </cell>
        </row>
        <row r="404"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W404">
            <v>0</v>
          </cell>
        </row>
        <row r="405"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W405">
            <v>0</v>
          </cell>
        </row>
        <row r="406"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W406">
            <v>0</v>
          </cell>
        </row>
        <row r="407"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W407">
            <v>0</v>
          </cell>
        </row>
        <row r="408"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</row>
        <row r="409"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W409">
            <v>0</v>
          </cell>
        </row>
        <row r="410"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W410">
            <v>0</v>
          </cell>
        </row>
        <row r="411"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</row>
        <row r="412"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</row>
        <row r="413"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W413">
            <v>0</v>
          </cell>
        </row>
        <row r="414"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</row>
        <row r="415"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</row>
        <row r="416"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W416">
            <v>0</v>
          </cell>
        </row>
        <row r="417"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W417">
            <v>0</v>
          </cell>
        </row>
        <row r="418"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W418">
            <v>0</v>
          </cell>
        </row>
        <row r="419"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W419">
            <v>0</v>
          </cell>
        </row>
        <row r="420"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W420">
            <v>0</v>
          </cell>
        </row>
        <row r="421"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W421">
            <v>0</v>
          </cell>
        </row>
        <row r="422"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W422">
            <v>0</v>
          </cell>
        </row>
        <row r="423"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W423">
            <v>0</v>
          </cell>
        </row>
        <row r="424"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W424">
            <v>0</v>
          </cell>
        </row>
        <row r="425"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W425">
            <v>0</v>
          </cell>
        </row>
        <row r="426"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W426">
            <v>0</v>
          </cell>
        </row>
        <row r="427"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W427">
            <v>0</v>
          </cell>
        </row>
        <row r="428"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W428">
            <v>0</v>
          </cell>
        </row>
        <row r="429"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W429">
            <v>0</v>
          </cell>
        </row>
        <row r="430"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W430">
            <v>0</v>
          </cell>
        </row>
        <row r="431"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W431">
            <v>0</v>
          </cell>
        </row>
        <row r="432"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W432">
            <v>0</v>
          </cell>
        </row>
        <row r="433"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W433">
            <v>0</v>
          </cell>
        </row>
        <row r="434"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W434">
            <v>0</v>
          </cell>
        </row>
        <row r="435"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W435">
            <v>0</v>
          </cell>
        </row>
        <row r="436"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W436">
            <v>0</v>
          </cell>
        </row>
        <row r="437"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W437">
            <v>0</v>
          </cell>
        </row>
        <row r="438"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W438">
            <v>0</v>
          </cell>
        </row>
        <row r="439"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W439">
            <v>0</v>
          </cell>
        </row>
        <row r="440"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W440">
            <v>0</v>
          </cell>
        </row>
        <row r="441"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W441">
            <v>0</v>
          </cell>
        </row>
        <row r="442"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W442">
            <v>0</v>
          </cell>
        </row>
        <row r="443"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W443">
            <v>0</v>
          </cell>
        </row>
        <row r="444"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W444">
            <v>0</v>
          </cell>
        </row>
        <row r="445"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W445">
            <v>0</v>
          </cell>
        </row>
        <row r="446"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W446">
            <v>0</v>
          </cell>
        </row>
        <row r="447"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W447">
            <v>0</v>
          </cell>
        </row>
        <row r="448"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W448">
            <v>0</v>
          </cell>
        </row>
        <row r="449"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W449">
            <v>0</v>
          </cell>
        </row>
        <row r="450"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W450">
            <v>0</v>
          </cell>
        </row>
        <row r="451"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W451">
            <v>0</v>
          </cell>
        </row>
        <row r="452"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W452">
            <v>0</v>
          </cell>
        </row>
        <row r="453"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W453">
            <v>0</v>
          </cell>
        </row>
        <row r="454"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W454">
            <v>0</v>
          </cell>
        </row>
        <row r="455"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W455">
            <v>0</v>
          </cell>
        </row>
        <row r="456"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W456">
            <v>0</v>
          </cell>
        </row>
        <row r="457"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W457">
            <v>0</v>
          </cell>
        </row>
        <row r="458"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</row>
        <row r="459"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W459">
            <v>0</v>
          </cell>
        </row>
        <row r="460"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W460">
            <v>0</v>
          </cell>
        </row>
        <row r="461"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</row>
        <row r="462"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W462">
            <v>0</v>
          </cell>
        </row>
        <row r="463"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</row>
        <row r="464"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W464">
            <v>0</v>
          </cell>
        </row>
        <row r="465"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W465">
            <v>0</v>
          </cell>
        </row>
        <row r="466"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W466">
            <v>0</v>
          </cell>
        </row>
        <row r="467"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W467">
            <v>0</v>
          </cell>
        </row>
        <row r="468"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W468">
            <v>0</v>
          </cell>
        </row>
        <row r="469"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W469">
            <v>0</v>
          </cell>
        </row>
        <row r="470"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W470">
            <v>0</v>
          </cell>
        </row>
        <row r="471"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</row>
        <row r="472"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W472">
            <v>0</v>
          </cell>
        </row>
        <row r="473"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W473">
            <v>0</v>
          </cell>
        </row>
        <row r="474"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W474">
            <v>0</v>
          </cell>
        </row>
        <row r="475"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W475">
            <v>0</v>
          </cell>
        </row>
        <row r="476"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W476">
            <v>0</v>
          </cell>
        </row>
        <row r="477"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W477">
            <v>0</v>
          </cell>
        </row>
        <row r="478"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W478">
            <v>0</v>
          </cell>
        </row>
        <row r="479"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W479">
            <v>0</v>
          </cell>
        </row>
        <row r="480"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W480">
            <v>0</v>
          </cell>
        </row>
        <row r="481"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W481">
            <v>0</v>
          </cell>
        </row>
        <row r="482"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W482">
            <v>0</v>
          </cell>
        </row>
        <row r="483"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W483">
            <v>0</v>
          </cell>
        </row>
        <row r="484"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W484">
            <v>0</v>
          </cell>
        </row>
        <row r="485"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W485">
            <v>0</v>
          </cell>
        </row>
        <row r="486"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W486">
            <v>0</v>
          </cell>
        </row>
        <row r="487"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W487">
            <v>0</v>
          </cell>
        </row>
        <row r="488"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W488">
            <v>0</v>
          </cell>
        </row>
        <row r="489"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W489">
            <v>0</v>
          </cell>
        </row>
        <row r="490"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W490">
            <v>0</v>
          </cell>
        </row>
        <row r="491"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W491">
            <v>0</v>
          </cell>
        </row>
        <row r="492"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W492">
            <v>0</v>
          </cell>
        </row>
        <row r="493"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W493">
            <v>0</v>
          </cell>
        </row>
        <row r="494"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W494">
            <v>0</v>
          </cell>
        </row>
        <row r="495"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W495">
            <v>0</v>
          </cell>
        </row>
        <row r="496"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W496">
            <v>0</v>
          </cell>
        </row>
        <row r="497"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W497">
            <v>0</v>
          </cell>
        </row>
        <row r="498"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W498">
            <v>0</v>
          </cell>
        </row>
        <row r="499"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W499">
            <v>0</v>
          </cell>
        </row>
        <row r="500"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W500">
            <v>0</v>
          </cell>
        </row>
        <row r="501"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W501">
            <v>0</v>
          </cell>
        </row>
        <row r="502"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W502">
            <v>0</v>
          </cell>
        </row>
        <row r="503"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W503">
            <v>0</v>
          </cell>
        </row>
        <row r="504"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W504">
            <v>0</v>
          </cell>
        </row>
        <row r="505"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W505">
            <v>0</v>
          </cell>
        </row>
        <row r="506"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W506">
            <v>0</v>
          </cell>
        </row>
        <row r="507"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W507">
            <v>0</v>
          </cell>
        </row>
        <row r="508"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W508">
            <v>0</v>
          </cell>
        </row>
        <row r="509"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W509">
            <v>0</v>
          </cell>
        </row>
        <row r="510"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W510">
            <v>0</v>
          </cell>
        </row>
        <row r="511"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W511">
            <v>0</v>
          </cell>
        </row>
        <row r="512"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W512">
            <v>0</v>
          </cell>
        </row>
        <row r="513"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W513">
            <v>0</v>
          </cell>
        </row>
        <row r="514"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W514">
            <v>0</v>
          </cell>
        </row>
        <row r="515"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W515">
            <v>0</v>
          </cell>
        </row>
        <row r="516"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W516">
            <v>0</v>
          </cell>
        </row>
        <row r="517"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W517">
            <v>0</v>
          </cell>
        </row>
        <row r="518"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W518">
            <v>0</v>
          </cell>
        </row>
        <row r="519"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W519">
            <v>0</v>
          </cell>
        </row>
        <row r="520"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W520">
            <v>0</v>
          </cell>
        </row>
        <row r="521"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W521">
            <v>0</v>
          </cell>
        </row>
        <row r="522"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W522">
            <v>0</v>
          </cell>
        </row>
        <row r="523"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W523">
            <v>0</v>
          </cell>
        </row>
        <row r="524"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W524">
            <v>0</v>
          </cell>
        </row>
        <row r="525"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W525">
            <v>0</v>
          </cell>
        </row>
        <row r="526"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W526">
            <v>0</v>
          </cell>
        </row>
        <row r="527"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W527">
            <v>0</v>
          </cell>
        </row>
        <row r="528"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W528">
            <v>0</v>
          </cell>
        </row>
        <row r="529"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W529">
            <v>0</v>
          </cell>
        </row>
        <row r="530"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W530">
            <v>0</v>
          </cell>
        </row>
        <row r="531"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W531">
            <v>0</v>
          </cell>
        </row>
        <row r="532"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W532">
            <v>0</v>
          </cell>
        </row>
        <row r="533"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W533">
            <v>0</v>
          </cell>
        </row>
        <row r="534"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W534">
            <v>0</v>
          </cell>
        </row>
        <row r="535"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W535">
            <v>0</v>
          </cell>
        </row>
        <row r="536"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W536">
            <v>0</v>
          </cell>
        </row>
        <row r="537"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W537">
            <v>0</v>
          </cell>
        </row>
        <row r="538"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W538">
            <v>0</v>
          </cell>
        </row>
        <row r="539"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W539">
            <v>0</v>
          </cell>
        </row>
        <row r="540"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W540">
            <v>0</v>
          </cell>
        </row>
        <row r="541"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W541">
            <v>0</v>
          </cell>
        </row>
        <row r="542"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W542">
            <v>0</v>
          </cell>
        </row>
        <row r="543"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W543">
            <v>0</v>
          </cell>
        </row>
        <row r="544"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W544">
            <v>0</v>
          </cell>
        </row>
        <row r="545"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W545">
            <v>0</v>
          </cell>
        </row>
        <row r="546"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W546">
            <v>0</v>
          </cell>
        </row>
        <row r="547"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W547">
            <v>0</v>
          </cell>
        </row>
        <row r="548"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W548">
            <v>0</v>
          </cell>
        </row>
        <row r="549"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W549">
            <v>0</v>
          </cell>
        </row>
        <row r="550"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W550">
            <v>0</v>
          </cell>
        </row>
        <row r="551"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W551">
            <v>0</v>
          </cell>
        </row>
        <row r="552"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W552">
            <v>0</v>
          </cell>
        </row>
        <row r="553"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W553">
            <v>0</v>
          </cell>
        </row>
        <row r="554"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W554">
            <v>0</v>
          </cell>
        </row>
        <row r="555"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W555">
            <v>0</v>
          </cell>
        </row>
        <row r="556"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W556">
            <v>0</v>
          </cell>
        </row>
        <row r="557"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W557">
            <v>0</v>
          </cell>
        </row>
        <row r="558"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W558">
            <v>0</v>
          </cell>
        </row>
        <row r="559"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W559">
            <v>0</v>
          </cell>
        </row>
        <row r="560"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W560">
            <v>0</v>
          </cell>
        </row>
        <row r="561"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W561">
            <v>0</v>
          </cell>
        </row>
        <row r="562"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W562">
            <v>0</v>
          </cell>
        </row>
        <row r="563"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W563">
            <v>0</v>
          </cell>
        </row>
        <row r="564"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W564">
            <v>0</v>
          </cell>
        </row>
        <row r="565"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W565">
            <v>0</v>
          </cell>
        </row>
        <row r="566"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W566">
            <v>0</v>
          </cell>
        </row>
        <row r="567"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W567">
            <v>0</v>
          </cell>
        </row>
        <row r="568"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W568">
            <v>0</v>
          </cell>
        </row>
        <row r="569"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W569">
            <v>0</v>
          </cell>
        </row>
        <row r="570"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W570">
            <v>0</v>
          </cell>
        </row>
        <row r="571"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W571">
            <v>0</v>
          </cell>
        </row>
        <row r="572"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W572">
            <v>0</v>
          </cell>
        </row>
        <row r="573"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W573">
            <v>0</v>
          </cell>
        </row>
        <row r="574"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W574">
            <v>0</v>
          </cell>
        </row>
        <row r="575"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W575">
            <v>0</v>
          </cell>
        </row>
        <row r="576"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W576">
            <v>0</v>
          </cell>
        </row>
        <row r="577"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W577">
            <v>0</v>
          </cell>
        </row>
        <row r="578"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W578">
            <v>0</v>
          </cell>
        </row>
        <row r="579"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W579">
            <v>0</v>
          </cell>
        </row>
        <row r="580"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W580">
            <v>0</v>
          </cell>
        </row>
        <row r="581"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W581">
            <v>0</v>
          </cell>
        </row>
        <row r="582"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W582">
            <v>0</v>
          </cell>
        </row>
        <row r="583"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W583">
            <v>0</v>
          </cell>
        </row>
        <row r="584"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W584">
            <v>0</v>
          </cell>
        </row>
        <row r="585"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W585">
            <v>0</v>
          </cell>
        </row>
        <row r="586"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W586">
            <v>0</v>
          </cell>
        </row>
        <row r="587"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W587">
            <v>0</v>
          </cell>
        </row>
        <row r="588"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W588">
            <v>0</v>
          </cell>
        </row>
        <row r="589"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W589">
            <v>0</v>
          </cell>
        </row>
        <row r="590"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W590">
            <v>0</v>
          </cell>
        </row>
        <row r="591"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W591">
            <v>0</v>
          </cell>
        </row>
        <row r="592"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W592">
            <v>0</v>
          </cell>
        </row>
        <row r="593"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W593">
            <v>0</v>
          </cell>
        </row>
        <row r="594"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W594">
            <v>0</v>
          </cell>
        </row>
        <row r="595"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W595">
            <v>0</v>
          </cell>
        </row>
        <row r="596"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W596">
            <v>0</v>
          </cell>
        </row>
        <row r="597"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W597">
            <v>0</v>
          </cell>
        </row>
        <row r="598"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W598">
            <v>0</v>
          </cell>
        </row>
        <row r="599"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W599">
            <v>0</v>
          </cell>
        </row>
        <row r="600"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W600">
            <v>0</v>
          </cell>
        </row>
        <row r="601"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W601">
            <v>0</v>
          </cell>
        </row>
        <row r="602"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W602">
            <v>0</v>
          </cell>
        </row>
        <row r="603"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W603">
            <v>0</v>
          </cell>
        </row>
        <row r="604"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W604">
            <v>0</v>
          </cell>
        </row>
        <row r="605"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W605">
            <v>0</v>
          </cell>
        </row>
        <row r="606"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W606">
            <v>0</v>
          </cell>
        </row>
        <row r="607"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W607">
            <v>0</v>
          </cell>
        </row>
        <row r="608"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W608">
            <v>0</v>
          </cell>
        </row>
        <row r="609"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W609">
            <v>0</v>
          </cell>
        </row>
        <row r="610"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W610">
            <v>0</v>
          </cell>
        </row>
        <row r="611"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W611">
            <v>0</v>
          </cell>
        </row>
        <row r="612"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W612">
            <v>0</v>
          </cell>
        </row>
        <row r="613"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W613">
            <v>0</v>
          </cell>
        </row>
        <row r="614"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W614">
            <v>0</v>
          </cell>
        </row>
        <row r="615"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W615">
            <v>0</v>
          </cell>
        </row>
        <row r="616"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W616">
            <v>0</v>
          </cell>
        </row>
        <row r="617"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W617">
            <v>0</v>
          </cell>
        </row>
        <row r="618"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W618">
            <v>0</v>
          </cell>
        </row>
        <row r="619"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W619">
            <v>0</v>
          </cell>
        </row>
        <row r="620"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W620">
            <v>0</v>
          </cell>
        </row>
        <row r="621"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W621">
            <v>0</v>
          </cell>
        </row>
        <row r="622"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W622">
            <v>0</v>
          </cell>
        </row>
        <row r="623"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W623">
            <v>0</v>
          </cell>
        </row>
        <row r="624"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W624">
            <v>0</v>
          </cell>
        </row>
        <row r="625"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W625">
            <v>0</v>
          </cell>
        </row>
        <row r="626"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W626">
            <v>0</v>
          </cell>
        </row>
        <row r="627"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W627">
            <v>0</v>
          </cell>
        </row>
        <row r="628"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W628">
            <v>0</v>
          </cell>
        </row>
        <row r="629"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W629">
            <v>0</v>
          </cell>
        </row>
        <row r="630"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W630">
            <v>0</v>
          </cell>
        </row>
        <row r="631"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W631">
            <v>0</v>
          </cell>
        </row>
        <row r="632"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W632">
            <v>0</v>
          </cell>
        </row>
        <row r="633"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W633">
            <v>0</v>
          </cell>
        </row>
        <row r="634"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W634">
            <v>0</v>
          </cell>
        </row>
        <row r="635"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W635">
            <v>0</v>
          </cell>
        </row>
        <row r="636"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W636">
            <v>0</v>
          </cell>
        </row>
        <row r="637"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W637">
            <v>0</v>
          </cell>
        </row>
        <row r="638"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W638">
            <v>0</v>
          </cell>
        </row>
        <row r="639"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W639">
            <v>0</v>
          </cell>
        </row>
        <row r="640"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W640">
            <v>0</v>
          </cell>
        </row>
        <row r="641"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W641">
            <v>0</v>
          </cell>
        </row>
        <row r="642"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W642">
            <v>0</v>
          </cell>
        </row>
        <row r="643"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W643">
            <v>0</v>
          </cell>
        </row>
        <row r="644"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W644">
            <v>0</v>
          </cell>
        </row>
        <row r="645"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W645">
            <v>0</v>
          </cell>
        </row>
        <row r="646"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W646">
            <v>0</v>
          </cell>
        </row>
        <row r="647"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W647">
            <v>0</v>
          </cell>
        </row>
        <row r="648"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W648">
            <v>0</v>
          </cell>
        </row>
        <row r="649"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W649">
            <v>0</v>
          </cell>
        </row>
        <row r="650"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W650">
            <v>0</v>
          </cell>
        </row>
        <row r="651"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W651">
            <v>0</v>
          </cell>
        </row>
        <row r="652"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W652">
            <v>0</v>
          </cell>
        </row>
        <row r="653"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W653">
            <v>0</v>
          </cell>
        </row>
        <row r="654"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W654">
            <v>0</v>
          </cell>
        </row>
        <row r="655"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W655">
            <v>0</v>
          </cell>
        </row>
        <row r="656"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W656">
            <v>0</v>
          </cell>
        </row>
        <row r="657"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W657">
            <v>0</v>
          </cell>
        </row>
        <row r="658"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W658">
            <v>0</v>
          </cell>
        </row>
        <row r="659"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W659">
            <v>0</v>
          </cell>
        </row>
        <row r="660"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W660">
            <v>0</v>
          </cell>
        </row>
        <row r="661"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W661">
            <v>0</v>
          </cell>
        </row>
        <row r="662"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W662">
            <v>0</v>
          </cell>
        </row>
        <row r="663"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W663">
            <v>0</v>
          </cell>
        </row>
        <row r="664"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W664">
            <v>0</v>
          </cell>
        </row>
        <row r="665"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W665">
            <v>0</v>
          </cell>
        </row>
        <row r="666"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W666">
            <v>0</v>
          </cell>
        </row>
        <row r="667"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W667">
            <v>0</v>
          </cell>
        </row>
        <row r="668"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W668">
            <v>0</v>
          </cell>
        </row>
        <row r="669"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W669">
            <v>0</v>
          </cell>
        </row>
        <row r="670"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W670">
            <v>0</v>
          </cell>
        </row>
        <row r="671"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W671">
            <v>0</v>
          </cell>
        </row>
        <row r="672"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W672">
            <v>0</v>
          </cell>
        </row>
        <row r="673"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W673">
            <v>0</v>
          </cell>
        </row>
        <row r="674"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W674">
            <v>0</v>
          </cell>
        </row>
        <row r="675"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W675">
            <v>0</v>
          </cell>
        </row>
        <row r="676"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W676">
            <v>0</v>
          </cell>
        </row>
        <row r="677"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W677">
            <v>0</v>
          </cell>
        </row>
        <row r="678"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W678">
            <v>0</v>
          </cell>
        </row>
        <row r="679"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W679">
            <v>0</v>
          </cell>
        </row>
        <row r="680"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W680">
            <v>0</v>
          </cell>
        </row>
        <row r="681"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W681">
            <v>0</v>
          </cell>
        </row>
        <row r="682"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W682">
            <v>0</v>
          </cell>
        </row>
        <row r="683"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W683">
            <v>0</v>
          </cell>
        </row>
        <row r="684"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W684">
            <v>0</v>
          </cell>
        </row>
        <row r="685"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W685">
            <v>0</v>
          </cell>
        </row>
        <row r="686"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W686">
            <v>0</v>
          </cell>
        </row>
        <row r="687"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W687">
            <v>0</v>
          </cell>
        </row>
        <row r="688"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W688">
            <v>0</v>
          </cell>
        </row>
        <row r="689"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W689">
            <v>0</v>
          </cell>
        </row>
        <row r="690"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W690">
            <v>0</v>
          </cell>
        </row>
        <row r="691"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W691">
            <v>0</v>
          </cell>
        </row>
        <row r="692"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W692">
            <v>0</v>
          </cell>
        </row>
        <row r="693"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W693">
            <v>0</v>
          </cell>
        </row>
        <row r="694"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W694">
            <v>0</v>
          </cell>
        </row>
        <row r="695"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W695">
            <v>0</v>
          </cell>
        </row>
        <row r="696"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W696">
            <v>0</v>
          </cell>
        </row>
        <row r="697"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W697">
            <v>0</v>
          </cell>
        </row>
        <row r="698"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W698">
            <v>0</v>
          </cell>
        </row>
        <row r="699"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W699">
            <v>0</v>
          </cell>
        </row>
        <row r="700"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W700">
            <v>0</v>
          </cell>
        </row>
        <row r="701"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W701">
            <v>0</v>
          </cell>
        </row>
        <row r="702"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W702">
            <v>0</v>
          </cell>
        </row>
        <row r="703"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W703">
            <v>0</v>
          </cell>
        </row>
        <row r="704"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W704">
            <v>0</v>
          </cell>
        </row>
        <row r="705"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W705">
            <v>0</v>
          </cell>
        </row>
        <row r="706"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W706">
            <v>0</v>
          </cell>
        </row>
        <row r="707"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W707">
            <v>0</v>
          </cell>
        </row>
        <row r="708"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W708">
            <v>0</v>
          </cell>
        </row>
        <row r="709"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W709">
            <v>0</v>
          </cell>
        </row>
        <row r="710"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W710">
            <v>0</v>
          </cell>
        </row>
        <row r="711"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W711">
            <v>0</v>
          </cell>
        </row>
        <row r="712"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W712">
            <v>0</v>
          </cell>
        </row>
        <row r="713"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W713">
            <v>0</v>
          </cell>
        </row>
        <row r="714"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W714">
            <v>0</v>
          </cell>
        </row>
        <row r="715"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W715">
            <v>0</v>
          </cell>
        </row>
        <row r="716"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W716">
            <v>0</v>
          </cell>
        </row>
        <row r="717"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W717">
            <v>0</v>
          </cell>
        </row>
        <row r="718"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W718">
            <v>0</v>
          </cell>
        </row>
        <row r="719"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W719">
            <v>0</v>
          </cell>
        </row>
        <row r="720"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W720">
            <v>0</v>
          </cell>
        </row>
        <row r="721"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W721">
            <v>0</v>
          </cell>
        </row>
        <row r="722"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W722">
            <v>0</v>
          </cell>
        </row>
        <row r="723"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W723">
            <v>0</v>
          </cell>
        </row>
        <row r="724"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W724">
            <v>0</v>
          </cell>
        </row>
        <row r="725"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W725">
            <v>0</v>
          </cell>
        </row>
        <row r="726"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W726">
            <v>0</v>
          </cell>
        </row>
        <row r="727"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W727">
            <v>0</v>
          </cell>
        </row>
        <row r="728"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W728">
            <v>0</v>
          </cell>
        </row>
        <row r="729"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W729">
            <v>0</v>
          </cell>
        </row>
        <row r="730"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W730">
            <v>0</v>
          </cell>
        </row>
        <row r="731"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W731">
            <v>0</v>
          </cell>
        </row>
        <row r="732"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W732">
            <v>0</v>
          </cell>
        </row>
        <row r="733"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W733">
            <v>0</v>
          </cell>
        </row>
        <row r="734"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W734">
            <v>0</v>
          </cell>
        </row>
        <row r="735"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W735">
            <v>0</v>
          </cell>
        </row>
        <row r="736"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W736">
            <v>0</v>
          </cell>
        </row>
        <row r="737"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W737">
            <v>0</v>
          </cell>
        </row>
        <row r="738"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W738">
            <v>0</v>
          </cell>
        </row>
        <row r="739"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W739">
            <v>0</v>
          </cell>
        </row>
        <row r="740"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W740">
            <v>0</v>
          </cell>
        </row>
        <row r="741"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W741">
            <v>0</v>
          </cell>
        </row>
        <row r="742"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W742">
            <v>0</v>
          </cell>
        </row>
        <row r="743"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W743">
            <v>0</v>
          </cell>
        </row>
        <row r="744"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W744">
            <v>0</v>
          </cell>
        </row>
        <row r="745"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W745">
            <v>0</v>
          </cell>
        </row>
        <row r="746"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W746">
            <v>0</v>
          </cell>
        </row>
        <row r="747"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W747">
            <v>0</v>
          </cell>
        </row>
        <row r="748"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W748">
            <v>0</v>
          </cell>
        </row>
        <row r="749"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W749">
            <v>0</v>
          </cell>
        </row>
        <row r="750"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W750">
            <v>0</v>
          </cell>
        </row>
        <row r="751"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W751">
            <v>0</v>
          </cell>
        </row>
        <row r="752"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W752">
            <v>0</v>
          </cell>
        </row>
        <row r="753"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W753">
            <v>0</v>
          </cell>
        </row>
        <row r="754"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W754">
            <v>0</v>
          </cell>
        </row>
        <row r="755"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W755">
            <v>0</v>
          </cell>
        </row>
        <row r="756"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W756">
            <v>0</v>
          </cell>
        </row>
        <row r="757"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W757">
            <v>0</v>
          </cell>
        </row>
        <row r="758"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W758">
            <v>0</v>
          </cell>
        </row>
        <row r="759"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W759">
            <v>0</v>
          </cell>
        </row>
        <row r="760"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W760">
            <v>0</v>
          </cell>
        </row>
        <row r="761"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W761">
            <v>0</v>
          </cell>
        </row>
        <row r="762"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W762">
            <v>0</v>
          </cell>
        </row>
        <row r="763"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W763">
            <v>0</v>
          </cell>
        </row>
        <row r="764"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W764">
            <v>0</v>
          </cell>
        </row>
        <row r="765"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W765">
            <v>0</v>
          </cell>
        </row>
        <row r="766"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W766">
            <v>0</v>
          </cell>
        </row>
        <row r="767"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W767">
            <v>0</v>
          </cell>
        </row>
        <row r="768"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W768">
            <v>0</v>
          </cell>
        </row>
        <row r="769"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W769">
            <v>0</v>
          </cell>
        </row>
        <row r="770"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W770">
            <v>0</v>
          </cell>
        </row>
        <row r="771"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W771">
            <v>0</v>
          </cell>
        </row>
        <row r="772"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W772">
            <v>0</v>
          </cell>
        </row>
        <row r="773"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W773">
            <v>0</v>
          </cell>
        </row>
        <row r="774"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W774">
            <v>0</v>
          </cell>
        </row>
        <row r="775"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W775">
            <v>0</v>
          </cell>
        </row>
        <row r="776"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W776">
            <v>0</v>
          </cell>
        </row>
        <row r="777"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W777">
            <v>0</v>
          </cell>
        </row>
        <row r="778"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W778">
            <v>0</v>
          </cell>
        </row>
        <row r="779"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W779">
            <v>0</v>
          </cell>
        </row>
        <row r="780"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W780">
            <v>0</v>
          </cell>
        </row>
        <row r="781"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W781">
            <v>0</v>
          </cell>
        </row>
        <row r="782"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W782">
            <v>0</v>
          </cell>
        </row>
        <row r="783"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W783">
            <v>0</v>
          </cell>
        </row>
        <row r="784"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W784">
            <v>0</v>
          </cell>
        </row>
        <row r="785"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W785">
            <v>0</v>
          </cell>
        </row>
        <row r="786"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W786">
            <v>0</v>
          </cell>
        </row>
        <row r="787"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W787">
            <v>0</v>
          </cell>
        </row>
        <row r="788"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W788">
            <v>0</v>
          </cell>
        </row>
        <row r="789"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W789">
            <v>0</v>
          </cell>
        </row>
        <row r="790"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W790">
            <v>0</v>
          </cell>
        </row>
        <row r="791"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W791">
            <v>0</v>
          </cell>
        </row>
        <row r="792"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W792">
            <v>0</v>
          </cell>
        </row>
        <row r="793"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W793">
            <v>0</v>
          </cell>
        </row>
        <row r="794"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W794">
            <v>0</v>
          </cell>
        </row>
        <row r="795"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W795">
            <v>0</v>
          </cell>
        </row>
        <row r="796"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W796">
            <v>0</v>
          </cell>
        </row>
        <row r="797"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W797">
            <v>0</v>
          </cell>
        </row>
        <row r="798"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W798">
            <v>0</v>
          </cell>
        </row>
        <row r="799"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W799">
            <v>0</v>
          </cell>
        </row>
        <row r="800"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W800">
            <v>0</v>
          </cell>
        </row>
        <row r="801"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W801">
            <v>0</v>
          </cell>
        </row>
        <row r="802"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W802">
            <v>0</v>
          </cell>
        </row>
        <row r="803"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W803">
            <v>0</v>
          </cell>
        </row>
        <row r="804"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W804">
            <v>0</v>
          </cell>
        </row>
        <row r="805"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W805">
            <v>0</v>
          </cell>
        </row>
        <row r="806"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W806">
            <v>0</v>
          </cell>
        </row>
        <row r="807"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W807">
            <v>0</v>
          </cell>
        </row>
        <row r="808"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W808">
            <v>0</v>
          </cell>
        </row>
        <row r="809"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W809">
            <v>0</v>
          </cell>
        </row>
        <row r="810"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W810">
            <v>0</v>
          </cell>
        </row>
        <row r="811"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W811">
            <v>0</v>
          </cell>
        </row>
        <row r="812"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W812">
            <v>0</v>
          </cell>
        </row>
        <row r="813"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W813">
            <v>0</v>
          </cell>
        </row>
        <row r="814"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W814">
            <v>0</v>
          </cell>
        </row>
        <row r="815"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W815">
            <v>0</v>
          </cell>
        </row>
        <row r="816"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W816">
            <v>0</v>
          </cell>
        </row>
        <row r="817"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W817">
            <v>0</v>
          </cell>
        </row>
        <row r="818"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W818">
            <v>0</v>
          </cell>
        </row>
        <row r="819"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W819">
            <v>0</v>
          </cell>
        </row>
        <row r="820"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W820">
            <v>0</v>
          </cell>
        </row>
        <row r="821"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W821">
            <v>0</v>
          </cell>
        </row>
        <row r="822"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W822">
            <v>0</v>
          </cell>
        </row>
        <row r="823"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W823">
            <v>0</v>
          </cell>
        </row>
        <row r="824"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W824">
            <v>0</v>
          </cell>
        </row>
        <row r="825"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W825">
            <v>0</v>
          </cell>
        </row>
        <row r="826"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W826">
            <v>0</v>
          </cell>
        </row>
        <row r="827"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W827">
            <v>0</v>
          </cell>
        </row>
        <row r="828"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W828">
            <v>0</v>
          </cell>
        </row>
        <row r="829"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W829">
            <v>0</v>
          </cell>
        </row>
        <row r="830"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W830">
            <v>0</v>
          </cell>
        </row>
        <row r="831"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W831">
            <v>0</v>
          </cell>
        </row>
        <row r="832"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W832">
            <v>0</v>
          </cell>
        </row>
        <row r="833"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W833">
            <v>0</v>
          </cell>
        </row>
        <row r="834"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W834">
            <v>0</v>
          </cell>
        </row>
        <row r="835"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W835">
            <v>0</v>
          </cell>
        </row>
        <row r="836"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W836">
            <v>0</v>
          </cell>
        </row>
        <row r="837"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W837">
            <v>0</v>
          </cell>
        </row>
        <row r="838"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W838">
            <v>0</v>
          </cell>
        </row>
        <row r="839"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W839">
            <v>0</v>
          </cell>
        </row>
        <row r="840"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W840">
            <v>0</v>
          </cell>
        </row>
        <row r="841"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W841">
            <v>0</v>
          </cell>
        </row>
        <row r="842"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W842">
            <v>0</v>
          </cell>
        </row>
        <row r="843"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W843">
            <v>0</v>
          </cell>
        </row>
        <row r="844"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W844">
            <v>0</v>
          </cell>
        </row>
        <row r="845"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W845">
            <v>0</v>
          </cell>
        </row>
        <row r="846"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W846">
            <v>0</v>
          </cell>
        </row>
        <row r="847"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W847">
            <v>0</v>
          </cell>
        </row>
        <row r="848"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W848">
            <v>0</v>
          </cell>
        </row>
        <row r="849"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W849">
            <v>0</v>
          </cell>
        </row>
        <row r="850"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W850">
            <v>0</v>
          </cell>
        </row>
        <row r="851"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W851">
            <v>0</v>
          </cell>
        </row>
        <row r="852"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W852">
            <v>0</v>
          </cell>
        </row>
        <row r="853"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W853">
            <v>0</v>
          </cell>
        </row>
        <row r="854"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W854">
            <v>0</v>
          </cell>
        </row>
        <row r="855"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W855">
            <v>0</v>
          </cell>
        </row>
        <row r="856"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W856">
            <v>0</v>
          </cell>
        </row>
        <row r="857"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W857">
            <v>0</v>
          </cell>
        </row>
        <row r="858"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W858">
            <v>0</v>
          </cell>
        </row>
        <row r="859"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W859">
            <v>0</v>
          </cell>
        </row>
        <row r="860"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W860">
            <v>0</v>
          </cell>
        </row>
        <row r="861"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W861">
            <v>0</v>
          </cell>
        </row>
        <row r="862"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W862">
            <v>0</v>
          </cell>
        </row>
        <row r="863"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W863">
            <v>0</v>
          </cell>
        </row>
        <row r="864"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W864">
            <v>0</v>
          </cell>
        </row>
        <row r="865"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W865">
            <v>0</v>
          </cell>
        </row>
        <row r="866"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W866">
            <v>0</v>
          </cell>
        </row>
        <row r="867"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W867">
            <v>0</v>
          </cell>
        </row>
        <row r="868"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W868">
            <v>0</v>
          </cell>
        </row>
        <row r="869"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W869">
            <v>0</v>
          </cell>
        </row>
        <row r="870"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W870">
            <v>0</v>
          </cell>
        </row>
        <row r="871"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W871">
            <v>0</v>
          </cell>
        </row>
        <row r="872"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W872">
            <v>0</v>
          </cell>
        </row>
        <row r="873"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W873">
            <v>0</v>
          </cell>
        </row>
        <row r="874"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W874">
            <v>0</v>
          </cell>
        </row>
        <row r="875"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W875">
            <v>0</v>
          </cell>
        </row>
        <row r="876"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W876">
            <v>0</v>
          </cell>
        </row>
        <row r="877"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W877">
            <v>0</v>
          </cell>
        </row>
        <row r="878"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W878">
            <v>0</v>
          </cell>
        </row>
        <row r="879"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W879">
            <v>0</v>
          </cell>
        </row>
        <row r="880"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W880">
            <v>0</v>
          </cell>
        </row>
        <row r="881"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W881">
            <v>0</v>
          </cell>
        </row>
        <row r="882"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W882">
            <v>0</v>
          </cell>
        </row>
        <row r="883"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W883">
            <v>0</v>
          </cell>
        </row>
        <row r="884"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W884">
            <v>0</v>
          </cell>
        </row>
        <row r="885"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W885">
            <v>0</v>
          </cell>
        </row>
        <row r="886"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W886">
            <v>0</v>
          </cell>
        </row>
        <row r="887"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W887">
            <v>0</v>
          </cell>
        </row>
        <row r="888"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W888">
            <v>0</v>
          </cell>
        </row>
        <row r="889"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W889">
            <v>0</v>
          </cell>
        </row>
        <row r="890"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W890">
            <v>0</v>
          </cell>
        </row>
        <row r="891"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W891">
            <v>0</v>
          </cell>
        </row>
        <row r="892"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W892">
            <v>0</v>
          </cell>
        </row>
        <row r="893"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W893">
            <v>0</v>
          </cell>
        </row>
        <row r="894"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W894">
            <v>0</v>
          </cell>
        </row>
        <row r="895"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W895">
            <v>0</v>
          </cell>
        </row>
        <row r="896"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W896">
            <v>0</v>
          </cell>
        </row>
        <row r="897"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W897">
            <v>0</v>
          </cell>
        </row>
        <row r="898"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W898">
            <v>0</v>
          </cell>
        </row>
        <row r="899"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W899">
            <v>0</v>
          </cell>
        </row>
        <row r="900"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W900">
            <v>0</v>
          </cell>
        </row>
        <row r="901"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W901">
            <v>0</v>
          </cell>
        </row>
        <row r="902"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W902">
            <v>0</v>
          </cell>
        </row>
        <row r="903"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W903">
            <v>0</v>
          </cell>
        </row>
        <row r="904"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W904">
            <v>0</v>
          </cell>
        </row>
        <row r="905"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W905">
            <v>0</v>
          </cell>
        </row>
        <row r="906"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W906">
            <v>0</v>
          </cell>
        </row>
        <row r="907"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W907">
            <v>0</v>
          </cell>
        </row>
        <row r="908"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W908">
            <v>0</v>
          </cell>
        </row>
        <row r="909"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W909">
            <v>0</v>
          </cell>
        </row>
        <row r="910"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W910">
            <v>0</v>
          </cell>
        </row>
        <row r="911"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W911">
            <v>0</v>
          </cell>
        </row>
        <row r="912"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W912">
            <v>0</v>
          </cell>
        </row>
        <row r="913"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W913">
            <v>0</v>
          </cell>
        </row>
        <row r="914"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W914">
            <v>0</v>
          </cell>
        </row>
        <row r="915"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W915">
            <v>0</v>
          </cell>
        </row>
        <row r="916"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W916">
            <v>0</v>
          </cell>
        </row>
        <row r="917"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W917">
            <v>0</v>
          </cell>
        </row>
        <row r="918"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W918">
            <v>0</v>
          </cell>
        </row>
        <row r="919"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W919">
            <v>0</v>
          </cell>
        </row>
        <row r="920"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W920">
            <v>0</v>
          </cell>
        </row>
        <row r="921"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W921">
            <v>0</v>
          </cell>
        </row>
        <row r="922"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W922">
            <v>0</v>
          </cell>
        </row>
        <row r="923"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W923">
            <v>0</v>
          </cell>
        </row>
        <row r="924"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W924">
            <v>0</v>
          </cell>
        </row>
        <row r="926">
          <cell r="P926">
            <v>0</v>
          </cell>
          <cell r="R926">
            <v>0</v>
          </cell>
          <cell r="T926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showGridLines="0" tabSelected="1" workbookViewId="0">
      <selection activeCell="D27" sqref="D27"/>
    </sheetView>
  </sheetViews>
  <sheetFormatPr baseColWidth="10" defaultColWidth="14.1640625" defaultRowHeight="17" customHeight="1"/>
  <cols>
    <col min="1" max="1" width="45.1640625" customWidth="1"/>
    <col min="2" max="2" width="19.1640625" style="300" customWidth="1"/>
    <col min="3" max="5" width="19.1640625" style="254" customWidth="1"/>
    <col min="6" max="6" width="15.1640625" style="254" customWidth="1"/>
    <col min="7" max="7" width="19.83203125" style="254" customWidth="1"/>
    <col min="8" max="8" width="2.1640625" customWidth="1"/>
    <col min="9" max="9" width="24.5" customWidth="1"/>
    <col min="10" max="10" width="11.1640625" customWidth="1"/>
    <col min="11" max="11" width="27.1640625" customWidth="1"/>
    <col min="12" max="12" width="22" customWidth="1"/>
    <col min="13" max="26" width="11.1640625" customWidth="1"/>
  </cols>
  <sheetData>
    <row r="1" spans="1:26" ht="17" customHeight="1">
      <c r="A1" s="258" t="s">
        <v>0</v>
      </c>
      <c r="B1" s="172"/>
      <c r="C1" s="9"/>
      <c r="D1" s="9"/>
      <c r="E1" s="9"/>
      <c r="F1" s="9"/>
      <c r="G1" s="9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7" customHeight="1">
      <c r="A2" s="11"/>
      <c r="B2" s="172"/>
      <c r="C2" s="9"/>
      <c r="D2" s="9"/>
      <c r="E2" s="9"/>
      <c r="F2" s="9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7" customHeight="1">
      <c r="A3" s="13" t="s">
        <v>1</v>
      </c>
      <c r="B3" s="631" t="s">
        <v>302</v>
      </c>
      <c r="C3" s="587"/>
      <c r="D3" s="588"/>
      <c r="E3" s="588"/>
      <c r="F3" s="588"/>
      <c r="G3" s="588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7" customHeight="1">
      <c r="A4" s="13" t="s">
        <v>2</v>
      </c>
      <c r="B4" s="15" t="s">
        <v>3</v>
      </c>
      <c r="C4" s="588"/>
      <c r="D4" s="588"/>
      <c r="E4" s="588"/>
      <c r="F4" s="588"/>
      <c r="G4" s="588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7" customHeight="1">
      <c r="A5" s="13" t="s">
        <v>4</v>
      </c>
      <c r="B5" s="632" t="s">
        <v>303</v>
      </c>
      <c r="C5" s="589"/>
      <c r="D5" s="588"/>
      <c r="E5" s="588"/>
      <c r="F5" s="659" t="s">
        <v>6</v>
      </c>
      <c r="G5" s="660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7" customHeight="1">
      <c r="A6" s="13" t="s">
        <v>7</v>
      </c>
      <c r="B6" s="631" t="s">
        <v>304</v>
      </c>
      <c r="C6" s="587"/>
      <c r="D6" s="588"/>
      <c r="E6" s="26"/>
      <c r="F6" s="590"/>
      <c r="G6" s="591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7" customHeight="1">
      <c r="A7" s="13" t="s">
        <v>9</v>
      </c>
      <c r="B7" s="661" t="s">
        <v>228</v>
      </c>
      <c r="C7" s="662"/>
      <c r="D7" s="588"/>
      <c r="E7" s="588"/>
      <c r="F7" s="32" t="s">
        <v>16</v>
      </c>
      <c r="G7" s="37" t="s">
        <v>18</v>
      </c>
      <c r="H7" s="16"/>
      <c r="I7" s="39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7" customHeight="1">
      <c r="A8" s="13" t="s">
        <v>10</v>
      </c>
      <c r="B8" s="23">
        <v>45473</v>
      </c>
      <c r="C8" s="588"/>
      <c r="D8" s="592"/>
      <c r="E8" s="588"/>
      <c r="F8" s="41">
        <v>45658</v>
      </c>
      <c r="G8" s="647">
        <v>0</v>
      </c>
      <c r="H8" s="16"/>
      <c r="I8" s="261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7" customHeight="1">
      <c r="A9" s="13" t="s">
        <v>11</v>
      </c>
      <c r="B9" s="15" t="s">
        <v>12</v>
      </c>
      <c r="C9" s="588"/>
      <c r="D9" s="588"/>
      <c r="E9" s="588"/>
      <c r="F9" s="46">
        <v>46023</v>
      </c>
      <c r="G9" s="648">
        <v>0</v>
      </c>
      <c r="H9" s="16"/>
      <c r="I9" s="39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7" customHeight="1">
      <c r="A10" s="13"/>
      <c r="B10" s="18"/>
      <c r="C10" s="24"/>
      <c r="D10" s="593"/>
      <c r="E10" s="24"/>
      <c r="F10" s="46">
        <v>46388</v>
      </c>
      <c r="G10" s="648">
        <v>0</v>
      </c>
      <c r="H10" s="16"/>
      <c r="I10" s="39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7" customHeight="1">
      <c r="A11" s="11" t="s">
        <v>14</v>
      </c>
      <c r="B11" s="18"/>
      <c r="C11" s="594">
        <f>G23+G28+G34+G39+G46+G51</f>
        <v>122981.49026614804</v>
      </c>
      <c r="D11" s="593"/>
      <c r="E11" s="593"/>
      <c r="F11" s="46">
        <v>46753</v>
      </c>
      <c r="G11" s="648">
        <v>0</v>
      </c>
      <c r="H11" s="16"/>
      <c r="I11" s="39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7" customHeight="1">
      <c r="A12" s="11" t="s">
        <v>17</v>
      </c>
      <c r="B12" s="18"/>
      <c r="C12" s="594">
        <f>G53</f>
        <v>0</v>
      </c>
      <c r="D12" s="595"/>
      <c r="E12" s="595"/>
      <c r="F12" s="46">
        <v>47119</v>
      </c>
      <c r="G12" s="648">
        <v>0</v>
      </c>
      <c r="H12" s="16"/>
      <c r="I12" s="39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7" customHeight="1">
      <c r="A13" s="11" t="s">
        <v>285</v>
      </c>
      <c r="B13" s="18"/>
      <c r="C13" s="594">
        <f>'8-Glasbewassing'!AD23*(100%+G$8)*(100%+G$9)*(100%+G$10)*(100%+G$11)*(100%+G$12)*(100%+G$13)*(100%+G$14)</f>
        <v>0</v>
      </c>
      <c r="D13" s="595"/>
      <c r="E13" s="595"/>
      <c r="F13" s="46">
        <v>47484</v>
      </c>
      <c r="G13" s="648">
        <v>0</v>
      </c>
      <c r="H13" s="16"/>
      <c r="I13" s="39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7" customHeight="1">
      <c r="A14" s="11" t="s">
        <v>22</v>
      </c>
      <c r="B14" s="18"/>
      <c r="C14" s="596">
        <f>G76</f>
        <v>0</v>
      </c>
      <c r="D14" s="24"/>
      <c r="E14" s="24"/>
      <c r="F14" s="60">
        <v>47849</v>
      </c>
      <c r="G14" s="649">
        <v>0</v>
      </c>
      <c r="H14" s="16"/>
      <c r="I14" s="39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7" customHeight="1">
      <c r="A15" s="11"/>
      <c r="B15" s="31" t="s">
        <v>23</v>
      </c>
      <c r="C15" s="597">
        <f>SUM(C11:C14)</f>
        <v>122981.49026614804</v>
      </c>
      <c r="D15" s="24"/>
      <c r="E15" s="24"/>
      <c r="F15" s="24"/>
      <c r="G15" s="598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7" customHeight="1">
      <c r="A16" s="11"/>
      <c r="B16" s="31"/>
      <c r="C16" s="597"/>
      <c r="D16" s="24"/>
      <c r="E16" s="24"/>
      <c r="F16" s="24"/>
      <c r="G16" s="598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7" customHeight="1">
      <c r="A17" s="546" t="s">
        <v>36</v>
      </c>
      <c r="B17" s="547"/>
      <c r="C17" s="599"/>
      <c r="D17" s="599"/>
      <c r="E17" s="599"/>
      <c r="F17" s="599"/>
      <c r="G17" s="600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7" customHeight="1">
      <c r="A18" s="548"/>
      <c r="B18" s="633"/>
      <c r="C18" s="601"/>
      <c r="D18" s="601"/>
      <c r="E18" s="601"/>
      <c r="F18" s="601"/>
      <c r="G18" s="602"/>
      <c r="H18" s="7"/>
      <c r="I18" s="66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7" customHeight="1">
      <c r="A19" s="550"/>
      <c r="B19" s="634"/>
      <c r="C19" s="552"/>
      <c r="D19" s="552"/>
      <c r="E19" s="552" t="s">
        <v>39</v>
      </c>
      <c r="F19" s="552" t="s">
        <v>40</v>
      </c>
      <c r="G19" s="604" t="s">
        <v>41</v>
      </c>
      <c r="H19" s="10"/>
      <c r="I19" s="1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7" customHeight="1">
      <c r="A20" s="554" t="s">
        <v>42</v>
      </c>
      <c r="B20" s="555"/>
      <c r="C20" s="605"/>
      <c r="D20" s="606"/>
      <c r="E20" s="606"/>
      <c r="F20" s="607"/>
      <c r="G20" s="608"/>
      <c r="H20" s="10"/>
      <c r="I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7" customHeight="1">
      <c r="A21" s="559" t="s">
        <v>283</v>
      </c>
      <c r="B21" s="634"/>
      <c r="C21" s="542"/>
      <c r="D21" s="603"/>
      <c r="E21" s="603"/>
      <c r="F21" s="603"/>
      <c r="G21" s="609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7" customHeight="1">
      <c r="A22" s="561" t="s">
        <v>45</v>
      </c>
      <c r="B22" s="635"/>
      <c r="C22" s="542"/>
      <c r="D22" s="543"/>
      <c r="E22" s="584">
        <f>(SUM(uren_mavr)+SUM(uren_naloop))</f>
        <v>3656.0935016282351</v>
      </c>
      <c r="F22" s="610">
        <f>'5-Opbouw uurtarief productie'!E48*(100%+G$8)*(100%+G$9)*(100%+G$10)*(100%+G$11)*(100%+G$12)*(100%+G$13)*(100%+G$14)</f>
        <v>30.785294498059912</v>
      </c>
      <c r="G22" s="611">
        <f>F22*E22</f>
        <v>112553.91516006831</v>
      </c>
      <c r="H22" s="7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7" customHeight="1">
      <c r="A23" s="562"/>
      <c r="B23" s="634"/>
      <c r="C23" s="563"/>
      <c r="D23" s="606"/>
      <c r="E23" s="612"/>
      <c r="F23" s="613"/>
      <c r="G23" s="614">
        <f>SUM(G21:G22)</f>
        <v>112553.91516006831</v>
      </c>
      <c r="H23" s="7"/>
      <c r="I23" s="541"/>
      <c r="J23" s="76"/>
      <c r="K23" s="88"/>
      <c r="L23" s="76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7" customHeight="1">
      <c r="A24" s="562"/>
      <c r="B24" s="634"/>
      <c r="C24" s="563"/>
      <c r="D24" s="606"/>
      <c r="E24" s="612"/>
      <c r="F24" s="613"/>
      <c r="G24" s="615"/>
      <c r="H24" s="7"/>
      <c r="I24" s="91"/>
      <c r="J24" s="7"/>
      <c r="K24" s="92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7" customHeight="1">
      <c r="A25" s="554" t="s">
        <v>52</v>
      </c>
      <c r="B25" s="567"/>
      <c r="C25" s="616" t="s">
        <v>53</v>
      </c>
      <c r="D25" s="552" t="s">
        <v>54</v>
      </c>
      <c r="E25" s="552" t="s">
        <v>37</v>
      </c>
      <c r="F25" s="552" t="s">
        <v>40</v>
      </c>
      <c r="G25" s="604" t="s">
        <v>41</v>
      </c>
      <c r="H25" s="94"/>
      <c r="I25" s="94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7" customHeight="1">
      <c r="A26" s="559" t="s">
        <v>284</v>
      </c>
      <c r="B26" s="568"/>
      <c r="C26" s="603"/>
      <c r="D26" s="603"/>
      <c r="E26" s="603"/>
      <c r="F26" s="603"/>
      <c r="G26" s="609"/>
      <c r="H26" s="94"/>
      <c r="I26" s="83" t="s">
        <v>227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7" customHeight="1">
      <c r="A27" s="561" t="s">
        <v>45</v>
      </c>
      <c r="B27" s="635"/>
      <c r="C27" s="584">
        <f>I27/D27</f>
        <v>1.1470097260010148</v>
      </c>
      <c r="D27" s="641">
        <v>255</v>
      </c>
      <c r="E27" s="256">
        <f>IF(E22=0,"",I27/E22)</f>
        <v>0.08</v>
      </c>
      <c r="F27" s="610">
        <f>'6-Opbouw uurtarief toezicht'!E48*(100%+G$8)*(100%+G$9)*(100%+G$10)*(100%+G$11)*(100%+G$12)*(100%+G$13)*(100%+G$14)</f>
        <v>35.651355406514611</v>
      </c>
      <c r="G27" s="611">
        <f>I27*F27</f>
        <v>10427.575106079737</v>
      </c>
      <c r="H27" s="94"/>
      <c r="I27" s="259">
        <f>E22*0.08</f>
        <v>292.4874801302588</v>
      </c>
      <c r="J27" s="7"/>
      <c r="K27" s="7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7" customHeight="1">
      <c r="A28" s="570"/>
      <c r="B28" s="636"/>
      <c r="C28" s="572"/>
      <c r="D28" s="617"/>
      <c r="E28" s="574"/>
      <c r="F28" s="618"/>
      <c r="G28" s="619">
        <f>SUM(G27:G27)</f>
        <v>10427.575106079737</v>
      </c>
      <c r="H28" s="94"/>
      <c r="I28" s="100"/>
      <c r="J28" s="7"/>
      <c r="K28" s="99"/>
      <c r="L28" s="9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7" customHeight="1">
      <c r="A29" s="7"/>
      <c r="B29" s="10"/>
      <c r="C29" s="9"/>
      <c r="D29" s="9"/>
      <c r="E29" s="9"/>
      <c r="F29" s="9"/>
      <c r="G29" s="9"/>
      <c r="H29" s="7"/>
      <c r="I29" s="66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7" customHeight="1">
      <c r="A30" s="577"/>
      <c r="B30" s="633"/>
      <c r="C30" s="578"/>
      <c r="D30" s="578"/>
      <c r="E30" s="578" t="s">
        <v>39</v>
      </c>
      <c r="F30" s="578" t="s">
        <v>40</v>
      </c>
      <c r="G30" s="620" t="s">
        <v>41</v>
      </c>
      <c r="H30" s="10"/>
      <c r="I30" s="1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7" customHeight="1">
      <c r="A31" s="554" t="s">
        <v>241</v>
      </c>
      <c r="B31" s="555"/>
      <c r="C31" s="605"/>
      <c r="D31" s="606"/>
      <c r="E31" s="606"/>
      <c r="F31" s="607"/>
      <c r="G31" s="608"/>
      <c r="H31" s="10"/>
      <c r="I31" s="1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" customHeight="1">
      <c r="A32" s="559" t="s">
        <v>283</v>
      </c>
      <c r="B32" s="634"/>
      <c r="C32" s="542"/>
      <c r="D32" s="569"/>
      <c r="E32" s="569"/>
      <c r="F32" s="610"/>
      <c r="G32" s="609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7" customHeight="1">
      <c r="A33" s="561" t="s">
        <v>242</v>
      </c>
      <c r="B33" s="635"/>
      <c r="C33" s="542"/>
      <c r="D33" s="543"/>
      <c r="E33" s="584">
        <f>(SUM(uren_zazofe))/110*101</f>
        <v>0</v>
      </c>
      <c r="F33" s="610">
        <f>'5-Opbouw uurtarief productie'!E52*(100%+G$8)*(100%+G$9)*(100%+G$10)*(100%+G$11)*(100%+G$12)*(100%+G$13)*(100%+G$14)</f>
        <v>44.492941747089866</v>
      </c>
      <c r="G33" s="621">
        <f>F33*E33</f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7" customHeight="1">
      <c r="A34" s="562"/>
      <c r="B34" s="634"/>
      <c r="C34" s="563"/>
      <c r="D34" s="606"/>
      <c r="E34" s="612"/>
      <c r="F34" s="613"/>
      <c r="G34" s="614">
        <f>SUM(G32:G33)</f>
        <v>0</v>
      </c>
      <c r="H34" s="7"/>
      <c r="I34" s="100"/>
      <c r="J34" s="76"/>
      <c r="K34" s="88"/>
      <c r="L34" s="76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7" customHeight="1">
      <c r="A35" s="550"/>
      <c r="B35" s="634"/>
      <c r="C35" s="563"/>
      <c r="D35" s="606"/>
      <c r="E35" s="612"/>
      <c r="F35" s="613"/>
      <c r="G35" s="615"/>
      <c r="H35" s="7"/>
      <c r="I35" s="91"/>
      <c r="J35" s="7"/>
      <c r="K35" s="92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7" customHeight="1">
      <c r="A36" s="554" t="s">
        <v>243</v>
      </c>
      <c r="B36" s="567"/>
      <c r="C36" s="616" t="s">
        <v>53</v>
      </c>
      <c r="D36" s="552" t="s">
        <v>54</v>
      </c>
      <c r="E36" s="552" t="s">
        <v>37</v>
      </c>
      <c r="F36" s="552" t="s">
        <v>40</v>
      </c>
      <c r="G36" s="604" t="s">
        <v>41</v>
      </c>
      <c r="H36" s="94"/>
      <c r="I36" s="9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" customHeight="1">
      <c r="A37" s="559" t="s">
        <v>284</v>
      </c>
      <c r="B37" s="581"/>
      <c r="C37" s="622"/>
      <c r="D37" s="569"/>
      <c r="E37" s="569"/>
      <c r="F37" s="610"/>
      <c r="G37" s="609"/>
      <c r="H37" s="94"/>
      <c r="I37" s="83" t="s">
        <v>227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7" customHeight="1">
      <c r="A38" s="561" t="s">
        <v>242</v>
      </c>
      <c r="B38" s="635"/>
      <c r="C38" s="584">
        <f>I38/D38</f>
        <v>0</v>
      </c>
      <c r="D38" s="641">
        <v>26</v>
      </c>
      <c r="E38" s="256" t="str">
        <f>IF(E33=0,"",I38/E33)</f>
        <v/>
      </c>
      <c r="F38" s="610">
        <f>'6-Opbouw uurtarief toezicht'!E52*(100%+G$8)*(100%+G$9)*(100%+G$10)*(100%+G$11)*(100%+G$12)*(100%+G$13)*(100%+G$14)</f>
        <v>51.702033109771911</v>
      </c>
      <c r="G38" s="621">
        <f>I38*F38</f>
        <v>0</v>
      </c>
      <c r="H38" s="94"/>
      <c r="I38" s="259">
        <f>E33*0.08</f>
        <v>0</v>
      </c>
      <c r="J38" s="7"/>
      <c r="K38" s="97"/>
      <c r="L38" s="9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7" customHeight="1">
      <c r="A39" s="570"/>
      <c r="B39" s="636"/>
      <c r="C39" s="572"/>
      <c r="D39" s="617"/>
      <c r="E39" s="583"/>
      <c r="F39" s="618"/>
      <c r="G39" s="619">
        <f>SUM(G37:G38)</f>
        <v>0</v>
      </c>
      <c r="H39" s="94"/>
      <c r="I39" s="100"/>
      <c r="J39" s="7"/>
      <c r="K39" s="99"/>
      <c r="L39" s="9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7" customHeight="1">
      <c r="A40" s="638"/>
      <c r="B40" s="635"/>
      <c r="C40" s="612"/>
      <c r="D40" s="606"/>
      <c r="E40" s="639"/>
      <c r="F40" s="613"/>
      <c r="G40" s="640"/>
      <c r="H40" s="94"/>
      <c r="I40" s="100"/>
      <c r="J40" s="7"/>
      <c r="K40" s="99"/>
      <c r="L40" s="9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7" customHeight="1">
      <c r="A41" s="548"/>
      <c r="B41" s="633"/>
      <c r="C41" s="601"/>
      <c r="D41" s="601"/>
      <c r="E41" s="601"/>
      <c r="F41" s="601"/>
      <c r="G41" s="602"/>
      <c r="H41" s="7"/>
      <c r="I41" s="66"/>
      <c r="J41" s="7"/>
      <c r="K41" s="103"/>
      <c r="L41" s="9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" customHeight="1">
      <c r="A42" s="550"/>
      <c r="B42" s="634"/>
      <c r="C42" s="552"/>
      <c r="D42" s="552"/>
      <c r="E42" s="552" t="s">
        <v>39</v>
      </c>
      <c r="F42" s="552" t="s">
        <v>40</v>
      </c>
      <c r="G42" s="604" t="s">
        <v>41</v>
      </c>
      <c r="H42" s="10"/>
      <c r="I42" s="1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7" customHeight="1">
      <c r="A43" s="554" t="s">
        <v>244</v>
      </c>
      <c r="B43" s="555"/>
      <c r="C43" s="605"/>
      <c r="D43" s="606"/>
      <c r="E43" s="606"/>
      <c r="F43" s="607"/>
      <c r="G43" s="608"/>
      <c r="H43" s="10"/>
      <c r="I43" s="1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7" customHeight="1">
      <c r="A44" s="559" t="s">
        <v>284</v>
      </c>
      <c r="B44" s="634"/>
      <c r="C44" s="542"/>
      <c r="D44" s="569"/>
      <c r="E44" s="569"/>
      <c r="F44" s="610"/>
      <c r="G44" s="609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7" customHeight="1">
      <c r="A45" s="561" t="s">
        <v>245</v>
      </c>
      <c r="B45" s="635"/>
      <c r="C45" s="542"/>
      <c r="D45" s="543"/>
      <c r="E45" s="584">
        <f>(SUM(uren_zazofe))/110*9</f>
        <v>0</v>
      </c>
      <c r="F45" s="610">
        <f>'5-Opbouw uurtarief productie'!E54*(100%+G$8)*(100%+G$9)*(100%+G$10)*(100%+G$11)*(100%+G$12)*(100%+G$13)*(100%+G$14)</f>
        <v>71.908236245149766</v>
      </c>
      <c r="G45" s="621">
        <f>F45*E45</f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7" customHeight="1">
      <c r="A46" s="562"/>
      <c r="B46" s="634"/>
      <c r="C46" s="563"/>
      <c r="D46" s="606"/>
      <c r="E46" s="612"/>
      <c r="F46" s="613"/>
      <c r="G46" s="614">
        <f>SUM(G44:G45)</f>
        <v>0</v>
      </c>
      <c r="H46" s="7"/>
      <c r="I46" s="100"/>
      <c r="J46" s="76"/>
      <c r="K46" s="88"/>
      <c r="L46" s="7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7" customHeight="1">
      <c r="A47" s="562"/>
      <c r="B47" s="634"/>
      <c r="C47" s="563"/>
      <c r="D47" s="606"/>
      <c r="E47" s="612"/>
      <c r="F47" s="613"/>
      <c r="G47" s="615"/>
      <c r="H47" s="7"/>
      <c r="I47" s="91"/>
      <c r="J47" s="7"/>
      <c r="K47" s="9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7" customHeight="1">
      <c r="A48" s="554" t="s">
        <v>246</v>
      </c>
      <c r="B48" s="567"/>
      <c r="C48" s="616" t="s">
        <v>53</v>
      </c>
      <c r="D48" s="552" t="s">
        <v>54</v>
      </c>
      <c r="E48" s="552" t="s">
        <v>37</v>
      </c>
      <c r="F48" s="552" t="s">
        <v>40</v>
      </c>
      <c r="G48" s="604" t="s">
        <v>41</v>
      </c>
      <c r="H48" s="94"/>
      <c r="I48" s="94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7" customHeight="1">
      <c r="A49" s="559" t="s">
        <v>284</v>
      </c>
      <c r="B49" s="581"/>
      <c r="C49" s="622"/>
      <c r="D49" s="569"/>
      <c r="E49" s="569"/>
      <c r="F49" s="610"/>
      <c r="G49" s="609"/>
      <c r="H49" s="94"/>
      <c r="I49" s="83" t="s">
        <v>227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7" customHeight="1">
      <c r="A50" s="561" t="s">
        <v>245</v>
      </c>
      <c r="B50" s="635"/>
      <c r="C50" s="584">
        <f>I50/D50</f>
        <v>0</v>
      </c>
      <c r="D50" s="641">
        <v>4</v>
      </c>
      <c r="E50" s="256" t="str">
        <f>IF(E45=0,"",I50/E45)</f>
        <v/>
      </c>
      <c r="F50" s="610">
        <f>'6-Opbouw uurtarief toezicht'!E54*(100%+G$8)*(100%+G$9)*(100%+G$10)*(100%+G$11)*(100%+G$12)*(100%+G$13)*(100%+G$14)</f>
        <v>83.803388516286532</v>
      </c>
      <c r="G50" s="621">
        <f>I50*F50</f>
        <v>0</v>
      </c>
      <c r="H50" s="94"/>
      <c r="I50" s="259">
        <f>E45*0.04</f>
        <v>0</v>
      </c>
      <c r="J50" s="7"/>
      <c r="K50" s="97"/>
      <c r="L50" s="9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7" customHeight="1">
      <c r="A51" s="570"/>
      <c r="B51" s="636"/>
      <c r="C51" s="572"/>
      <c r="D51" s="617"/>
      <c r="E51" s="583"/>
      <c r="F51" s="618"/>
      <c r="G51" s="619">
        <f>SUM(G49:G50)</f>
        <v>0</v>
      </c>
      <c r="H51" s="94"/>
      <c r="I51" s="100"/>
      <c r="J51" s="7"/>
      <c r="K51" s="99"/>
      <c r="L51" s="9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7" customHeight="1">
      <c r="A52" s="84"/>
      <c r="B52" s="94"/>
      <c r="C52" s="626"/>
      <c r="D52" s="626"/>
      <c r="E52" s="626"/>
      <c r="F52" s="141"/>
      <c r="G52" s="626"/>
      <c r="H52" s="94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7" customHeight="1">
      <c r="A53" s="84" t="s">
        <v>72</v>
      </c>
      <c r="B53" s="94"/>
      <c r="C53" s="626"/>
      <c r="D53" s="626"/>
      <c r="E53" s="626"/>
      <c r="F53" s="141"/>
      <c r="G53" s="623">
        <f>'7-Machine-investeringskosten'!D112</f>
        <v>0</v>
      </c>
      <c r="H53" s="94"/>
      <c r="I53" s="87" t="s">
        <v>73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7" customHeight="1">
      <c r="A54" s="84"/>
      <c r="B54" s="94"/>
      <c r="C54" s="626"/>
      <c r="D54" s="626"/>
      <c r="E54" s="626"/>
      <c r="F54" s="141"/>
      <c r="G54" s="623"/>
      <c r="H54" s="94"/>
      <c r="I54" s="8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7" customHeight="1">
      <c r="A55" s="84"/>
      <c r="B55" s="94"/>
      <c r="C55" s="626"/>
      <c r="D55" s="626"/>
      <c r="E55" s="626"/>
      <c r="F55" s="141"/>
      <c r="G55" s="626"/>
      <c r="H55" s="94"/>
      <c r="I55" s="94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7" customHeight="1">
      <c r="A56" s="104" t="s">
        <v>67</v>
      </c>
      <c r="B56" s="10"/>
      <c r="C56" s="9"/>
      <c r="D56" s="9"/>
      <c r="E56" s="9"/>
      <c r="F56" s="9"/>
      <c r="G56" s="625">
        <f>G23+G28+G53+G34+G39+G46+G51</f>
        <v>122981.49026614804</v>
      </c>
      <c r="H56" s="94"/>
      <c r="I56" s="8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7" customHeight="1">
      <c r="A57" s="105" t="s">
        <v>68</v>
      </c>
      <c r="B57" s="10"/>
      <c r="C57" s="9"/>
      <c r="D57" s="9"/>
      <c r="E57" s="9"/>
      <c r="F57" s="79">
        <v>0.21</v>
      </c>
      <c r="G57" s="624">
        <f>F57*G56</f>
        <v>25826.112955891087</v>
      </c>
      <c r="H57" s="94"/>
      <c r="I57" s="94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7" customHeight="1">
      <c r="A58" s="105" t="s">
        <v>69</v>
      </c>
      <c r="B58" s="10"/>
      <c r="C58" s="9"/>
      <c r="D58" s="9"/>
      <c r="E58" s="9"/>
      <c r="F58" s="9" t="s">
        <v>70</v>
      </c>
      <c r="G58" s="623">
        <f>G57+G56</f>
        <v>148807.60322203912</v>
      </c>
      <c r="H58" s="94"/>
      <c r="I58" s="9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7" customHeight="1">
      <c r="A59" s="105"/>
      <c r="B59" s="10"/>
      <c r="C59" s="9"/>
      <c r="D59" s="9"/>
      <c r="E59" s="9"/>
      <c r="F59" s="9"/>
      <c r="G59" s="623"/>
      <c r="H59" s="94"/>
      <c r="I59" s="94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7" customHeight="1">
      <c r="A60" s="84" t="s">
        <v>286</v>
      </c>
      <c r="B60" s="94"/>
      <c r="C60" s="626"/>
      <c r="D60" s="626"/>
      <c r="E60" s="626"/>
      <c r="F60" s="141"/>
      <c r="G60" s="625">
        <f>'9-Additionele kosten'!F49</f>
        <v>0</v>
      </c>
      <c r="H60" s="94"/>
      <c r="I60" s="8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7" customHeight="1">
      <c r="A61" s="105" t="s">
        <v>68</v>
      </c>
      <c r="B61" s="10"/>
      <c r="C61" s="9"/>
      <c r="D61" s="9"/>
      <c r="E61" s="9"/>
      <c r="F61" s="79">
        <v>0.21</v>
      </c>
      <c r="G61" s="624">
        <f>F61*G60</f>
        <v>0</v>
      </c>
      <c r="H61" s="94"/>
      <c r="I61" s="94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7" customHeight="1">
      <c r="A62" s="105" t="s">
        <v>69</v>
      </c>
      <c r="B62" s="10"/>
      <c r="C62" s="9"/>
      <c r="D62" s="9"/>
      <c r="E62" s="9"/>
      <c r="F62" s="9" t="s">
        <v>70</v>
      </c>
      <c r="G62" s="623">
        <f>G61+G60</f>
        <v>0</v>
      </c>
      <c r="H62" s="94"/>
      <c r="I62" s="94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7" customHeight="1">
      <c r="A63" s="84"/>
      <c r="B63" s="94"/>
      <c r="C63" s="626"/>
      <c r="D63" s="626"/>
      <c r="E63" s="626"/>
      <c r="F63" s="626"/>
      <c r="G63" s="623"/>
      <c r="H63" s="94"/>
      <c r="I63" s="94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7" customHeight="1">
      <c r="A64" s="107" t="s">
        <v>71</v>
      </c>
      <c r="B64" s="109"/>
      <c r="C64" s="627"/>
      <c r="D64" s="627"/>
      <c r="E64" s="627"/>
      <c r="F64" s="627"/>
      <c r="G64" s="628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7" customHeight="1">
      <c r="A65" s="84"/>
      <c r="B65" s="94"/>
      <c r="C65" s="626"/>
      <c r="D65" s="626"/>
      <c r="E65" s="626"/>
      <c r="F65" s="626"/>
      <c r="G65" s="626"/>
      <c r="H65" s="94"/>
      <c r="I65" s="94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7" customHeight="1">
      <c r="A66" s="111"/>
      <c r="B66" s="637"/>
      <c r="C66" s="113"/>
      <c r="D66" s="113"/>
      <c r="E66" s="113"/>
      <c r="F66" s="113"/>
      <c r="G66" s="113" t="s">
        <v>41</v>
      </c>
      <c r="H66" s="7"/>
      <c r="I66" s="124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7" customHeight="1">
      <c r="A67" s="115" t="s">
        <v>77</v>
      </c>
      <c r="B67" s="96"/>
      <c r="C67" s="9"/>
      <c r="D67" s="629"/>
      <c r="E67" s="623"/>
      <c r="F67" s="623"/>
      <c r="G67" s="197">
        <f>'8-Glasbewassing'!E23</f>
        <v>0</v>
      </c>
      <c r="H67" s="94"/>
      <c r="I67" s="124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7" customHeight="1">
      <c r="A68" s="115" t="s">
        <v>78</v>
      </c>
      <c r="B68" s="96"/>
      <c r="C68" s="9"/>
      <c r="D68" s="629"/>
      <c r="E68" s="623"/>
      <c r="F68" s="623"/>
      <c r="G68" s="197">
        <f>'8-Glasbewassing'!J23</f>
        <v>0</v>
      </c>
      <c r="H68" s="94"/>
      <c r="I68" s="12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7" customHeight="1">
      <c r="A69" s="246" t="s">
        <v>224</v>
      </c>
      <c r="B69" s="96"/>
      <c r="C69" s="9"/>
      <c r="D69" s="629"/>
      <c r="E69" s="623"/>
      <c r="F69" s="623"/>
      <c r="G69" s="197">
        <f>'8-Glasbewassing'!O23</f>
        <v>0</v>
      </c>
      <c r="H69" s="9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7" customHeight="1">
      <c r="A70" s="246" t="s">
        <v>206</v>
      </c>
      <c r="B70" s="96"/>
      <c r="C70" s="9"/>
      <c r="D70" s="629"/>
      <c r="E70" s="623"/>
      <c r="F70" s="623"/>
      <c r="G70" s="197">
        <f>'8-Glasbewassing'!T23</f>
        <v>0</v>
      </c>
      <c r="H70" s="9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7" customHeight="1">
      <c r="A71" s="115"/>
      <c r="B71" s="96"/>
      <c r="C71" s="9"/>
      <c r="D71" s="629"/>
      <c r="E71" s="623"/>
      <c r="F71" s="623"/>
      <c r="G71" s="197"/>
      <c r="H71" s="9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7" customHeight="1">
      <c r="A72" s="84" t="s">
        <v>79</v>
      </c>
      <c r="B72" s="119"/>
      <c r="C72" s="120"/>
      <c r="D72" s="120"/>
      <c r="E72" s="120"/>
      <c r="F72" s="120"/>
      <c r="G72" s="120" t="s">
        <v>41</v>
      </c>
      <c r="H72" s="91"/>
      <c r="I72" s="94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7" customHeight="1">
      <c r="A73" s="84"/>
      <c r="B73" s="119"/>
      <c r="C73" s="120"/>
      <c r="D73" s="120"/>
      <c r="E73" s="120"/>
      <c r="F73" s="120"/>
      <c r="G73" s="120"/>
      <c r="H73" s="91"/>
      <c r="I73" s="94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7" customHeight="1">
      <c r="A74" s="105" t="s">
        <v>80</v>
      </c>
      <c r="B74" s="119"/>
      <c r="C74" s="9"/>
      <c r="D74" s="122"/>
      <c r="E74" s="40"/>
      <c r="F74" s="623"/>
      <c r="G74" s="630">
        <f>'8-Glasbewassing'!Y23</f>
        <v>0</v>
      </c>
      <c r="H74" s="123"/>
      <c r="I74" s="94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7" customHeight="1">
      <c r="A75" s="105"/>
      <c r="B75" s="10"/>
      <c r="C75" s="9"/>
      <c r="D75" s="9"/>
      <c r="E75" s="125"/>
      <c r="F75" s="125"/>
      <c r="G75" s="125"/>
      <c r="H75" s="125"/>
      <c r="I75" s="94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7" customHeight="1">
      <c r="A76" s="104" t="s">
        <v>67</v>
      </c>
      <c r="B76" s="10"/>
      <c r="C76" s="9"/>
      <c r="D76" s="9"/>
      <c r="E76" s="1"/>
      <c r="F76" s="9"/>
      <c r="G76" s="625">
        <f>SUM(G67:G74)</f>
        <v>0</v>
      </c>
      <c r="H76" s="7"/>
      <c r="I76" s="94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7" customHeight="1">
      <c r="A77" s="105" t="s">
        <v>68</v>
      </c>
      <c r="B77" s="10"/>
      <c r="C77" s="9"/>
      <c r="D77" s="9"/>
      <c r="E77" s="9"/>
      <c r="F77" s="79">
        <v>0.21</v>
      </c>
      <c r="G77" s="624">
        <f>F77*G76</f>
        <v>0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7" customHeight="1">
      <c r="A78" s="105" t="s">
        <v>69</v>
      </c>
      <c r="B78" s="10"/>
      <c r="C78" s="9"/>
      <c r="D78" s="9"/>
      <c r="E78" s="9"/>
      <c r="F78" s="9" t="s">
        <v>70</v>
      </c>
      <c r="G78" s="623">
        <f>G77+G76</f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7" customHeight="1">
      <c r="A79" s="7"/>
      <c r="B79" s="10"/>
      <c r="C79" s="9"/>
      <c r="D79" s="9"/>
      <c r="E79" s="9"/>
      <c r="F79" s="9"/>
      <c r="G79" s="623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7" customHeight="1">
      <c r="A80" s="105"/>
      <c r="B80" s="10"/>
      <c r="C80" s="9"/>
      <c r="D80" s="9"/>
      <c r="E80" s="9"/>
      <c r="F80" s="9"/>
      <c r="G80" s="9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7" customHeight="1">
      <c r="A81" s="105"/>
      <c r="B81" s="10"/>
      <c r="C81" s="9"/>
      <c r="D81" s="9"/>
      <c r="E81" s="9"/>
      <c r="F81" s="9"/>
      <c r="G81" s="9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7" customHeight="1">
      <c r="A82" s="105"/>
      <c r="B82" s="10"/>
      <c r="C82" s="9"/>
      <c r="D82" s="9"/>
      <c r="E82" s="9"/>
      <c r="F82" s="9"/>
      <c r="G82" s="9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7" customHeight="1">
      <c r="A83" s="105"/>
      <c r="B83" s="10"/>
      <c r="C83" s="9"/>
      <c r="D83" s="9"/>
      <c r="E83" s="9"/>
      <c r="F83" s="9"/>
      <c r="G83" s="9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7" customHeight="1">
      <c r="A84" s="7"/>
      <c r="B84" s="10"/>
      <c r="C84" s="9"/>
      <c r="D84" s="9"/>
      <c r="E84" s="9"/>
      <c r="F84" s="9"/>
      <c r="G84" s="9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7" customHeight="1">
      <c r="A85" s="7"/>
      <c r="B85" s="10"/>
      <c r="C85" s="9"/>
      <c r="D85" s="9"/>
      <c r="E85" s="9"/>
      <c r="F85" s="9"/>
      <c r="G85" s="9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7" customHeight="1">
      <c r="A86" s="7"/>
      <c r="B86" s="10"/>
      <c r="C86" s="9"/>
      <c r="D86" s="9"/>
      <c r="E86" s="9"/>
      <c r="F86" s="9"/>
      <c r="G86" s="9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7" customHeight="1">
      <c r="A87" s="7"/>
      <c r="B87" s="10"/>
      <c r="C87" s="9"/>
      <c r="D87" s="9"/>
      <c r="E87" s="9"/>
      <c r="F87" s="9"/>
      <c r="G87" s="9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7" customHeight="1">
      <c r="A88" s="7"/>
      <c r="B88" s="10"/>
      <c r="C88" s="9"/>
      <c r="D88" s="9"/>
      <c r="E88" s="9"/>
      <c r="F88" s="9"/>
      <c r="G88" s="9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7" customHeight="1">
      <c r="A89" s="7"/>
      <c r="B89" s="10"/>
      <c r="C89" s="9"/>
      <c r="D89" s="9"/>
      <c r="E89" s="9"/>
      <c r="F89" s="9"/>
      <c r="G89" s="9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7" customHeight="1">
      <c r="A90" s="7"/>
      <c r="B90" s="10"/>
      <c r="C90" s="9"/>
      <c r="D90" s="9"/>
      <c r="E90" s="9"/>
      <c r="F90" s="9"/>
      <c r="G90" s="9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7" customHeight="1">
      <c r="A91" s="7"/>
      <c r="B91" s="10"/>
      <c r="C91" s="9"/>
      <c r="D91" s="9"/>
      <c r="E91" s="9"/>
      <c r="F91" s="9"/>
      <c r="G91" s="9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7" customHeight="1">
      <c r="A92" s="7"/>
      <c r="B92" s="10"/>
      <c r="C92" s="9"/>
      <c r="D92" s="9"/>
      <c r="E92" s="9"/>
      <c r="F92" s="9"/>
      <c r="G92" s="9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7" customHeight="1">
      <c r="A93" s="7"/>
      <c r="B93" s="10"/>
      <c r="C93" s="9"/>
      <c r="D93" s="9"/>
      <c r="E93" s="9"/>
      <c r="F93" s="9"/>
      <c r="G93" s="9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7" customHeight="1">
      <c r="A94" s="7"/>
      <c r="B94" s="10"/>
      <c r="C94" s="9"/>
      <c r="D94" s="9"/>
      <c r="E94" s="9"/>
      <c r="F94" s="9"/>
      <c r="G94" s="9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7" customHeight="1">
      <c r="A95" s="7"/>
      <c r="B95" s="10"/>
      <c r="C95" s="9"/>
      <c r="D95" s="9"/>
      <c r="E95" s="9"/>
      <c r="F95" s="9"/>
      <c r="G95" s="9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7" customHeight="1">
      <c r="A96" s="7"/>
      <c r="B96" s="10"/>
      <c r="C96" s="9"/>
      <c r="D96" s="9"/>
      <c r="E96" s="9"/>
      <c r="F96" s="9"/>
      <c r="G96" s="9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7" customHeight="1">
      <c r="A97" s="7"/>
      <c r="B97" s="10"/>
      <c r="C97" s="9"/>
      <c r="D97" s="9"/>
      <c r="E97" s="9"/>
      <c r="F97" s="9"/>
      <c r="G97" s="9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7" customHeight="1">
      <c r="A98" s="7"/>
      <c r="B98" s="10"/>
      <c r="C98" s="9"/>
      <c r="D98" s="9"/>
      <c r="E98" s="9"/>
      <c r="F98" s="9"/>
      <c r="G98" s="9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7" customHeight="1">
      <c r="A99" s="7"/>
      <c r="B99" s="10"/>
      <c r="C99" s="9"/>
      <c r="D99" s="9"/>
      <c r="E99" s="9"/>
      <c r="F99" s="9"/>
      <c r="G99" s="9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7" customHeight="1">
      <c r="A100" s="7"/>
      <c r="B100" s="10"/>
      <c r="C100" s="9"/>
      <c r="D100" s="9"/>
      <c r="E100" s="9"/>
      <c r="F100" s="9"/>
      <c r="G100" s="9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7" customHeight="1">
      <c r="A101" s="7"/>
      <c r="B101" s="10"/>
      <c r="C101" s="9"/>
      <c r="D101" s="9"/>
      <c r="E101" s="9"/>
      <c r="F101" s="9"/>
      <c r="G101" s="9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7" customHeight="1">
      <c r="A102" s="7"/>
      <c r="B102" s="10"/>
      <c r="C102" s="9"/>
      <c r="D102" s="9"/>
      <c r="E102" s="9"/>
      <c r="F102" s="9"/>
      <c r="G102" s="9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7" customHeight="1">
      <c r="A103" s="7"/>
      <c r="B103" s="10"/>
      <c r="C103" s="9"/>
      <c r="D103" s="9"/>
      <c r="E103" s="9"/>
      <c r="F103" s="9"/>
      <c r="G103" s="9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7" customHeight="1">
      <c r="A104" s="7"/>
      <c r="B104" s="10"/>
      <c r="C104" s="9"/>
      <c r="D104" s="9"/>
      <c r="E104" s="9"/>
      <c r="F104" s="9"/>
      <c r="G104" s="9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7" customHeight="1">
      <c r="A105" s="7"/>
      <c r="B105" s="10"/>
      <c r="C105" s="9"/>
      <c r="D105" s="9"/>
      <c r="E105" s="9"/>
      <c r="F105" s="9"/>
      <c r="G105" s="9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7" customHeight="1">
      <c r="A106" s="7"/>
      <c r="B106" s="10"/>
      <c r="C106" s="9"/>
      <c r="D106" s="9"/>
      <c r="E106" s="9"/>
      <c r="F106" s="9"/>
      <c r="G106" s="9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7" customHeight="1">
      <c r="A107" s="7"/>
      <c r="B107" s="10"/>
      <c r="C107" s="9"/>
      <c r="D107" s="9"/>
      <c r="E107" s="9"/>
      <c r="F107" s="9"/>
      <c r="G107" s="9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7" customHeight="1">
      <c r="A108" s="7"/>
      <c r="B108" s="10"/>
      <c r="C108" s="9"/>
      <c r="D108" s="9"/>
      <c r="E108" s="9"/>
      <c r="F108" s="9"/>
      <c r="G108" s="9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7" customHeight="1">
      <c r="A109" s="7"/>
      <c r="B109" s="10"/>
      <c r="C109" s="9"/>
      <c r="D109" s="9"/>
      <c r="E109" s="9"/>
      <c r="F109" s="9"/>
      <c r="G109" s="9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7" customHeight="1">
      <c r="A110" s="7"/>
      <c r="B110" s="10"/>
      <c r="C110" s="9"/>
      <c r="D110" s="9"/>
      <c r="E110" s="9"/>
      <c r="F110" s="9"/>
      <c r="G110" s="9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7" customHeight="1">
      <c r="A111" s="7"/>
      <c r="B111" s="10"/>
      <c r="C111" s="9"/>
      <c r="D111" s="9"/>
      <c r="E111" s="9"/>
      <c r="F111" s="9"/>
      <c r="G111" s="9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7" customHeight="1">
      <c r="A112" s="7"/>
      <c r="B112" s="10"/>
      <c r="C112" s="9"/>
      <c r="D112" s="9"/>
      <c r="E112" s="9"/>
      <c r="F112" s="9"/>
      <c r="G112" s="9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7" customHeight="1">
      <c r="A113" s="7"/>
      <c r="B113" s="10"/>
      <c r="C113" s="9"/>
      <c r="D113" s="9"/>
      <c r="E113" s="9"/>
      <c r="F113" s="9"/>
      <c r="G113" s="9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7" customHeight="1">
      <c r="A114" s="7"/>
      <c r="B114" s="10"/>
      <c r="C114" s="9"/>
      <c r="D114" s="9"/>
      <c r="E114" s="9"/>
      <c r="F114" s="9"/>
      <c r="G114" s="9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7" customHeight="1">
      <c r="A115" s="7"/>
      <c r="B115" s="10"/>
      <c r="C115" s="9"/>
      <c r="D115" s="9"/>
      <c r="E115" s="9"/>
      <c r="F115" s="9"/>
      <c r="G115" s="9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7" customHeight="1">
      <c r="A116" s="7"/>
      <c r="B116" s="10"/>
      <c r="C116" s="9"/>
      <c r="D116" s="9"/>
      <c r="E116" s="9"/>
      <c r="F116" s="9"/>
      <c r="G116" s="9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7" customHeight="1">
      <c r="A117" s="7"/>
      <c r="B117" s="10"/>
      <c r="C117" s="9"/>
      <c r="D117" s="9"/>
      <c r="E117" s="9"/>
      <c r="F117" s="9"/>
      <c r="G117" s="9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7" customHeight="1">
      <c r="A118" s="7"/>
      <c r="B118" s="10"/>
      <c r="C118" s="9"/>
      <c r="D118" s="9"/>
      <c r="E118" s="9"/>
      <c r="F118" s="9"/>
      <c r="G118" s="9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7" customHeight="1">
      <c r="A119" s="7"/>
      <c r="B119" s="10"/>
      <c r="C119" s="9"/>
      <c r="D119" s="9"/>
      <c r="E119" s="9"/>
      <c r="F119" s="9"/>
      <c r="G119" s="9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7" customHeight="1">
      <c r="A120" s="7"/>
      <c r="B120" s="10"/>
      <c r="C120" s="9"/>
      <c r="D120" s="9"/>
      <c r="E120" s="9"/>
      <c r="F120" s="9"/>
      <c r="G120" s="9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7" customHeight="1">
      <c r="A121" s="7"/>
      <c r="B121" s="10"/>
      <c r="C121" s="9"/>
      <c r="D121" s="9"/>
      <c r="E121" s="9"/>
      <c r="F121" s="9"/>
      <c r="G121" s="9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7" customHeight="1">
      <c r="A122" s="7"/>
      <c r="B122" s="10"/>
      <c r="C122" s="9"/>
      <c r="D122" s="9"/>
      <c r="E122" s="9"/>
      <c r="F122" s="9"/>
      <c r="G122" s="9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7" customHeight="1">
      <c r="A123" s="7"/>
      <c r="B123" s="10"/>
      <c r="C123" s="9"/>
      <c r="D123" s="9"/>
      <c r="E123" s="9"/>
      <c r="F123" s="9"/>
      <c r="G123" s="9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7" customHeight="1">
      <c r="A124" s="7"/>
      <c r="B124" s="10"/>
      <c r="C124" s="9"/>
      <c r="D124" s="9"/>
      <c r="E124" s="9"/>
      <c r="F124" s="9"/>
      <c r="G124" s="9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7" customHeight="1">
      <c r="A125" s="7"/>
      <c r="B125" s="10"/>
      <c r="C125" s="9"/>
      <c r="D125" s="9"/>
      <c r="E125" s="9"/>
      <c r="F125" s="9"/>
      <c r="G125" s="9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7" customHeight="1">
      <c r="A126" s="7"/>
      <c r="B126" s="10"/>
      <c r="C126" s="9"/>
      <c r="D126" s="9"/>
      <c r="E126" s="9"/>
      <c r="F126" s="9"/>
      <c r="G126" s="9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7" customHeight="1">
      <c r="A127" s="7"/>
      <c r="B127" s="10"/>
      <c r="C127" s="9"/>
      <c r="D127" s="9"/>
      <c r="E127" s="9"/>
      <c r="F127" s="9"/>
      <c r="G127" s="9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7" customHeight="1">
      <c r="A128" s="7"/>
      <c r="B128" s="10"/>
      <c r="C128" s="9"/>
      <c r="D128" s="9"/>
      <c r="E128" s="9"/>
      <c r="F128" s="9"/>
      <c r="G128" s="9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7" customHeight="1">
      <c r="A129" s="7"/>
      <c r="B129" s="10"/>
      <c r="C129" s="9"/>
      <c r="D129" s="9"/>
      <c r="E129" s="9"/>
      <c r="F129" s="9"/>
      <c r="G129" s="9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7" customHeight="1">
      <c r="A130" s="7"/>
      <c r="B130" s="10"/>
      <c r="C130" s="9"/>
      <c r="D130" s="9"/>
      <c r="E130" s="9"/>
      <c r="F130" s="9"/>
      <c r="G130" s="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7" customHeight="1">
      <c r="A131" s="7"/>
      <c r="B131" s="10"/>
      <c r="C131" s="9"/>
      <c r="D131" s="9"/>
      <c r="E131" s="9"/>
      <c r="F131" s="9"/>
      <c r="G131" s="9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7" customHeight="1">
      <c r="A132" s="7"/>
      <c r="B132" s="10"/>
      <c r="C132" s="9"/>
      <c r="D132" s="9"/>
      <c r="E132" s="9"/>
      <c r="F132" s="9"/>
      <c r="G132" s="9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7" customHeight="1">
      <c r="A133" s="7"/>
      <c r="B133" s="10"/>
      <c r="C133" s="9"/>
      <c r="D133" s="9"/>
      <c r="E133" s="9"/>
      <c r="F133" s="9"/>
      <c r="G133" s="9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7" customHeight="1">
      <c r="A134" s="7"/>
      <c r="B134" s="10"/>
      <c r="C134" s="9"/>
      <c r="D134" s="9"/>
      <c r="E134" s="9"/>
      <c r="F134" s="9"/>
      <c r="G134" s="9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7" customHeight="1">
      <c r="A135" s="7"/>
      <c r="B135" s="10"/>
      <c r="C135" s="9"/>
      <c r="D135" s="9"/>
      <c r="E135" s="9"/>
      <c r="F135" s="9"/>
      <c r="G135" s="9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7" customHeight="1">
      <c r="A136" s="7"/>
      <c r="B136" s="10"/>
      <c r="C136" s="9"/>
      <c r="D136" s="9"/>
      <c r="E136" s="9"/>
      <c r="F136" s="9"/>
      <c r="G136" s="9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7" customHeight="1">
      <c r="A137" s="7"/>
      <c r="B137" s="10"/>
      <c r="C137" s="9"/>
      <c r="D137" s="9"/>
      <c r="E137" s="9"/>
      <c r="F137" s="9"/>
      <c r="G137" s="9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7" customHeight="1">
      <c r="A138" s="7"/>
      <c r="B138" s="10"/>
      <c r="C138" s="9"/>
      <c r="D138" s="9"/>
      <c r="E138" s="9"/>
      <c r="F138" s="9"/>
      <c r="G138" s="9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7" customHeight="1">
      <c r="A139" s="7"/>
      <c r="B139" s="10"/>
      <c r="C139" s="9"/>
      <c r="D139" s="9"/>
      <c r="E139" s="9"/>
      <c r="F139" s="9"/>
      <c r="G139" s="9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7" customHeight="1">
      <c r="A140" s="7"/>
      <c r="B140" s="10"/>
      <c r="C140" s="9"/>
      <c r="D140" s="9"/>
      <c r="E140" s="9"/>
      <c r="F140" s="9"/>
      <c r="G140" s="9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7" customHeight="1">
      <c r="A141" s="7"/>
      <c r="B141" s="10"/>
      <c r="C141" s="9"/>
      <c r="D141" s="9"/>
      <c r="E141" s="9"/>
      <c r="F141" s="9"/>
      <c r="G141" s="9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7" customHeight="1">
      <c r="A142" s="7"/>
      <c r="B142" s="10"/>
      <c r="C142" s="9"/>
      <c r="D142" s="9"/>
      <c r="E142" s="9"/>
      <c r="F142" s="9"/>
      <c r="G142" s="9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7" customHeight="1">
      <c r="A143" s="7"/>
      <c r="B143" s="10"/>
      <c r="C143" s="9"/>
      <c r="D143" s="9"/>
      <c r="E143" s="9"/>
      <c r="F143" s="9"/>
      <c r="G143" s="9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7" customHeight="1">
      <c r="A144" s="7"/>
      <c r="B144" s="10"/>
      <c r="C144" s="9"/>
      <c r="D144" s="9"/>
      <c r="E144" s="9"/>
      <c r="F144" s="9"/>
      <c r="G144" s="9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7" customHeight="1">
      <c r="A145" s="7"/>
      <c r="B145" s="10"/>
      <c r="C145" s="9"/>
      <c r="D145" s="9"/>
      <c r="E145" s="9"/>
      <c r="F145" s="9"/>
      <c r="G145" s="9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7" customHeight="1">
      <c r="A146" s="7"/>
      <c r="B146" s="10"/>
      <c r="C146" s="9"/>
      <c r="D146" s="9"/>
      <c r="E146" s="9"/>
      <c r="F146" s="9"/>
      <c r="G146" s="9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7" customHeight="1">
      <c r="A147" s="7"/>
      <c r="B147" s="10"/>
      <c r="C147" s="9"/>
      <c r="D147" s="9"/>
      <c r="E147" s="9"/>
      <c r="F147" s="9"/>
      <c r="G147" s="9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7" customHeight="1">
      <c r="A148" s="7"/>
      <c r="B148" s="10"/>
      <c r="C148" s="9"/>
      <c r="D148" s="9"/>
      <c r="E148" s="9"/>
      <c r="F148" s="9"/>
      <c r="G148" s="9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7" customHeight="1">
      <c r="A149" s="7"/>
      <c r="B149" s="10"/>
      <c r="C149" s="9"/>
      <c r="D149" s="9"/>
      <c r="E149" s="9"/>
      <c r="F149" s="9"/>
      <c r="G149" s="9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7" customHeight="1">
      <c r="A150" s="7"/>
      <c r="B150" s="10"/>
      <c r="C150" s="9"/>
      <c r="D150" s="9"/>
      <c r="E150" s="9"/>
      <c r="F150" s="9"/>
      <c r="G150" s="9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7" customHeight="1">
      <c r="A151" s="7"/>
      <c r="B151" s="10"/>
      <c r="C151" s="9"/>
      <c r="D151" s="9"/>
      <c r="E151" s="9"/>
      <c r="F151" s="9"/>
      <c r="G151" s="9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7" customHeight="1">
      <c r="A152" s="7"/>
      <c r="B152" s="10"/>
      <c r="C152" s="9"/>
      <c r="D152" s="9"/>
      <c r="E152" s="9"/>
      <c r="F152" s="9"/>
      <c r="G152" s="9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7" customHeight="1">
      <c r="A153" s="7"/>
      <c r="B153" s="10"/>
      <c r="C153" s="9"/>
      <c r="D153" s="9"/>
      <c r="E153" s="9"/>
      <c r="F153" s="9"/>
      <c r="G153" s="9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7" customHeight="1">
      <c r="A154" s="7"/>
      <c r="B154" s="10"/>
      <c r="C154" s="9"/>
      <c r="D154" s="9"/>
      <c r="E154" s="9"/>
      <c r="F154" s="9"/>
      <c r="G154" s="9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7" customHeight="1">
      <c r="A155" s="7"/>
      <c r="B155" s="10"/>
      <c r="C155" s="9"/>
      <c r="D155" s="9"/>
      <c r="E155" s="9"/>
      <c r="F155" s="9"/>
      <c r="G155" s="9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7" customHeight="1">
      <c r="A156" s="7"/>
      <c r="B156" s="10"/>
      <c r="C156" s="9"/>
      <c r="D156" s="9"/>
      <c r="E156" s="9"/>
      <c r="F156" s="9"/>
      <c r="G156" s="9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7" customHeight="1">
      <c r="A157" s="7"/>
      <c r="B157" s="10"/>
      <c r="C157" s="9"/>
      <c r="D157" s="9"/>
      <c r="E157" s="9"/>
      <c r="F157" s="9"/>
      <c r="G157" s="9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7" customHeight="1">
      <c r="A158" s="7"/>
      <c r="B158" s="10"/>
      <c r="C158" s="9"/>
      <c r="D158" s="9"/>
      <c r="E158" s="9"/>
      <c r="F158" s="9"/>
      <c r="G158" s="9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7" customHeight="1">
      <c r="A159" s="7"/>
      <c r="B159" s="10"/>
      <c r="C159" s="9"/>
      <c r="D159" s="9"/>
      <c r="E159" s="9"/>
      <c r="F159" s="9"/>
      <c r="G159" s="9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7" customHeight="1">
      <c r="A160" s="7"/>
      <c r="B160" s="10"/>
      <c r="C160" s="9"/>
      <c r="D160" s="9"/>
      <c r="E160" s="9"/>
      <c r="F160" s="9"/>
      <c r="G160" s="9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7" customHeight="1">
      <c r="A161" s="7"/>
      <c r="B161" s="10"/>
      <c r="C161" s="9"/>
      <c r="D161" s="9"/>
      <c r="E161" s="9"/>
      <c r="F161" s="9"/>
      <c r="G161" s="9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7" customHeight="1">
      <c r="A162" s="7"/>
      <c r="B162" s="10"/>
      <c r="C162" s="9"/>
      <c r="D162" s="9"/>
      <c r="E162" s="9"/>
      <c r="F162" s="9"/>
      <c r="G162" s="9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7" customHeight="1">
      <c r="A163" s="7"/>
      <c r="B163" s="10"/>
      <c r="C163" s="9"/>
      <c r="D163" s="9"/>
      <c r="E163" s="9"/>
      <c r="F163" s="9"/>
      <c r="G163" s="9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7" customHeight="1">
      <c r="A164" s="7"/>
      <c r="B164" s="10"/>
      <c r="C164" s="9"/>
      <c r="D164" s="9"/>
      <c r="E164" s="9"/>
      <c r="F164" s="9"/>
      <c r="G164" s="9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7" customHeight="1">
      <c r="A165" s="7"/>
      <c r="B165" s="10"/>
      <c r="C165" s="9"/>
      <c r="D165" s="9"/>
      <c r="E165" s="9"/>
      <c r="F165" s="9"/>
      <c r="G165" s="9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7" customHeight="1">
      <c r="A166" s="7"/>
      <c r="B166" s="10"/>
      <c r="C166" s="9"/>
      <c r="D166" s="9"/>
      <c r="E166" s="9"/>
      <c r="F166" s="9"/>
      <c r="G166" s="9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7" customHeight="1">
      <c r="A167" s="7"/>
      <c r="B167" s="10"/>
      <c r="C167" s="9"/>
      <c r="D167" s="9"/>
      <c r="E167" s="9"/>
      <c r="F167" s="9"/>
      <c r="G167" s="9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7" customHeight="1">
      <c r="A168" s="7"/>
      <c r="B168" s="10"/>
      <c r="C168" s="9"/>
      <c r="D168" s="9"/>
      <c r="E168" s="9"/>
      <c r="F168" s="9"/>
      <c r="G168" s="9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7" customHeight="1">
      <c r="A169" s="7"/>
      <c r="B169" s="10"/>
      <c r="C169" s="9"/>
      <c r="D169" s="9"/>
      <c r="E169" s="9"/>
      <c r="F169" s="9"/>
      <c r="G169" s="9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7" customHeight="1">
      <c r="A170" s="7"/>
      <c r="B170" s="10"/>
      <c r="C170" s="9"/>
      <c r="D170" s="9"/>
      <c r="E170" s="9"/>
      <c r="F170" s="9"/>
      <c r="G170" s="9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7" customHeight="1">
      <c r="A171" s="7"/>
      <c r="B171" s="10"/>
      <c r="C171" s="9"/>
      <c r="D171" s="9"/>
      <c r="E171" s="9"/>
      <c r="F171" s="9"/>
      <c r="G171" s="9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7" customHeight="1">
      <c r="A172" s="7"/>
      <c r="B172" s="10"/>
      <c r="C172" s="9"/>
      <c r="D172" s="9"/>
      <c r="E172" s="9"/>
      <c r="F172" s="9"/>
      <c r="G172" s="9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7" customHeight="1">
      <c r="A173" s="7"/>
      <c r="B173" s="10"/>
      <c r="C173" s="9"/>
      <c r="D173" s="9"/>
      <c r="E173" s="9"/>
      <c r="F173" s="9"/>
      <c r="G173" s="9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7" customHeight="1">
      <c r="A174" s="7"/>
      <c r="B174" s="10"/>
      <c r="C174" s="9"/>
      <c r="D174" s="9"/>
      <c r="E174" s="9"/>
      <c r="F174" s="9"/>
      <c r="G174" s="9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7" customHeight="1">
      <c r="A175" s="7"/>
      <c r="B175" s="10"/>
      <c r="C175" s="9"/>
      <c r="D175" s="9"/>
      <c r="E175" s="9"/>
      <c r="F175" s="9"/>
      <c r="G175" s="9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7" customHeight="1">
      <c r="A176" s="7"/>
      <c r="B176" s="10"/>
      <c r="C176" s="9"/>
      <c r="D176" s="9"/>
      <c r="E176" s="9"/>
      <c r="F176" s="9"/>
      <c r="G176" s="9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7" customHeight="1">
      <c r="A177" s="7"/>
      <c r="B177" s="10"/>
      <c r="C177" s="9"/>
      <c r="D177" s="9"/>
      <c r="E177" s="9"/>
      <c r="F177" s="9"/>
      <c r="G177" s="9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7" customHeight="1">
      <c r="A178" s="7"/>
      <c r="B178" s="10"/>
      <c r="C178" s="9"/>
      <c r="D178" s="9"/>
      <c r="E178" s="9"/>
      <c r="F178" s="9"/>
      <c r="G178" s="9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7" customHeight="1">
      <c r="A179" s="7"/>
      <c r="B179" s="10"/>
      <c r="C179" s="9"/>
      <c r="D179" s="9"/>
      <c r="E179" s="9"/>
      <c r="F179" s="9"/>
      <c r="G179" s="9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7" customHeight="1">
      <c r="A180" s="7"/>
      <c r="B180" s="10"/>
      <c r="C180" s="9"/>
      <c r="D180" s="9"/>
      <c r="E180" s="9"/>
      <c r="F180" s="9"/>
      <c r="G180" s="9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7" customHeight="1">
      <c r="A181" s="7"/>
      <c r="B181" s="10"/>
      <c r="C181" s="9"/>
      <c r="D181" s="9"/>
      <c r="E181" s="9"/>
      <c r="F181" s="9"/>
      <c r="G181" s="9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7" customHeight="1">
      <c r="A182" s="7"/>
      <c r="B182" s="10"/>
      <c r="C182" s="9"/>
      <c r="D182" s="9"/>
      <c r="E182" s="9"/>
      <c r="F182" s="9"/>
      <c r="G182" s="9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7" customHeight="1">
      <c r="A183" s="7"/>
      <c r="B183" s="10"/>
      <c r="C183" s="9"/>
      <c r="D183" s="9"/>
      <c r="E183" s="9"/>
      <c r="F183" s="9"/>
      <c r="G183" s="9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7" customHeight="1">
      <c r="A184" s="7"/>
      <c r="B184" s="10"/>
      <c r="C184" s="9"/>
      <c r="D184" s="9"/>
      <c r="E184" s="9"/>
      <c r="F184" s="9"/>
      <c r="G184" s="9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7" customHeight="1">
      <c r="A185" s="7"/>
      <c r="B185" s="10"/>
      <c r="C185" s="9"/>
      <c r="D185" s="9"/>
      <c r="E185" s="9"/>
      <c r="F185" s="9"/>
      <c r="G185" s="9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7" customHeight="1">
      <c r="A186" s="7"/>
      <c r="B186" s="10"/>
      <c r="C186" s="9"/>
      <c r="D186" s="9"/>
      <c r="E186" s="9"/>
      <c r="F186" s="9"/>
      <c r="G186" s="9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7" customHeight="1">
      <c r="A187" s="7"/>
      <c r="B187" s="10"/>
      <c r="C187" s="9"/>
      <c r="D187" s="9"/>
      <c r="E187" s="9"/>
      <c r="F187" s="9"/>
      <c r="G187" s="9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7" customHeight="1">
      <c r="A188" s="7"/>
      <c r="B188" s="10"/>
      <c r="C188" s="9"/>
      <c r="D188" s="9"/>
      <c r="E188" s="9"/>
      <c r="F188" s="9"/>
      <c r="G188" s="9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7" customHeight="1">
      <c r="A189" s="7"/>
      <c r="B189" s="10"/>
      <c r="C189" s="9"/>
      <c r="D189" s="9"/>
      <c r="E189" s="9"/>
      <c r="F189" s="9"/>
      <c r="G189" s="9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7" customHeight="1">
      <c r="A190" s="7"/>
      <c r="B190" s="10"/>
      <c r="C190" s="9"/>
      <c r="D190" s="9"/>
      <c r="E190" s="9"/>
      <c r="F190" s="9"/>
      <c r="G190" s="9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7" customHeight="1">
      <c r="A191" s="7"/>
      <c r="B191" s="10"/>
      <c r="C191" s="9"/>
      <c r="D191" s="9"/>
      <c r="E191" s="9"/>
      <c r="F191" s="9"/>
      <c r="G191" s="9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7" customHeight="1">
      <c r="A192" s="7"/>
      <c r="B192" s="10"/>
      <c r="C192" s="9"/>
      <c r="D192" s="9"/>
      <c r="E192" s="9"/>
      <c r="F192" s="9"/>
      <c r="G192" s="9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7" customHeight="1">
      <c r="A193" s="7"/>
      <c r="B193" s="10"/>
      <c r="C193" s="9"/>
      <c r="D193" s="9"/>
      <c r="E193" s="9"/>
      <c r="F193" s="9"/>
      <c r="G193" s="9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7" customHeight="1">
      <c r="A194" s="7"/>
      <c r="B194" s="10"/>
      <c r="C194" s="9"/>
      <c r="D194" s="9"/>
      <c r="E194" s="9"/>
      <c r="F194" s="9"/>
      <c r="G194" s="9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7" customHeight="1">
      <c r="A195" s="7"/>
      <c r="B195" s="10"/>
      <c r="C195" s="9"/>
      <c r="D195" s="9"/>
      <c r="E195" s="9"/>
      <c r="F195" s="9"/>
      <c r="G195" s="9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7" customHeight="1">
      <c r="A196" s="7"/>
      <c r="B196" s="10"/>
      <c r="C196" s="9"/>
      <c r="D196" s="9"/>
      <c r="E196" s="9"/>
      <c r="F196" s="9"/>
      <c r="G196" s="9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7" customHeight="1">
      <c r="A197" s="7"/>
      <c r="B197" s="10"/>
      <c r="C197" s="9"/>
      <c r="D197" s="9"/>
      <c r="E197" s="9"/>
      <c r="F197" s="9"/>
      <c r="G197" s="9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7" customHeight="1">
      <c r="A198" s="7"/>
      <c r="B198" s="10"/>
      <c r="C198" s="9"/>
      <c r="D198" s="9"/>
      <c r="E198" s="9"/>
      <c r="F198" s="9"/>
      <c r="G198" s="9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7" customHeight="1">
      <c r="A199" s="7"/>
      <c r="B199" s="10"/>
      <c r="C199" s="9"/>
      <c r="D199" s="9"/>
      <c r="E199" s="9"/>
      <c r="F199" s="9"/>
      <c r="G199" s="9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7" customHeight="1">
      <c r="A200" s="7"/>
      <c r="B200" s="10"/>
      <c r="C200" s="9"/>
      <c r="D200" s="9"/>
      <c r="E200" s="9"/>
      <c r="F200" s="9"/>
      <c r="G200" s="9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7" customHeight="1">
      <c r="A201" s="7"/>
      <c r="B201" s="10"/>
      <c r="C201" s="9"/>
      <c r="D201" s="9"/>
      <c r="E201" s="9"/>
      <c r="F201" s="9"/>
      <c r="G201" s="9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7" customHeight="1">
      <c r="A202" s="7"/>
      <c r="B202" s="10"/>
      <c r="C202" s="9"/>
      <c r="D202" s="9"/>
      <c r="E202" s="9"/>
      <c r="F202" s="9"/>
      <c r="G202" s="9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7" customHeight="1">
      <c r="A203" s="7"/>
      <c r="B203" s="10"/>
      <c r="C203" s="9"/>
      <c r="D203" s="9"/>
      <c r="E203" s="9"/>
      <c r="F203" s="9"/>
      <c r="G203" s="9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7" customHeight="1">
      <c r="A204" s="7"/>
      <c r="B204" s="10"/>
      <c r="C204" s="9"/>
      <c r="D204" s="9"/>
      <c r="E204" s="9"/>
      <c r="F204" s="9"/>
      <c r="G204" s="9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7" customHeight="1">
      <c r="A205" s="7"/>
      <c r="B205" s="10"/>
      <c r="C205" s="9"/>
      <c r="D205" s="9"/>
      <c r="E205" s="9"/>
      <c r="F205" s="9"/>
      <c r="G205" s="9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7" customHeight="1">
      <c r="A206" s="7"/>
      <c r="B206" s="10"/>
      <c r="C206" s="9"/>
      <c r="D206" s="9"/>
      <c r="E206" s="9"/>
      <c r="F206" s="9"/>
      <c r="G206" s="9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7" customHeight="1">
      <c r="A207" s="7"/>
      <c r="B207" s="10"/>
      <c r="C207" s="9"/>
      <c r="D207" s="9"/>
      <c r="E207" s="9"/>
      <c r="F207" s="9"/>
      <c r="G207" s="9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7" customHeight="1">
      <c r="A208" s="7"/>
      <c r="B208" s="10"/>
      <c r="C208" s="9"/>
      <c r="D208" s="9"/>
      <c r="E208" s="9"/>
      <c r="F208" s="9"/>
      <c r="G208" s="9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7" customHeight="1">
      <c r="A209" s="7"/>
      <c r="B209" s="10"/>
      <c r="C209" s="9"/>
      <c r="D209" s="9"/>
      <c r="E209" s="9"/>
      <c r="F209" s="9"/>
      <c r="G209" s="9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7" customHeight="1">
      <c r="A210" s="7"/>
      <c r="B210" s="10"/>
      <c r="C210" s="9"/>
      <c r="D210" s="9"/>
      <c r="E210" s="9"/>
      <c r="F210" s="9"/>
      <c r="G210" s="9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7" customHeight="1">
      <c r="A211" s="7"/>
      <c r="B211" s="10"/>
      <c r="C211" s="9"/>
      <c r="D211" s="9"/>
      <c r="E211" s="9"/>
      <c r="F211" s="9"/>
      <c r="G211" s="9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7" customHeight="1">
      <c r="A212" s="7"/>
      <c r="B212" s="10"/>
      <c r="C212" s="9"/>
      <c r="D212" s="9"/>
      <c r="E212" s="9"/>
      <c r="F212" s="9"/>
      <c r="G212" s="9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7" customHeight="1">
      <c r="A213" s="7"/>
      <c r="B213" s="10"/>
      <c r="C213" s="9"/>
      <c r="D213" s="9"/>
      <c r="E213" s="9"/>
      <c r="F213" s="9"/>
      <c r="G213" s="9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7" customHeight="1">
      <c r="A214" s="7"/>
      <c r="B214" s="10"/>
      <c r="C214" s="9"/>
      <c r="D214" s="9"/>
      <c r="E214" s="9"/>
      <c r="F214" s="9"/>
      <c r="G214" s="9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7" customHeight="1">
      <c r="A215" s="7"/>
      <c r="B215" s="10"/>
      <c r="C215" s="9"/>
      <c r="D215" s="9"/>
      <c r="E215" s="9"/>
      <c r="F215" s="9"/>
      <c r="G215" s="9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7" customHeight="1">
      <c r="A216" s="7"/>
      <c r="B216" s="10"/>
      <c r="C216" s="9"/>
      <c r="D216" s="9"/>
      <c r="E216" s="9"/>
      <c r="F216" s="9"/>
      <c r="G216" s="9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7" customHeight="1">
      <c r="A217" s="7"/>
      <c r="B217" s="10"/>
      <c r="C217" s="9"/>
      <c r="D217" s="9"/>
      <c r="E217" s="9"/>
      <c r="F217" s="9"/>
      <c r="G217" s="9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7" customHeight="1">
      <c r="A218" s="7"/>
      <c r="B218" s="10"/>
      <c r="C218" s="9"/>
      <c r="D218" s="9"/>
      <c r="E218" s="9"/>
      <c r="F218" s="9"/>
      <c r="G218" s="9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7" customHeight="1">
      <c r="A219" s="7"/>
      <c r="B219" s="10"/>
      <c r="C219" s="9"/>
      <c r="D219" s="9"/>
      <c r="E219" s="9"/>
      <c r="F219" s="9"/>
      <c r="G219" s="9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7" customHeight="1">
      <c r="A220" s="7"/>
      <c r="B220" s="10"/>
      <c r="C220" s="9"/>
      <c r="D220" s="9"/>
      <c r="E220" s="9"/>
      <c r="F220" s="9"/>
      <c r="G220" s="9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7" customHeight="1">
      <c r="A221" s="7"/>
      <c r="B221" s="10"/>
      <c r="C221" s="9"/>
      <c r="D221" s="9"/>
      <c r="E221" s="9"/>
      <c r="F221" s="9"/>
      <c r="G221" s="9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7" customHeight="1">
      <c r="A222" s="7"/>
      <c r="B222" s="10"/>
      <c r="C222" s="9"/>
      <c r="D222" s="9"/>
      <c r="E222" s="9"/>
      <c r="F222" s="9"/>
      <c r="G222" s="9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7" customHeight="1">
      <c r="A223" s="7"/>
      <c r="B223" s="10"/>
      <c r="C223" s="9"/>
      <c r="D223" s="9"/>
      <c r="E223" s="9"/>
      <c r="F223" s="9"/>
      <c r="G223" s="9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7" customHeight="1">
      <c r="A224" s="7"/>
      <c r="B224" s="10"/>
      <c r="C224" s="9"/>
      <c r="D224" s="9"/>
      <c r="E224" s="9"/>
      <c r="F224" s="9"/>
      <c r="G224" s="9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7" customHeight="1">
      <c r="A225" s="7"/>
      <c r="B225" s="10"/>
      <c r="C225" s="9"/>
      <c r="D225" s="9"/>
      <c r="E225" s="9"/>
      <c r="F225" s="9"/>
      <c r="G225" s="9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7" customHeight="1">
      <c r="A226" s="7"/>
      <c r="B226" s="10"/>
      <c r="C226" s="9"/>
      <c r="D226" s="9"/>
      <c r="E226" s="9"/>
      <c r="F226" s="9"/>
      <c r="G226" s="9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7" customHeight="1">
      <c r="A227" s="7"/>
      <c r="B227" s="10"/>
      <c r="C227" s="9"/>
      <c r="D227" s="9"/>
      <c r="E227" s="9"/>
      <c r="F227" s="9"/>
      <c r="G227" s="9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7" customHeight="1">
      <c r="A228" s="7"/>
      <c r="B228" s="10"/>
      <c r="C228" s="9"/>
      <c r="D228" s="9"/>
      <c r="E228" s="9"/>
      <c r="F228" s="9"/>
      <c r="G228" s="9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7" customHeight="1">
      <c r="A229" s="7"/>
      <c r="B229" s="10"/>
      <c r="C229" s="9"/>
      <c r="D229" s="9"/>
      <c r="E229" s="9"/>
      <c r="F229" s="9"/>
      <c r="G229" s="9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7" customHeight="1">
      <c r="A230" s="7"/>
      <c r="B230" s="10"/>
      <c r="C230" s="9"/>
      <c r="D230" s="9"/>
      <c r="E230" s="9"/>
      <c r="F230" s="9"/>
      <c r="G230" s="9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7" customHeight="1">
      <c r="A231" s="7"/>
      <c r="B231" s="10"/>
      <c r="C231" s="9"/>
      <c r="D231" s="9"/>
      <c r="E231" s="9"/>
      <c r="F231" s="9"/>
      <c r="G231" s="9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7" customHeight="1">
      <c r="A232" s="7"/>
      <c r="B232" s="10"/>
      <c r="C232" s="9"/>
      <c r="D232" s="9"/>
      <c r="E232" s="9"/>
      <c r="F232" s="9"/>
      <c r="G232" s="9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7" customHeight="1">
      <c r="A233" s="7"/>
      <c r="B233" s="10"/>
      <c r="C233" s="9"/>
      <c r="D233" s="9"/>
      <c r="E233" s="9"/>
      <c r="F233" s="9"/>
      <c r="G233" s="9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7" customHeight="1">
      <c r="A234" s="7"/>
      <c r="B234" s="10"/>
      <c r="C234" s="9"/>
      <c r="D234" s="9"/>
      <c r="E234" s="9"/>
      <c r="F234" s="9"/>
      <c r="G234" s="9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7" customHeight="1">
      <c r="A235" s="7"/>
      <c r="B235" s="10"/>
      <c r="C235" s="9"/>
      <c r="D235" s="9"/>
      <c r="E235" s="9"/>
      <c r="F235" s="9"/>
      <c r="G235" s="9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7" customHeight="1">
      <c r="A236" s="7"/>
      <c r="B236" s="10"/>
      <c r="C236" s="9"/>
      <c r="D236" s="9"/>
      <c r="E236" s="9"/>
      <c r="F236" s="9"/>
      <c r="G236" s="9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7" customHeight="1">
      <c r="A237" s="7"/>
      <c r="B237" s="10"/>
      <c r="C237" s="9"/>
      <c r="D237" s="9"/>
      <c r="E237" s="9"/>
      <c r="F237" s="9"/>
      <c r="G237" s="9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7" customHeight="1">
      <c r="A238" s="7"/>
      <c r="B238" s="10"/>
      <c r="C238" s="9"/>
      <c r="D238" s="9"/>
      <c r="E238" s="9"/>
      <c r="F238" s="9"/>
      <c r="G238" s="9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7" customHeight="1">
      <c r="A239" s="7"/>
      <c r="B239" s="10"/>
      <c r="C239" s="9"/>
      <c r="D239" s="9"/>
      <c r="E239" s="9"/>
      <c r="F239" s="9"/>
      <c r="G239" s="9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7" customHeight="1">
      <c r="A240" s="7"/>
      <c r="B240" s="10"/>
      <c r="C240" s="9"/>
      <c r="D240" s="9"/>
      <c r="E240" s="9"/>
      <c r="F240" s="9"/>
      <c r="G240" s="9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7" customHeight="1">
      <c r="A241" s="7"/>
      <c r="B241" s="10"/>
      <c r="C241" s="9"/>
      <c r="D241" s="9"/>
      <c r="E241" s="9"/>
      <c r="F241" s="9"/>
      <c r="G241" s="9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7" customHeight="1">
      <c r="A242" s="7"/>
      <c r="B242" s="10"/>
      <c r="C242" s="9"/>
      <c r="D242" s="9"/>
      <c r="E242" s="9"/>
      <c r="F242" s="9"/>
      <c r="G242" s="9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7" customHeight="1">
      <c r="A243" s="7"/>
      <c r="B243" s="10"/>
      <c r="C243" s="9"/>
      <c r="D243" s="9"/>
      <c r="E243" s="9"/>
      <c r="F243" s="9"/>
      <c r="G243" s="9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7" customHeight="1">
      <c r="A244" s="7"/>
      <c r="B244" s="10"/>
      <c r="C244" s="9"/>
      <c r="D244" s="9"/>
      <c r="E244" s="9"/>
      <c r="F244" s="9"/>
      <c r="G244" s="9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7" customHeight="1">
      <c r="A245" s="7"/>
      <c r="B245" s="10"/>
      <c r="C245" s="9"/>
      <c r="D245" s="9"/>
      <c r="E245" s="9"/>
      <c r="F245" s="9"/>
      <c r="G245" s="9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7" customHeight="1">
      <c r="A246" s="7"/>
      <c r="B246" s="10"/>
      <c r="C246" s="9"/>
      <c r="D246" s="9"/>
      <c r="E246" s="9"/>
      <c r="F246" s="9"/>
      <c r="G246" s="9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7" customHeight="1">
      <c r="A247" s="7"/>
      <c r="B247" s="10"/>
      <c r="C247" s="9"/>
      <c r="D247" s="9"/>
      <c r="E247" s="9"/>
      <c r="F247" s="9"/>
      <c r="G247" s="9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7" customHeight="1">
      <c r="A248" s="7"/>
      <c r="B248" s="10"/>
      <c r="C248" s="9"/>
      <c r="D248" s="9"/>
      <c r="E248" s="9"/>
      <c r="F248" s="9"/>
      <c r="G248" s="9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7" customHeight="1">
      <c r="A249" s="7"/>
      <c r="B249" s="10"/>
      <c r="C249" s="9"/>
      <c r="D249" s="9"/>
      <c r="E249" s="9"/>
      <c r="F249" s="9"/>
      <c r="G249" s="9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7" customHeight="1">
      <c r="A250" s="7"/>
      <c r="B250" s="10"/>
      <c r="C250" s="9"/>
      <c r="D250" s="9"/>
      <c r="E250" s="9"/>
      <c r="F250" s="9"/>
      <c r="G250" s="9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7" customHeight="1">
      <c r="A251" s="7"/>
      <c r="B251" s="10"/>
      <c r="C251" s="9"/>
      <c r="D251" s="9"/>
      <c r="E251" s="9"/>
      <c r="F251" s="9"/>
      <c r="G251" s="9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7" customHeight="1">
      <c r="A252" s="7"/>
      <c r="B252" s="10"/>
      <c r="C252" s="9"/>
      <c r="D252" s="9"/>
      <c r="E252" s="9"/>
      <c r="F252" s="9"/>
      <c r="G252" s="9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7" customHeight="1">
      <c r="A253" s="7"/>
      <c r="B253" s="10"/>
      <c r="C253" s="9"/>
      <c r="D253" s="9"/>
      <c r="E253" s="9"/>
      <c r="F253" s="9"/>
      <c r="G253" s="9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7" customHeight="1">
      <c r="A254" s="7"/>
      <c r="B254" s="10"/>
      <c r="C254" s="9"/>
      <c r="D254" s="9"/>
      <c r="E254" s="9"/>
      <c r="F254" s="9"/>
      <c r="G254" s="9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7" customHeight="1">
      <c r="A255" s="7"/>
      <c r="B255" s="10"/>
      <c r="C255" s="9"/>
      <c r="D255" s="9"/>
      <c r="E255" s="9"/>
      <c r="F255" s="9"/>
      <c r="G255" s="9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7" customHeight="1">
      <c r="A256" s="7"/>
      <c r="B256" s="10"/>
      <c r="C256" s="9"/>
      <c r="D256" s="9"/>
      <c r="E256" s="9"/>
      <c r="F256" s="9"/>
      <c r="G256" s="9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7" customHeight="1">
      <c r="A257" s="7"/>
      <c r="B257" s="10"/>
      <c r="C257" s="9"/>
      <c r="D257" s="9"/>
      <c r="E257" s="9"/>
      <c r="F257" s="9"/>
      <c r="G257" s="9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7" customHeight="1">
      <c r="A258" s="7"/>
      <c r="B258" s="10"/>
      <c r="C258" s="9"/>
      <c r="D258" s="9"/>
      <c r="E258" s="9"/>
      <c r="F258" s="9"/>
      <c r="G258" s="9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7" customHeight="1">
      <c r="A259" s="7"/>
      <c r="B259" s="10"/>
      <c r="C259" s="9"/>
      <c r="D259" s="9"/>
      <c r="E259" s="9"/>
      <c r="F259" s="9"/>
      <c r="G259" s="9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7" customHeight="1">
      <c r="A260" s="7"/>
      <c r="B260" s="10"/>
      <c r="C260" s="9"/>
      <c r="D260" s="9"/>
      <c r="E260" s="9"/>
      <c r="F260" s="9"/>
      <c r="G260" s="9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7" customHeight="1">
      <c r="A261" s="7"/>
      <c r="B261" s="10"/>
      <c r="C261" s="9"/>
      <c r="D261" s="9"/>
      <c r="E261" s="9"/>
      <c r="F261" s="9"/>
      <c r="G261" s="9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7" customHeight="1">
      <c r="A262" s="7"/>
      <c r="B262" s="10"/>
      <c r="C262" s="9"/>
      <c r="D262" s="9"/>
      <c r="E262" s="9"/>
      <c r="F262" s="9"/>
      <c r="G262" s="9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7" customHeight="1">
      <c r="A263" s="7"/>
      <c r="B263" s="10"/>
      <c r="C263" s="9"/>
      <c r="D263" s="9"/>
      <c r="E263" s="9"/>
      <c r="F263" s="9"/>
      <c r="G263" s="9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7" customHeight="1">
      <c r="A264" s="7"/>
      <c r="B264" s="10"/>
      <c r="C264" s="9"/>
      <c r="D264" s="9"/>
      <c r="E264" s="9"/>
      <c r="F264" s="9"/>
      <c r="G264" s="9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7" customHeight="1">
      <c r="A265" s="7"/>
      <c r="B265" s="10"/>
      <c r="C265" s="9"/>
      <c r="D265" s="9"/>
      <c r="E265" s="9"/>
      <c r="F265" s="9"/>
      <c r="G265" s="9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7" customHeight="1">
      <c r="A266" s="7"/>
      <c r="B266" s="10"/>
      <c r="C266" s="9"/>
      <c r="D266" s="9"/>
      <c r="E266" s="9"/>
      <c r="F266" s="9"/>
      <c r="G266" s="9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7" customHeight="1">
      <c r="A267" s="7"/>
      <c r="B267" s="10"/>
      <c r="C267" s="9"/>
      <c r="D267" s="9"/>
      <c r="E267" s="9"/>
      <c r="F267" s="9"/>
      <c r="G267" s="9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7" customHeight="1">
      <c r="A268" s="7"/>
      <c r="B268" s="10"/>
      <c r="C268" s="9"/>
      <c r="D268" s="9"/>
      <c r="E268" s="9"/>
      <c r="F268" s="9"/>
      <c r="G268" s="9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7" customHeight="1">
      <c r="A269" s="7"/>
      <c r="B269" s="10"/>
      <c r="C269" s="9"/>
      <c r="D269" s="9"/>
      <c r="E269" s="9"/>
      <c r="F269" s="9"/>
      <c r="G269" s="9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7" customHeight="1">
      <c r="A270" s="7"/>
      <c r="B270" s="10"/>
      <c r="C270" s="9"/>
      <c r="D270" s="9"/>
      <c r="E270" s="9"/>
      <c r="F270" s="9"/>
      <c r="G270" s="9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7" customHeight="1">
      <c r="A271" s="7"/>
      <c r="B271" s="10"/>
      <c r="C271" s="9"/>
      <c r="D271" s="9"/>
      <c r="E271" s="9"/>
      <c r="F271" s="9"/>
      <c r="G271" s="9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7" customHeight="1">
      <c r="A272" s="7"/>
      <c r="B272" s="10"/>
      <c r="C272" s="9"/>
      <c r="D272" s="9"/>
      <c r="E272" s="9"/>
      <c r="F272" s="9"/>
      <c r="G272" s="9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7" customHeight="1">
      <c r="A273" s="7"/>
      <c r="B273" s="10"/>
      <c r="C273" s="9"/>
      <c r="D273" s="9"/>
      <c r="E273" s="9"/>
      <c r="F273" s="9"/>
      <c r="G273" s="9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7" customHeight="1">
      <c r="A274" s="7"/>
      <c r="B274" s="10"/>
      <c r="C274" s="9"/>
      <c r="D274" s="9"/>
      <c r="E274" s="9"/>
      <c r="F274" s="9"/>
      <c r="G274" s="9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7" customHeight="1">
      <c r="A275" s="7"/>
      <c r="B275" s="10"/>
      <c r="C275" s="9"/>
      <c r="D275" s="9"/>
      <c r="E275" s="9"/>
      <c r="F275" s="9"/>
      <c r="G275" s="9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7" customHeight="1">
      <c r="A276" s="7"/>
      <c r="B276" s="10"/>
      <c r="C276" s="9"/>
      <c r="D276" s="9"/>
      <c r="E276" s="9"/>
      <c r="F276" s="9"/>
      <c r="G276" s="9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7" customHeight="1">
      <c r="A277" s="7"/>
      <c r="B277" s="10"/>
      <c r="C277" s="9"/>
      <c r="D277" s="9"/>
      <c r="E277" s="9"/>
      <c r="F277" s="9"/>
      <c r="G277" s="9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7" customHeight="1">
      <c r="A278" s="7"/>
      <c r="B278" s="10"/>
      <c r="C278" s="9"/>
      <c r="D278" s="9"/>
      <c r="E278" s="9"/>
      <c r="F278" s="9"/>
      <c r="G278" s="9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7" customHeight="1">
      <c r="A279" s="7"/>
      <c r="B279" s="10"/>
      <c r="C279" s="9"/>
      <c r="D279" s="9"/>
      <c r="E279" s="9"/>
      <c r="F279" s="9"/>
      <c r="G279" s="9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7" customHeight="1">
      <c r="A280" s="7"/>
      <c r="B280" s="10"/>
      <c r="C280" s="9"/>
      <c r="D280" s="9"/>
      <c r="E280" s="9"/>
      <c r="F280" s="9"/>
      <c r="G280" s="9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7" customHeight="1">
      <c r="A281" s="7"/>
      <c r="B281" s="10"/>
      <c r="C281" s="9"/>
      <c r="D281" s="9"/>
      <c r="E281" s="9"/>
      <c r="F281" s="9"/>
      <c r="G281" s="9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7" customHeight="1">
      <c r="A282" s="7"/>
      <c r="B282" s="10"/>
      <c r="C282" s="9"/>
      <c r="D282" s="9"/>
      <c r="E282" s="9"/>
      <c r="F282" s="9"/>
      <c r="G282" s="9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7" customHeight="1">
      <c r="A283" s="7"/>
      <c r="B283" s="10"/>
      <c r="C283" s="9"/>
      <c r="D283" s="9"/>
      <c r="E283" s="9"/>
      <c r="F283" s="9"/>
      <c r="G283" s="9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7" customHeight="1">
      <c r="A284" s="7"/>
      <c r="B284" s="10"/>
      <c r="C284" s="9"/>
      <c r="D284" s="9"/>
      <c r="E284" s="9"/>
      <c r="F284" s="9"/>
      <c r="G284" s="9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7" customHeight="1">
      <c r="A285" s="7"/>
      <c r="B285" s="10"/>
      <c r="C285" s="9"/>
      <c r="D285" s="9"/>
      <c r="E285" s="9"/>
      <c r="F285" s="9"/>
      <c r="G285" s="9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7" customHeight="1">
      <c r="A286" s="7"/>
      <c r="B286" s="10"/>
      <c r="C286" s="9"/>
      <c r="D286" s="9"/>
      <c r="E286" s="9"/>
      <c r="F286" s="9"/>
      <c r="G286" s="9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7" customHeight="1">
      <c r="A287" s="7"/>
      <c r="B287" s="10"/>
      <c r="C287" s="9"/>
      <c r="D287" s="9"/>
      <c r="E287" s="9"/>
      <c r="F287" s="9"/>
      <c r="G287" s="9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7" customHeight="1">
      <c r="A288" s="7"/>
      <c r="B288" s="10"/>
      <c r="C288" s="9"/>
      <c r="D288" s="9"/>
      <c r="E288" s="9"/>
      <c r="F288" s="9"/>
      <c r="G288" s="9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7" customHeight="1">
      <c r="A289" s="7"/>
      <c r="B289" s="10"/>
      <c r="C289" s="9"/>
      <c r="D289" s="9"/>
      <c r="E289" s="9"/>
      <c r="F289" s="9"/>
      <c r="G289" s="9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7" customHeight="1">
      <c r="A290" s="7"/>
      <c r="B290" s="10"/>
      <c r="C290" s="9"/>
      <c r="D290" s="9"/>
      <c r="E290" s="9"/>
      <c r="F290" s="9"/>
      <c r="G290" s="9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7" customHeight="1">
      <c r="A291" s="7"/>
      <c r="B291" s="10"/>
      <c r="C291" s="9"/>
      <c r="D291" s="9"/>
      <c r="E291" s="9"/>
      <c r="F291" s="9"/>
      <c r="G291" s="9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7" customHeight="1">
      <c r="A292" s="7"/>
      <c r="B292" s="10"/>
      <c r="C292" s="9"/>
      <c r="D292" s="9"/>
      <c r="E292" s="9"/>
      <c r="F292" s="9"/>
      <c r="G292" s="9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7" customHeight="1">
      <c r="A293" s="7"/>
      <c r="B293" s="10"/>
      <c r="C293" s="9"/>
      <c r="D293" s="9"/>
      <c r="E293" s="9"/>
      <c r="F293" s="9"/>
      <c r="G293" s="9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7" customHeight="1">
      <c r="A294" s="7"/>
      <c r="B294" s="10"/>
      <c r="C294" s="9"/>
      <c r="D294" s="9"/>
      <c r="E294" s="9"/>
      <c r="F294" s="9"/>
      <c r="G294" s="9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7" customHeight="1">
      <c r="A295" s="7"/>
      <c r="B295" s="10"/>
      <c r="C295" s="9"/>
      <c r="D295" s="9"/>
      <c r="E295" s="9"/>
      <c r="F295" s="9"/>
      <c r="G295" s="9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7" customHeight="1">
      <c r="A296" s="7"/>
      <c r="B296" s="10"/>
      <c r="C296" s="9"/>
      <c r="D296" s="9"/>
      <c r="E296" s="9"/>
      <c r="F296" s="9"/>
      <c r="G296" s="9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7" customHeight="1">
      <c r="A297" s="7"/>
      <c r="B297" s="10"/>
      <c r="C297" s="9"/>
      <c r="D297" s="9"/>
      <c r="E297" s="9"/>
      <c r="F297" s="9"/>
      <c r="G297" s="9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7" customHeight="1">
      <c r="A298" s="7"/>
      <c r="B298" s="10"/>
      <c r="C298" s="9"/>
      <c r="D298" s="9"/>
      <c r="E298" s="9"/>
      <c r="F298" s="9"/>
      <c r="G298" s="9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7" customHeight="1">
      <c r="A299" s="7"/>
      <c r="B299" s="10"/>
      <c r="C299" s="9"/>
      <c r="D299" s="9"/>
      <c r="E299" s="9"/>
      <c r="F299" s="9"/>
      <c r="G299" s="9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7" customHeight="1">
      <c r="A300" s="7"/>
      <c r="B300" s="10"/>
      <c r="C300" s="9"/>
      <c r="D300" s="9"/>
      <c r="E300" s="9"/>
      <c r="F300" s="9"/>
      <c r="G300" s="9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7" customHeight="1">
      <c r="A301" s="7"/>
      <c r="B301" s="10"/>
      <c r="C301" s="9"/>
      <c r="D301" s="9"/>
      <c r="E301" s="9"/>
      <c r="F301" s="9"/>
      <c r="G301" s="9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7" customHeight="1">
      <c r="A302" s="7"/>
      <c r="B302" s="10"/>
      <c r="C302" s="9"/>
      <c r="D302" s="9"/>
      <c r="E302" s="9"/>
      <c r="F302" s="9"/>
      <c r="G302" s="9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7" customHeight="1">
      <c r="A303" s="7"/>
      <c r="B303" s="10"/>
      <c r="C303" s="9"/>
      <c r="D303" s="9"/>
      <c r="E303" s="9"/>
      <c r="F303" s="9"/>
      <c r="G303" s="9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7" customHeight="1">
      <c r="A304" s="7"/>
      <c r="B304" s="10"/>
      <c r="C304" s="9"/>
      <c r="D304" s="9"/>
      <c r="E304" s="9"/>
      <c r="F304" s="9"/>
      <c r="G304" s="9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7" customHeight="1">
      <c r="A305" s="7"/>
      <c r="B305" s="10"/>
      <c r="C305" s="9"/>
      <c r="D305" s="9"/>
      <c r="E305" s="9"/>
      <c r="F305" s="9"/>
      <c r="G305" s="9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7" customHeight="1">
      <c r="A306" s="7"/>
      <c r="B306" s="10"/>
      <c r="C306" s="9"/>
      <c r="D306" s="9"/>
      <c r="E306" s="9"/>
      <c r="F306" s="9"/>
      <c r="G306" s="9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7" customHeight="1">
      <c r="A307" s="7"/>
      <c r="B307" s="10"/>
      <c r="C307" s="9"/>
      <c r="D307" s="9"/>
      <c r="E307" s="9"/>
      <c r="F307" s="9"/>
      <c r="G307" s="9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7" customHeight="1">
      <c r="A308" s="7"/>
      <c r="B308" s="10"/>
      <c r="C308" s="9"/>
      <c r="D308" s="9"/>
      <c r="E308" s="9"/>
      <c r="F308" s="9"/>
      <c r="G308" s="9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7" customHeight="1">
      <c r="A309" s="7"/>
      <c r="B309" s="10"/>
      <c r="C309" s="9"/>
      <c r="D309" s="9"/>
      <c r="E309" s="9"/>
      <c r="F309" s="9"/>
      <c r="G309" s="9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7" customHeight="1">
      <c r="A310" s="7"/>
      <c r="B310" s="10"/>
      <c r="C310" s="9"/>
      <c r="D310" s="9"/>
      <c r="E310" s="9"/>
      <c r="F310" s="9"/>
      <c r="G310" s="9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7" customHeight="1">
      <c r="A311" s="7"/>
      <c r="B311" s="10"/>
      <c r="C311" s="9"/>
      <c r="D311" s="9"/>
      <c r="E311" s="9"/>
      <c r="F311" s="9"/>
      <c r="G311" s="9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7" customHeight="1">
      <c r="A312" s="7"/>
      <c r="B312" s="10"/>
      <c r="C312" s="9"/>
      <c r="D312" s="9"/>
      <c r="E312" s="9"/>
      <c r="F312" s="9"/>
      <c r="G312" s="9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7" customHeight="1">
      <c r="A313" s="7"/>
      <c r="B313" s="10"/>
      <c r="C313" s="9"/>
      <c r="D313" s="9"/>
      <c r="E313" s="9"/>
      <c r="F313" s="9"/>
      <c r="G313" s="9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7" customHeight="1">
      <c r="A314" s="7"/>
      <c r="B314" s="10"/>
      <c r="C314" s="9"/>
      <c r="D314" s="9"/>
      <c r="E314" s="9"/>
      <c r="F314" s="9"/>
      <c r="G314" s="9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7" customHeight="1">
      <c r="A315" s="7"/>
      <c r="B315" s="10"/>
      <c r="C315" s="9"/>
      <c r="D315" s="9"/>
      <c r="E315" s="9"/>
      <c r="F315" s="9"/>
      <c r="G315" s="9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7" customHeight="1">
      <c r="A316" s="7"/>
      <c r="B316" s="10"/>
      <c r="C316" s="9"/>
      <c r="D316" s="9"/>
      <c r="E316" s="9"/>
      <c r="F316" s="9"/>
      <c r="G316" s="9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7" customHeight="1">
      <c r="A317" s="7"/>
      <c r="B317" s="10"/>
      <c r="C317" s="9"/>
      <c r="D317" s="9"/>
      <c r="E317" s="9"/>
      <c r="F317" s="9"/>
      <c r="G317" s="9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7" customHeight="1">
      <c r="A318" s="7"/>
      <c r="B318" s="10"/>
      <c r="C318" s="9"/>
      <c r="D318" s="9"/>
      <c r="E318" s="9"/>
      <c r="F318" s="9"/>
      <c r="G318" s="9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7" customHeight="1">
      <c r="A319" s="7"/>
      <c r="B319" s="10"/>
      <c r="C319" s="9"/>
      <c r="D319" s="9"/>
      <c r="E319" s="9"/>
      <c r="F319" s="9"/>
      <c r="G319" s="9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7" customHeight="1">
      <c r="A320" s="7"/>
      <c r="B320" s="10"/>
      <c r="C320" s="9"/>
      <c r="D320" s="9"/>
      <c r="E320" s="9"/>
      <c r="F320" s="9"/>
      <c r="G320" s="9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7" customHeight="1">
      <c r="A321" s="7"/>
      <c r="B321" s="10"/>
      <c r="C321" s="9"/>
      <c r="D321" s="9"/>
      <c r="E321" s="9"/>
      <c r="F321" s="9"/>
      <c r="G321" s="9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7" customHeight="1">
      <c r="A322" s="7"/>
      <c r="B322" s="10"/>
      <c r="C322" s="9"/>
      <c r="D322" s="9"/>
      <c r="E322" s="9"/>
      <c r="F322" s="9"/>
      <c r="G322" s="9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7" customHeight="1">
      <c r="A323" s="7"/>
      <c r="B323" s="10"/>
      <c r="C323" s="9"/>
      <c r="D323" s="9"/>
      <c r="E323" s="9"/>
      <c r="F323" s="9"/>
      <c r="G323" s="9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7" customHeight="1">
      <c r="A324" s="7"/>
      <c r="B324" s="10"/>
      <c r="C324" s="9"/>
      <c r="D324" s="9"/>
      <c r="E324" s="9"/>
      <c r="F324" s="9"/>
      <c r="G324" s="9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7" customHeight="1">
      <c r="A325" s="7"/>
      <c r="B325" s="10"/>
      <c r="C325" s="9"/>
      <c r="D325" s="9"/>
      <c r="E325" s="9"/>
      <c r="F325" s="9"/>
      <c r="G325" s="9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7" customHeight="1">
      <c r="A326" s="7"/>
      <c r="B326" s="10"/>
      <c r="C326" s="9"/>
      <c r="D326" s="9"/>
      <c r="E326" s="9"/>
      <c r="F326" s="9"/>
      <c r="G326" s="9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7" customHeight="1">
      <c r="A327" s="7"/>
      <c r="B327" s="10"/>
      <c r="C327" s="9"/>
      <c r="D327" s="9"/>
      <c r="E327" s="9"/>
      <c r="F327" s="9"/>
      <c r="G327" s="9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7" customHeight="1">
      <c r="A328" s="7"/>
      <c r="B328" s="10"/>
      <c r="C328" s="9"/>
      <c r="D328" s="9"/>
      <c r="E328" s="9"/>
      <c r="F328" s="9"/>
      <c r="G328" s="9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7" customHeight="1">
      <c r="A329" s="7"/>
      <c r="B329" s="10"/>
      <c r="C329" s="9"/>
      <c r="D329" s="9"/>
      <c r="E329" s="9"/>
      <c r="F329" s="9"/>
      <c r="G329" s="9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7" customHeight="1">
      <c r="A330" s="7"/>
      <c r="B330" s="10"/>
      <c r="C330" s="9"/>
      <c r="D330" s="9"/>
      <c r="E330" s="9"/>
      <c r="F330" s="9"/>
      <c r="G330" s="9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7" customHeight="1">
      <c r="A331" s="7"/>
      <c r="B331" s="10"/>
      <c r="C331" s="9"/>
      <c r="D331" s="9"/>
      <c r="E331" s="9"/>
      <c r="F331" s="9"/>
      <c r="G331" s="9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7" customHeight="1">
      <c r="A332" s="7"/>
      <c r="B332" s="10"/>
      <c r="C332" s="9"/>
      <c r="D332" s="9"/>
      <c r="E332" s="9"/>
      <c r="F332" s="9"/>
      <c r="G332" s="9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7" customHeight="1">
      <c r="A333" s="7"/>
      <c r="B333" s="10"/>
      <c r="C333" s="9"/>
      <c r="D333" s="9"/>
      <c r="E333" s="9"/>
      <c r="F333" s="9"/>
      <c r="G333" s="9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7" customHeight="1">
      <c r="A334" s="7"/>
      <c r="B334" s="10"/>
      <c r="C334" s="9"/>
      <c r="D334" s="9"/>
      <c r="E334" s="9"/>
      <c r="F334" s="9"/>
      <c r="G334" s="9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7" customHeight="1">
      <c r="A335" s="7"/>
      <c r="B335" s="10"/>
      <c r="C335" s="9"/>
      <c r="D335" s="9"/>
      <c r="E335" s="9"/>
      <c r="F335" s="9"/>
      <c r="G335" s="9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7" customHeight="1">
      <c r="A336" s="7"/>
      <c r="B336" s="10"/>
      <c r="C336" s="9"/>
      <c r="D336" s="9"/>
      <c r="E336" s="9"/>
      <c r="F336" s="9"/>
      <c r="G336" s="9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7" customHeight="1">
      <c r="A337" s="7"/>
      <c r="B337" s="10"/>
      <c r="C337" s="9"/>
      <c r="D337" s="9"/>
      <c r="E337" s="9"/>
      <c r="F337" s="9"/>
      <c r="G337" s="9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7" customHeight="1">
      <c r="A338" s="7"/>
      <c r="B338" s="10"/>
      <c r="C338" s="9"/>
      <c r="D338" s="9"/>
      <c r="E338" s="9"/>
      <c r="F338" s="9"/>
      <c r="G338" s="9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7" customHeight="1">
      <c r="A339" s="7"/>
      <c r="B339" s="10"/>
      <c r="C339" s="9"/>
      <c r="D339" s="9"/>
      <c r="E339" s="9"/>
      <c r="F339" s="9"/>
      <c r="G339" s="9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7" customHeight="1">
      <c r="A340" s="7"/>
      <c r="B340" s="10"/>
      <c r="C340" s="9"/>
      <c r="D340" s="9"/>
      <c r="E340" s="9"/>
      <c r="F340" s="9"/>
      <c r="G340" s="9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7" customHeight="1">
      <c r="A341" s="7"/>
      <c r="B341" s="10"/>
      <c r="C341" s="9"/>
      <c r="D341" s="9"/>
      <c r="E341" s="9"/>
      <c r="F341" s="9"/>
      <c r="G341" s="9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7" customHeight="1">
      <c r="A342" s="7"/>
      <c r="B342" s="10"/>
      <c r="C342" s="9"/>
      <c r="D342" s="9"/>
      <c r="E342" s="9"/>
      <c r="F342" s="9"/>
      <c r="G342" s="9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7" customHeight="1">
      <c r="A343" s="7"/>
      <c r="B343" s="10"/>
      <c r="C343" s="9"/>
      <c r="D343" s="9"/>
      <c r="E343" s="9"/>
      <c r="F343" s="9"/>
      <c r="G343" s="9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7" customHeight="1">
      <c r="A344" s="7"/>
      <c r="B344" s="10"/>
      <c r="C344" s="9"/>
      <c r="D344" s="9"/>
      <c r="E344" s="9"/>
      <c r="F344" s="9"/>
      <c r="G344" s="9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7" customHeight="1">
      <c r="A345" s="7"/>
      <c r="B345" s="10"/>
      <c r="C345" s="9"/>
      <c r="D345" s="9"/>
      <c r="E345" s="9"/>
      <c r="F345" s="9"/>
      <c r="G345" s="9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7" customHeight="1">
      <c r="A346" s="7"/>
      <c r="B346" s="10"/>
      <c r="C346" s="9"/>
      <c r="D346" s="9"/>
      <c r="E346" s="9"/>
      <c r="F346" s="9"/>
      <c r="G346" s="9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7" customHeight="1">
      <c r="A347" s="7"/>
      <c r="B347" s="10"/>
      <c r="C347" s="9"/>
      <c r="D347" s="9"/>
      <c r="E347" s="9"/>
      <c r="F347" s="9"/>
      <c r="G347" s="9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7" customHeight="1">
      <c r="A348" s="7"/>
      <c r="B348" s="10"/>
      <c r="C348" s="9"/>
      <c r="D348" s="9"/>
      <c r="E348" s="9"/>
      <c r="F348" s="9"/>
      <c r="G348" s="9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7" customHeight="1">
      <c r="A349" s="7"/>
      <c r="B349" s="10"/>
      <c r="C349" s="9"/>
      <c r="D349" s="9"/>
      <c r="E349" s="9"/>
      <c r="F349" s="9"/>
      <c r="G349" s="9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7" customHeight="1">
      <c r="A350" s="7"/>
      <c r="B350" s="10"/>
      <c r="C350" s="9"/>
      <c r="D350" s="9"/>
      <c r="E350" s="9"/>
      <c r="F350" s="9"/>
      <c r="G350" s="9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7" customHeight="1">
      <c r="A351" s="7"/>
      <c r="B351" s="10"/>
      <c r="C351" s="9"/>
      <c r="D351" s="9"/>
      <c r="E351" s="9"/>
      <c r="F351" s="9"/>
      <c r="G351" s="9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7" customHeight="1">
      <c r="A352" s="7"/>
      <c r="B352" s="10"/>
      <c r="C352" s="9"/>
      <c r="D352" s="9"/>
      <c r="E352" s="9"/>
      <c r="F352" s="9"/>
      <c r="G352" s="9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7" customHeight="1">
      <c r="A353" s="7"/>
      <c r="B353" s="10"/>
      <c r="C353" s="9"/>
      <c r="D353" s="9"/>
      <c r="E353" s="9"/>
      <c r="F353" s="9"/>
      <c r="G353" s="9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7" customHeight="1">
      <c r="A354" s="7"/>
      <c r="B354" s="10"/>
      <c r="C354" s="9"/>
      <c r="D354" s="9"/>
      <c r="E354" s="9"/>
      <c r="F354" s="9"/>
      <c r="G354" s="9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7" customHeight="1">
      <c r="A355" s="7"/>
      <c r="B355" s="10"/>
      <c r="C355" s="9"/>
      <c r="D355" s="9"/>
      <c r="E355" s="9"/>
      <c r="F355" s="9"/>
      <c r="G355" s="9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7" customHeight="1">
      <c r="A356" s="7"/>
      <c r="B356" s="10"/>
      <c r="C356" s="9"/>
      <c r="D356" s="9"/>
      <c r="E356" s="9"/>
      <c r="F356" s="9"/>
      <c r="G356" s="9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7" customHeight="1">
      <c r="A357" s="7"/>
      <c r="B357" s="10"/>
      <c r="C357" s="9"/>
      <c r="D357" s="9"/>
      <c r="E357" s="9"/>
      <c r="F357" s="9"/>
      <c r="G357" s="9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7" customHeight="1">
      <c r="A358" s="7"/>
      <c r="B358" s="10"/>
      <c r="C358" s="9"/>
      <c r="D358" s="9"/>
      <c r="E358" s="9"/>
      <c r="F358" s="9"/>
      <c r="G358" s="9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7" customHeight="1">
      <c r="A359" s="7"/>
      <c r="B359" s="10"/>
      <c r="C359" s="9"/>
      <c r="D359" s="9"/>
      <c r="E359" s="9"/>
      <c r="F359" s="9"/>
      <c r="G359" s="9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7" customHeight="1">
      <c r="A360" s="7"/>
      <c r="B360" s="10"/>
      <c r="C360" s="9"/>
      <c r="D360" s="9"/>
      <c r="E360" s="9"/>
      <c r="F360" s="9"/>
      <c r="G360" s="9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7" customHeight="1">
      <c r="A361" s="7"/>
      <c r="B361" s="10"/>
      <c r="C361" s="9"/>
      <c r="D361" s="9"/>
      <c r="E361" s="9"/>
      <c r="F361" s="9"/>
      <c r="G361" s="9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7" customHeight="1">
      <c r="A362" s="7"/>
      <c r="B362" s="10"/>
      <c r="C362" s="9"/>
      <c r="D362" s="9"/>
      <c r="E362" s="9"/>
      <c r="F362" s="9"/>
      <c r="G362" s="9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7" customHeight="1">
      <c r="A363" s="7"/>
      <c r="B363" s="10"/>
      <c r="C363" s="9"/>
      <c r="D363" s="9"/>
      <c r="E363" s="9"/>
      <c r="F363" s="9"/>
      <c r="G363" s="9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7" customHeight="1">
      <c r="A364" s="7"/>
      <c r="B364" s="10"/>
      <c r="C364" s="9"/>
      <c r="D364" s="9"/>
      <c r="E364" s="9"/>
      <c r="F364" s="9"/>
      <c r="G364" s="9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7" customHeight="1">
      <c r="A365" s="7"/>
      <c r="B365" s="10"/>
      <c r="C365" s="9"/>
      <c r="D365" s="9"/>
      <c r="E365" s="9"/>
      <c r="F365" s="9"/>
      <c r="G365" s="9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7" customHeight="1">
      <c r="A366" s="7"/>
      <c r="B366" s="10"/>
      <c r="C366" s="9"/>
      <c r="D366" s="9"/>
      <c r="E366" s="9"/>
      <c r="F366" s="9"/>
      <c r="G366" s="9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7" customHeight="1">
      <c r="A367" s="7"/>
      <c r="B367" s="10"/>
      <c r="C367" s="9"/>
      <c r="D367" s="9"/>
      <c r="E367" s="9"/>
      <c r="F367" s="9"/>
      <c r="G367" s="9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7" customHeight="1">
      <c r="A368" s="7"/>
      <c r="B368" s="10"/>
      <c r="C368" s="9"/>
      <c r="D368" s="9"/>
      <c r="E368" s="9"/>
      <c r="F368" s="9"/>
      <c r="G368" s="9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7" customHeight="1">
      <c r="A369" s="7"/>
      <c r="B369" s="10"/>
      <c r="C369" s="9"/>
      <c r="D369" s="9"/>
      <c r="E369" s="9"/>
      <c r="F369" s="9"/>
      <c r="G369" s="9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7" customHeight="1">
      <c r="A370" s="7"/>
      <c r="B370" s="10"/>
      <c r="C370" s="9"/>
      <c r="D370" s="9"/>
      <c r="E370" s="9"/>
      <c r="F370" s="9"/>
      <c r="G370" s="9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7" customHeight="1">
      <c r="A371" s="7"/>
      <c r="B371" s="10"/>
      <c r="C371" s="9"/>
      <c r="D371" s="9"/>
      <c r="E371" s="9"/>
      <c r="F371" s="9"/>
      <c r="G371" s="9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7" customHeight="1">
      <c r="A372" s="7"/>
      <c r="B372" s="10"/>
      <c r="C372" s="9"/>
      <c r="D372" s="9"/>
      <c r="E372" s="9"/>
      <c r="F372" s="9"/>
      <c r="G372" s="9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7" customHeight="1">
      <c r="A373" s="7"/>
      <c r="B373" s="10"/>
      <c r="C373" s="9"/>
      <c r="D373" s="9"/>
      <c r="E373" s="9"/>
      <c r="F373" s="9"/>
      <c r="G373" s="9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7" customHeight="1">
      <c r="A374" s="7"/>
      <c r="B374" s="10"/>
      <c r="C374" s="9"/>
      <c r="D374" s="9"/>
      <c r="E374" s="9"/>
      <c r="F374" s="9"/>
      <c r="G374" s="9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7" customHeight="1">
      <c r="A375" s="7"/>
      <c r="B375" s="10"/>
      <c r="C375" s="9"/>
      <c r="D375" s="9"/>
      <c r="E375" s="9"/>
      <c r="F375" s="9"/>
      <c r="G375" s="9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7" customHeight="1">
      <c r="A376" s="7"/>
      <c r="B376" s="10"/>
      <c r="C376" s="9"/>
      <c r="D376" s="9"/>
      <c r="E376" s="9"/>
      <c r="F376" s="9"/>
      <c r="G376" s="9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7" customHeight="1">
      <c r="A377" s="7"/>
      <c r="B377" s="10"/>
      <c r="C377" s="9"/>
      <c r="D377" s="9"/>
      <c r="E377" s="9"/>
      <c r="F377" s="9"/>
      <c r="G377" s="9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7" customHeight="1">
      <c r="A378" s="7"/>
      <c r="B378" s="10"/>
      <c r="C378" s="9"/>
      <c r="D378" s="9"/>
      <c r="E378" s="9"/>
      <c r="F378" s="9"/>
      <c r="G378" s="9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7" customHeight="1">
      <c r="A379" s="7"/>
      <c r="B379" s="10"/>
      <c r="C379" s="9"/>
      <c r="D379" s="9"/>
      <c r="E379" s="9"/>
      <c r="F379" s="9"/>
      <c r="G379" s="9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7" customHeight="1">
      <c r="A380" s="7"/>
      <c r="B380" s="10"/>
      <c r="C380" s="9"/>
      <c r="D380" s="9"/>
      <c r="E380" s="9"/>
      <c r="F380" s="9"/>
      <c r="G380" s="9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7" customHeight="1">
      <c r="A381" s="7"/>
      <c r="B381" s="10"/>
      <c r="C381" s="9"/>
      <c r="D381" s="9"/>
      <c r="E381" s="9"/>
      <c r="F381" s="9"/>
      <c r="G381" s="9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7" customHeight="1">
      <c r="A382" s="7"/>
      <c r="B382" s="10"/>
      <c r="C382" s="9"/>
      <c r="D382" s="9"/>
      <c r="E382" s="9"/>
      <c r="F382" s="9"/>
      <c r="G382" s="9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7" customHeight="1">
      <c r="A383" s="7"/>
      <c r="B383" s="10"/>
      <c r="C383" s="9"/>
      <c r="D383" s="9"/>
      <c r="E383" s="9"/>
      <c r="F383" s="9"/>
      <c r="G383" s="9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7" customHeight="1">
      <c r="A384" s="7"/>
      <c r="B384" s="10"/>
      <c r="C384" s="9"/>
      <c r="D384" s="9"/>
      <c r="E384" s="9"/>
      <c r="F384" s="9"/>
      <c r="G384" s="9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7" customHeight="1">
      <c r="A385" s="7"/>
      <c r="B385" s="10"/>
      <c r="C385" s="9"/>
      <c r="D385" s="9"/>
      <c r="E385" s="9"/>
      <c r="F385" s="9"/>
      <c r="G385" s="9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7" customHeight="1">
      <c r="A386" s="7"/>
      <c r="B386" s="10"/>
      <c r="C386" s="9"/>
      <c r="D386" s="9"/>
      <c r="E386" s="9"/>
      <c r="F386" s="9"/>
      <c r="G386" s="9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7" customHeight="1">
      <c r="A387" s="7"/>
      <c r="B387" s="10"/>
      <c r="C387" s="9"/>
      <c r="D387" s="9"/>
      <c r="E387" s="9"/>
      <c r="F387" s="9"/>
      <c r="G387" s="9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7" customHeight="1">
      <c r="A388" s="7"/>
      <c r="B388" s="10"/>
      <c r="C388" s="9"/>
      <c r="D388" s="9"/>
      <c r="E388" s="9"/>
      <c r="F388" s="9"/>
      <c r="G388" s="9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7" customHeight="1">
      <c r="A389" s="7"/>
      <c r="B389" s="10"/>
      <c r="C389" s="9"/>
      <c r="D389" s="9"/>
      <c r="E389" s="9"/>
      <c r="F389" s="9"/>
      <c r="G389" s="9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7" customHeight="1">
      <c r="A390" s="7"/>
      <c r="B390" s="10"/>
      <c r="C390" s="9"/>
      <c r="D390" s="9"/>
      <c r="E390" s="9"/>
      <c r="F390" s="9"/>
      <c r="G390" s="9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7" customHeight="1">
      <c r="A391" s="7"/>
      <c r="B391" s="10"/>
      <c r="C391" s="9"/>
      <c r="D391" s="9"/>
      <c r="E391" s="9"/>
      <c r="F391" s="9"/>
      <c r="G391" s="9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7" customHeight="1">
      <c r="A392" s="7"/>
      <c r="B392" s="10"/>
      <c r="C392" s="9"/>
      <c r="D392" s="9"/>
      <c r="E392" s="9"/>
      <c r="F392" s="9"/>
      <c r="G392" s="9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7" customHeight="1">
      <c r="A393" s="7"/>
      <c r="B393" s="10"/>
      <c r="C393" s="9"/>
      <c r="D393" s="9"/>
      <c r="E393" s="9"/>
      <c r="F393" s="9"/>
      <c r="G393" s="9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7" customHeight="1">
      <c r="A394" s="7"/>
      <c r="B394" s="10"/>
      <c r="C394" s="9"/>
      <c r="D394" s="9"/>
      <c r="E394" s="9"/>
      <c r="F394" s="9"/>
      <c r="G394" s="9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7" customHeight="1">
      <c r="A395" s="7"/>
      <c r="B395" s="10"/>
      <c r="C395" s="9"/>
      <c r="D395" s="9"/>
      <c r="E395" s="9"/>
      <c r="F395" s="9"/>
      <c r="G395" s="9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7" customHeight="1">
      <c r="A396" s="7"/>
      <c r="B396" s="10"/>
      <c r="C396" s="9"/>
      <c r="D396" s="9"/>
      <c r="E396" s="9"/>
      <c r="F396" s="9"/>
      <c r="G396" s="9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7" customHeight="1">
      <c r="A397" s="7"/>
      <c r="B397" s="10"/>
      <c r="C397" s="9"/>
      <c r="D397" s="9"/>
      <c r="E397" s="9"/>
      <c r="F397" s="9"/>
      <c r="G397" s="9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7" customHeight="1">
      <c r="A398" s="7"/>
      <c r="B398" s="10"/>
      <c r="C398" s="9"/>
      <c r="D398" s="9"/>
      <c r="E398" s="9"/>
      <c r="F398" s="9"/>
      <c r="G398" s="9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7" customHeight="1">
      <c r="A399" s="7"/>
      <c r="B399" s="10"/>
      <c r="C399" s="9"/>
      <c r="D399" s="9"/>
      <c r="E399" s="9"/>
      <c r="F399" s="9"/>
      <c r="G399" s="9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7" customHeight="1">
      <c r="A400" s="7"/>
      <c r="B400" s="10"/>
      <c r="C400" s="9"/>
      <c r="D400" s="9"/>
      <c r="E400" s="9"/>
      <c r="F400" s="9"/>
      <c r="G400" s="9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7" customHeight="1">
      <c r="A401" s="7"/>
      <c r="B401" s="10"/>
      <c r="C401" s="9"/>
      <c r="D401" s="9"/>
      <c r="E401" s="9"/>
      <c r="F401" s="9"/>
      <c r="G401" s="9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7" customHeight="1">
      <c r="A402" s="7"/>
      <c r="B402" s="10"/>
      <c r="C402" s="9"/>
      <c r="D402" s="9"/>
      <c r="E402" s="9"/>
      <c r="F402" s="9"/>
      <c r="G402" s="9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7" customHeight="1">
      <c r="A403" s="7"/>
      <c r="B403" s="10"/>
      <c r="C403" s="9"/>
      <c r="D403" s="9"/>
      <c r="E403" s="9"/>
      <c r="F403" s="9"/>
      <c r="G403" s="9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7" customHeight="1">
      <c r="A404" s="7"/>
      <c r="B404" s="10"/>
      <c r="C404" s="9"/>
      <c r="D404" s="9"/>
      <c r="E404" s="9"/>
      <c r="F404" s="9"/>
      <c r="G404" s="9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7" customHeight="1">
      <c r="A405" s="7"/>
      <c r="B405" s="10"/>
      <c r="C405" s="9"/>
      <c r="D405" s="9"/>
      <c r="E405" s="9"/>
      <c r="F405" s="9"/>
      <c r="G405" s="9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7" customHeight="1">
      <c r="A406" s="7"/>
      <c r="B406" s="10"/>
      <c r="C406" s="9"/>
      <c r="D406" s="9"/>
      <c r="E406" s="9"/>
      <c r="F406" s="9"/>
      <c r="G406" s="9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7" customHeight="1">
      <c r="A407" s="7"/>
      <c r="B407" s="10"/>
      <c r="C407" s="9"/>
      <c r="D407" s="9"/>
      <c r="E407" s="9"/>
      <c r="F407" s="9"/>
      <c r="G407" s="9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7" customHeight="1">
      <c r="A408" s="7"/>
      <c r="B408" s="10"/>
      <c r="C408" s="9"/>
      <c r="D408" s="9"/>
      <c r="E408" s="9"/>
      <c r="F408" s="9"/>
      <c r="G408" s="9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7" customHeight="1">
      <c r="A409" s="7"/>
      <c r="B409" s="10"/>
      <c r="C409" s="9"/>
      <c r="D409" s="9"/>
      <c r="E409" s="9"/>
      <c r="F409" s="9"/>
      <c r="G409" s="9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7" customHeight="1">
      <c r="A410" s="7"/>
      <c r="B410" s="10"/>
      <c r="C410" s="9"/>
      <c r="D410" s="9"/>
      <c r="E410" s="9"/>
      <c r="F410" s="9"/>
      <c r="G410" s="9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7" customHeight="1">
      <c r="A411" s="7"/>
      <c r="B411" s="10"/>
      <c r="C411" s="9"/>
      <c r="D411" s="9"/>
      <c r="E411" s="9"/>
      <c r="F411" s="9"/>
      <c r="G411" s="9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7" customHeight="1">
      <c r="A412" s="7"/>
      <c r="B412" s="10"/>
      <c r="C412" s="9"/>
      <c r="D412" s="9"/>
      <c r="E412" s="9"/>
      <c r="F412" s="9"/>
      <c r="G412" s="9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7" customHeight="1">
      <c r="A413" s="7"/>
      <c r="B413" s="10"/>
      <c r="C413" s="9"/>
      <c r="D413" s="9"/>
      <c r="E413" s="9"/>
      <c r="F413" s="9"/>
      <c r="G413" s="9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7" customHeight="1">
      <c r="A414" s="7"/>
      <c r="B414" s="10"/>
      <c r="C414" s="9"/>
      <c r="D414" s="9"/>
      <c r="E414" s="9"/>
      <c r="F414" s="9"/>
      <c r="G414" s="9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7" customHeight="1">
      <c r="A415" s="7"/>
      <c r="B415" s="10"/>
      <c r="C415" s="9"/>
      <c r="D415" s="9"/>
      <c r="E415" s="9"/>
      <c r="F415" s="9"/>
      <c r="G415" s="9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7" customHeight="1">
      <c r="A416" s="7"/>
      <c r="B416" s="10"/>
      <c r="C416" s="9"/>
      <c r="D416" s="9"/>
      <c r="E416" s="9"/>
      <c r="F416" s="9"/>
      <c r="G416" s="9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7" customHeight="1">
      <c r="A417" s="7"/>
      <c r="B417" s="10"/>
      <c r="C417" s="9"/>
      <c r="D417" s="9"/>
      <c r="E417" s="9"/>
      <c r="F417" s="9"/>
      <c r="G417" s="9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7" customHeight="1">
      <c r="A418" s="7"/>
      <c r="B418" s="10"/>
      <c r="C418" s="9"/>
      <c r="D418" s="9"/>
      <c r="E418" s="9"/>
      <c r="F418" s="9"/>
      <c r="G418" s="9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7" customHeight="1">
      <c r="A419" s="7"/>
      <c r="B419" s="10"/>
      <c r="C419" s="9"/>
      <c r="D419" s="9"/>
      <c r="E419" s="9"/>
      <c r="F419" s="9"/>
      <c r="G419" s="9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7" customHeight="1">
      <c r="A420" s="7"/>
      <c r="B420" s="10"/>
      <c r="C420" s="9"/>
      <c r="D420" s="9"/>
      <c r="E420" s="9"/>
      <c r="F420" s="9"/>
      <c r="G420" s="9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7" customHeight="1">
      <c r="A421" s="7"/>
      <c r="B421" s="10"/>
      <c r="C421" s="9"/>
      <c r="D421" s="9"/>
      <c r="E421" s="9"/>
      <c r="F421" s="9"/>
      <c r="G421" s="9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7" customHeight="1">
      <c r="A422" s="7"/>
      <c r="B422" s="10"/>
      <c r="C422" s="9"/>
      <c r="D422" s="9"/>
      <c r="E422" s="9"/>
      <c r="F422" s="9"/>
      <c r="G422" s="9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7" customHeight="1">
      <c r="A423" s="7"/>
      <c r="B423" s="10"/>
      <c r="C423" s="9"/>
      <c r="D423" s="9"/>
      <c r="E423" s="9"/>
      <c r="F423" s="9"/>
      <c r="G423" s="9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7" customHeight="1">
      <c r="A424" s="7"/>
      <c r="B424" s="10"/>
      <c r="C424" s="9"/>
      <c r="D424" s="9"/>
      <c r="E424" s="9"/>
      <c r="F424" s="9"/>
      <c r="G424" s="9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7" customHeight="1">
      <c r="A425" s="7"/>
      <c r="B425" s="10"/>
      <c r="C425" s="9"/>
      <c r="D425" s="9"/>
      <c r="E425" s="9"/>
      <c r="F425" s="9"/>
      <c r="G425" s="9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7" customHeight="1">
      <c r="A426" s="7"/>
      <c r="B426" s="10"/>
      <c r="C426" s="9"/>
      <c r="D426" s="9"/>
      <c r="E426" s="9"/>
      <c r="F426" s="9"/>
      <c r="G426" s="9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7" customHeight="1">
      <c r="A427" s="7"/>
      <c r="B427" s="10"/>
      <c r="C427" s="9"/>
      <c r="D427" s="9"/>
      <c r="E427" s="9"/>
      <c r="F427" s="9"/>
      <c r="G427" s="9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7" customHeight="1">
      <c r="A428" s="7"/>
      <c r="B428" s="10"/>
      <c r="C428" s="9"/>
      <c r="D428" s="9"/>
      <c r="E428" s="9"/>
      <c r="F428" s="9"/>
      <c r="G428" s="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7" customHeight="1">
      <c r="A429" s="7"/>
      <c r="B429" s="10"/>
      <c r="C429" s="9"/>
      <c r="D429" s="9"/>
      <c r="E429" s="9"/>
      <c r="F429" s="9"/>
      <c r="G429" s="9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7" customHeight="1">
      <c r="A430" s="7"/>
      <c r="B430" s="10"/>
      <c r="C430" s="9"/>
      <c r="D430" s="9"/>
      <c r="E430" s="9"/>
      <c r="F430" s="9"/>
      <c r="G430" s="9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7" customHeight="1">
      <c r="A431" s="7"/>
      <c r="B431" s="10"/>
      <c r="C431" s="9"/>
      <c r="D431" s="9"/>
      <c r="E431" s="9"/>
      <c r="F431" s="9"/>
      <c r="G431" s="9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7" customHeight="1">
      <c r="A432" s="7"/>
      <c r="B432" s="10"/>
      <c r="C432" s="9"/>
      <c r="D432" s="9"/>
      <c r="E432" s="9"/>
      <c r="F432" s="9"/>
      <c r="G432" s="9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7" customHeight="1">
      <c r="A433" s="7"/>
      <c r="B433" s="10"/>
      <c r="C433" s="9"/>
      <c r="D433" s="9"/>
      <c r="E433" s="9"/>
      <c r="F433" s="9"/>
      <c r="G433" s="9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7" customHeight="1">
      <c r="A434" s="7"/>
      <c r="B434" s="10"/>
      <c r="C434" s="9"/>
      <c r="D434" s="9"/>
      <c r="E434" s="9"/>
      <c r="F434" s="9"/>
      <c r="G434" s="9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7" customHeight="1">
      <c r="A435" s="7"/>
      <c r="B435" s="10"/>
      <c r="C435" s="9"/>
      <c r="D435" s="9"/>
      <c r="E435" s="9"/>
      <c r="F435" s="9"/>
      <c r="G435" s="9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7" customHeight="1">
      <c r="A436" s="7"/>
      <c r="B436" s="10"/>
      <c r="C436" s="9"/>
      <c r="D436" s="9"/>
      <c r="E436" s="9"/>
      <c r="F436" s="9"/>
      <c r="G436" s="9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7" customHeight="1">
      <c r="A437" s="7"/>
      <c r="B437" s="10"/>
      <c r="C437" s="9"/>
      <c r="D437" s="9"/>
      <c r="E437" s="9"/>
      <c r="F437" s="9"/>
      <c r="G437" s="9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7" customHeight="1">
      <c r="A438" s="7"/>
      <c r="B438" s="10"/>
      <c r="C438" s="9"/>
      <c r="D438" s="9"/>
      <c r="E438" s="9"/>
      <c r="F438" s="9"/>
      <c r="G438" s="9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7" customHeight="1">
      <c r="A439" s="7"/>
      <c r="B439" s="10"/>
      <c r="C439" s="9"/>
      <c r="D439" s="9"/>
      <c r="E439" s="9"/>
      <c r="F439" s="9"/>
      <c r="G439" s="9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7" customHeight="1">
      <c r="A440" s="7"/>
      <c r="B440" s="10"/>
      <c r="C440" s="9"/>
      <c r="D440" s="9"/>
      <c r="E440" s="9"/>
      <c r="F440" s="9"/>
      <c r="G440" s="9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7" customHeight="1">
      <c r="A441" s="7"/>
      <c r="B441" s="10"/>
      <c r="C441" s="9"/>
      <c r="D441" s="9"/>
      <c r="E441" s="9"/>
      <c r="F441" s="9"/>
      <c r="G441" s="9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7" customHeight="1">
      <c r="A442" s="7"/>
      <c r="B442" s="10"/>
      <c r="C442" s="9"/>
      <c r="D442" s="9"/>
      <c r="E442" s="9"/>
      <c r="F442" s="9"/>
      <c r="G442" s="9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7" customHeight="1">
      <c r="A443" s="7"/>
      <c r="B443" s="10"/>
      <c r="C443" s="9"/>
      <c r="D443" s="9"/>
      <c r="E443" s="9"/>
      <c r="F443" s="9"/>
      <c r="G443" s="9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7" customHeight="1">
      <c r="A444" s="7"/>
      <c r="B444" s="10"/>
      <c r="C444" s="9"/>
      <c r="D444" s="9"/>
      <c r="E444" s="9"/>
      <c r="F444" s="9"/>
      <c r="G444" s="9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7" customHeight="1">
      <c r="A445" s="7"/>
      <c r="B445" s="10"/>
      <c r="C445" s="9"/>
      <c r="D445" s="9"/>
      <c r="E445" s="9"/>
      <c r="F445" s="9"/>
      <c r="G445" s="9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7" customHeight="1">
      <c r="A446" s="7"/>
      <c r="B446" s="10"/>
      <c r="C446" s="9"/>
      <c r="D446" s="9"/>
      <c r="E446" s="9"/>
      <c r="F446" s="9"/>
      <c r="G446" s="9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7" customHeight="1">
      <c r="A447" s="7"/>
      <c r="B447" s="10"/>
      <c r="C447" s="9"/>
      <c r="D447" s="9"/>
      <c r="E447" s="9"/>
      <c r="F447" s="9"/>
      <c r="G447" s="9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7" customHeight="1">
      <c r="A448" s="7"/>
      <c r="B448" s="10"/>
      <c r="C448" s="9"/>
      <c r="D448" s="9"/>
      <c r="E448" s="9"/>
      <c r="F448" s="9"/>
      <c r="G448" s="9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7" customHeight="1">
      <c r="A449" s="7"/>
      <c r="B449" s="10"/>
      <c r="C449" s="9"/>
      <c r="D449" s="9"/>
      <c r="E449" s="9"/>
      <c r="F449" s="9"/>
      <c r="G449" s="9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7" customHeight="1">
      <c r="A450" s="7"/>
      <c r="B450" s="10"/>
      <c r="C450" s="9"/>
      <c r="D450" s="9"/>
      <c r="E450" s="9"/>
      <c r="F450" s="9"/>
      <c r="G450" s="9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7" customHeight="1">
      <c r="A451" s="7"/>
      <c r="B451" s="10"/>
      <c r="C451" s="9"/>
      <c r="D451" s="9"/>
      <c r="E451" s="9"/>
      <c r="F451" s="9"/>
      <c r="G451" s="9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7" customHeight="1">
      <c r="A452" s="7"/>
      <c r="B452" s="10"/>
      <c r="C452" s="9"/>
      <c r="D452" s="9"/>
      <c r="E452" s="9"/>
      <c r="F452" s="9"/>
      <c r="G452" s="9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7" customHeight="1">
      <c r="A453" s="7"/>
      <c r="B453" s="10"/>
      <c r="C453" s="9"/>
      <c r="D453" s="9"/>
      <c r="E453" s="9"/>
      <c r="F453" s="9"/>
      <c r="G453" s="9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7" customHeight="1">
      <c r="A454" s="7"/>
      <c r="B454" s="10"/>
      <c r="C454" s="9"/>
      <c r="D454" s="9"/>
      <c r="E454" s="9"/>
      <c r="F454" s="9"/>
      <c r="G454" s="9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7" customHeight="1">
      <c r="A455" s="7"/>
      <c r="B455" s="10"/>
      <c r="C455" s="9"/>
      <c r="D455" s="9"/>
      <c r="E455" s="9"/>
      <c r="F455" s="9"/>
      <c r="G455" s="9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7" customHeight="1">
      <c r="A456" s="7"/>
      <c r="B456" s="10"/>
      <c r="C456" s="9"/>
      <c r="D456" s="9"/>
      <c r="E456" s="9"/>
      <c r="F456" s="9"/>
      <c r="G456" s="9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7" customHeight="1">
      <c r="A457" s="7"/>
      <c r="B457" s="10"/>
      <c r="C457" s="9"/>
      <c r="D457" s="9"/>
      <c r="E457" s="9"/>
      <c r="F457" s="9"/>
      <c r="G457" s="9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7" customHeight="1">
      <c r="A458" s="7"/>
      <c r="B458" s="10"/>
      <c r="C458" s="9"/>
      <c r="D458" s="9"/>
      <c r="E458" s="9"/>
      <c r="F458" s="9"/>
      <c r="G458" s="9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7" customHeight="1">
      <c r="A459" s="7"/>
      <c r="B459" s="10"/>
      <c r="C459" s="9"/>
      <c r="D459" s="9"/>
      <c r="E459" s="9"/>
      <c r="F459" s="9"/>
      <c r="G459" s="9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7" customHeight="1">
      <c r="A460" s="7"/>
      <c r="B460" s="10"/>
      <c r="C460" s="9"/>
      <c r="D460" s="9"/>
      <c r="E460" s="9"/>
      <c r="F460" s="9"/>
      <c r="G460" s="9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7" customHeight="1">
      <c r="A461" s="7"/>
      <c r="B461" s="10"/>
      <c r="C461" s="9"/>
      <c r="D461" s="9"/>
      <c r="E461" s="9"/>
      <c r="F461" s="9"/>
      <c r="G461" s="9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7" customHeight="1">
      <c r="A462" s="7"/>
      <c r="B462" s="10"/>
      <c r="C462" s="9"/>
      <c r="D462" s="9"/>
      <c r="E462" s="9"/>
      <c r="F462" s="9"/>
      <c r="G462" s="9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7" customHeight="1">
      <c r="A463" s="7"/>
      <c r="B463" s="10"/>
      <c r="C463" s="9"/>
      <c r="D463" s="9"/>
      <c r="E463" s="9"/>
      <c r="F463" s="9"/>
      <c r="G463" s="9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7" customHeight="1">
      <c r="A464" s="7"/>
      <c r="B464" s="10"/>
      <c r="C464" s="9"/>
      <c r="D464" s="9"/>
      <c r="E464" s="9"/>
      <c r="F464" s="9"/>
      <c r="G464" s="9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7" customHeight="1">
      <c r="A465" s="7"/>
      <c r="B465" s="10"/>
      <c r="C465" s="9"/>
      <c r="D465" s="9"/>
      <c r="E465" s="9"/>
      <c r="F465" s="9"/>
      <c r="G465" s="9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7" customHeight="1">
      <c r="A466" s="7"/>
      <c r="B466" s="10"/>
      <c r="C466" s="9"/>
      <c r="D466" s="9"/>
      <c r="E466" s="9"/>
      <c r="F466" s="9"/>
      <c r="G466" s="9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7" customHeight="1">
      <c r="A467" s="7"/>
      <c r="B467" s="10"/>
      <c r="C467" s="9"/>
      <c r="D467" s="9"/>
      <c r="E467" s="9"/>
      <c r="F467" s="9"/>
      <c r="G467" s="9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7" customHeight="1">
      <c r="A468" s="7"/>
      <c r="B468" s="10"/>
      <c r="C468" s="9"/>
      <c r="D468" s="9"/>
      <c r="E468" s="9"/>
      <c r="F468" s="9"/>
      <c r="G468" s="9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7" customHeight="1">
      <c r="A469" s="7"/>
      <c r="B469" s="10"/>
      <c r="C469" s="9"/>
      <c r="D469" s="9"/>
      <c r="E469" s="9"/>
      <c r="F469" s="9"/>
      <c r="G469" s="9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7" customHeight="1">
      <c r="A470" s="7"/>
      <c r="B470" s="10"/>
      <c r="C470" s="9"/>
      <c r="D470" s="9"/>
      <c r="E470" s="9"/>
      <c r="F470" s="9"/>
      <c r="G470" s="9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7" customHeight="1">
      <c r="A471" s="7"/>
      <c r="B471" s="10"/>
      <c r="C471" s="9"/>
      <c r="D471" s="9"/>
      <c r="E471" s="9"/>
      <c r="F471" s="9"/>
      <c r="G471" s="9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7" customHeight="1">
      <c r="A472" s="7"/>
      <c r="B472" s="10"/>
      <c r="C472" s="9"/>
      <c r="D472" s="9"/>
      <c r="E472" s="9"/>
      <c r="F472" s="9"/>
      <c r="G472" s="9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7" customHeight="1">
      <c r="A473" s="7"/>
      <c r="B473" s="10"/>
      <c r="C473" s="9"/>
      <c r="D473" s="9"/>
      <c r="E473" s="9"/>
      <c r="F473" s="9"/>
      <c r="G473" s="9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7" customHeight="1">
      <c r="A474" s="7"/>
      <c r="B474" s="10"/>
      <c r="C474" s="9"/>
      <c r="D474" s="9"/>
      <c r="E474" s="9"/>
      <c r="F474" s="9"/>
      <c r="G474" s="9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7" customHeight="1">
      <c r="A475" s="7"/>
      <c r="B475" s="10"/>
      <c r="C475" s="9"/>
      <c r="D475" s="9"/>
      <c r="E475" s="9"/>
      <c r="F475" s="9"/>
      <c r="G475" s="9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7" customHeight="1">
      <c r="A476" s="7"/>
      <c r="B476" s="10"/>
      <c r="C476" s="9"/>
      <c r="D476" s="9"/>
      <c r="E476" s="9"/>
      <c r="F476" s="9"/>
      <c r="G476" s="9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7" customHeight="1">
      <c r="A477" s="7"/>
      <c r="B477" s="10"/>
      <c r="C477" s="9"/>
      <c r="D477" s="9"/>
      <c r="E477" s="9"/>
      <c r="F477" s="9"/>
      <c r="G477" s="9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7" customHeight="1">
      <c r="A478" s="7"/>
      <c r="B478" s="10"/>
      <c r="C478" s="9"/>
      <c r="D478" s="9"/>
      <c r="E478" s="9"/>
      <c r="F478" s="9"/>
      <c r="G478" s="9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7" customHeight="1">
      <c r="A479" s="7"/>
      <c r="B479" s="10"/>
      <c r="C479" s="9"/>
      <c r="D479" s="9"/>
      <c r="E479" s="9"/>
      <c r="F479" s="9"/>
      <c r="G479" s="9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7" customHeight="1">
      <c r="A480" s="7"/>
      <c r="B480" s="10"/>
      <c r="C480" s="9"/>
      <c r="D480" s="9"/>
      <c r="E480" s="9"/>
      <c r="F480" s="9"/>
      <c r="G480" s="9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7" customHeight="1">
      <c r="A481" s="7"/>
      <c r="B481" s="10"/>
      <c r="C481" s="9"/>
      <c r="D481" s="9"/>
      <c r="E481" s="9"/>
      <c r="F481" s="9"/>
      <c r="G481" s="9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7" customHeight="1">
      <c r="A482" s="7"/>
      <c r="B482" s="10"/>
      <c r="C482" s="9"/>
      <c r="D482" s="9"/>
      <c r="E482" s="9"/>
      <c r="F482" s="9"/>
      <c r="G482" s="9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7" customHeight="1">
      <c r="A483" s="7"/>
      <c r="B483" s="10"/>
      <c r="C483" s="9"/>
      <c r="D483" s="9"/>
      <c r="E483" s="9"/>
      <c r="F483" s="9"/>
      <c r="G483" s="9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7" customHeight="1">
      <c r="A484" s="7"/>
      <c r="B484" s="10"/>
      <c r="C484" s="9"/>
      <c r="D484" s="9"/>
      <c r="E484" s="9"/>
      <c r="F484" s="9"/>
      <c r="G484" s="9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7" customHeight="1">
      <c r="A485" s="7"/>
      <c r="B485" s="10"/>
      <c r="C485" s="9"/>
      <c r="D485" s="9"/>
      <c r="E485" s="9"/>
      <c r="F485" s="9"/>
      <c r="G485" s="9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7" customHeight="1">
      <c r="A486" s="7"/>
      <c r="B486" s="10"/>
      <c r="C486" s="9"/>
      <c r="D486" s="9"/>
      <c r="E486" s="9"/>
      <c r="F486" s="9"/>
      <c r="G486" s="9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7" customHeight="1">
      <c r="A487" s="7"/>
      <c r="B487" s="10"/>
      <c r="C487" s="9"/>
      <c r="D487" s="9"/>
      <c r="E487" s="9"/>
      <c r="F487" s="9"/>
      <c r="G487" s="9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7" customHeight="1">
      <c r="A488" s="7"/>
      <c r="B488" s="10"/>
      <c r="C488" s="9"/>
      <c r="D488" s="9"/>
      <c r="E488" s="9"/>
      <c r="F488" s="9"/>
      <c r="G488" s="9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7" customHeight="1">
      <c r="A489" s="7"/>
      <c r="B489" s="10"/>
      <c r="C489" s="9"/>
      <c r="D489" s="9"/>
      <c r="E489" s="9"/>
      <c r="F489" s="9"/>
      <c r="G489" s="9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7" customHeight="1">
      <c r="A490" s="7"/>
      <c r="B490" s="10"/>
      <c r="C490" s="9"/>
      <c r="D490" s="9"/>
      <c r="E490" s="9"/>
      <c r="F490" s="9"/>
      <c r="G490" s="9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7" customHeight="1">
      <c r="A491" s="7"/>
      <c r="B491" s="10"/>
      <c r="C491" s="9"/>
      <c r="D491" s="9"/>
      <c r="E491" s="9"/>
      <c r="F491" s="9"/>
      <c r="G491" s="9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7" customHeight="1">
      <c r="A492" s="7"/>
      <c r="B492" s="10"/>
      <c r="C492" s="9"/>
      <c r="D492" s="9"/>
      <c r="E492" s="9"/>
      <c r="F492" s="9"/>
      <c r="G492" s="9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7" customHeight="1">
      <c r="A493" s="7"/>
      <c r="B493" s="10"/>
      <c r="C493" s="9"/>
      <c r="D493" s="9"/>
      <c r="E493" s="9"/>
      <c r="F493" s="9"/>
      <c r="G493" s="9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7" customHeight="1">
      <c r="A494" s="7"/>
      <c r="B494" s="10"/>
      <c r="C494" s="9"/>
      <c r="D494" s="9"/>
      <c r="E494" s="9"/>
      <c r="F494" s="9"/>
      <c r="G494" s="9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7" customHeight="1">
      <c r="A495" s="7"/>
      <c r="B495" s="10"/>
      <c r="C495" s="9"/>
      <c r="D495" s="9"/>
      <c r="E495" s="9"/>
      <c r="F495" s="9"/>
      <c r="G495" s="9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7" customHeight="1">
      <c r="A496" s="7"/>
      <c r="B496" s="10"/>
      <c r="C496" s="9"/>
      <c r="D496" s="9"/>
      <c r="E496" s="9"/>
      <c r="F496" s="9"/>
      <c r="G496" s="9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7" customHeight="1">
      <c r="A497" s="7"/>
      <c r="B497" s="10"/>
      <c r="C497" s="9"/>
      <c r="D497" s="9"/>
      <c r="E497" s="9"/>
      <c r="F497" s="9"/>
      <c r="G497" s="9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7" customHeight="1">
      <c r="A498" s="7"/>
      <c r="B498" s="10"/>
      <c r="C498" s="9"/>
      <c r="D498" s="9"/>
      <c r="E498" s="9"/>
      <c r="F498" s="9"/>
      <c r="G498" s="9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7" customHeight="1">
      <c r="A499" s="7"/>
      <c r="B499" s="10"/>
      <c r="C499" s="9"/>
      <c r="D499" s="9"/>
      <c r="E499" s="9"/>
      <c r="F499" s="9"/>
      <c r="G499" s="9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7" customHeight="1">
      <c r="A500" s="7"/>
      <c r="B500" s="10"/>
      <c r="C500" s="9"/>
      <c r="D500" s="9"/>
      <c r="E500" s="9"/>
      <c r="F500" s="9"/>
      <c r="G500" s="9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7" customHeight="1">
      <c r="A501" s="7"/>
      <c r="B501" s="10"/>
      <c r="C501" s="9"/>
      <c r="D501" s="9"/>
      <c r="E501" s="9"/>
      <c r="F501" s="9"/>
      <c r="G501" s="9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7" customHeight="1">
      <c r="A502" s="7"/>
      <c r="B502" s="10"/>
      <c r="C502" s="9"/>
      <c r="D502" s="9"/>
      <c r="E502" s="9"/>
      <c r="F502" s="9"/>
      <c r="G502" s="9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7" customHeight="1">
      <c r="A503" s="7"/>
      <c r="B503" s="10"/>
      <c r="C503" s="9"/>
      <c r="D503" s="9"/>
      <c r="E503" s="9"/>
      <c r="F503" s="9"/>
      <c r="G503" s="9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7" customHeight="1">
      <c r="A504" s="7"/>
      <c r="B504" s="10"/>
      <c r="C504" s="9"/>
      <c r="D504" s="9"/>
      <c r="E504" s="9"/>
      <c r="F504" s="9"/>
      <c r="G504" s="9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7" customHeight="1">
      <c r="A505" s="7"/>
      <c r="B505" s="10"/>
      <c r="C505" s="9"/>
      <c r="D505" s="9"/>
      <c r="E505" s="9"/>
      <c r="F505" s="9"/>
      <c r="G505" s="9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7" customHeight="1">
      <c r="A506" s="7"/>
      <c r="B506" s="10"/>
      <c r="C506" s="9"/>
      <c r="D506" s="9"/>
      <c r="E506" s="9"/>
      <c r="F506" s="9"/>
      <c r="G506" s="9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7" customHeight="1">
      <c r="A507" s="7"/>
      <c r="B507" s="10"/>
      <c r="C507" s="9"/>
      <c r="D507" s="9"/>
      <c r="E507" s="9"/>
      <c r="F507" s="9"/>
      <c r="G507" s="9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7" customHeight="1">
      <c r="A508" s="7"/>
      <c r="B508" s="10"/>
      <c r="C508" s="9"/>
      <c r="D508" s="9"/>
      <c r="E508" s="9"/>
      <c r="F508" s="9"/>
      <c r="G508" s="9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7" customHeight="1">
      <c r="A509" s="7"/>
      <c r="B509" s="10"/>
      <c r="C509" s="9"/>
      <c r="D509" s="9"/>
      <c r="E509" s="9"/>
      <c r="F509" s="9"/>
      <c r="G509" s="9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7" customHeight="1">
      <c r="A510" s="7"/>
      <c r="B510" s="10"/>
      <c r="C510" s="9"/>
      <c r="D510" s="9"/>
      <c r="E510" s="9"/>
      <c r="F510" s="9"/>
      <c r="G510" s="9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7" customHeight="1">
      <c r="A511" s="7"/>
      <c r="B511" s="10"/>
      <c r="C511" s="9"/>
      <c r="D511" s="9"/>
      <c r="E511" s="9"/>
      <c r="F511" s="9"/>
      <c r="G511" s="9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7" customHeight="1">
      <c r="A512" s="7"/>
      <c r="B512" s="10"/>
      <c r="C512" s="9"/>
      <c r="D512" s="9"/>
      <c r="E512" s="9"/>
      <c r="F512" s="9"/>
      <c r="G512" s="9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7" customHeight="1">
      <c r="A513" s="7"/>
      <c r="B513" s="10"/>
      <c r="C513" s="9"/>
      <c r="D513" s="9"/>
      <c r="E513" s="9"/>
      <c r="F513" s="9"/>
      <c r="G513" s="9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7" customHeight="1">
      <c r="A514" s="7"/>
      <c r="B514" s="10"/>
      <c r="C514" s="9"/>
      <c r="D514" s="9"/>
      <c r="E514" s="9"/>
      <c r="F514" s="9"/>
      <c r="G514" s="9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7" customHeight="1">
      <c r="A515" s="7"/>
      <c r="B515" s="10"/>
      <c r="C515" s="9"/>
      <c r="D515" s="9"/>
      <c r="E515" s="9"/>
      <c r="F515" s="9"/>
      <c r="G515" s="9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7" customHeight="1">
      <c r="A516" s="7"/>
      <c r="B516" s="10"/>
      <c r="C516" s="9"/>
      <c r="D516" s="9"/>
      <c r="E516" s="9"/>
      <c r="F516" s="9"/>
      <c r="G516" s="9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7" customHeight="1">
      <c r="A517" s="7"/>
      <c r="B517" s="10"/>
      <c r="C517" s="9"/>
      <c r="D517" s="9"/>
      <c r="E517" s="9"/>
      <c r="F517" s="9"/>
      <c r="G517" s="9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7" customHeight="1">
      <c r="A518" s="7"/>
      <c r="B518" s="10"/>
      <c r="C518" s="9"/>
      <c r="D518" s="9"/>
      <c r="E518" s="9"/>
      <c r="F518" s="9"/>
      <c r="G518" s="9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7" customHeight="1">
      <c r="A519" s="7"/>
      <c r="B519" s="10"/>
      <c r="C519" s="9"/>
      <c r="D519" s="9"/>
      <c r="E519" s="9"/>
      <c r="F519" s="9"/>
      <c r="G519" s="9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7" customHeight="1">
      <c r="A520" s="7"/>
      <c r="B520" s="10"/>
      <c r="C520" s="9"/>
      <c r="D520" s="9"/>
      <c r="E520" s="9"/>
      <c r="F520" s="9"/>
      <c r="G520" s="9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7" customHeight="1">
      <c r="A521" s="7"/>
      <c r="B521" s="10"/>
      <c r="C521" s="9"/>
      <c r="D521" s="9"/>
      <c r="E521" s="9"/>
      <c r="F521" s="9"/>
      <c r="G521" s="9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7" customHeight="1">
      <c r="A522" s="7"/>
      <c r="B522" s="10"/>
      <c r="C522" s="9"/>
      <c r="D522" s="9"/>
      <c r="E522" s="9"/>
      <c r="F522" s="9"/>
      <c r="G522" s="9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7" customHeight="1">
      <c r="A523" s="7"/>
      <c r="B523" s="10"/>
      <c r="C523" s="9"/>
      <c r="D523" s="9"/>
      <c r="E523" s="9"/>
      <c r="F523" s="9"/>
      <c r="G523" s="9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7" customHeight="1">
      <c r="A524" s="7"/>
      <c r="B524" s="10"/>
      <c r="C524" s="9"/>
      <c r="D524" s="9"/>
      <c r="E524" s="9"/>
      <c r="F524" s="9"/>
      <c r="G524" s="9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7" customHeight="1">
      <c r="A525" s="7"/>
      <c r="B525" s="10"/>
      <c r="C525" s="9"/>
      <c r="D525" s="9"/>
      <c r="E525" s="9"/>
      <c r="F525" s="9"/>
      <c r="G525" s="9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7" customHeight="1">
      <c r="A526" s="7"/>
      <c r="B526" s="10"/>
      <c r="C526" s="9"/>
      <c r="D526" s="9"/>
      <c r="E526" s="9"/>
      <c r="F526" s="9"/>
      <c r="G526" s="9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7" customHeight="1">
      <c r="A527" s="7"/>
      <c r="B527" s="10"/>
      <c r="C527" s="9"/>
      <c r="D527" s="9"/>
      <c r="E527" s="9"/>
      <c r="F527" s="9"/>
      <c r="G527" s="9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7" customHeight="1">
      <c r="A528" s="7"/>
      <c r="B528" s="10"/>
      <c r="C528" s="9"/>
      <c r="D528" s="9"/>
      <c r="E528" s="9"/>
      <c r="F528" s="9"/>
      <c r="G528" s="9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7" customHeight="1">
      <c r="A529" s="7"/>
      <c r="B529" s="10"/>
      <c r="C529" s="9"/>
      <c r="D529" s="9"/>
      <c r="E529" s="9"/>
      <c r="F529" s="9"/>
      <c r="G529" s="9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7" customHeight="1">
      <c r="A530" s="7"/>
      <c r="B530" s="10"/>
      <c r="C530" s="9"/>
      <c r="D530" s="9"/>
      <c r="E530" s="9"/>
      <c r="F530" s="9"/>
      <c r="G530" s="9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7" customHeight="1">
      <c r="A531" s="7"/>
      <c r="B531" s="10"/>
      <c r="C531" s="9"/>
      <c r="D531" s="9"/>
      <c r="E531" s="9"/>
      <c r="F531" s="9"/>
      <c r="G531" s="9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7" customHeight="1">
      <c r="A532" s="7"/>
      <c r="B532" s="10"/>
      <c r="C532" s="9"/>
      <c r="D532" s="9"/>
      <c r="E532" s="9"/>
      <c r="F532" s="9"/>
      <c r="G532" s="9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7" customHeight="1">
      <c r="A533" s="7"/>
      <c r="B533" s="10"/>
      <c r="C533" s="9"/>
      <c r="D533" s="9"/>
      <c r="E533" s="9"/>
      <c r="F533" s="9"/>
      <c r="G533" s="9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7" customHeight="1">
      <c r="A534" s="7"/>
      <c r="B534" s="10"/>
      <c r="C534" s="9"/>
      <c r="D534" s="9"/>
      <c r="E534" s="9"/>
      <c r="F534" s="9"/>
      <c r="G534" s="9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7" customHeight="1">
      <c r="A535" s="7"/>
      <c r="B535" s="10"/>
      <c r="C535" s="9"/>
      <c r="D535" s="9"/>
      <c r="E535" s="9"/>
      <c r="F535" s="9"/>
      <c r="G535" s="9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7" customHeight="1">
      <c r="A536" s="7"/>
      <c r="B536" s="10"/>
      <c r="C536" s="9"/>
      <c r="D536" s="9"/>
      <c r="E536" s="9"/>
      <c r="F536" s="9"/>
      <c r="G536" s="9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7" customHeight="1">
      <c r="A537" s="7"/>
      <c r="B537" s="10"/>
      <c r="C537" s="9"/>
      <c r="D537" s="9"/>
      <c r="E537" s="9"/>
      <c r="F537" s="9"/>
      <c r="G537" s="9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7" customHeight="1">
      <c r="A538" s="7"/>
      <c r="B538" s="10"/>
      <c r="C538" s="9"/>
      <c r="D538" s="9"/>
      <c r="E538" s="9"/>
      <c r="F538" s="9"/>
      <c r="G538" s="9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7" customHeight="1">
      <c r="A539" s="7"/>
      <c r="B539" s="10"/>
      <c r="C539" s="9"/>
      <c r="D539" s="9"/>
      <c r="E539" s="9"/>
      <c r="F539" s="9"/>
      <c r="G539" s="9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7" customHeight="1">
      <c r="A540" s="7"/>
      <c r="B540" s="10"/>
      <c r="C540" s="9"/>
      <c r="D540" s="9"/>
      <c r="E540" s="9"/>
      <c r="F540" s="9"/>
      <c r="G540" s="9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7" customHeight="1">
      <c r="A541" s="7"/>
      <c r="B541" s="10"/>
      <c r="C541" s="9"/>
      <c r="D541" s="9"/>
      <c r="E541" s="9"/>
      <c r="F541" s="9"/>
      <c r="G541" s="9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7" customHeight="1">
      <c r="A542" s="7"/>
      <c r="B542" s="10"/>
      <c r="C542" s="9"/>
      <c r="D542" s="9"/>
      <c r="E542" s="9"/>
      <c r="F542" s="9"/>
      <c r="G542" s="9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7" customHeight="1">
      <c r="A543" s="7"/>
      <c r="B543" s="10"/>
      <c r="C543" s="9"/>
      <c r="D543" s="9"/>
      <c r="E543" s="9"/>
      <c r="F543" s="9"/>
      <c r="G543" s="9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7" customHeight="1">
      <c r="A544" s="7"/>
      <c r="B544" s="10"/>
      <c r="C544" s="9"/>
      <c r="D544" s="9"/>
      <c r="E544" s="9"/>
      <c r="F544" s="9"/>
      <c r="G544" s="9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7" customHeight="1">
      <c r="A545" s="7"/>
      <c r="B545" s="10"/>
      <c r="C545" s="9"/>
      <c r="D545" s="9"/>
      <c r="E545" s="9"/>
      <c r="F545" s="9"/>
      <c r="G545" s="9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7" customHeight="1">
      <c r="A546" s="7"/>
      <c r="B546" s="10"/>
      <c r="C546" s="9"/>
      <c r="D546" s="9"/>
      <c r="E546" s="9"/>
      <c r="F546" s="9"/>
      <c r="G546" s="9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7" customHeight="1">
      <c r="A547" s="7"/>
      <c r="B547" s="10"/>
      <c r="C547" s="9"/>
      <c r="D547" s="9"/>
      <c r="E547" s="9"/>
      <c r="F547" s="9"/>
      <c r="G547" s="9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7" customHeight="1">
      <c r="A548" s="7"/>
      <c r="B548" s="10"/>
      <c r="C548" s="9"/>
      <c r="D548" s="9"/>
      <c r="E548" s="9"/>
      <c r="F548" s="9"/>
      <c r="G548" s="9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7" customHeight="1">
      <c r="A549" s="7"/>
      <c r="B549" s="10"/>
      <c r="C549" s="9"/>
      <c r="D549" s="9"/>
      <c r="E549" s="9"/>
      <c r="F549" s="9"/>
      <c r="G549" s="9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7" customHeight="1">
      <c r="A550" s="7"/>
      <c r="B550" s="10"/>
      <c r="C550" s="9"/>
      <c r="D550" s="9"/>
      <c r="E550" s="9"/>
      <c r="F550" s="9"/>
      <c r="G550" s="9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7" customHeight="1">
      <c r="A551" s="7"/>
      <c r="B551" s="10"/>
      <c r="C551" s="9"/>
      <c r="D551" s="9"/>
      <c r="E551" s="9"/>
      <c r="F551" s="9"/>
      <c r="G551" s="9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7" customHeight="1">
      <c r="A552" s="7"/>
      <c r="B552" s="10"/>
      <c r="C552" s="9"/>
      <c r="D552" s="9"/>
      <c r="E552" s="9"/>
      <c r="F552" s="9"/>
      <c r="G552" s="9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7" customHeight="1">
      <c r="A553" s="7"/>
      <c r="B553" s="10"/>
      <c r="C553" s="9"/>
      <c r="D553" s="9"/>
      <c r="E553" s="9"/>
      <c r="F553" s="9"/>
      <c r="G553" s="9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7" customHeight="1">
      <c r="A554" s="7"/>
      <c r="B554" s="10"/>
      <c r="C554" s="9"/>
      <c r="D554" s="9"/>
      <c r="E554" s="9"/>
      <c r="F554" s="9"/>
      <c r="G554" s="9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7" customHeight="1">
      <c r="A555" s="7"/>
      <c r="B555" s="10"/>
      <c r="C555" s="9"/>
      <c r="D555" s="9"/>
      <c r="E555" s="9"/>
      <c r="F555" s="9"/>
      <c r="G555" s="9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7" customHeight="1">
      <c r="A556" s="7"/>
      <c r="B556" s="10"/>
      <c r="C556" s="9"/>
      <c r="D556" s="9"/>
      <c r="E556" s="9"/>
      <c r="F556" s="9"/>
      <c r="G556" s="9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7" customHeight="1">
      <c r="A557" s="7"/>
      <c r="B557" s="10"/>
      <c r="C557" s="9"/>
      <c r="D557" s="9"/>
      <c r="E557" s="9"/>
      <c r="F557" s="9"/>
      <c r="G557" s="9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7" customHeight="1">
      <c r="A558" s="7"/>
      <c r="B558" s="10"/>
      <c r="C558" s="9"/>
      <c r="D558" s="9"/>
      <c r="E558" s="9"/>
      <c r="F558" s="9"/>
      <c r="G558" s="9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7" customHeight="1">
      <c r="A559" s="7"/>
      <c r="B559" s="10"/>
      <c r="C559" s="9"/>
      <c r="D559" s="9"/>
      <c r="E559" s="9"/>
      <c r="F559" s="9"/>
      <c r="G559" s="9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7" customHeight="1">
      <c r="A560" s="7"/>
      <c r="B560" s="10"/>
      <c r="C560" s="9"/>
      <c r="D560" s="9"/>
      <c r="E560" s="9"/>
      <c r="F560" s="9"/>
      <c r="G560" s="9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7" customHeight="1">
      <c r="A561" s="7"/>
      <c r="B561" s="10"/>
      <c r="C561" s="9"/>
      <c r="D561" s="9"/>
      <c r="E561" s="9"/>
      <c r="F561" s="9"/>
      <c r="G561" s="9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7" customHeight="1">
      <c r="A562" s="7"/>
      <c r="B562" s="10"/>
      <c r="C562" s="9"/>
      <c r="D562" s="9"/>
      <c r="E562" s="9"/>
      <c r="F562" s="9"/>
      <c r="G562" s="9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7" customHeight="1">
      <c r="A563" s="7"/>
      <c r="B563" s="10"/>
      <c r="C563" s="9"/>
      <c r="D563" s="9"/>
      <c r="E563" s="9"/>
      <c r="F563" s="9"/>
      <c r="G563" s="9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7" customHeight="1">
      <c r="A564" s="7"/>
      <c r="B564" s="10"/>
      <c r="C564" s="9"/>
      <c r="D564" s="9"/>
      <c r="E564" s="9"/>
      <c r="F564" s="9"/>
      <c r="G564" s="9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7" customHeight="1">
      <c r="A565" s="7"/>
      <c r="B565" s="10"/>
      <c r="C565" s="9"/>
      <c r="D565" s="9"/>
      <c r="E565" s="9"/>
      <c r="F565" s="9"/>
      <c r="G565" s="9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7" customHeight="1">
      <c r="A566" s="7"/>
      <c r="B566" s="10"/>
      <c r="C566" s="9"/>
      <c r="D566" s="9"/>
      <c r="E566" s="9"/>
      <c r="F566" s="9"/>
      <c r="G566" s="9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7" customHeight="1">
      <c r="A567" s="7"/>
      <c r="B567" s="10"/>
      <c r="C567" s="9"/>
      <c r="D567" s="9"/>
      <c r="E567" s="9"/>
      <c r="F567" s="9"/>
      <c r="G567" s="9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7" customHeight="1">
      <c r="A568" s="7"/>
      <c r="B568" s="10"/>
      <c r="C568" s="9"/>
      <c r="D568" s="9"/>
      <c r="E568" s="9"/>
      <c r="F568" s="9"/>
      <c r="G568" s="9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7" customHeight="1">
      <c r="A569" s="7"/>
      <c r="B569" s="10"/>
      <c r="C569" s="9"/>
      <c r="D569" s="9"/>
      <c r="E569" s="9"/>
      <c r="F569" s="9"/>
      <c r="G569" s="9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7" customHeight="1">
      <c r="A570" s="7"/>
      <c r="B570" s="10"/>
      <c r="C570" s="9"/>
      <c r="D570" s="9"/>
      <c r="E570" s="9"/>
      <c r="F570" s="9"/>
      <c r="G570" s="9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7" customHeight="1">
      <c r="A571" s="7"/>
      <c r="B571" s="10"/>
      <c r="C571" s="9"/>
      <c r="D571" s="9"/>
      <c r="E571" s="9"/>
      <c r="F571" s="9"/>
      <c r="G571" s="9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7" customHeight="1">
      <c r="A572" s="7"/>
      <c r="B572" s="10"/>
      <c r="C572" s="9"/>
      <c r="D572" s="9"/>
      <c r="E572" s="9"/>
      <c r="F572" s="9"/>
      <c r="G572" s="9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7" customHeight="1">
      <c r="A573" s="7"/>
      <c r="B573" s="10"/>
      <c r="C573" s="9"/>
      <c r="D573" s="9"/>
      <c r="E573" s="9"/>
      <c r="F573" s="9"/>
      <c r="G573" s="9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7" customHeight="1">
      <c r="A574" s="7"/>
      <c r="B574" s="10"/>
      <c r="C574" s="9"/>
      <c r="D574" s="9"/>
      <c r="E574" s="9"/>
      <c r="F574" s="9"/>
      <c r="G574" s="9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7" customHeight="1">
      <c r="A575" s="7"/>
      <c r="B575" s="10"/>
      <c r="C575" s="9"/>
      <c r="D575" s="9"/>
      <c r="E575" s="9"/>
      <c r="F575" s="9"/>
      <c r="G575" s="9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7" customHeight="1">
      <c r="A576" s="7"/>
      <c r="B576" s="10"/>
      <c r="C576" s="9"/>
      <c r="D576" s="9"/>
      <c r="E576" s="9"/>
      <c r="F576" s="9"/>
      <c r="G576" s="9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7" customHeight="1">
      <c r="A577" s="7"/>
      <c r="B577" s="10"/>
      <c r="C577" s="9"/>
      <c r="D577" s="9"/>
      <c r="E577" s="9"/>
      <c r="F577" s="9"/>
      <c r="G577" s="9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7" customHeight="1">
      <c r="A578" s="7"/>
      <c r="B578" s="10"/>
      <c r="C578" s="9"/>
      <c r="D578" s="9"/>
      <c r="E578" s="9"/>
      <c r="F578" s="9"/>
      <c r="G578" s="9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7" customHeight="1">
      <c r="A579" s="7"/>
      <c r="B579" s="10"/>
      <c r="C579" s="9"/>
      <c r="D579" s="9"/>
      <c r="E579" s="9"/>
      <c r="F579" s="9"/>
      <c r="G579" s="9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7" customHeight="1">
      <c r="A580" s="7"/>
      <c r="B580" s="10"/>
      <c r="C580" s="9"/>
      <c r="D580" s="9"/>
      <c r="E580" s="9"/>
      <c r="F580" s="9"/>
      <c r="G580" s="9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7" customHeight="1">
      <c r="A581" s="7"/>
      <c r="B581" s="10"/>
      <c r="C581" s="9"/>
      <c r="D581" s="9"/>
      <c r="E581" s="9"/>
      <c r="F581" s="9"/>
      <c r="G581" s="9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7" customHeight="1">
      <c r="A582" s="7"/>
      <c r="B582" s="10"/>
      <c r="C582" s="9"/>
      <c r="D582" s="9"/>
      <c r="E582" s="9"/>
      <c r="F582" s="9"/>
      <c r="G582" s="9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7" customHeight="1">
      <c r="A583" s="7"/>
      <c r="B583" s="10"/>
      <c r="C583" s="9"/>
      <c r="D583" s="9"/>
      <c r="E583" s="9"/>
      <c r="F583" s="9"/>
      <c r="G583" s="9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7" customHeight="1">
      <c r="A584" s="7"/>
      <c r="B584" s="10"/>
      <c r="C584" s="9"/>
      <c r="D584" s="9"/>
      <c r="E584" s="9"/>
      <c r="F584" s="9"/>
      <c r="G584" s="9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7" customHeight="1">
      <c r="A585" s="7"/>
      <c r="B585" s="10"/>
      <c r="C585" s="9"/>
      <c r="D585" s="9"/>
      <c r="E585" s="9"/>
      <c r="F585" s="9"/>
      <c r="G585" s="9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7" customHeight="1">
      <c r="A586" s="7"/>
      <c r="B586" s="10"/>
      <c r="C586" s="9"/>
      <c r="D586" s="9"/>
      <c r="E586" s="9"/>
      <c r="F586" s="9"/>
      <c r="G586" s="9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7" customHeight="1">
      <c r="A587" s="7"/>
      <c r="B587" s="10"/>
      <c r="C587" s="9"/>
      <c r="D587" s="9"/>
      <c r="E587" s="9"/>
      <c r="F587" s="9"/>
      <c r="G587" s="9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7" customHeight="1">
      <c r="A588" s="7"/>
      <c r="B588" s="10"/>
      <c r="C588" s="9"/>
      <c r="D588" s="9"/>
      <c r="E588" s="9"/>
      <c r="F588" s="9"/>
      <c r="G588" s="9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7" customHeight="1">
      <c r="A589" s="7"/>
      <c r="B589" s="10"/>
      <c r="C589" s="9"/>
      <c r="D589" s="9"/>
      <c r="E589" s="9"/>
      <c r="F589" s="9"/>
      <c r="G589" s="9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7" customHeight="1">
      <c r="A590" s="7"/>
      <c r="B590" s="10"/>
      <c r="C590" s="9"/>
      <c r="D590" s="9"/>
      <c r="E590" s="9"/>
      <c r="F590" s="9"/>
      <c r="G590" s="9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7" customHeight="1">
      <c r="A591" s="7"/>
      <c r="B591" s="10"/>
      <c r="C591" s="9"/>
      <c r="D591" s="9"/>
      <c r="E591" s="9"/>
      <c r="F591" s="9"/>
      <c r="G591" s="9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7" customHeight="1">
      <c r="A592" s="7"/>
      <c r="B592" s="10"/>
      <c r="C592" s="9"/>
      <c r="D592" s="9"/>
      <c r="E592" s="9"/>
      <c r="F592" s="9"/>
      <c r="G592" s="9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7" customHeight="1">
      <c r="A593" s="7"/>
      <c r="B593" s="10"/>
      <c r="C593" s="9"/>
      <c r="D593" s="9"/>
      <c r="E593" s="9"/>
      <c r="F593" s="9"/>
      <c r="G593" s="9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7" customHeight="1">
      <c r="A594" s="7"/>
      <c r="B594" s="10"/>
      <c r="C594" s="9"/>
      <c r="D594" s="9"/>
      <c r="E594" s="9"/>
      <c r="F594" s="9"/>
      <c r="G594" s="9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7" customHeight="1">
      <c r="A595" s="7"/>
      <c r="B595" s="10"/>
      <c r="C595" s="9"/>
      <c r="D595" s="9"/>
      <c r="E595" s="9"/>
      <c r="F595" s="9"/>
      <c r="G595" s="9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7" customHeight="1">
      <c r="A596" s="7"/>
      <c r="B596" s="10"/>
      <c r="C596" s="9"/>
      <c r="D596" s="9"/>
      <c r="E596" s="9"/>
      <c r="F596" s="9"/>
      <c r="G596" s="9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7" customHeight="1">
      <c r="A597" s="7"/>
      <c r="B597" s="10"/>
      <c r="C597" s="9"/>
      <c r="D597" s="9"/>
      <c r="E597" s="9"/>
      <c r="F597" s="9"/>
      <c r="G597" s="9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7" customHeight="1">
      <c r="A598" s="7"/>
      <c r="B598" s="10"/>
      <c r="C598" s="9"/>
      <c r="D598" s="9"/>
      <c r="E598" s="9"/>
      <c r="F598" s="9"/>
      <c r="G598" s="9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7" customHeight="1">
      <c r="A599" s="7"/>
      <c r="B599" s="10"/>
      <c r="C599" s="9"/>
      <c r="D599" s="9"/>
      <c r="E599" s="9"/>
      <c r="F599" s="9"/>
      <c r="G599" s="9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7" customHeight="1">
      <c r="A600" s="7"/>
      <c r="B600" s="10"/>
      <c r="C600" s="9"/>
      <c r="D600" s="9"/>
      <c r="E600" s="9"/>
      <c r="F600" s="9"/>
      <c r="G600" s="9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7" customHeight="1">
      <c r="A601" s="7"/>
      <c r="B601" s="10"/>
      <c r="C601" s="9"/>
      <c r="D601" s="9"/>
      <c r="E601" s="9"/>
      <c r="F601" s="9"/>
      <c r="G601" s="9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7" customHeight="1">
      <c r="A602" s="7"/>
      <c r="B602" s="10"/>
      <c r="C602" s="9"/>
      <c r="D602" s="9"/>
      <c r="E602" s="9"/>
      <c r="F602" s="9"/>
      <c r="G602" s="9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7" customHeight="1">
      <c r="A603" s="7"/>
      <c r="B603" s="10"/>
      <c r="C603" s="9"/>
      <c r="D603" s="9"/>
      <c r="E603" s="9"/>
      <c r="F603" s="9"/>
      <c r="G603" s="9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7" customHeight="1">
      <c r="A604" s="7"/>
      <c r="B604" s="10"/>
      <c r="C604" s="9"/>
      <c r="D604" s="9"/>
      <c r="E604" s="9"/>
      <c r="F604" s="9"/>
      <c r="G604" s="9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7" customHeight="1">
      <c r="A605" s="7"/>
      <c r="B605" s="10"/>
      <c r="C605" s="9"/>
      <c r="D605" s="9"/>
      <c r="E605" s="9"/>
      <c r="F605" s="9"/>
      <c r="G605" s="9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7" customHeight="1">
      <c r="A606" s="7"/>
      <c r="B606" s="10"/>
      <c r="C606" s="9"/>
      <c r="D606" s="9"/>
      <c r="E606" s="9"/>
      <c r="F606" s="9"/>
      <c r="G606" s="9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7" customHeight="1">
      <c r="A607" s="7"/>
      <c r="B607" s="10"/>
      <c r="C607" s="9"/>
      <c r="D607" s="9"/>
      <c r="E607" s="9"/>
      <c r="F607" s="9"/>
      <c r="G607" s="9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7" customHeight="1">
      <c r="A608" s="7"/>
      <c r="B608" s="10"/>
      <c r="C608" s="9"/>
      <c r="D608" s="9"/>
      <c r="E608" s="9"/>
      <c r="F608" s="9"/>
      <c r="G608" s="9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7" customHeight="1">
      <c r="A609" s="7"/>
      <c r="B609" s="10"/>
      <c r="C609" s="9"/>
      <c r="D609" s="9"/>
      <c r="E609" s="9"/>
      <c r="F609" s="9"/>
      <c r="G609" s="9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7" customHeight="1">
      <c r="A610" s="7"/>
      <c r="B610" s="10"/>
      <c r="C610" s="9"/>
      <c r="D610" s="9"/>
      <c r="E610" s="9"/>
      <c r="F610" s="9"/>
      <c r="G610" s="9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7" customHeight="1">
      <c r="A611" s="7"/>
      <c r="B611" s="10"/>
      <c r="C611" s="9"/>
      <c r="D611" s="9"/>
      <c r="E611" s="9"/>
      <c r="F611" s="9"/>
      <c r="G611" s="9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7" customHeight="1">
      <c r="A612" s="7"/>
      <c r="B612" s="10"/>
      <c r="C612" s="9"/>
      <c r="D612" s="9"/>
      <c r="E612" s="9"/>
      <c r="F612" s="9"/>
      <c r="G612" s="9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7" customHeight="1">
      <c r="A613" s="7"/>
      <c r="B613" s="10"/>
      <c r="C613" s="9"/>
      <c r="D613" s="9"/>
      <c r="E613" s="9"/>
      <c r="F613" s="9"/>
      <c r="G613" s="9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7" customHeight="1">
      <c r="A614" s="7"/>
      <c r="B614" s="10"/>
      <c r="C614" s="9"/>
      <c r="D614" s="9"/>
      <c r="E614" s="9"/>
      <c r="F614" s="9"/>
      <c r="G614" s="9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7" customHeight="1">
      <c r="A615" s="7"/>
      <c r="B615" s="10"/>
      <c r="C615" s="9"/>
      <c r="D615" s="9"/>
      <c r="E615" s="9"/>
      <c r="F615" s="9"/>
      <c r="G615" s="9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7" customHeight="1">
      <c r="A616" s="7"/>
      <c r="B616" s="10"/>
      <c r="C616" s="9"/>
      <c r="D616" s="9"/>
      <c r="E616" s="9"/>
      <c r="F616" s="9"/>
      <c r="G616" s="9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7" customHeight="1">
      <c r="A617" s="7"/>
      <c r="B617" s="10"/>
      <c r="C617" s="9"/>
      <c r="D617" s="9"/>
      <c r="E617" s="9"/>
      <c r="F617" s="9"/>
      <c r="G617" s="9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7" customHeight="1">
      <c r="A618" s="7"/>
      <c r="B618" s="10"/>
      <c r="C618" s="9"/>
      <c r="D618" s="9"/>
      <c r="E618" s="9"/>
      <c r="F618" s="9"/>
      <c r="G618" s="9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7" customHeight="1">
      <c r="A619" s="7"/>
      <c r="B619" s="10"/>
      <c r="C619" s="9"/>
      <c r="D619" s="9"/>
      <c r="E619" s="9"/>
      <c r="F619" s="9"/>
      <c r="G619" s="9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7" customHeight="1">
      <c r="A620" s="7"/>
      <c r="B620" s="10"/>
      <c r="C620" s="9"/>
      <c r="D620" s="9"/>
      <c r="E620" s="9"/>
      <c r="F620" s="9"/>
      <c r="G620" s="9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7" customHeight="1">
      <c r="A621" s="7"/>
      <c r="B621" s="10"/>
      <c r="C621" s="9"/>
      <c r="D621" s="9"/>
      <c r="E621" s="9"/>
      <c r="F621" s="9"/>
      <c r="G621" s="9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7" customHeight="1">
      <c r="A622" s="7"/>
      <c r="B622" s="10"/>
      <c r="C622" s="9"/>
      <c r="D622" s="9"/>
      <c r="E622" s="9"/>
      <c r="F622" s="9"/>
      <c r="G622" s="9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7" customHeight="1">
      <c r="A623" s="7"/>
      <c r="B623" s="10"/>
      <c r="C623" s="9"/>
      <c r="D623" s="9"/>
      <c r="E623" s="9"/>
      <c r="F623" s="9"/>
      <c r="G623" s="9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7" customHeight="1">
      <c r="A624" s="7"/>
      <c r="B624" s="10"/>
      <c r="C624" s="9"/>
      <c r="D624" s="9"/>
      <c r="E624" s="9"/>
      <c r="F624" s="9"/>
      <c r="G624" s="9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7" customHeight="1">
      <c r="A625" s="7"/>
      <c r="B625" s="10"/>
      <c r="C625" s="9"/>
      <c r="D625" s="9"/>
      <c r="E625" s="9"/>
      <c r="F625" s="9"/>
      <c r="G625" s="9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7" customHeight="1">
      <c r="A626" s="7"/>
      <c r="B626" s="10"/>
      <c r="C626" s="9"/>
      <c r="D626" s="9"/>
      <c r="E626" s="9"/>
      <c r="F626" s="9"/>
      <c r="G626" s="9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7" customHeight="1">
      <c r="A627" s="7"/>
      <c r="B627" s="10"/>
      <c r="C627" s="9"/>
      <c r="D627" s="9"/>
      <c r="E627" s="9"/>
      <c r="F627" s="9"/>
      <c r="G627" s="9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7" customHeight="1">
      <c r="A628" s="7"/>
      <c r="B628" s="10"/>
      <c r="C628" s="9"/>
      <c r="D628" s="9"/>
      <c r="E628" s="9"/>
      <c r="F628" s="9"/>
      <c r="G628" s="9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7" customHeight="1">
      <c r="A629" s="7"/>
      <c r="B629" s="10"/>
      <c r="C629" s="9"/>
      <c r="D629" s="9"/>
      <c r="E629" s="9"/>
      <c r="F629" s="9"/>
      <c r="G629" s="9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7" customHeight="1">
      <c r="A630" s="7"/>
      <c r="B630" s="10"/>
      <c r="C630" s="9"/>
      <c r="D630" s="9"/>
      <c r="E630" s="9"/>
      <c r="F630" s="9"/>
      <c r="G630" s="9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7" customHeight="1">
      <c r="A631" s="7"/>
      <c r="B631" s="10"/>
      <c r="C631" s="9"/>
      <c r="D631" s="9"/>
      <c r="E631" s="9"/>
      <c r="F631" s="9"/>
      <c r="G631" s="9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7" customHeight="1">
      <c r="A632" s="7"/>
      <c r="B632" s="10"/>
      <c r="C632" s="9"/>
      <c r="D632" s="9"/>
      <c r="E632" s="9"/>
      <c r="F632" s="9"/>
      <c r="G632" s="9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7" customHeight="1">
      <c r="A633" s="7"/>
      <c r="B633" s="10"/>
      <c r="C633" s="9"/>
      <c r="D633" s="9"/>
      <c r="E633" s="9"/>
      <c r="F633" s="9"/>
      <c r="G633" s="9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7" customHeight="1">
      <c r="A634" s="7"/>
      <c r="B634" s="10"/>
      <c r="C634" s="9"/>
      <c r="D634" s="9"/>
      <c r="E634" s="9"/>
      <c r="F634" s="9"/>
      <c r="G634" s="9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7" customHeight="1">
      <c r="A635" s="7"/>
      <c r="B635" s="10"/>
      <c r="C635" s="9"/>
      <c r="D635" s="9"/>
      <c r="E635" s="9"/>
      <c r="F635" s="9"/>
      <c r="G635" s="9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7" customHeight="1">
      <c r="A636" s="7"/>
      <c r="B636" s="10"/>
      <c r="C636" s="9"/>
      <c r="D636" s="9"/>
      <c r="E636" s="9"/>
      <c r="F636" s="9"/>
      <c r="G636" s="9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7" customHeight="1">
      <c r="A637" s="7"/>
      <c r="B637" s="10"/>
      <c r="C637" s="9"/>
      <c r="D637" s="9"/>
      <c r="E637" s="9"/>
      <c r="F637" s="9"/>
      <c r="G637" s="9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7" customHeight="1">
      <c r="A638" s="7"/>
      <c r="B638" s="10"/>
      <c r="C638" s="9"/>
      <c r="D638" s="9"/>
      <c r="E638" s="9"/>
      <c r="F638" s="9"/>
      <c r="G638" s="9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7" customHeight="1">
      <c r="A639" s="7"/>
      <c r="B639" s="10"/>
      <c r="C639" s="9"/>
      <c r="D639" s="9"/>
      <c r="E639" s="9"/>
      <c r="F639" s="9"/>
      <c r="G639" s="9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7" customHeight="1">
      <c r="A640" s="7"/>
      <c r="B640" s="10"/>
      <c r="C640" s="9"/>
      <c r="D640" s="9"/>
      <c r="E640" s="9"/>
      <c r="F640" s="9"/>
      <c r="G640" s="9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7" customHeight="1">
      <c r="A641" s="7"/>
      <c r="B641" s="10"/>
      <c r="C641" s="9"/>
      <c r="D641" s="9"/>
      <c r="E641" s="9"/>
      <c r="F641" s="9"/>
      <c r="G641" s="9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7" customHeight="1">
      <c r="A642" s="7"/>
      <c r="B642" s="10"/>
      <c r="C642" s="9"/>
      <c r="D642" s="9"/>
      <c r="E642" s="9"/>
      <c r="F642" s="9"/>
      <c r="G642" s="9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7" customHeight="1">
      <c r="A643" s="7"/>
      <c r="B643" s="10"/>
      <c r="C643" s="9"/>
      <c r="D643" s="9"/>
      <c r="E643" s="9"/>
      <c r="F643" s="9"/>
      <c r="G643" s="9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7" customHeight="1">
      <c r="A644" s="7"/>
      <c r="B644" s="10"/>
      <c r="C644" s="9"/>
      <c r="D644" s="9"/>
      <c r="E644" s="9"/>
      <c r="F644" s="9"/>
      <c r="G644" s="9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7" customHeight="1">
      <c r="A645" s="7"/>
      <c r="B645" s="10"/>
      <c r="C645" s="9"/>
      <c r="D645" s="9"/>
      <c r="E645" s="9"/>
      <c r="F645" s="9"/>
      <c r="G645" s="9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7" customHeight="1">
      <c r="A646" s="7"/>
      <c r="B646" s="10"/>
      <c r="C646" s="9"/>
      <c r="D646" s="9"/>
      <c r="E646" s="9"/>
      <c r="F646" s="9"/>
      <c r="G646" s="9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7" customHeight="1">
      <c r="A647" s="7"/>
      <c r="B647" s="10"/>
      <c r="C647" s="9"/>
      <c r="D647" s="9"/>
      <c r="E647" s="9"/>
      <c r="F647" s="9"/>
      <c r="G647" s="9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7" customHeight="1">
      <c r="A648" s="7"/>
      <c r="B648" s="10"/>
      <c r="C648" s="9"/>
      <c r="D648" s="9"/>
      <c r="E648" s="9"/>
      <c r="F648" s="9"/>
      <c r="G648" s="9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7" customHeight="1">
      <c r="A649" s="7"/>
      <c r="B649" s="10"/>
      <c r="C649" s="9"/>
      <c r="D649" s="9"/>
      <c r="E649" s="9"/>
      <c r="F649" s="9"/>
      <c r="G649" s="9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7" customHeight="1">
      <c r="A650" s="7"/>
      <c r="B650" s="10"/>
      <c r="C650" s="9"/>
      <c r="D650" s="9"/>
      <c r="E650" s="9"/>
      <c r="F650" s="9"/>
      <c r="G650" s="9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7" customHeight="1">
      <c r="A651" s="7"/>
      <c r="B651" s="10"/>
      <c r="C651" s="9"/>
      <c r="D651" s="9"/>
      <c r="E651" s="9"/>
      <c r="F651" s="9"/>
      <c r="G651" s="9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7" customHeight="1">
      <c r="A652" s="7"/>
      <c r="B652" s="10"/>
      <c r="C652" s="9"/>
      <c r="D652" s="9"/>
      <c r="E652" s="9"/>
      <c r="F652" s="9"/>
      <c r="G652" s="9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7" customHeight="1">
      <c r="A653" s="7"/>
      <c r="B653" s="10"/>
      <c r="C653" s="9"/>
      <c r="D653" s="9"/>
      <c r="E653" s="9"/>
      <c r="F653" s="9"/>
      <c r="G653" s="9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7" customHeight="1">
      <c r="A654" s="7"/>
      <c r="B654" s="10"/>
      <c r="C654" s="9"/>
      <c r="D654" s="9"/>
      <c r="E654" s="9"/>
      <c r="F654" s="9"/>
      <c r="G654" s="9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7" customHeight="1">
      <c r="A655" s="7"/>
      <c r="B655" s="10"/>
      <c r="C655" s="9"/>
      <c r="D655" s="9"/>
      <c r="E655" s="9"/>
      <c r="F655" s="9"/>
      <c r="G655" s="9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7" customHeight="1">
      <c r="A656" s="7"/>
      <c r="B656" s="10"/>
      <c r="C656" s="9"/>
      <c r="D656" s="9"/>
      <c r="E656" s="9"/>
      <c r="F656" s="9"/>
      <c r="G656" s="9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7" customHeight="1">
      <c r="A657" s="7"/>
      <c r="B657" s="10"/>
      <c r="C657" s="9"/>
      <c r="D657" s="9"/>
      <c r="E657" s="9"/>
      <c r="F657" s="9"/>
      <c r="G657" s="9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7" customHeight="1">
      <c r="A658" s="7"/>
      <c r="B658" s="10"/>
      <c r="C658" s="9"/>
      <c r="D658" s="9"/>
      <c r="E658" s="9"/>
      <c r="F658" s="9"/>
      <c r="G658" s="9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7" customHeight="1">
      <c r="A659" s="7"/>
      <c r="B659" s="10"/>
      <c r="C659" s="9"/>
      <c r="D659" s="9"/>
      <c r="E659" s="9"/>
      <c r="F659" s="9"/>
      <c r="G659" s="9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7" customHeight="1">
      <c r="A660" s="7"/>
      <c r="B660" s="10"/>
      <c r="C660" s="9"/>
      <c r="D660" s="9"/>
      <c r="E660" s="9"/>
      <c r="F660" s="9"/>
      <c r="G660" s="9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7" customHeight="1">
      <c r="A661" s="7"/>
      <c r="B661" s="10"/>
      <c r="C661" s="9"/>
      <c r="D661" s="9"/>
      <c r="E661" s="9"/>
      <c r="F661" s="9"/>
      <c r="G661" s="9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7" customHeight="1">
      <c r="A662" s="7"/>
      <c r="B662" s="10"/>
      <c r="C662" s="9"/>
      <c r="D662" s="9"/>
      <c r="E662" s="9"/>
      <c r="F662" s="9"/>
      <c r="G662" s="9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7" customHeight="1">
      <c r="A663" s="7"/>
      <c r="B663" s="10"/>
      <c r="C663" s="9"/>
      <c r="D663" s="9"/>
      <c r="E663" s="9"/>
      <c r="F663" s="9"/>
      <c r="G663" s="9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7" customHeight="1">
      <c r="A664" s="7"/>
      <c r="B664" s="10"/>
      <c r="C664" s="9"/>
      <c r="D664" s="9"/>
      <c r="E664" s="9"/>
      <c r="F664" s="9"/>
      <c r="G664" s="9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7" customHeight="1">
      <c r="A665" s="7"/>
      <c r="B665" s="10"/>
      <c r="C665" s="9"/>
      <c r="D665" s="9"/>
      <c r="E665" s="9"/>
      <c r="F665" s="9"/>
      <c r="G665" s="9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7" customHeight="1">
      <c r="A666" s="7"/>
      <c r="B666" s="10"/>
      <c r="C666" s="9"/>
      <c r="D666" s="9"/>
      <c r="E666" s="9"/>
      <c r="F666" s="9"/>
      <c r="G666" s="9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7" customHeight="1">
      <c r="A667" s="7"/>
      <c r="B667" s="10"/>
      <c r="C667" s="9"/>
      <c r="D667" s="9"/>
      <c r="E667" s="9"/>
      <c r="F667" s="9"/>
      <c r="G667" s="9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7" customHeight="1">
      <c r="A668" s="7"/>
      <c r="B668" s="10"/>
      <c r="C668" s="9"/>
      <c r="D668" s="9"/>
      <c r="E668" s="9"/>
      <c r="F668" s="9"/>
      <c r="G668" s="9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7" customHeight="1">
      <c r="A669" s="7"/>
      <c r="B669" s="10"/>
      <c r="C669" s="9"/>
      <c r="D669" s="9"/>
      <c r="E669" s="9"/>
      <c r="F669" s="9"/>
      <c r="G669" s="9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7" customHeight="1">
      <c r="A670" s="7"/>
      <c r="B670" s="10"/>
      <c r="C670" s="9"/>
      <c r="D670" s="9"/>
      <c r="E670" s="9"/>
      <c r="F670" s="9"/>
      <c r="G670" s="9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7" customHeight="1">
      <c r="A671" s="7"/>
      <c r="B671" s="10"/>
      <c r="C671" s="9"/>
      <c r="D671" s="9"/>
      <c r="E671" s="9"/>
      <c r="F671" s="9"/>
      <c r="G671" s="9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7" customHeight="1">
      <c r="A672" s="7"/>
      <c r="B672" s="10"/>
      <c r="C672" s="9"/>
      <c r="D672" s="9"/>
      <c r="E672" s="9"/>
      <c r="F672" s="9"/>
      <c r="G672" s="9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7" customHeight="1">
      <c r="A673" s="7"/>
      <c r="B673" s="10"/>
      <c r="C673" s="9"/>
      <c r="D673" s="9"/>
      <c r="E673" s="9"/>
      <c r="F673" s="9"/>
      <c r="G673" s="9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7" customHeight="1">
      <c r="A674" s="7"/>
      <c r="B674" s="10"/>
      <c r="C674" s="9"/>
      <c r="D674" s="9"/>
      <c r="E674" s="9"/>
      <c r="F674" s="9"/>
      <c r="G674" s="9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7" customHeight="1">
      <c r="A675" s="7"/>
      <c r="B675" s="10"/>
      <c r="C675" s="9"/>
      <c r="D675" s="9"/>
      <c r="E675" s="9"/>
      <c r="F675" s="9"/>
      <c r="G675" s="9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7" customHeight="1">
      <c r="A676" s="7"/>
      <c r="B676" s="10"/>
      <c r="C676" s="9"/>
      <c r="D676" s="9"/>
      <c r="E676" s="9"/>
      <c r="F676" s="9"/>
      <c r="G676" s="9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7" customHeight="1">
      <c r="A677" s="7"/>
      <c r="B677" s="10"/>
      <c r="C677" s="9"/>
      <c r="D677" s="9"/>
      <c r="E677" s="9"/>
      <c r="F677" s="9"/>
      <c r="G677" s="9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7" customHeight="1">
      <c r="A678" s="7"/>
      <c r="B678" s="10"/>
      <c r="C678" s="9"/>
      <c r="D678" s="9"/>
      <c r="E678" s="9"/>
      <c r="F678" s="9"/>
      <c r="G678" s="9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7" customHeight="1">
      <c r="A679" s="7"/>
      <c r="B679" s="10"/>
      <c r="C679" s="9"/>
      <c r="D679" s="9"/>
      <c r="E679" s="9"/>
      <c r="F679" s="9"/>
      <c r="G679" s="9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7" customHeight="1">
      <c r="A680" s="7"/>
      <c r="B680" s="10"/>
      <c r="C680" s="9"/>
      <c r="D680" s="9"/>
      <c r="E680" s="9"/>
      <c r="F680" s="9"/>
      <c r="G680" s="9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7" customHeight="1">
      <c r="A681" s="7"/>
      <c r="B681" s="10"/>
      <c r="C681" s="9"/>
      <c r="D681" s="9"/>
      <c r="E681" s="9"/>
      <c r="F681" s="9"/>
      <c r="G681" s="9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7" customHeight="1">
      <c r="A682" s="7"/>
      <c r="B682" s="10"/>
      <c r="C682" s="9"/>
      <c r="D682" s="9"/>
      <c r="E682" s="9"/>
      <c r="F682" s="9"/>
      <c r="G682" s="9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7" customHeight="1">
      <c r="A683" s="7"/>
      <c r="B683" s="10"/>
      <c r="C683" s="9"/>
      <c r="D683" s="9"/>
      <c r="E683" s="9"/>
      <c r="F683" s="9"/>
      <c r="G683" s="9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7" customHeight="1">
      <c r="A684" s="7"/>
      <c r="B684" s="10"/>
      <c r="C684" s="9"/>
      <c r="D684" s="9"/>
      <c r="E684" s="9"/>
      <c r="F684" s="9"/>
      <c r="G684" s="9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7" customHeight="1">
      <c r="A685" s="7"/>
      <c r="B685" s="10"/>
      <c r="C685" s="9"/>
      <c r="D685" s="9"/>
      <c r="E685" s="9"/>
      <c r="F685" s="9"/>
      <c r="G685" s="9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7" customHeight="1">
      <c r="A686" s="7"/>
      <c r="B686" s="10"/>
      <c r="C686" s="9"/>
      <c r="D686" s="9"/>
      <c r="E686" s="9"/>
      <c r="F686" s="9"/>
      <c r="G686" s="9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7" customHeight="1">
      <c r="A687" s="7"/>
      <c r="B687" s="10"/>
      <c r="C687" s="9"/>
      <c r="D687" s="9"/>
      <c r="E687" s="9"/>
      <c r="F687" s="9"/>
      <c r="G687" s="9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7" customHeight="1">
      <c r="A688" s="7"/>
      <c r="B688" s="10"/>
      <c r="C688" s="9"/>
      <c r="D688" s="9"/>
      <c r="E688" s="9"/>
      <c r="F688" s="9"/>
      <c r="G688" s="9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7" customHeight="1">
      <c r="A689" s="7"/>
      <c r="B689" s="10"/>
      <c r="C689" s="9"/>
      <c r="D689" s="9"/>
      <c r="E689" s="9"/>
      <c r="F689" s="9"/>
      <c r="G689" s="9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7" customHeight="1">
      <c r="A690" s="7"/>
      <c r="B690" s="10"/>
      <c r="C690" s="9"/>
      <c r="D690" s="9"/>
      <c r="E690" s="9"/>
      <c r="F690" s="9"/>
      <c r="G690" s="9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7" customHeight="1">
      <c r="A691" s="7"/>
      <c r="B691" s="10"/>
      <c r="C691" s="9"/>
      <c r="D691" s="9"/>
      <c r="E691" s="9"/>
      <c r="F691" s="9"/>
      <c r="G691" s="9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7" customHeight="1">
      <c r="A692" s="7"/>
      <c r="B692" s="10"/>
      <c r="C692" s="9"/>
      <c r="D692" s="9"/>
      <c r="E692" s="9"/>
      <c r="F692" s="9"/>
      <c r="G692" s="9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7" customHeight="1">
      <c r="A693" s="7"/>
      <c r="B693" s="10"/>
      <c r="C693" s="9"/>
      <c r="D693" s="9"/>
      <c r="E693" s="9"/>
      <c r="F693" s="9"/>
      <c r="G693" s="9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7" customHeight="1">
      <c r="A694" s="7"/>
      <c r="B694" s="10"/>
      <c r="C694" s="9"/>
      <c r="D694" s="9"/>
      <c r="E694" s="9"/>
      <c r="F694" s="9"/>
      <c r="G694" s="9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7" customHeight="1">
      <c r="A695" s="7"/>
      <c r="B695" s="10"/>
      <c r="C695" s="9"/>
      <c r="D695" s="9"/>
      <c r="E695" s="9"/>
      <c r="F695" s="9"/>
      <c r="G695" s="9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7" customHeight="1">
      <c r="A696" s="7"/>
      <c r="B696" s="10"/>
      <c r="C696" s="9"/>
      <c r="D696" s="9"/>
      <c r="E696" s="9"/>
      <c r="F696" s="9"/>
      <c r="G696" s="9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7" customHeight="1">
      <c r="A697" s="7"/>
      <c r="B697" s="10"/>
      <c r="C697" s="9"/>
      <c r="D697" s="9"/>
      <c r="E697" s="9"/>
      <c r="F697" s="9"/>
      <c r="G697" s="9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7" customHeight="1">
      <c r="A698" s="7"/>
      <c r="B698" s="10"/>
      <c r="C698" s="9"/>
      <c r="D698" s="9"/>
      <c r="E698" s="9"/>
      <c r="F698" s="9"/>
      <c r="G698" s="9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7" customHeight="1">
      <c r="A699" s="7"/>
      <c r="B699" s="10"/>
      <c r="C699" s="9"/>
      <c r="D699" s="9"/>
      <c r="E699" s="9"/>
      <c r="F699" s="9"/>
      <c r="G699" s="9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7" customHeight="1">
      <c r="A700" s="7"/>
      <c r="B700" s="10"/>
      <c r="C700" s="9"/>
      <c r="D700" s="9"/>
      <c r="E700" s="9"/>
      <c r="F700" s="9"/>
      <c r="G700" s="9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7" customHeight="1">
      <c r="A701" s="7"/>
      <c r="B701" s="10"/>
      <c r="C701" s="9"/>
      <c r="D701" s="9"/>
      <c r="E701" s="9"/>
      <c r="F701" s="9"/>
      <c r="G701" s="9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7" customHeight="1">
      <c r="A702" s="7"/>
      <c r="B702" s="10"/>
      <c r="C702" s="9"/>
      <c r="D702" s="9"/>
      <c r="E702" s="9"/>
      <c r="F702" s="9"/>
      <c r="G702" s="9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7" customHeight="1">
      <c r="A703" s="7"/>
      <c r="B703" s="10"/>
      <c r="C703" s="9"/>
      <c r="D703" s="9"/>
      <c r="E703" s="9"/>
      <c r="F703" s="9"/>
      <c r="G703" s="9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7" customHeight="1">
      <c r="A704" s="7"/>
      <c r="B704" s="10"/>
      <c r="C704" s="9"/>
      <c r="D704" s="9"/>
      <c r="E704" s="9"/>
      <c r="F704" s="9"/>
      <c r="G704" s="9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7" customHeight="1">
      <c r="A705" s="7"/>
      <c r="B705" s="10"/>
      <c r="C705" s="9"/>
      <c r="D705" s="9"/>
      <c r="E705" s="9"/>
      <c r="F705" s="9"/>
      <c r="G705" s="9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7" customHeight="1">
      <c r="A706" s="7"/>
      <c r="B706" s="10"/>
      <c r="C706" s="9"/>
      <c r="D706" s="9"/>
      <c r="E706" s="9"/>
      <c r="F706" s="9"/>
      <c r="G706" s="9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7" customHeight="1">
      <c r="A707" s="7"/>
      <c r="B707" s="10"/>
      <c r="C707" s="9"/>
      <c r="D707" s="9"/>
      <c r="E707" s="9"/>
      <c r="F707" s="9"/>
      <c r="G707" s="9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7" customHeight="1">
      <c r="A708" s="7"/>
      <c r="B708" s="10"/>
      <c r="C708" s="9"/>
      <c r="D708" s="9"/>
      <c r="E708" s="9"/>
      <c r="F708" s="9"/>
      <c r="G708" s="9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7" customHeight="1">
      <c r="A709" s="7"/>
      <c r="B709" s="10"/>
      <c r="C709" s="9"/>
      <c r="D709" s="9"/>
      <c r="E709" s="9"/>
      <c r="F709" s="9"/>
      <c r="G709" s="9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7" customHeight="1">
      <c r="A710" s="7"/>
      <c r="B710" s="10"/>
      <c r="C710" s="9"/>
      <c r="D710" s="9"/>
      <c r="E710" s="9"/>
      <c r="F710" s="9"/>
      <c r="G710" s="9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7" customHeight="1">
      <c r="A711" s="7"/>
      <c r="B711" s="10"/>
      <c r="C711" s="9"/>
      <c r="D711" s="9"/>
      <c r="E711" s="9"/>
      <c r="F711" s="9"/>
      <c r="G711" s="9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7" customHeight="1">
      <c r="A712" s="7"/>
      <c r="B712" s="10"/>
      <c r="C712" s="9"/>
      <c r="D712" s="9"/>
      <c r="E712" s="9"/>
      <c r="F712" s="9"/>
      <c r="G712" s="9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7" customHeight="1">
      <c r="A713" s="7"/>
      <c r="B713" s="10"/>
      <c r="C713" s="9"/>
      <c r="D713" s="9"/>
      <c r="E713" s="9"/>
      <c r="F713" s="9"/>
      <c r="G713" s="9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7" customHeight="1">
      <c r="A714" s="7"/>
      <c r="B714" s="10"/>
      <c r="C714" s="9"/>
      <c r="D714" s="9"/>
      <c r="E714" s="9"/>
      <c r="F714" s="9"/>
      <c r="G714" s="9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7" customHeight="1">
      <c r="A715" s="7"/>
      <c r="B715" s="10"/>
      <c r="C715" s="9"/>
      <c r="D715" s="9"/>
      <c r="E715" s="9"/>
      <c r="F715" s="9"/>
      <c r="G715" s="9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7" customHeight="1">
      <c r="A716" s="7"/>
      <c r="B716" s="10"/>
      <c r="C716" s="9"/>
      <c r="D716" s="9"/>
      <c r="E716" s="9"/>
      <c r="F716" s="9"/>
      <c r="G716" s="9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7" customHeight="1">
      <c r="A717" s="7"/>
      <c r="B717" s="10"/>
      <c r="C717" s="9"/>
      <c r="D717" s="9"/>
      <c r="E717" s="9"/>
      <c r="F717" s="9"/>
      <c r="G717" s="9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7" customHeight="1">
      <c r="A718" s="7"/>
      <c r="B718" s="10"/>
      <c r="C718" s="9"/>
      <c r="D718" s="9"/>
      <c r="E718" s="9"/>
      <c r="F718" s="9"/>
      <c r="G718" s="9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7" customHeight="1">
      <c r="A719" s="7"/>
      <c r="B719" s="10"/>
      <c r="C719" s="9"/>
      <c r="D719" s="9"/>
      <c r="E719" s="9"/>
      <c r="F719" s="9"/>
      <c r="G719" s="9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7" customHeight="1">
      <c r="A720" s="7"/>
      <c r="B720" s="10"/>
      <c r="C720" s="9"/>
      <c r="D720" s="9"/>
      <c r="E720" s="9"/>
      <c r="F720" s="9"/>
      <c r="G720" s="9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7" customHeight="1">
      <c r="A721" s="7"/>
      <c r="B721" s="10"/>
      <c r="C721" s="9"/>
      <c r="D721" s="9"/>
      <c r="E721" s="9"/>
      <c r="F721" s="9"/>
      <c r="G721" s="9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7" customHeight="1">
      <c r="A722" s="7"/>
      <c r="B722" s="10"/>
      <c r="C722" s="9"/>
      <c r="D722" s="9"/>
      <c r="E722" s="9"/>
      <c r="F722" s="9"/>
      <c r="G722" s="9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7" customHeight="1">
      <c r="A723" s="7"/>
      <c r="B723" s="10"/>
      <c r="C723" s="9"/>
      <c r="D723" s="9"/>
      <c r="E723" s="9"/>
      <c r="F723" s="9"/>
      <c r="G723" s="9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7" customHeight="1">
      <c r="A724" s="7"/>
      <c r="B724" s="10"/>
      <c r="C724" s="9"/>
      <c r="D724" s="9"/>
      <c r="E724" s="9"/>
      <c r="F724" s="9"/>
      <c r="G724" s="9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7" customHeight="1">
      <c r="A725" s="7"/>
      <c r="B725" s="10"/>
      <c r="C725" s="9"/>
      <c r="D725" s="9"/>
      <c r="E725" s="9"/>
      <c r="F725" s="9"/>
      <c r="G725" s="9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7" customHeight="1">
      <c r="A726" s="7"/>
      <c r="B726" s="10"/>
      <c r="C726" s="9"/>
      <c r="D726" s="9"/>
      <c r="E726" s="9"/>
      <c r="F726" s="9"/>
      <c r="G726" s="9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7" customHeight="1">
      <c r="A727" s="7"/>
      <c r="B727" s="10"/>
      <c r="C727" s="9"/>
      <c r="D727" s="9"/>
      <c r="E727" s="9"/>
      <c r="F727" s="9"/>
      <c r="G727" s="9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7" customHeight="1">
      <c r="A728" s="7"/>
      <c r="B728" s="10"/>
      <c r="C728" s="9"/>
      <c r="D728" s="9"/>
      <c r="E728" s="9"/>
      <c r="F728" s="9"/>
      <c r="G728" s="9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7" customHeight="1">
      <c r="A729" s="7"/>
      <c r="B729" s="10"/>
      <c r="C729" s="9"/>
      <c r="D729" s="9"/>
      <c r="E729" s="9"/>
      <c r="F729" s="9"/>
      <c r="G729" s="9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7" customHeight="1">
      <c r="A730" s="7"/>
      <c r="B730" s="10"/>
      <c r="C730" s="9"/>
      <c r="D730" s="9"/>
      <c r="E730" s="9"/>
      <c r="F730" s="9"/>
      <c r="G730" s="9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7" customHeight="1">
      <c r="A731" s="7"/>
      <c r="B731" s="10"/>
      <c r="C731" s="9"/>
      <c r="D731" s="9"/>
      <c r="E731" s="9"/>
      <c r="F731" s="9"/>
      <c r="G731" s="9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7" customHeight="1">
      <c r="A732" s="7"/>
      <c r="B732" s="10"/>
      <c r="C732" s="9"/>
      <c r="D732" s="9"/>
      <c r="E732" s="9"/>
      <c r="F732" s="9"/>
      <c r="G732" s="9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7" customHeight="1">
      <c r="A733" s="7"/>
      <c r="B733" s="10"/>
      <c r="C733" s="9"/>
      <c r="D733" s="9"/>
      <c r="E733" s="9"/>
      <c r="F733" s="9"/>
      <c r="G733" s="9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7" customHeight="1">
      <c r="A734" s="7"/>
      <c r="B734" s="10"/>
      <c r="C734" s="9"/>
      <c r="D734" s="9"/>
      <c r="E734" s="9"/>
      <c r="F734" s="9"/>
      <c r="G734" s="9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7" customHeight="1">
      <c r="A735" s="7"/>
      <c r="B735" s="10"/>
      <c r="C735" s="9"/>
      <c r="D735" s="9"/>
      <c r="E735" s="9"/>
      <c r="F735" s="9"/>
      <c r="G735" s="9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7" customHeight="1">
      <c r="A736" s="7"/>
      <c r="B736" s="10"/>
      <c r="C736" s="9"/>
      <c r="D736" s="9"/>
      <c r="E736" s="9"/>
      <c r="F736" s="9"/>
      <c r="G736" s="9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7" customHeight="1">
      <c r="A737" s="7"/>
      <c r="B737" s="10"/>
      <c r="C737" s="9"/>
      <c r="D737" s="9"/>
      <c r="E737" s="9"/>
      <c r="F737" s="9"/>
      <c r="G737" s="9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7" customHeight="1">
      <c r="A738" s="7"/>
      <c r="B738" s="10"/>
      <c r="C738" s="9"/>
      <c r="D738" s="9"/>
      <c r="E738" s="9"/>
      <c r="F738" s="9"/>
      <c r="G738" s="9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7" customHeight="1">
      <c r="A739" s="7"/>
      <c r="B739" s="10"/>
      <c r="C739" s="9"/>
      <c r="D739" s="9"/>
      <c r="E739" s="9"/>
      <c r="F739" s="9"/>
      <c r="G739" s="9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7" customHeight="1">
      <c r="A740" s="7"/>
      <c r="B740" s="10"/>
      <c r="C740" s="9"/>
      <c r="D740" s="9"/>
      <c r="E740" s="9"/>
      <c r="F740" s="9"/>
      <c r="G740" s="9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7" customHeight="1">
      <c r="A741" s="7"/>
      <c r="B741" s="10"/>
      <c r="C741" s="9"/>
      <c r="D741" s="9"/>
      <c r="E741" s="9"/>
      <c r="F741" s="9"/>
      <c r="G741" s="9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7" customHeight="1">
      <c r="A742" s="7"/>
      <c r="B742" s="10"/>
      <c r="C742" s="9"/>
      <c r="D742" s="9"/>
      <c r="E742" s="9"/>
      <c r="F742" s="9"/>
      <c r="G742" s="9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7" customHeight="1">
      <c r="A743" s="7"/>
      <c r="B743" s="10"/>
      <c r="C743" s="9"/>
      <c r="D743" s="9"/>
      <c r="E743" s="9"/>
      <c r="F743" s="9"/>
      <c r="G743" s="9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7" customHeight="1">
      <c r="A744" s="7"/>
      <c r="B744" s="10"/>
      <c r="C744" s="9"/>
      <c r="D744" s="9"/>
      <c r="E744" s="9"/>
      <c r="F744" s="9"/>
      <c r="G744" s="9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7" customHeight="1">
      <c r="A745" s="7"/>
      <c r="B745" s="10"/>
      <c r="C745" s="9"/>
      <c r="D745" s="9"/>
      <c r="E745" s="9"/>
      <c r="F745" s="9"/>
      <c r="G745" s="9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7" customHeight="1">
      <c r="A746" s="7"/>
      <c r="B746" s="10"/>
      <c r="C746" s="9"/>
      <c r="D746" s="9"/>
      <c r="E746" s="9"/>
      <c r="F746" s="9"/>
      <c r="G746" s="9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7" customHeight="1">
      <c r="A747" s="7"/>
      <c r="B747" s="10"/>
      <c r="C747" s="9"/>
      <c r="D747" s="9"/>
      <c r="E747" s="9"/>
      <c r="F747" s="9"/>
      <c r="G747" s="9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7" customHeight="1">
      <c r="A748" s="7"/>
      <c r="B748" s="10"/>
      <c r="C748" s="9"/>
      <c r="D748" s="9"/>
      <c r="E748" s="9"/>
      <c r="F748" s="9"/>
      <c r="G748" s="9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7" customHeight="1">
      <c r="A749" s="7"/>
      <c r="B749" s="10"/>
      <c r="C749" s="9"/>
      <c r="D749" s="9"/>
      <c r="E749" s="9"/>
      <c r="F749" s="9"/>
      <c r="G749" s="9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7" customHeight="1">
      <c r="A750" s="7"/>
      <c r="B750" s="10"/>
      <c r="C750" s="9"/>
      <c r="D750" s="9"/>
      <c r="E750" s="9"/>
      <c r="F750" s="9"/>
      <c r="G750" s="9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7" customHeight="1">
      <c r="A751" s="7"/>
      <c r="B751" s="10"/>
      <c r="C751" s="9"/>
      <c r="D751" s="9"/>
      <c r="E751" s="9"/>
      <c r="F751" s="9"/>
      <c r="G751" s="9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7" customHeight="1">
      <c r="A752" s="7"/>
      <c r="B752" s="10"/>
      <c r="C752" s="9"/>
      <c r="D752" s="9"/>
      <c r="E752" s="9"/>
      <c r="F752" s="9"/>
      <c r="G752" s="9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7" customHeight="1">
      <c r="A753" s="7"/>
      <c r="B753" s="10"/>
      <c r="C753" s="9"/>
      <c r="D753" s="9"/>
      <c r="E753" s="9"/>
      <c r="F753" s="9"/>
      <c r="G753" s="9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7" customHeight="1">
      <c r="A754" s="7"/>
      <c r="B754" s="10"/>
      <c r="C754" s="9"/>
      <c r="D754" s="9"/>
      <c r="E754" s="9"/>
      <c r="F754" s="9"/>
      <c r="G754" s="9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7" customHeight="1">
      <c r="A755" s="7"/>
      <c r="B755" s="10"/>
      <c r="C755" s="9"/>
      <c r="D755" s="9"/>
      <c r="E755" s="9"/>
      <c r="F755" s="9"/>
      <c r="G755" s="9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7" customHeight="1">
      <c r="A756" s="7"/>
      <c r="B756" s="10"/>
      <c r="C756" s="9"/>
      <c r="D756" s="9"/>
      <c r="E756" s="9"/>
      <c r="F756" s="9"/>
      <c r="G756" s="9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7" customHeight="1">
      <c r="A757" s="7"/>
      <c r="B757" s="10"/>
      <c r="C757" s="9"/>
      <c r="D757" s="9"/>
      <c r="E757" s="9"/>
      <c r="F757" s="9"/>
      <c r="G757" s="9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7" customHeight="1">
      <c r="A758" s="7"/>
      <c r="B758" s="10"/>
      <c r="C758" s="9"/>
      <c r="D758" s="9"/>
      <c r="E758" s="9"/>
      <c r="F758" s="9"/>
      <c r="G758" s="9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7" customHeight="1">
      <c r="A759" s="7"/>
      <c r="B759" s="10"/>
      <c r="C759" s="9"/>
      <c r="D759" s="9"/>
      <c r="E759" s="9"/>
      <c r="F759" s="9"/>
      <c r="G759" s="9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7" customHeight="1">
      <c r="A760" s="7"/>
      <c r="B760" s="10"/>
      <c r="C760" s="9"/>
      <c r="D760" s="9"/>
      <c r="E760" s="9"/>
      <c r="F760" s="9"/>
      <c r="G760" s="9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7" customHeight="1">
      <c r="A761" s="7"/>
      <c r="B761" s="10"/>
      <c r="C761" s="9"/>
      <c r="D761" s="9"/>
      <c r="E761" s="9"/>
      <c r="F761" s="9"/>
      <c r="G761" s="9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7" customHeight="1">
      <c r="A762" s="7"/>
      <c r="B762" s="10"/>
      <c r="C762" s="9"/>
      <c r="D762" s="9"/>
      <c r="E762" s="9"/>
      <c r="F762" s="9"/>
      <c r="G762" s="9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7" customHeight="1">
      <c r="A763" s="7"/>
      <c r="B763" s="10"/>
      <c r="C763" s="9"/>
      <c r="D763" s="9"/>
      <c r="E763" s="9"/>
      <c r="F763" s="9"/>
      <c r="G763" s="9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7" customHeight="1">
      <c r="A764" s="7"/>
      <c r="B764" s="10"/>
      <c r="C764" s="9"/>
      <c r="D764" s="9"/>
      <c r="E764" s="9"/>
      <c r="F764" s="9"/>
      <c r="G764" s="9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7" customHeight="1">
      <c r="A765" s="7"/>
      <c r="B765" s="10"/>
      <c r="C765" s="9"/>
      <c r="D765" s="9"/>
      <c r="E765" s="9"/>
      <c r="F765" s="9"/>
      <c r="G765" s="9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7" customHeight="1">
      <c r="A766" s="7"/>
      <c r="B766" s="10"/>
      <c r="C766" s="9"/>
      <c r="D766" s="9"/>
      <c r="E766" s="9"/>
      <c r="F766" s="9"/>
      <c r="G766" s="9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7" customHeight="1">
      <c r="A767" s="7"/>
      <c r="B767" s="10"/>
      <c r="C767" s="9"/>
      <c r="D767" s="9"/>
      <c r="E767" s="9"/>
      <c r="F767" s="9"/>
      <c r="G767" s="9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7" customHeight="1">
      <c r="A768" s="7"/>
      <c r="B768" s="10"/>
      <c r="C768" s="9"/>
      <c r="D768" s="9"/>
      <c r="E768" s="9"/>
      <c r="F768" s="9"/>
      <c r="G768" s="9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7" customHeight="1">
      <c r="A769" s="7"/>
      <c r="B769" s="10"/>
      <c r="C769" s="9"/>
      <c r="D769" s="9"/>
      <c r="E769" s="9"/>
      <c r="F769" s="9"/>
      <c r="G769" s="9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7" customHeight="1">
      <c r="A770" s="7"/>
      <c r="B770" s="10"/>
      <c r="C770" s="9"/>
      <c r="D770" s="9"/>
      <c r="E770" s="9"/>
      <c r="F770" s="9"/>
      <c r="G770" s="9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7" customHeight="1">
      <c r="A771" s="7"/>
      <c r="B771" s="10"/>
      <c r="C771" s="9"/>
      <c r="D771" s="9"/>
      <c r="E771" s="9"/>
      <c r="F771" s="9"/>
      <c r="G771" s="9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7" customHeight="1">
      <c r="A772" s="7"/>
      <c r="B772" s="10"/>
      <c r="C772" s="9"/>
      <c r="D772" s="9"/>
      <c r="E772" s="9"/>
      <c r="F772" s="9"/>
      <c r="G772" s="9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7" customHeight="1">
      <c r="A773" s="7"/>
      <c r="B773" s="10"/>
      <c r="C773" s="9"/>
      <c r="D773" s="9"/>
      <c r="E773" s="9"/>
      <c r="F773" s="9"/>
      <c r="G773" s="9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7" customHeight="1">
      <c r="A774" s="7"/>
      <c r="B774" s="10"/>
      <c r="C774" s="9"/>
      <c r="D774" s="9"/>
      <c r="E774" s="9"/>
      <c r="F774" s="9"/>
      <c r="G774" s="9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7" customHeight="1">
      <c r="A775" s="7"/>
      <c r="B775" s="10"/>
      <c r="C775" s="9"/>
      <c r="D775" s="9"/>
      <c r="E775" s="9"/>
      <c r="F775" s="9"/>
      <c r="G775" s="9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7" customHeight="1">
      <c r="A776" s="7"/>
      <c r="B776" s="10"/>
      <c r="C776" s="9"/>
      <c r="D776" s="9"/>
      <c r="E776" s="9"/>
      <c r="F776" s="9"/>
      <c r="G776" s="9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7" customHeight="1">
      <c r="A777" s="7"/>
      <c r="B777" s="10"/>
      <c r="C777" s="9"/>
      <c r="D777" s="9"/>
      <c r="E777" s="9"/>
      <c r="F777" s="9"/>
      <c r="G777" s="9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7" customHeight="1">
      <c r="A778" s="7"/>
      <c r="B778" s="10"/>
      <c r="C778" s="9"/>
      <c r="D778" s="9"/>
      <c r="E778" s="9"/>
      <c r="F778" s="9"/>
      <c r="G778" s="9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7" customHeight="1">
      <c r="A779" s="7"/>
      <c r="B779" s="10"/>
      <c r="C779" s="9"/>
      <c r="D779" s="9"/>
      <c r="E779" s="9"/>
      <c r="F779" s="9"/>
      <c r="G779" s="9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7" customHeight="1">
      <c r="A780" s="7"/>
      <c r="B780" s="10"/>
      <c r="C780" s="9"/>
      <c r="D780" s="9"/>
      <c r="E780" s="9"/>
      <c r="F780" s="9"/>
      <c r="G780" s="9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7" customHeight="1">
      <c r="A781" s="7"/>
      <c r="B781" s="10"/>
      <c r="C781" s="9"/>
      <c r="D781" s="9"/>
      <c r="E781" s="9"/>
      <c r="F781" s="9"/>
      <c r="G781" s="9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7" customHeight="1">
      <c r="A782" s="7"/>
      <c r="B782" s="10"/>
      <c r="C782" s="9"/>
      <c r="D782" s="9"/>
      <c r="E782" s="9"/>
      <c r="F782" s="9"/>
      <c r="G782" s="9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7" customHeight="1">
      <c r="A783" s="7"/>
      <c r="B783" s="10"/>
      <c r="C783" s="9"/>
      <c r="D783" s="9"/>
      <c r="E783" s="9"/>
      <c r="F783" s="9"/>
      <c r="G783" s="9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7" customHeight="1">
      <c r="A784" s="7"/>
      <c r="B784" s="10"/>
      <c r="C784" s="9"/>
      <c r="D784" s="9"/>
      <c r="E784" s="9"/>
      <c r="F784" s="9"/>
      <c r="G784" s="9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7" customHeight="1">
      <c r="A785" s="7"/>
      <c r="B785" s="10"/>
      <c r="C785" s="9"/>
      <c r="D785" s="9"/>
      <c r="E785" s="9"/>
      <c r="F785" s="9"/>
      <c r="G785" s="9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7" customHeight="1">
      <c r="A786" s="7"/>
      <c r="B786" s="10"/>
      <c r="C786" s="9"/>
      <c r="D786" s="9"/>
      <c r="E786" s="9"/>
      <c r="F786" s="9"/>
      <c r="G786" s="9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7" customHeight="1">
      <c r="A787" s="7"/>
      <c r="B787" s="10"/>
      <c r="C787" s="9"/>
      <c r="D787" s="9"/>
      <c r="E787" s="9"/>
      <c r="F787" s="9"/>
      <c r="G787" s="9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7" customHeight="1">
      <c r="A788" s="7"/>
      <c r="B788" s="10"/>
      <c r="C788" s="9"/>
      <c r="D788" s="9"/>
      <c r="E788" s="9"/>
      <c r="F788" s="9"/>
      <c r="G788" s="9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7" customHeight="1">
      <c r="A789" s="7"/>
      <c r="B789" s="10"/>
      <c r="C789" s="9"/>
      <c r="D789" s="9"/>
      <c r="E789" s="9"/>
      <c r="F789" s="9"/>
      <c r="G789" s="9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7" customHeight="1">
      <c r="A790" s="7"/>
      <c r="B790" s="10"/>
      <c r="C790" s="9"/>
      <c r="D790" s="9"/>
      <c r="E790" s="9"/>
      <c r="F790" s="9"/>
      <c r="G790" s="9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7" customHeight="1">
      <c r="A791" s="7"/>
      <c r="B791" s="10"/>
      <c r="C791" s="9"/>
      <c r="D791" s="9"/>
      <c r="E791" s="9"/>
      <c r="F791" s="9"/>
      <c r="G791" s="9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7" customHeight="1">
      <c r="A792" s="7"/>
      <c r="B792" s="10"/>
      <c r="C792" s="9"/>
      <c r="D792" s="9"/>
      <c r="E792" s="9"/>
      <c r="F792" s="9"/>
      <c r="G792" s="9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7" customHeight="1">
      <c r="A793" s="7"/>
      <c r="B793" s="10"/>
      <c r="C793" s="9"/>
      <c r="D793" s="9"/>
      <c r="E793" s="9"/>
      <c r="F793" s="9"/>
      <c r="G793" s="9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7" customHeight="1">
      <c r="A794" s="7"/>
      <c r="B794" s="10"/>
      <c r="C794" s="9"/>
      <c r="D794" s="9"/>
      <c r="E794" s="9"/>
      <c r="F794" s="9"/>
      <c r="G794" s="9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7" customHeight="1">
      <c r="A795" s="7"/>
      <c r="B795" s="10"/>
      <c r="C795" s="9"/>
      <c r="D795" s="9"/>
      <c r="E795" s="9"/>
      <c r="F795" s="9"/>
      <c r="G795" s="9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7" customHeight="1">
      <c r="A796" s="7"/>
      <c r="B796" s="10"/>
      <c r="C796" s="9"/>
      <c r="D796" s="9"/>
      <c r="E796" s="9"/>
      <c r="F796" s="9"/>
      <c r="G796" s="9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7" customHeight="1">
      <c r="A797" s="7"/>
      <c r="B797" s="10"/>
      <c r="C797" s="9"/>
      <c r="D797" s="9"/>
      <c r="E797" s="9"/>
      <c r="F797" s="9"/>
      <c r="G797" s="9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7" customHeight="1">
      <c r="A798" s="7"/>
      <c r="B798" s="10"/>
      <c r="C798" s="9"/>
      <c r="D798" s="9"/>
      <c r="E798" s="9"/>
      <c r="F798" s="9"/>
      <c r="G798" s="9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7" customHeight="1">
      <c r="A799" s="7"/>
      <c r="B799" s="10"/>
      <c r="C799" s="9"/>
      <c r="D799" s="9"/>
      <c r="E799" s="9"/>
      <c r="F799" s="9"/>
      <c r="G799" s="9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7" customHeight="1">
      <c r="A800" s="7"/>
      <c r="B800" s="10"/>
      <c r="C800" s="9"/>
      <c r="D800" s="9"/>
      <c r="E800" s="9"/>
      <c r="F800" s="9"/>
      <c r="G800" s="9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7" customHeight="1">
      <c r="A801" s="7"/>
      <c r="B801" s="10"/>
      <c r="C801" s="9"/>
      <c r="D801" s="9"/>
      <c r="E801" s="9"/>
      <c r="F801" s="9"/>
      <c r="G801" s="9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7" customHeight="1">
      <c r="A802" s="7"/>
      <c r="B802" s="10"/>
      <c r="C802" s="9"/>
      <c r="D802" s="9"/>
      <c r="E802" s="9"/>
      <c r="F802" s="9"/>
      <c r="G802" s="9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7" customHeight="1">
      <c r="A803" s="7"/>
      <c r="B803" s="10"/>
      <c r="C803" s="9"/>
      <c r="D803" s="9"/>
      <c r="E803" s="9"/>
      <c r="F803" s="9"/>
      <c r="G803" s="9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7" customHeight="1">
      <c r="A804" s="7"/>
      <c r="B804" s="10"/>
      <c r="C804" s="9"/>
      <c r="D804" s="9"/>
      <c r="E804" s="9"/>
      <c r="F804" s="9"/>
      <c r="G804" s="9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7" customHeight="1">
      <c r="A805" s="7"/>
      <c r="B805" s="10"/>
      <c r="C805" s="9"/>
      <c r="D805" s="9"/>
      <c r="E805" s="9"/>
      <c r="F805" s="9"/>
      <c r="G805" s="9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7" customHeight="1">
      <c r="A806" s="7"/>
      <c r="B806" s="10"/>
      <c r="C806" s="9"/>
      <c r="D806" s="9"/>
      <c r="E806" s="9"/>
      <c r="F806" s="9"/>
      <c r="G806" s="9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7" customHeight="1">
      <c r="A807" s="7"/>
      <c r="B807" s="10"/>
      <c r="C807" s="9"/>
      <c r="D807" s="9"/>
      <c r="E807" s="9"/>
      <c r="F807" s="9"/>
      <c r="G807" s="9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7" customHeight="1">
      <c r="A808" s="7"/>
      <c r="B808" s="10"/>
      <c r="C808" s="9"/>
      <c r="D808" s="9"/>
      <c r="E808" s="9"/>
      <c r="F808" s="9"/>
      <c r="G808" s="9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7" customHeight="1">
      <c r="A809" s="7"/>
      <c r="B809" s="10"/>
      <c r="C809" s="9"/>
      <c r="D809" s="9"/>
      <c r="E809" s="9"/>
      <c r="F809" s="9"/>
      <c r="G809" s="9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7" customHeight="1">
      <c r="A810" s="7"/>
      <c r="B810" s="10"/>
      <c r="C810" s="9"/>
      <c r="D810" s="9"/>
      <c r="E810" s="9"/>
      <c r="F810" s="9"/>
      <c r="G810" s="9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7" customHeight="1">
      <c r="A811" s="7"/>
      <c r="B811" s="10"/>
      <c r="C811" s="9"/>
      <c r="D811" s="9"/>
      <c r="E811" s="9"/>
      <c r="F811" s="9"/>
      <c r="G811" s="9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7" customHeight="1">
      <c r="A812" s="7"/>
      <c r="B812" s="10"/>
      <c r="C812" s="9"/>
      <c r="D812" s="9"/>
      <c r="E812" s="9"/>
      <c r="F812" s="9"/>
      <c r="G812" s="9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7" customHeight="1">
      <c r="A813" s="7"/>
      <c r="B813" s="10"/>
      <c r="C813" s="9"/>
      <c r="D813" s="9"/>
      <c r="E813" s="9"/>
      <c r="F813" s="9"/>
      <c r="G813" s="9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7" customHeight="1">
      <c r="A814" s="7"/>
      <c r="B814" s="10"/>
      <c r="C814" s="9"/>
      <c r="D814" s="9"/>
      <c r="E814" s="9"/>
      <c r="F814" s="9"/>
      <c r="G814" s="9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7" customHeight="1">
      <c r="A815" s="7"/>
      <c r="B815" s="10"/>
      <c r="C815" s="9"/>
      <c r="D815" s="9"/>
      <c r="E815" s="9"/>
      <c r="F815" s="9"/>
      <c r="G815" s="9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7" customHeight="1">
      <c r="A816" s="7"/>
      <c r="B816" s="10"/>
      <c r="C816" s="9"/>
      <c r="D816" s="9"/>
      <c r="E816" s="9"/>
      <c r="F816" s="9"/>
      <c r="G816" s="9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7" customHeight="1">
      <c r="A817" s="7"/>
      <c r="B817" s="10"/>
      <c r="C817" s="9"/>
      <c r="D817" s="9"/>
      <c r="E817" s="9"/>
      <c r="F817" s="9"/>
      <c r="G817" s="9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7" customHeight="1">
      <c r="A818" s="7"/>
      <c r="B818" s="10"/>
      <c r="C818" s="9"/>
      <c r="D818" s="9"/>
      <c r="E818" s="9"/>
      <c r="F818" s="9"/>
      <c r="G818" s="9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7" customHeight="1">
      <c r="A819" s="7"/>
      <c r="B819" s="10"/>
      <c r="C819" s="9"/>
      <c r="D819" s="9"/>
      <c r="E819" s="9"/>
      <c r="F819" s="9"/>
      <c r="G819" s="9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7" customHeight="1">
      <c r="A820" s="7"/>
      <c r="B820" s="10"/>
      <c r="C820" s="9"/>
      <c r="D820" s="9"/>
      <c r="E820" s="9"/>
      <c r="F820" s="9"/>
      <c r="G820" s="9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7" customHeight="1">
      <c r="A821" s="7"/>
      <c r="B821" s="10"/>
      <c r="C821" s="9"/>
      <c r="D821" s="9"/>
      <c r="E821" s="9"/>
      <c r="F821" s="9"/>
      <c r="G821" s="9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7" customHeight="1">
      <c r="A822" s="7"/>
      <c r="B822" s="10"/>
      <c r="C822" s="9"/>
      <c r="D822" s="9"/>
      <c r="E822" s="9"/>
      <c r="F822" s="9"/>
      <c r="G822" s="9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7" customHeight="1">
      <c r="A823" s="7"/>
      <c r="B823" s="10"/>
      <c r="C823" s="9"/>
      <c r="D823" s="9"/>
      <c r="E823" s="9"/>
      <c r="F823" s="9"/>
      <c r="G823" s="9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7" customHeight="1">
      <c r="A824" s="7"/>
      <c r="B824" s="10"/>
      <c r="C824" s="9"/>
      <c r="D824" s="9"/>
      <c r="E824" s="9"/>
      <c r="F824" s="9"/>
      <c r="G824" s="9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7" customHeight="1">
      <c r="A825" s="7"/>
      <c r="B825" s="10"/>
      <c r="C825" s="9"/>
      <c r="D825" s="9"/>
      <c r="E825" s="9"/>
      <c r="F825" s="9"/>
      <c r="G825" s="9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7" customHeight="1">
      <c r="A826" s="7"/>
      <c r="B826" s="10"/>
      <c r="C826" s="9"/>
      <c r="D826" s="9"/>
      <c r="E826" s="9"/>
      <c r="F826" s="9"/>
      <c r="G826" s="9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7" customHeight="1">
      <c r="A827" s="7"/>
      <c r="B827" s="10"/>
      <c r="C827" s="9"/>
      <c r="D827" s="9"/>
      <c r="E827" s="9"/>
      <c r="F827" s="9"/>
      <c r="G827" s="9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7" customHeight="1">
      <c r="A828" s="7"/>
      <c r="B828" s="10"/>
      <c r="C828" s="9"/>
      <c r="D828" s="9"/>
      <c r="E828" s="9"/>
      <c r="F828" s="9"/>
      <c r="G828" s="9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7" customHeight="1">
      <c r="A829" s="7"/>
      <c r="B829" s="10"/>
      <c r="C829" s="9"/>
      <c r="D829" s="9"/>
      <c r="E829" s="9"/>
      <c r="F829" s="9"/>
      <c r="G829" s="9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7" customHeight="1">
      <c r="A830" s="7"/>
      <c r="B830" s="10"/>
      <c r="C830" s="9"/>
      <c r="D830" s="9"/>
      <c r="E830" s="9"/>
      <c r="F830" s="9"/>
      <c r="G830" s="9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7" customHeight="1">
      <c r="A831" s="7"/>
      <c r="B831" s="10"/>
      <c r="C831" s="9"/>
      <c r="D831" s="9"/>
      <c r="E831" s="9"/>
      <c r="F831" s="9"/>
      <c r="G831" s="9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7" customHeight="1">
      <c r="A832" s="7"/>
      <c r="B832" s="10"/>
      <c r="C832" s="9"/>
      <c r="D832" s="9"/>
      <c r="E832" s="9"/>
      <c r="F832" s="9"/>
      <c r="G832" s="9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7" customHeight="1">
      <c r="A833" s="7"/>
      <c r="B833" s="10"/>
      <c r="C833" s="9"/>
      <c r="D833" s="9"/>
      <c r="E833" s="9"/>
      <c r="F833" s="9"/>
      <c r="G833" s="9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7" customHeight="1">
      <c r="A834" s="7"/>
      <c r="B834" s="10"/>
      <c r="C834" s="9"/>
      <c r="D834" s="9"/>
      <c r="E834" s="9"/>
      <c r="F834" s="9"/>
      <c r="G834" s="9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7" customHeight="1">
      <c r="A835" s="7"/>
      <c r="B835" s="10"/>
      <c r="C835" s="9"/>
      <c r="D835" s="9"/>
      <c r="E835" s="9"/>
      <c r="F835" s="9"/>
      <c r="G835" s="9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7" customHeight="1">
      <c r="A836" s="7"/>
      <c r="B836" s="10"/>
      <c r="C836" s="9"/>
      <c r="D836" s="9"/>
      <c r="E836" s="9"/>
      <c r="F836" s="9"/>
      <c r="G836" s="9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7" customHeight="1">
      <c r="A837" s="7"/>
      <c r="B837" s="10"/>
      <c r="C837" s="9"/>
      <c r="D837" s="9"/>
      <c r="E837" s="9"/>
      <c r="F837" s="9"/>
      <c r="G837" s="9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7" customHeight="1">
      <c r="A838" s="7"/>
      <c r="B838" s="10"/>
      <c r="C838" s="9"/>
      <c r="D838" s="9"/>
      <c r="E838" s="9"/>
      <c r="F838" s="9"/>
      <c r="G838" s="9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7" customHeight="1">
      <c r="A839" s="7"/>
      <c r="B839" s="10"/>
      <c r="C839" s="9"/>
      <c r="D839" s="9"/>
      <c r="E839" s="9"/>
      <c r="F839" s="9"/>
      <c r="G839" s="9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7" customHeight="1">
      <c r="A840" s="7"/>
      <c r="B840" s="10"/>
      <c r="C840" s="9"/>
      <c r="D840" s="9"/>
      <c r="E840" s="9"/>
      <c r="F840" s="9"/>
      <c r="G840" s="9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7" customHeight="1">
      <c r="A841" s="7"/>
      <c r="B841" s="10"/>
      <c r="C841" s="9"/>
      <c r="D841" s="9"/>
      <c r="E841" s="9"/>
      <c r="F841" s="9"/>
      <c r="G841" s="9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7" customHeight="1">
      <c r="A842" s="7"/>
      <c r="B842" s="10"/>
      <c r="C842" s="9"/>
      <c r="D842" s="9"/>
      <c r="E842" s="9"/>
      <c r="F842" s="9"/>
      <c r="G842" s="9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7" customHeight="1">
      <c r="A843" s="7"/>
      <c r="B843" s="10"/>
      <c r="C843" s="9"/>
      <c r="D843" s="9"/>
      <c r="E843" s="9"/>
      <c r="F843" s="9"/>
      <c r="G843" s="9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7" customHeight="1">
      <c r="A844" s="7"/>
      <c r="B844" s="10"/>
      <c r="C844" s="9"/>
      <c r="D844" s="9"/>
      <c r="E844" s="9"/>
      <c r="F844" s="9"/>
      <c r="G844" s="9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7" customHeight="1">
      <c r="A845" s="7"/>
      <c r="B845" s="10"/>
      <c r="C845" s="9"/>
      <c r="D845" s="9"/>
      <c r="E845" s="9"/>
      <c r="F845" s="9"/>
      <c r="G845" s="9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7" customHeight="1">
      <c r="A846" s="7"/>
      <c r="B846" s="10"/>
      <c r="C846" s="9"/>
      <c r="D846" s="9"/>
      <c r="E846" s="9"/>
      <c r="F846" s="9"/>
      <c r="G846" s="9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7" customHeight="1">
      <c r="A847" s="7"/>
      <c r="B847" s="10"/>
      <c r="C847" s="9"/>
      <c r="D847" s="9"/>
      <c r="E847" s="9"/>
      <c r="F847" s="9"/>
      <c r="G847" s="9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7" customHeight="1">
      <c r="A848" s="7"/>
      <c r="B848" s="10"/>
      <c r="C848" s="9"/>
      <c r="D848" s="9"/>
      <c r="E848" s="9"/>
      <c r="F848" s="9"/>
      <c r="G848" s="9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7" customHeight="1">
      <c r="A849" s="7"/>
      <c r="B849" s="10"/>
      <c r="C849" s="9"/>
      <c r="D849" s="9"/>
      <c r="E849" s="9"/>
      <c r="F849" s="9"/>
      <c r="G849" s="9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7" customHeight="1">
      <c r="A850" s="7"/>
      <c r="B850" s="10"/>
      <c r="C850" s="9"/>
      <c r="D850" s="9"/>
      <c r="E850" s="9"/>
      <c r="F850" s="9"/>
      <c r="G850" s="9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7" customHeight="1">
      <c r="A851" s="7"/>
      <c r="B851" s="10"/>
      <c r="C851" s="9"/>
      <c r="D851" s="9"/>
      <c r="E851" s="9"/>
      <c r="F851" s="9"/>
      <c r="G851" s="9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7" customHeight="1">
      <c r="A852" s="7"/>
      <c r="B852" s="10"/>
      <c r="C852" s="9"/>
      <c r="D852" s="9"/>
      <c r="E852" s="9"/>
      <c r="F852" s="9"/>
      <c r="G852" s="9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7" customHeight="1">
      <c r="A853" s="7"/>
      <c r="B853" s="10"/>
      <c r="C853" s="9"/>
      <c r="D853" s="9"/>
      <c r="E853" s="9"/>
      <c r="F853" s="9"/>
      <c r="G853" s="9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7" customHeight="1">
      <c r="A854" s="7"/>
      <c r="B854" s="10"/>
      <c r="C854" s="9"/>
      <c r="D854" s="9"/>
      <c r="E854" s="9"/>
      <c r="F854" s="9"/>
      <c r="G854" s="9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7" customHeight="1">
      <c r="A855" s="7"/>
      <c r="B855" s="10"/>
      <c r="C855" s="9"/>
      <c r="D855" s="9"/>
      <c r="E855" s="9"/>
      <c r="F855" s="9"/>
      <c r="G855" s="9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7" customHeight="1">
      <c r="A856" s="7"/>
      <c r="B856" s="10"/>
      <c r="C856" s="9"/>
      <c r="D856" s="9"/>
      <c r="E856" s="9"/>
      <c r="F856" s="9"/>
      <c r="G856" s="9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7" customHeight="1">
      <c r="A857" s="7"/>
      <c r="B857" s="10"/>
      <c r="C857" s="9"/>
      <c r="D857" s="9"/>
      <c r="E857" s="9"/>
      <c r="F857" s="9"/>
      <c r="G857" s="9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7" customHeight="1">
      <c r="A858" s="7"/>
      <c r="B858" s="10"/>
      <c r="C858" s="9"/>
      <c r="D858" s="9"/>
      <c r="E858" s="9"/>
      <c r="F858" s="9"/>
      <c r="G858" s="9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7" customHeight="1">
      <c r="A859" s="7"/>
      <c r="B859" s="10"/>
      <c r="C859" s="9"/>
      <c r="D859" s="9"/>
      <c r="E859" s="9"/>
      <c r="F859" s="9"/>
      <c r="G859" s="9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7" customHeight="1">
      <c r="A860" s="7"/>
      <c r="B860" s="10"/>
      <c r="C860" s="9"/>
      <c r="D860" s="9"/>
      <c r="E860" s="9"/>
      <c r="F860" s="9"/>
      <c r="G860" s="9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7" customHeight="1">
      <c r="A861" s="7"/>
      <c r="B861" s="10"/>
      <c r="C861" s="9"/>
      <c r="D861" s="9"/>
      <c r="E861" s="9"/>
      <c r="F861" s="9"/>
      <c r="G861" s="9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7" customHeight="1">
      <c r="A862" s="7"/>
      <c r="B862" s="10"/>
      <c r="C862" s="9"/>
      <c r="D862" s="9"/>
      <c r="E862" s="9"/>
      <c r="F862" s="9"/>
      <c r="G862" s="9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7" customHeight="1">
      <c r="A863" s="7"/>
      <c r="B863" s="10"/>
      <c r="C863" s="9"/>
      <c r="D863" s="9"/>
      <c r="E863" s="9"/>
      <c r="F863" s="9"/>
      <c r="G863" s="9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7" customHeight="1">
      <c r="A864" s="7"/>
      <c r="B864" s="10"/>
      <c r="C864" s="9"/>
      <c r="D864" s="9"/>
      <c r="E864" s="9"/>
      <c r="F864" s="9"/>
      <c r="G864" s="9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7" customHeight="1">
      <c r="A865" s="7"/>
      <c r="B865" s="10"/>
      <c r="C865" s="9"/>
      <c r="D865" s="9"/>
      <c r="E865" s="9"/>
      <c r="F865" s="9"/>
      <c r="G865" s="9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7" customHeight="1">
      <c r="A866" s="7"/>
      <c r="B866" s="10"/>
      <c r="C866" s="9"/>
      <c r="D866" s="9"/>
      <c r="E866" s="9"/>
      <c r="F866" s="9"/>
      <c r="G866" s="9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7" customHeight="1">
      <c r="A867" s="7"/>
      <c r="B867" s="10"/>
      <c r="C867" s="9"/>
      <c r="D867" s="9"/>
      <c r="E867" s="9"/>
      <c r="F867" s="9"/>
      <c r="G867" s="9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7" customHeight="1">
      <c r="A868" s="7"/>
      <c r="B868" s="10"/>
      <c r="C868" s="9"/>
      <c r="D868" s="9"/>
      <c r="E868" s="9"/>
      <c r="F868" s="9"/>
      <c r="G868" s="9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7" customHeight="1">
      <c r="A869" s="7"/>
      <c r="B869" s="10"/>
      <c r="C869" s="9"/>
      <c r="D869" s="9"/>
      <c r="E869" s="9"/>
      <c r="F869" s="9"/>
      <c r="G869" s="9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7" customHeight="1">
      <c r="A870" s="7"/>
      <c r="B870" s="10"/>
      <c r="C870" s="9"/>
      <c r="D870" s="9"/>
      <c r="E870" s="9"/>
      <c r="F870" s="9"/>
      <c r="G870" s="9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7" customHeight="1">
      <c r="A871" s="7"/>
      <c r="B871" s="10"/>
      <c r="C871" s="9"/>
      <c r="D871" s="9"/>
      <c r="E871" s="9"/>
      <c r="F871" s="9"/>
      <c r="G871" s="9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7" customHeight="1">
      <c r="A872" s="7"/>
      <c r="B872" s="10"/>
      <c r="C872" s="9"/>
      <c r="D872" s="9"/>
      <c r="E872" s="9"/>
      <c r="F872" s="9"/>
      <c r="G872" s="9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7" customHeight="1">
      <c r="A873" s="7"/>
      <c r="B873" s="10"/>
      <c r="C873" s="9"/>
      <c r="D873" s="9"/>
      <c r="E873" s="9"/>
      <c r="F873" s="9"/>
      <c r="G873" s="9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7" customHeight="1">
      <c r="A874" s="7"/>
      <c r="B874" s="10"/>
      <c r="C874" s="9"/>
      <c r="D874" s="9"/>
      <c r="E874" s="9"/>
      <c r="F874" s="9"/>
      <c r="G874" s="9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7" customHeight="1">
      <c r="A875" s="7"/>
      <c r="B875" s="10"/>
      <c r="C875" s="9"/>
      <c r="D875" s="9"/>
      <c r="E875" s="9"/>
      <c r="F875" s="9"/>
      <c r="G875" s="9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7" customHeight="1">
      <c r="A876" s="7"/>
      <c r="B876" s="10"/>
      <c r="C876" s="9"/>
      <c r="D876" s="9"/>
      <c r="E876" s="9"/>
      <c r="F876" s="9"/>
      <c r="G876" s="9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7" customHeight="1">
      <c r="A877" s="7"/>
      <c r="B877" s="10"/>
      <c r="C877" s="9"/>
      <c r="D877" s="9"/>
      <c r="E877" s="9"/>
      <c r="F877" s="9"/>
      <c r="G877" s="9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7" customHeight="1">
      <c r="A878" s="7"/>
      <c r="B878" s="10"/>
      <c r="C878" s="9"/>
      <c r="D878" s="9"/>
      <c r="E878" s="9"/>
      <c r="F878" s="9"/>
      <c r="G878" s="9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7" customHeight="1">
      <c r="A879" s="7"/>
      <c r="B879" s="10"/>
      <c r="C879" s="9"/>
      <c r="D879" s="9"/>
      <c r="E879" s="9"/>
      <c r="F879" s="9"/>
      <c r="G879" s="9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7" customHeight="1">
      <c r="A880" s="7"/>
      <c r="B880" s="10"/>
      <c r="C880" s="9"/>
      <c r="D880" s="9"/>
      <c r="E880" s="9"/>
      <c r="F880" s="9"/>
      <c r="G880" s="9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7" customHeight="1">
      <c r="A881" s="7"/>
      <c r="B881" s="10"/>
      <c r="C881" s="9"/>
      <c r="D881" s="9"/>
      <c r="E881" s="9"/>
      <c r="F881" s="9"/>
      <c r="G881" s="9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7" customHeight="1">
      <c r="A882" s="7"/>
      <c r="B882" s="10"/>
      <c r="C882" s="9"/>
      <c r="D882" s="9"/>
      <c r="E882" s="9"/>
      <c r="F882" s="9"/>
      <c r="G882" s="9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7" customHeight="1">
      <c r="A883" s="7"/>
      <c r="B883" s="10"/>
      <c r="C883" s="9"/>
      <c r="D883" s="9"/>
      <c r="E883" s="9"/>
      <c r="F883" s="9"/>
      <c r="G883" s="9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7" customHeight="1">
      <c r="A884" s="7"/>
      <c r="B884" s="10"/>
      <c r="C884" s="9"/>
      <c r="D884" s="9"/>
      <c r="E884" s="9"/>
      <c r="F884" s="9"/>
      <c r="G884" s="9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7" customHeight="1">
      <c r="A885" s="7"/>
      <c r="B885" s="10"/>
      <c r="C885" s="9"/>
      <c r="D885" s="9"/>
      <c r="E885" s="9"/>
      <c r="F885" s="9"/>
      <c r="G885" s="9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7" customHeight="1">
      <c r="A886" s="7"/>
      <c r="B886" s="10"/>
      <c r="C886" s="9"/>
      <c r="D886" s="9"/>
      <c r="E886" s="9"/>
      <c r="F886" s="9"/>
      <c r="G886" s="9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7" customHeight="1">
      <c r="A887" s="7"/>
      <c r="B887" s="10"/>
      <c r="C887" s="9"/>
      <c r="D887" s="9"/>
      <c r="E887" s="9"/>
      <c r="F887" s="9"/>
      <c r="G887" s="9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7" customHeight="1">
      <c r="A888" s="7"/>
      <c r="B888" s="10"/>
      <c r="C888" s="9"/>
      <c r="D888" s="9"/>
      <c r="E888" s="9"/>
      <c r="F888" s="9"/>
      <c r="G888" s="9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7" customHeight="1">
      <c r="A889" s="7"/>
      <c r="B889" s="10"/>
      <c r="C889" s="9"/>
      <c r="D889" s="9"/>
      <c r="E889" s="9"/>
      <c r="F889" s="9"/>
      <c r="G889" s="9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7" customHeight="1">
      <c r="A890" s="7"/>
      <c r="B890" s="10"/>
      <c r="C890" s="9"/>
      <c r="D890" s="9"/>
      <c r="E890" s="9"/>
      <c r="F890" s="9"/>
      <c r="G890" s="9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7" customHeight="1">
      <c r="A891" s="7"/>
      <c r="B891" s="10"/>
      <c r="C891" s="9"/>
      <c r="D891" s="9"/>
      <c r="E891" s="9"/>
      <c r="F891" s="9"/>
      <c r="G891" s="9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7" customHeight="1">
      <c r="A892" s="7"/>
      <c r="B892" s="10"/>
      <c r="C892" s="9"/>
      <c r="D892" s="9"/>
      <c r="E892" s="9"/>
      <c r="F892" s="9"/>
      <c r="G892" s="9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7" customHeight="1">
      <c r="A893" s="7"/>
      <c r="B893" s="10"/>
      <c r="C893" s="9"/>
      <c r="D893" s="9"/>
      <c r="E893" s="9"/>
      <c r="F893" s="9"/>
      <c r="G893" s="9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7" customHeight="1">
      <c r="A894" s="7"/>
      <c r="B894" s="10"/>
      <c r="C894" s="9"/>
      <c r="D894" s="9"/>
      <c r="E894" s="9"/>
      <c r="F894" s="9"/>
      <c r="G894" s="9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7" customHeight="1">
      <c r="A895" s="7"/>
      <c r="B895" s="10"/>
      <c r="C895" s="9"/>
      <c r="D895" s="9"/>
      <c r="E895" s="9"/>
      <c r="F895" s="9"/>
      <c r="G895" s="9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7" customHeight="1">
      <c r="A896" s="7"/>
      <c r="B896" s="10"/>
      <c r="C896" s="9"/>
      <c r="D896" s="9"/>
      <c r="E896" s="9"/>
      <c r="F896" s="9"/>
      <c r="G896" s="9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7" customHeight="1">
      <c r="A897" s="7"/>
      <c r="B897" s="10"/>
      <c r="C897" s="9"/>
      <c r="D897" s="9"/>
      <c r="E897" s="9"/>
      <c r="F897" s="9"/>
      <c r="G897" s="9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7" customHeight="1">
      <c r="A898" s="7"/>
      <c r="B898" s="10"/>
      <c r="C898" s="9"/>
      <c r="D898" s="9"/>
      <c r="E898" s="9"/>
      <c r="F898" s="9"/>
      <c r="G898" s="9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7" customHeight="1">
      <c r="A899" s="7"/>
      <c r="B899" s="10"/>
      <c r="C899" s="9"/>
      <c r="D899" s="9"/>
      <c r="E899" s="9"/>
      <c r="F899" s="9"/>
      <c r="G899" s="9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7" customHeight="1">
      <c r="A900" s="7"/>
      <c r="B900" s="10"/>
      <c r="C900" s="9"/>
      <c r="D900" s="9"/>
      <c r="E900" s="9"/>
      <c r="F900" s="9"/>
      <c r="G900" s="9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7" customHeight="1">
      <c r="A901" s="7"/>
      <c r="B901" s="10"/>
      <c r="C901" s="9"/>
      <c r="D901" s="9"/>
      <c r="E901" s="9"/>
      <c r="F901" s="9"/>
      <c r="G901" s="9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7" customHeight="1">
      <c r="A902" s="7"/>
      <c r="B902" s="10"/>
      <c r="C902" s="9"/>
      <c r="D902" s="9"/>
      <c r="E902" s="9"/>
      <c r="F902" s="9"/>
      <c r="G902" s="9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7" customHeight="1">
      <c r="A903" s="7"/>
      <c r="B903" s="10"/>
      <c r="C903" s="9"/>
      <c r="D903" s="9"/>
      <c r="E903" s="9"/>
      <c r="F903" s="9"/>
      <c r="G903" s="9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7" customHeight="1">
      <c r="A904" s="7"/>
      <c r="B904" s="10"/>
      <c r="C904" s="9"/>
      <c r="D904" s="9"/>
      <c r="E904" s="9"/>
      <c r="F904" s="9"/>
      <c r="G904" s="9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7" customHeight="1">
      <c r="A905" s="7"/>
      <c r="B905" s="10"/>
      <c r="C905" s="9"/>
      <c r="D905" s="9"/>
      <c r="E905" s="9"/>
      <c r="F905" s="9"/>
      <c r="G905" s="9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7" customHeight="1">
      <c r="A906" s="7"/>
      <c r="B906" s="10"/>
      <c r="C906" s="9"/>
      <c r="D906" s="9"/>
      <c r="E906" s="9"/>
      <c r="F906" s="9"/>
      <c r="G906" s="9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7" customHeight="1">
      <c r="A907" s="7"/>
      <c r="B907" s="10"/>
      <c r="C907" s="9"/>
      <c r="D907" s="9"/>
      <c r="E907" s="9"/>
      <c r="F907" s="9"/>
      <c r="G907" s="9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7" customHeight="1">
      <c r="A908" s="7"/>
      <c r="B908" s="10"/>
      <c r="C908" s="9"/>
      <c r="D908" s="9"/>
      <c r="E908" s="9"/>
      <c r="F908" s="9"/>
      <c r="G908" s="9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7" customHeight="1">
      <c r="A909" s="7"/>
      <c r="B909" s="10"/>
      <c r="C909" s="9"/>
      <c r="D909" s="9"/>
      <c r="E909" s="9"/>
      <c r="F909" s="9"/>
      <c r="G909" s="9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7" customHeight="1">
      <c r="A910" s="7"/>
      <c r="B910" s="10"/>
      <c r="C910" s="9"/>
      <c r="D910" s="9"/>
      <c r="E910" s="9"/>
      <c r="F910" s="9"/>
      <c r="G910" s="9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7" customHeight="1">
      <c r="A911" s="7"/>
      <c r="B911" s="10"/>
      <c r="C911" s="9"/>
      <c r="D911" s="9"/>
      <c r="E911" s="9"/>
      <c r="F911" s="9"/>
      <c r="G911" s="9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7" customHeight="1">
      <c r="A912" s="7"/>
      <c r="B912" s="10"/>
      <c r="C912" s="9"/>
      <c r="D912" s="9"/>
      <c r="E912" s="9"/>
      <c r="F912" s="9"/>
      <c r="G912" s="9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7" customHeight="1">
      <c r="A913" s="7"/>
      <c r="B913" s="10"/>
      <c r="C913" s="9"/>
      <c r="D913" s="9"/>
      <c r="E913" s="9"/>
      <c r="F913" s="9"/>
      <c r="G913" s="9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7" customHeight="1">
      <c r="A914" s="7"/>
      <c r="B914" s="10"/>
      <c r="C914" s="9"/>
      <c r="D914" s="9"/>
      <c r="E914" s="9"/>
      <c r="F914" s="9"/>
      <c r="G914" s="9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7" customHeight="1">
      <c r="A915" s="7"/>
      <c r="B915" s="10"/>
      <c r="C915" s="9"/>
      <c r="D915" s="9"/>
      <c r="E915" s="9"/>
      <c r="F915" s="9"/>
      <c r="G915" s="9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7" customHeight="1">
      <c r="A916" s="7"/>
      <c r="B916" s="10"/>
      <c r="C916" s="9"/>
      <c r="D916" s="9"/>
      <c r="E916" s="9"/>
      <c r="F916" s="9"/>
      <c r="G916" s="9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7" customHeight="1">
      <c r="A917" s="7"/>
      <c r="B917" s="10"/>
      <c r="C917" s="9"/>
      <c r="D917" s="9"/>
      <c r="E917" s="9"/>
      <c r="F917" s="9"/>
      <c r="G917" s="9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7" customHeight="1">
      <c r="A918" s="7"/>
      <c r="B918" s="10"/>
      <c r="C918" s="9"/>
      <c r="D918" s="9"/>
      <c r="E918" s="9"/>
      <c r="F918" s="9"/>
      <c r="G918" s="9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7" customHeight="1">
      <c r="A919" s="7"/>
      <c r="B919" s="10"/>
      <c r="C919" s="9"/>
      <c r="D919" s="9"/>
      <c r="E919" s="9"/>
      <c r="F919" s="9"/>
      <c r="G919" s="9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7" customHeight="1">
      <c r="A920" s="7"/>
      <c r="B920" s="10"/>
      <c r="C920" s="9"/>
      <c r="D920" s="9"/>
      <c r="E920" s="9"/>
      <c r="F920" s="9"/>
      <c r="G920" s="9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7" customHeight="1">
      <c r="A921" s="7"/>
      <c r="B921" s="10"/>
      <c r="C921" s="9"/>
      <c r="D921" s="9"/>
      <c r="E921" s="9"/>
      <c r="F921" s="9"/>
      <c r="G921" s="9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7" customHeight="1">
      <c r="A922" s="7"/>
      <c r="B922" s="10"/>
      <c r="C922" s="9"/>
      <c r="D922" s="9"/>
      <c r="E922" s="9"/>
      <c r="F922" s="9"/>
      <c r="G922" s="9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7" customHeight="1">
      <c r="A923" s="7"/>
      <c r="B923" s="10"/>
      <c r="C923" s="9"/>
      <c r="D923" s="9"/>
      <c r="E923" s="9"/>
      <c r="F923" s="9"/>
      <c r="G923" s="9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7" customHeight="1">
      <c r="A924" s="7"/>
      <c r="B924" s="10"/>
      <c r="C924" s="9"/>
      <c r="D924" s="9"/>
      <c r="E924" s="9"/>
      <c r="F924" s="9"/>
      <c r="G924" s="9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7" customHeight="1">
      <c r="A925" s="7"/>
      <c r="B925" s="10"/>
      <c r="C925" s="9"/>
      <c r="D925" s="9"/>
      <c r="E925" s="9"/>
      <c r="F925" s="9"/>
      <c r="G925" s="9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7" customHeight="1">
      <c r="A926" s="7"/>
      <c r="B926" s="10"/>
      <c r="C926" s="9"/>
      <c r="D926" s="9"/>
      <c r="E926" s="9"/>
      <c r="F926" s="9"/>
      <c r="G926" s="9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7" customHeight="1">
      <c r="A927" s="7"/>
      <c r="B927" s="10"/>
      <c r="C927" s="9"/>
      <c r="D927" s="9"/>
      <c r="E927" s="9"/>
      <c r="F927" s="9"/>
      <c r="G927" s="9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7" customHeight="1">
      <c r="A928" s="7"/>
      <c r="B928" s="10"/>
      <c r="C928" s="9"/>
      <c r="D928" s="9"/>
      <c r="E928" s="9"/>
      <c r="F928" s="9"/>
      <c r="G928" s="9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7" customHeight="1">
      <c r="A929" s="7"/>
      <c r="B929" s="10"/>
      <c r="C929" s="9"/>
      <c r="D929" s="9"/>
      <c r="E929" s="9"/>
      <c r="F929" s="9"/>
      <c r="G929" s="9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7" customHeight="1">
      <c r="A930" s="7"/>
      <c r="B930" s="10"/>
      <c r="C930" s="9"/>
      <c r="D930" s="9"/>
      <c r="E930" s="9"/>
      <c r="F930" s="9"/>
      <c r="G930" s="9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7" customHeight="1">
      <c r="A931" s="7"/>
      <c r="B931" s="10"/>
      <c r="C931" s="9"/>
      <c r="D931" s="9"/>
      <c r="E931" s="9"/>
      <c r="F931" s="9"/>
      <c r="G931" s="9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7" customHeight="1">
      <c r="A932" s="7"/>
      <c r="B932" s="10"/>
      <c r="C932" s="9"/>
      <c r="D932" s="9"/>
      <c r="E932" s="9"/>
      <c r="F932" s="9"/>
      <c r="G932" s="9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7" customHeight="1">
      <c r="A933" s="7"/>
      <c r="B933" s="10"/>
      <c r="C933" s="9"/>
      <c r="D933" s="9"/>
      <c r="E933" s="9"/>
      <c r="F933" s="9"/>
      <c r="G933" s="9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7" customHeight="1">
      <c r="A934" s="7"/>
      <c r="B934" s="10"/>
      <c r="C934" s="9"/>
      <c r="D934" s="9"/>
      <c r="E934" s="9"/>
      <c r="F934" s="9"/>
      <c r="G934" s="9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7" customHeight="1">
      <c r="A935" s="7"/>
      <c r="B935" s="10"/>
      <c r="C935" s="9"/>
      <c r="D935" s="9"/>
      <c r="E935" s="9"/>
      <c r="F935" s="9"/>
      <c r="G935" s="9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7" customHeight="1">
      <c r="A936" s="7"/>
      <c r="B936" s="10"/>
      <c r="C936" s="9"/>
      <c r="D936" s="9"/>
      <c r="E936" s="9"/>
      <c r="F936" s="9"/>
      <c r="G936" s="9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7" customHeight="1">
      <c r="A937" s="7"/>
      <c r="B937" s="10"/>
      <c r="C937" s="9"/>
      <c r="D937" s="9"/>
      <c r="E937" s="9"/>
      <c r="F937" s="9"/>
      <c r="G937" s="9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7" customHeight="1">
      <c r="A938" s="7"/>
      <c r="B938" s="10"/>
      <c r="C938" s="9"/>
      <c r="D938" s="9"/>
      <c r="E938" s="9"/>
      <c r="F938" s="9"/>
      <c r="G938" s="9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7" customHeight="1">
      <c r="A939" s="7"/>
      <c r="B939" s="10"/>
      <c r="C939" s="9"/>
      <c r="D939" s="9"/>
      <c r="E939" s="9"/>
      <c r="F939" s="9"/>
      <c r="G939" s="9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7" customHeight="1">
      <c r="A940" s="7"/>
      <c r="B940" s="10"/>
      <c r="C940" s="9"/>
      <c r="D940" s="9"/>
      <c r="E940" s="9"/>
      <c r="F940" s="9"/>
      <c r="G940" s="9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7" customHeight="1">
      <c r="A941" s="7"/>
      <c r="B941" s="10"/>
      <c r="C941" s="9"/>
      <c r="D941" s="9"/>
      <c r="E941" s="9"/>
      <c r="F941" s="9"/>
      <c r="G941" s="9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7" customHeight="1">
      <c r="A942" s="7"/>
      <c r="B942" s="10"/>
      <c r="C942" s="9"/>
      <c r="D942" s="9"/>
      <c r="E942" s="9"/>
      <c r="F942" s="9"/>
      <c r="G942" s="9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7" customHeight="1">
      <c r="A943" s="7"/>
      <c r="B943" s="10"/>
      <c r="C943" s="9"/>
      <c r="D943" s="9"/>
      <c r="E943" s="9"/>
      <c r="F943" s="9"/>
      <c r="G943" s="9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7" customHeight="1">
      <c r="A944" s="7"/>
      <c r="B944" s="10"/>
      <c r="C944" s="9"/>
      <c r="D944" s="9"/>
      <c r="E944" s="9"/>
      <c r="F944" s="9"/>
      <c r="G944" s="9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7" customHeight="1">
      <c r="A945" s="7"/>
      <c r="B945" s="10"/>
      <c r="C945" s="9"/>
      <c r="D945" s="9"/>
      <c r="E945" s="9"/>
      <c r="F945" s="9"/>
      <c r="G945" s="9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7" customHeight="1">
      <c r="A946" s="7"/>
      <c r="B946" s="10"/>
      <c r="C946" s="9"/>
      <c r="D946" s="9"/>
      <c r="E946" s="9"/>
      <c r="F946" s="9"/>
      <c r="G946" s="9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7" customHeight="1">
      <c r="A947" s="7"/>
      <c r="B947" s="10"/>
      <c r="C947" s="9"/>
      <c r="D947" s="9"/>
      <c r="E947" s="9"/>
      <c r="F947" s="9"/>
      <c r="G947" s="9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7" customHeight="1">
      <c r="A948" s="7"/>
      <c r="B948" s="10"/>
      <c r="C948" s="9"/>
      <c r="D948" s="9"/>
      <c r="E948" s="9"/>
      <c r="F948" s="9"/>
      <c r="G948" s="9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7" customHeight="1">
      <c r="A949" s="7"/>
      <c r="B949" s="10"/>
      <c r="C949" s="9"/>
      <c r="D949" s="9"/>
      <c r="E949" s="9"/>
      <c r="F949" s="9"/>
      <c r="G949" s="9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7" customHeight="1">
      <c r="A950" s="7"/>
      <c r="B950" s="10"/>
      <c r="C950" s="9"/>
      <c r="D950" s="9"/>
      <c r="E950" s="9"/>
      <c r="F950" s="9"/>
      <c r="G950" s="9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7" customHeight="1">
      <c r="A951" s="7"/>
      <c r="B951" s="10"/>
      <c r="C951" s="9"/>
      <c r="D951" s="9"/>
      <c r="E951" s="9"/>
      <c r="F951" s="9"/>
      <c r="G951" s="9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7" customHeight="1">
      <c r="A952" s="7"/>
      <c r="B952" s="10"/>
      <c r="C952" s="9"/>
      <c r="D952" s="9"/>
      <c r="E952" s="9"/>
      <c r="F952" s="9"/>
      <c r="G952" s="9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7" customHeight="1">
      <c r="A953" s="7"/>
      <c r="B953" s="10"/>
      <c r="C953" s="9"/>
      <c r="D953" s="9"/>
      <c r="E953" s="9"/>
      <c r="F953" s="9"/>
      <c r="G953" s="9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7" customHeight="1">
      <c r="A954" s="7"/>
      <c r="B954" s="10"/>
      <c r="C954" s="9"/>
      <c r="D954" s="9"/>
      <c r="E954" s="9"/>
      <c r="F954" s="9"/>
      <c r="G954" s="9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7" customHeight="1">
      <c r="A955" s="7"/>
      <c r="B955" s="10"/>
      <c r="C955" s="9"/>
      <c r="D955" s="9"/>
      <c r="E955" s="9"/>
      <c r="F955" s="9"/>
      <c r="G955" s="9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7" customHeight="1">
      <c r="A956" s="7"/>
      <c r="B956" s="10"/>
      <c r="C956" s="9"/>
      <c r="D956" s="9"/>
      <c r="E956" s="9"/>
      <c r="F956" s="9"/>
      <c r="G956" s="9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7" customHeight="1">
      <c r="A957" s="7"/>
      <c r="B957" s="10"/>
      <c r="C957" s="9"/>
      <c r="D957" s="9"/>
      <c r="E957" s="9"/>
      <c r="F957" s="9"/>
      <c r="G957" s="9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7" customHeight="1">
      <c r="A958" s="7"/>
      <c r="B958" s="10"/>
      <c r="C958" s="9"/>
      <c r="D958" s="9"/>
      <c r="E958" s="9"/>
      <c r="F958" s="9"/>
      <c r="G958" s="9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7" customHeight="1">
      <c r="A959" s="7"/>
      <c r="B959" s="10"/>
      <c r="C959" s="9"/>
      <c r="D959" s="9"/>
      <c r="E959" s="9"/>
      <c r="F959" s="9"/>
      <c r="G959" s="9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7" customHeight="1">
      <c r="A960" s="7"/>
      <c r="B960" s="10"/>
      <c r="C960" s="9"/>
      <c r="D960" s="9"/>
      <c r="E960" s="9"/>
      <c r="F960" s="9"/>
      <c r="G960" s="9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7" customHeight="1">
      <c r="A961" s="7"/>
      <c r="B961" s="10"/>
      <c r="C961" s="9"/>
      <c r="D961" s="9"/>
      <c r="E961" s="9"/>
      <c r="F961" s="9"/>
      <c r="G961" s="9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7" customHeight="1">
      <c r="A962" s="7"/>
      <c r="B962" s="10"/>
      <c r="C962" s="9"/>
      <c r="D962" s="9"/>
      <c r="E962" s="9"/>
      <c r="F962" s="9"/>
      <c r="G962" s="9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7" customHeight="1">
      <c r="A963" s="7"/>
      <c r="B963" s="10"/>
      <c r="C963" s="9"/>
      <c r="D963" s="9"/>
      <c r="E963" s="9"/>
      <c r="F963" s="9"/>
      <c r="G963" s="9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7" customHeight="1">
      <c r="A964" s="7"/>
      <c r="B964" s="10"/>
      <c r="C964" s="9"/>
      <c r="D964" s="9"/>
      <c r="E964" s="9"/>
      <c r="F964" s="9"/>
      <c r="G964" s="9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7" customHeight="1">
      <c r="A965" s="7"/>
      <c r="B965" s="10"/>
      <c r="C965" s="9"/>
      <c r="D965" s="9"/>
      <c r="E965" s="9"/>
      <c r="F965" s="9"/>
      <c r="G965" s="9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7" customHeight="1">
      <c r="A966" s="7"/>
      <c r="B966" s="10"/>
      <c r="C966" s="9"/>
      <c r="D966" s="9"/>
      <c r="E966" s="9"/>
      <c r="F966" s="9"/>
      <c r="G966" s="9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7" customHeight="1">
      <c r="A967" s="7"/>
      <c r="B967" s="10"/>
      <c r="C967" s="9"/>
      <c r="D967" s="9"/>
      <c r="E967" s="9"/>
      <c r="F967" s="9"/>
      <c r="G967" s="9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7" customHeight="1">
      <c r="A968" s="7"/>
      <c r="B968" s="10"/>
      <c r="C968" s="9"/>
      <c r="D968" s="9"/>
      <c r="E968" s="9"/>
      <c r="F968" s="9"/>
      <c r="G968" s="9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7" customHeight="1">
      <c r="A969" s="7"/>
      <c r="B969" s="10"/>
      <c r="C969" s="9"/>
      <c r="D969" s="9"/>
      <c r="E969" s="9"/>
      <c r="F969" s="9"/>
      <c r="G969" s="9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7" customHeight="1">
      <c r="A970" s="7"/>
      <c r="B970" s="10"/>
      <c r="C970" s="9"/>
      <c r="D970" s="9"/>
      <c r="E970" s="9"/>
      <c r="F970" s="9"/>
      <c r="G970" s="9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7" customHeight="1">
      <c r="A971" s="7"/>
      <c r="B971" s="10"/>
      <c r="C971" s="9"/>
      <c r="D971" s="9"/>
      <c r="E971" s="9"/>
      <c r="F971" s="9"/>
      <c r="G971" s="9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7" customHeight="1">
      <c r="A972" s="7"/>
      <c r="B972" s="10"/>
      <c r="C972" s="9"/>
      <c r="D972" s="9"/>
      <c r="E972" s="9"/>
      <c r="F972" s="9"/>
      <c r="G972" s="9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7" customHeight="1">
      <c r="A973" s="7"/>
      <c r="B973" s="10"/>
      <c r="C973" s="9"/>
      <c r="D973" s="9"/>
      <c r="E973" s="9"/>
      <c r="F973" s="9"/>
      <c r="G973" s="9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7" customHeight="1">
      <c r="A974" s="7"/>
      <c r="B974" s="10"/>
      <c r="C974" s="9"/>
      <c r="D974" s="9"/>
      <c r="E974" s="9"/>
      <c r="F974" s="9"/>
      <c r="G974" s="9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7" customHeight="1">
      <c r="A975" s="7"/>
      <c r="B975" s="10"/>
      <c r="C975" s="9"/>
      <c r="D975" s="9"/>
      <c r="E975" s="9"/>
      <c r="F975" s="9"/>
      <c r="G975" s="9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7" customHeight="1">
      <c r="A976" s="7"/>
      <c r="B976" s="10"/>
      <c r="C976" s="9"/>
      <c r="D976" s="9"/>
      <c r="E976" s="9"/>
      <c r="F976" s="9"/>
      <c r="G976" s="9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7" customHeight="1">
      <c r="A977" s="7"/>
      <c r="B977" s="10"/>
      <c r="C977" s="9"/>
      <c r="D977" s="9"/>
      <c r="E977" s="9"/>
      <c r="F977" s="9"/>
      <c r="G977" s="9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7" customHeight="1">
      <c r="A978" s="7"/>
      <c r="B978" s="10"/>
      <c r="C978" s="9"/>
      <c r="D978" s="9"/>
      <c r="E978" s="9"/>
      <c r="F978" s="9"/>
      <c r="G978" s="9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7" customHeight="1">
      <c r="A979" s="7"/>
      <c r="B979" s="10"/>
      <c r="C979" s="9"/>
      <c r="D979" s="9"/>
      <c r="E979" s="9"/>
      <c r="F979" s="9"/>
      <c r="G979" s="9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7" customHeight="1">
      <c r="A980" s="7"/>
      <c r="B980" s="10"/>
      <c r="C980" s="9"/>
      <c r="D980" s="9"/>
      <c r="E980" s="9"/>
      <c r="F980" s="9"/>
      <c r="G980" s="9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7" customHeight="1">
      <c r="A981" s="7"/>
      <c r="B981" s="10"/>
      <c r="C981" s="9"/>
      <c r="D981" s="9"/>
      <c r="E981" s="9"/>
      <c r="F981" s="9"/>
      <c r="G981" s="9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7" customHeight="1">
      <c r="A982" s="7"/>
      <c r="B982" s="10"/>
      <c r="C982" s="9"/>
      <c r="D982" s="9"/>
      <c r="E982" s="9"/>
      <c r="F982" s="9"/>
      <c r="G982" s="9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7" customHeight="1">
      <c r="A983" s="7"/>
      <c r="B983" s="10"/>
      <c r="C983" s="9"/>
      <c r="D983" s="9"/>
      <c r="E983" s="9"/>
      <c r="F983" s="9"/>
      <c r="G983" s="9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7" customHeight="1">
      <c r="A984" s="7"/>
      <c r="B984" s="10"/>
      <c r="C984" s="9"/>
      <c r="D984" s="9"/>
      <c r="E984" s="9"/>
      <c r="F984" s="9"/>
      <c r="G984" s="9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7" customHeight="1">
      <c r="A985" s="7"/>
      <c r="B985" s="10"/>
      <c r="C985" s="9"/>
      <c r="D985" s="9"/>
      <c r="E985" s="9"/>
      <c r="F985" s="9"/>
      <c r="G985" s="9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7" customHeight="1">
      <c r="A986" s="7"/>
      <c r="B986" s="10"/>
      <c r="C986" s="9"/>
      <c r="D986" s="9"/>
      <c r="E986" s="9"/>
      <c r="F986" s="9"/>
      <c r="G986" s="9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7" customHeight="1">
      <c r="A987" s="7"/>
      <c r="B987" s="10"/>
      <c r="C987" s="9"/>
      <c r="D987" s="9"/>
      <c r="E987" s="9"/>
      <c r="F987" s="9"/>
      <c r="G987" s="9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7" customHeight="1">
      <c r="A988" s="7"/>
      <c r="B988" s="10"/>
      <c r="C988" s="9"/>
      <c r="D988" s="9"/>
      <c r="E988" s="9"/>
      <c r="F988" s="9"/>
      <c r="G988" s="9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7" customHeight="1">
      <c r="A989" s="7"/>
      <c r="B989" s="10"/>
      <c r="C989" s="9"/>
      <c r="D989" s="9"/>
      <c r="E989" s="9"/>
      <c r="F989" s="9"/>
      <c r="G989" s="9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7" customHeight="1">
      <c r="A990" s="7"/>
      <c r="B990" s="10"/>
      <c r="C990" s="9"/>
      <c r="D990" s="9"/>
      <c r="E990" s="9"/>
      <c r="F990" s="9"/>
      <c r="G990" s="9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7" customHeight="1">
      <c r="A991" s="7"/>
      <c r="B991" s="10"/>
      <c r="C991" s="9"/>
      <c r="D991" s="9"/>
      <c r="E991" s="9"/>
      <c r="F991" s="9"/>
      <c r="G991" s="9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7" customHeight="1">
      <c r="A992" s="7"/>
      <c r="B992" s="10"/>
      <c r="C992" s="9"/>
      <c r="D992" s="9"/>
      <c r="E992" s="9"/>
      <c r="F992" s="9"/>
      <c r="G992" s="9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7" customHeight="1">
      <c r="A993" s="7"/>
      <c r="B993" s="10"/>
      <c r="C993" s="9"/>
      <c r="D993" s="9"/>
      <c r="E993" s="9"/>
      <c r="F993" s="9"/>
      <c r="G993" s="9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7" customHeight="1">
      <c r="A994" s="7"/>
      <c r="B994" s="10"/>
      <c r="C994" s="9"/>
      <c r="D994" s="9"/>
      <c r="E994" s="9"/>
      <c r="F994" s="9"/>
      <c r="G994" s="9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7" customHeight="1">
      <c r="A995" s="7"/>
      <c r="B995" s="10"/>
      <c r="C995" s="9"/>
      <c r="D995" s="9"/>
      <c r="E995" s="9"/>
      <c r="F995" s="9"/>
      <c r="G995" s="9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7" customHeight="1">
      <c r="A996" s="7"/>
      <c r="B996" s="10"/>
      <c r="C996" s="9"/>
      <c r="D996" s="9"/>
      <c r="E996" s="9"/>
      <c r="F996" s="9"/>
      <c r="G996" s="9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</sheetData>
  <sheetProtection algorithmName="SHA-512" hashValue="85g9xapHRl2NJSO+KlJNQ6FpVFUfk2JPJURRjMyIu6b33IeW9aQDBKT+LH/+StxnpR73TujaZxBWE+BvTtNv3g==" saltValue="fXqtB7iED/juD1NN+HHaIA==" spinCount="100000" sheet="1" objects="1" scenarios="1"/>
  <mergeCells count="2">
    <mergeCell ref="F5:G5"/>
    <mergeCell ref="B7:C7"/>
  </mergeCells>
  <pageMargins left="0.59055118110236227" right="0.59055118110236227" top="0.59055118110236227" bottom="0.78740157480314965" header="0" footer="0"/>
  <pageSetup paperSize="9" scale="47" orientation="portrait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4"/>
  <sheetViews>
    <sheetView showGridLines="0" workbookViewId="0">
      <selection activeCell="G11" sqref="G11"/>
    </sheetView>
  </sheetViews>
  <sheetFormatPr baseColWidth="10" defaultColWidth="14.1640625" defaultRowHeight="17" customHeight="1"/>
  <cols>
    <col min="1" max="1" width="45.1640625" customWidth="1"/>
    <col min="2" max="2" width="22.1640625" customWidth="1"/>
    <col min="3" max="3" width="18.1640625" customWidth="1"/>
    <col min="4" max="4" width="15.1640625" customWidth="1"/>
    <col min="5" max="5" width="41" customWidth="1"/>
    <col min="6" max="6" width="17.33203125" bestFit="1" customWidth="1"/>
    <col min="7" max="7" width="22.83203125" customWidth="1"/>
    <col min="8" max="8" width="2.1640625" customWidth="1"/>
    <col min="9" max="9" width="50.1640625" customWidth="1"/>
    <col min="10" max="10" width="11.1640625" customWidth="1"/>
    <col min="11" max="11" width="27.1640625" customWidth="1"/>
    <col min="12" max="12" width="22" customWidth="1"/>
    <col min="13" max="26" width="11.1640625" customWidth="1"/>
  </cols>
  <sheetData>
    <row r="1" spans="1:26" ht="17" customHeight="1">
      <c r="A1" s="11"/>
      <c r="B1" s="6"/>
      <c r="C1" s="7"/>
      <c r="D1" s="7"/>
      <c r="E1" s="7"/>
      <c r="F1" s="7"/>
      <c r="G1" s="7"/>
      <c r="H1" s="7"/>
      <c r="I1" s="1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7" customHeight="1">
      <c r="A2" s="13" t="s">
        <v>1</v>
      </c>
      <c r="B2" s="14" t="str">
        <f>'1-Contractblad dag'!B3</f>
        <v>Herman Broerenstichting</v>
      </c>
      <c r="C2" s="14"/>
      <c r="D2" s="14"/>
      <c r="E2" s="14"/>
      <c r="F2" s="15"/>
      <c r="G2" s="15"/>
      <c r="H2" s="16"/>
      <c r="I2" s="18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7" customHeight="1">
      <c r="A3" s="13" t="s">
        <v>2</v>
      </c>
      <c r="B3" s="14" t="s">
        <v>5</v>
      </c>
      <c r="C3" s="14"/>
      <c r="D3" s="14"/>
      <c r="E3" s="14"/>
      <c r="F3" s="15"/>
      <c r="G3" s="15"/>
      <c r="H3" s="16"/>
      <c r="I3" s="18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7" customHeight="1">
      <c r="A4" s="13" t="s">
        <v>4</v>
      </c>
      <c r="B4" s="14" t="str">
        <f>'1-Contractblad dag'!B5</f>
        <v>Delft</v>
      </c>
      <c r="C4" s="14"/>
      <c r="D4" s="14"/>
      <c r="E4" s="14"/>
      <c r="F4" s="15"/>
      <c r="G4" s="15"/>
      <c r="H4" s="16"/>
      <c r="I4" s="18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7" customHeight="1">
      <c r="A5" s="13" t="s">
        <v>7</v>
      </c>
      <c r="B5" s="14" t="str">
        <f>'1-Contractblad dag'!B6</f>
        <v>Calculatie Herman Broerenstichting -2024.01</v>
      </c>
      <c r="C5" s="14"/>
      <c r="D5" s="14"/>
      <c r="E5" s="19" t="s">
        <v>8</v>
      </c>
      <c r="F5" s="15"/>
      <c r="G5" s="15"/>
      <c r="H5" s="16"/>
      <c r="I5" s="18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7" customHeight="1">
      <c r="A6" s="13" t="s">
        <v>9</v>
      </c>
      <c r="B6" s="14" t="str">
        <f>'1-Contractblad dag'!B7</f>
        <v>Exploitatie calculatie</v>
      </c>
      <c r="C6" s="14"/>
      <c r="D6" s="14"/>
      <c r="E6" s="20" t="s">
        <v>501</v>
      </c>
      <c r="F6" s="15"/>
      <c r="G6" s="15"/>
      <c r="H6" s="16"/>
      <c r="I6" s="18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7" customHeight="1">
      <c r="A7" s="13" t="s">
        <v>10</v>
      </c>
      <c r="B7" s="23">
        <f>'1-Contractblad dag'!B8</f>
        <v>45473</v>
      </c>
      <c r="C7" s="14"/>
      <c r="D7" s="14"/>
      <c r="E7" s="14"/>
      <c r="F7" s="15"/>
      <c r="G7" s="15"/>
      <c r="H7" s="16"/>
      <c r="I7" s="18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7" customHeight="1">
      <c r="A8" s="13" t="s">
        <v>11</v>
      </c>
      <c r="B8" s="14" t="s">
        <v>12</v>
      </c>
      <c r="C8" s="14"/>
      <c r="D8" s="14"/>
      <c r="E8" s="14"/>
      <c r="F8" s="15"/>
      <c r="G8" s="15"/>
      <c r="H8" s="16"/>
      <c r="I8" s="1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7" customHeight="1">
      <c r="A9" s="13"/>
      <c r="B9" s="16"/>
      <c r="C9" s="16"/>
      <c r="D9" s="25"/>
      <c r="E9" s="16"/>
      <c r="F9" s="18"/>
      <c r="G9" s="18"/>
      <c r="H9" s="16"/>
      <c r="I9" s="1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7" customHeight="1">
      <c r="A10" s="11" t="s">
        <v>14</v>
      </c>
      <c r="B10" s="16"/>
      <c r="C10" s="30">
        <f>G22+G27+G33+G38+G44+G49</f>
        <v>39057.416523100903</v>
      </c>
      <c r="D10" s="25"/>
      <c r="E10" s="25"/>
      <c r="F10" s="31"/>
      <c r="G10" s="18"/>
      <c r="H10" s="16"/>
      <c r="I10" s="18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7" customHeight="1">
      <c r="A11" s="11" t="s">
        <v>17</v>
      </c>
      <c r="B11" s="16"/>
      <c r="C11" s="30">
        <f>G51</f>
        <v>0</v>
      </c>
      <c r="D11" s="34"/>
      <c r="E11" s="34"/>
      <c r="F11" s="36"/>
      <c r="G11" s="18"/>
      <c r="H11" s="16"/>
      <c r="I11" s="1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7" customHeight="1">
      <c r="A12" s="11" t="s">
        <v>20</v>
      </c>
      <c r="B12" s="16"/>
      <c r="C12" s="40">
        <f>VLOOKUP(E$6,glas,30,TRUE)</f>
        <v>0</v>
      </c>
      <c r="D12" s="16"/>
      <c r="E12" s="16"/>
      <c r="F12" s="18"/>
      <c r="G12" s="18"/>
      <c r="H12" s="16"/>
      <c r="I12" s="18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7" customHeight="1">
      <c r="A13" s="11" t="s">
        <v>22</v>
      </c>
      <c r="B13" s="16"/>
      <c r="C13" s="42">
        <f>G71</f>
        <v>0</v>
      </c>
      <c r="D13" s="16"/>
      <c r="E13" s="16"/>
      <c r="F13" s="18"/>
      <c r="G13" s="18"/>
      <c r="H13" s="16"/>
      <c r="I13" s="18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7" customHeight="1">
      <c r="A14" s="11"/>
      <c r="B14" s="31" t="s">
        <v>23</v>
      </c>
      <c r="C14" s="44">
        <f>SUM(C10:C13)</f>
        <v>39057.416523100903</v>
      </c>
      <c r="D14" s="16"/>
      <c r="E14" s="16"/>
      <c r="F14" s="18"/>
      <c r="G14" s="50"/>
      <c r="H14" s="16"/>
      <c r="I14" s="18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7" customHeight="1">
      <c r="A15" s="11"/>
      <c r="B15" s="31"/>
      <c r="C15" s="44"/>
      <c r="D15" s="16"/>
      <c r="E15" s="16"/>
      <c r="F15" s="18"/>
      <c r="G15" s="50"/>
      <c r="H15" s="16"/>
      <c r="I15" s="1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7" customHeight="1">
      <c r="A16" s="53" t="s">
        <v>36</v>
      </c>
      <c r="B16" s="56"/>
      <c r="C16" s="56"/>
      <c r="D16" s="56"/>
      <c r="E16" s="56"/>
      <c r="F16" s="58"/>
      <c r="G16" s="59"/>
      <c r="H16" s="16"/>
      <c r="I16" s="18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7" customHeight="1">
      <c r="A17" s="7"/>
      <c r="B17" s="7"/>
      <c r="C17" s="7"/>
      <c r="D17" s="7"/>
      <c r="E17" s="7"/>
      <c r="F17" s="7"/>
      <c r="G17" s="7"/>
      <c r="H17" s="7"/>
      <c r="I17" s="6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7" customHeight="1">
      <c r="A18" s="577"/>
      <c r="B18" s="549"/>
      <c r="C18" s="578"/>
      <c r="D18" s="578"/>
      <c r="E18" s="578" t="s">
        <v>39</v>
      </c>
      <c r="F18" s="578" t="s">
        <v>40</v>
      </c>
      <c r="G18" s="579" t="s">
        <v>41</v>
      </c>
      <c r="H18" s="10"/>
      <c r="I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7" customHeight="1">
      <c r="A19" s="554" t="s">
        <v>42</v>
      </c>
      <c r="B19" s="555"/>
      <c r="C19" s="555"/>
      <c r="D19" s="556"/>
      <c r="E19" s="556"/>
      <c r="F19" s="557"/>
      <c r="G19" s="558"/>
      <c r="H19" s="10"/>
      <c r="I19" s="1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7" customHeight="1">
      <c r="A20" s="559" t="s">
        <v>283</v>
      </c>
      <c r="B20" s="551"/>
      <c r="C20" s="542"/>
      <c r="D20" s="551"/>
      <c r="E20" s="551"/>
      <c r="F20" s="551"/>
      <c r="G20" s="560"/>
      <c r="H20" s="7"/>
      <c r="I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7" customHeight="1">
      <c r="A21" s="561" t="s">
        <v>45</v>
      </c>
      <c r="B21" s="255"/>
      <c r="C21" s="542"/>
      <c r="D21" s="543"/>
      <c r="E21" s="585">
        <f>((SUMIF('3-Basis ruimtestaat'!C:C,E$6,uren_mavr))+(SUMIF('3-Basis ruimtestaat'!C:C,E$6,uren_naloop)))</f>
        <v>1161.1305606352944</v>
      </c>
      <c r="F21" s="545">
        <f>'1-Contractblad dag'!F22</f>
        <v>30.785294498059912</v>
      </c>
      <c r="G21" s="586">
        <f>F21*E21</f>
        <v>35745.746259854946</v>
      </c>
      <c r="H21" s="76"/>
      <c r="I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7" customHeight="1">
      <c r="A22" s="562"/>
      <c r="B22" s="551"/>
      <c r="C22" s="563"/>
      <c r="D22" s="556"/>
      <c r="E22" s="262"/>
      <c r="F22" s="564"/>
      <c r="G22" s="565">
        <f>SUM(G20:G21)</f>
        <v>35745.746259854946</v>
      </c>
      <c r="H22" s="7"/>
      <c r="I22" s="89"/>
      <c r="J22" s="76"/>
      <c r="K22" s="88"/>
      <c r="L22" s="76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7" customHeight="1">
      <c r="A23" s="562"/>
      <c r="B23" s="551"/>
      <c r="C23" s="563"/>
      <c r="D23" s="556"/>
      <c r="E23" s="262"/>
      <c r="F23" s="564"/>
      <c r="G23" s="566"/>
      <c r="H23" s="7"/>
      <c r="I23" s="67"/>
      <c r="J23" s="7"/>
      <c r="K23" s="92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7" customHeight="1">
      <c r="A24" s="554" t="s">
        <v>52</v>
      </c>
      <c r="B24" s="567"/>
      <c r="C24" s="567"/>
      <c r="D24" s="552"/>
      <c r="E24" s="552" t="s">
        <v>39</v>
      </c>
      <c r="F24" s="552" t="s">
        <v>40</v>
      </c>
      <c r="G24" s="553" t="s">
        <v>41</v>
      </c>
      <c r="H24" s="94"/>
      <c r="I24" s="94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7" customHeight="1">
      <c r="A25" s="559" t="s">
        <v>284</v>
      </c>
      <c r="B25" s="568"/>
      <c r="C25" s="551"/>
      <c r="D25" s="551"/>
      <c r="E25" s="551"/>
      <c r="F25" s="551"/>
      <c r="G25" s="560"/>
      <c r="H25" s="94"/>
      <c r="I25" s="94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7" customHeight="1">
      <c r="A26" s="561" t="s">
        <v>45</v>
      </c>
      <c r="B26" s="255"/>
      <c r="C26" s="544"/>
      <c r="D26" s="543"/>
      <c r="E26" s="585">
        <f>E21*'1-Contractblad dag'!E27</f>
        <v>92.890444850823556</v>
      </c>
      <c r="F26" s="545">
        <f>'1-Contractblad dag'!F27</f>
        <v>35.651355406514611</v>
      </c>
      <c r="G26" s="586">
        <f>F26*E26</f>
        <v>3311.6702632459555</v>
      </c>
      <c r="H26" s="94"/>
      <c r="I26" s="85"/>
      <c r="J26" s="7"/>
      <c r="K26" s="7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7" customHeight="1">
      <c r="A27" s="570"/>
      <c r="B27" s="571"/>
      <c r="C27" s="582"/>
      <c r="D27" s="573"/>
      <c r="E27" s="582"/>
      <c r="F27" s="575"/>
      <c r="G27" s="576">
        <f>SUM(G26:G26)</f>
        <v>3311.6702632459555</v>
      </c>
      <c r="H27" s="94"/>
      <c r="I27" s="98"/>
      <c r="J27" s="7"/>
      <c r="K27" s="99"/>
      <c r="L27" s="9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7" customHeight="1">
      <c r="A28" s="84"/>
      <c r="B28" s="74"/>
      <c r="C28" s="85"/>
      <c r="D28" s="68"/>
      <c r="E28" s="85"/>
      <c r="F28" s="86"/>
      <c r="G28" s="90"/>
      <c r="H28" s="94"/>
      <c r="I28" s="98"/>
      <c r="J28" s="7"/>
      <c r="K28" s="99"/>
      <c r="L28" s="9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7" customHeight="1">
      <c r="A29" s="577"/>
      <c r="B29" s="549"/>
      <c r="C29" s="578"/>
      <c r="D29" s="578"/>
      <c r="E29" s="578" t="s">
        <v>39</v>
      </c>
      <c r="F29" s="578" t="s">
        <v>40</v>
      </c>
      <c r="G29" s="579" t="s">
        <v>41</v>
      </c>
      <c r="H29" s="10"/>
      <c r="I29" s="10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7" customHeight="1">
      <c r="A30" s="554" t="s">
        <v>241</v>
      </c>
      <c r="B30" s="555"/>
      <c r="C30" s="555"/>
      <c r="D30" s="556"/>
      <c r="E30" s="556"/>
      <c r="F30" s="557"/>
      <c r="G30" s="558"/>
      <c r="H30" s="10"/>
      <c r="I30" s="1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7" customHeight="1">
      <c r="A31" s="559" t="s">
        <v>283</v>
      </c>
      <c r="B31" s="551"/>
      <c r="C31" s="542"/>
      <c r="D31" s="551"/>
      <c r="E31" s="551"/>
      <c r="F31" s="551"/>
      <c r="G31" s="560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" customHeight="1">
      <c r="A32" s="561" t="s">
        <v>242</v>
      </c>
      <c r="B32" s="255"/>
      <c r="C32" s="643"/>
      <c r="D32" s="543"/>
      <c r="E32" s="585">
        <f>((SUMIF('3-Basis ruimtestaat'!C:C,E$6,uren_zazofe)))/110*101</f>
        <v>0</v>
      </c>
      <c r="F32" s="545">
        <f>'1-Contractblad dag'!F33</f>
        <v>44.492941747089866</v>
      </c>
      <c r="G32" s="586">
        <f>F32*E32</f>
        <v>0</v>
      </c>
      <c r="H32" s="76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7" customHeight="1">
      <c r="A33" s="562"/>
      <c r="B33" s="551"/>
      <c r="C33" s="542"/>
      <c r="D33" s="556"/>
      <c r="E33" s="262"/>
      <c r="F33" s="564"/>
      <c r="G33" s="565">
        <f>SUM(G31:G32)</f>
        <v>0</v>
      </c>
      <c r="H33" s="7"/>
      <c r="I33" s="100"/>
      <c r="J33" s="76"/>
      <c r="K33" s="88"/>
      <c r="L33" s="76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7" customHeight="1">
      <c r="A34" s="562"/>
      <c r="B34" s="551"/>
      <c r="C34" s="563"/>
      <c r="D34" s="556"/>
      <c r="E34" s="262"/>
      <c r="F34" s="564"/>
      <c r="G34" s="566"/>
      <c r="H34" s="7"/>
      <c r="I34" s="91"/>
      <c r="J34" s="7"/>
      <c r="K34" s="92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7" customHeight="1">
      <c r="A35" s="554" t="s">
        <v>243</v>
      </c>
      <c r="B35" s="567"/>
      <c r="C35" s="567"/>
      <c r="D35" s="552"/>
      <c r="E35" s="552" t="s">
        <v>39</v>
      </c>
      <c r="F35" s="552" t="s">
        <v>40</v>
      </c>
      <c r="G35" s="553" t="s">
        <v>41</v>
      </c>
      <c r="H35" s="94"/>
      <c r="I35" s="9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7" customHeight="1">
      <c r="A36" s="559" t="s">
        <v>284</v>
      </c>
      <c r="B36" s="581"/>
      <c r="C36" s="581"/>
      <c r="D36" s="544"/>
      <c r="E36" s="544"/>
      <c r="F36" s="545"/>
      <c r="G36" s="560"/>
      <c r="H36" s="94"/>
      <c r="I36" s="9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" customHeight="1">
      <c r="A37" s="561" t="s">
        <v>242</v>
      </c>
      <c r="B37" s="255"/>
      <c r="C37" s="544"/>
      <c r="D37" s="543"/>
      <c r="E37" s="642" t="str">
        <f>IF(E32=0,"",'1-Contractblad dag'!E38*'1-Contractblad locatie'!E32)</f>
        <v/>
      </c>
      <c r="F37" s="545">
        <f>'1-Contractblad dag'!F38</f>
        <v>51.702033109771911</v>
      </c>
      <c r="G37" s="580" t="str">
        <f>IF(E32=0,"",F37*E37)</f>
        <v/>
      </c>
      <c r="H37" s="94"/>
      <c r="I37" s="76"/>
      <c r="J37" s="7"/>
      <c r="K37" s="97"/>
      <c r="L37" s="9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7" customHeight="1">
      <c r="A38" s="570"/>
      <c r="B38" s="571"/>
      <c r="C38" s="582"/>
      <c r="D38" s="573"/>
      <c r="E38" s="582"/>
      <c r="F38" s="575"/>
      <c r="G38" s="576">
        <f>SUM(G36:G37)</f>
        <v>0</v>
      </c>
      <c r="H38" s="94"/>
      <c r="I38" s="100"/>
      <c r="J38" s="7"/>
      <c r="K38" s="99"/>
      <c r="L38" s="9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7" customHeight="1">
      <c r="A39" s="7"/>
      <c r="B39" s="7"/>
      <c r="C39" s="7"/>
      <c r="D39" s="7"/>
      <c r="E39" s="7"/>
      <c r="F39" s="7"/>
      <c r="G39" s="7"/>
      <c r="H39" s="7"/>
      <c r="I39" s="91"/>
      <c r="J39" s="7"/>
      <c r="K39" s="103"/>
      <c r="L39" s="9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7" customHeight="1">
      <c r="A40" s="577"/>
      <c r="B40" s="549"/>
      <c r="C40" s="578"/>
      <c r="D40" s="578"/>
      <c r="E40" s="578" t="s">
        <v>39</v>
      </c>
      <c r="F40" s="578" t="s">
        <v>40</v>
      </c>
      <c r="G40" s="579" t="s">
        <v>41</v>
      </c>
      <c r="H40" s="10"/>
      <c r="I40" s="10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7" customHeight="1">
      <c r="A41" s="554" t="s">
        <v>244</v>
      </c>
      <c r="B41" s="555"/>
      <c r="C41" s="555"/>
      <c r="D41" s="556"/>
      <c r="E41" s="556"/>
      <c r="F41" s="557"/>
      <c r="G41" s="558"/>
      <c r="H41" s="10"/>
      <c r="I41" s="10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" customHeight="1">
      <c r="A42" s="559" t="s">
        <v>283</v>
      </c>
      <c r="B42" s="551"/>
      <c r="C42" s="542"/>
      <c r="D42" s="544"/>
      <c r="E42" s="544"/>
      <c r="F42" s="545"/>
      <c r="G42" s="560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7" customHeight="1">
      <c r="A43" s="561" t="s">
        <v>245</v>
      </c>
      <c r="B43" s="255"/>
      <c r="C43" s="542"/>
      <c r="D43" s="543"/>
      <c r="E43" s="585">
        <f>((SUMIF('3-Basis ruimtestaat'!C:C,E$6,uren_zazofe)))/110*9</f>
        <v>0</v>
      </c>
      <c r="F43" s="545">
        <f>'1-Contractblad dag'!F45</f>
        <v>71.908236245149766</v>
      </c>
      <c r="G43" s="580" t="str">
        <f>IF(E43=0,"",F43*E43)</f>
        <v/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7" customHeight="1">
      <c r="A44" s="562"/>
      <c r="B44" s="551"/>
      <c r="C44" s="563"/>
      <c r="D44" s="556"/>
      <c r="E44" s="262"/>
      <c r="F44" s="564"/>
      <c r="G44" s="565">
        <f>SUM(G42:G43)</f>
        <v>0</v>
      </c>
      <c r="H44" s="7"/>
      <c r="I44" s="100"/>
      <c r="J44" s="76"/>
      <c r="K44" s="88"/>
      <c r="L44" s="76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7" customHeight="1">
      <c r="A45" s="562"/>
      <c r="B45" s="551"/>
      <c r="C45" s="563"/>
      <c r="D45" s="556"/>
      <c r="E45" s="262"/>
      <c r="F45" s="564"/>
      <c r="G45" s="566"/>
      <c r="H45" s="7"/>
      <c r="I45" s="91"/>
      <c r="J45" s="7"/>
      <c r="K45" s="9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7" customHeight="1">
      <c r="A46" s="554" t="s">
        <v>246</v>
      </c>
      <c r="B46" s="567"/>
      <c r="C46" s="567"/>
      <c r="D46" s="552"/>
      <c r="E46" s="552" t="s">
        <v>39</v>
      </c>
      <c r="F46" s="552" t="s">
        <v>40</v>
      </c>
      <c r="G46" s="553" t="s">
        <v>41</v>
      </c>
      <c r="H46" s="94"/>
      <c r="I46" s="94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7" customHeight="1">
      <c r="A47" s="559" t="s">
        <v>284</v>
      </c>
      <c r="B47" s="581"/>
      <c r="C47" s="581"/>
      <c r="D47" s="544"/>
      <c r="E47" s="544"/>
      <c r="F47" s="545"/>
      <c r="G47" s="560"/>
      <c r="H47" s="94"/>
      <c r="I47" s="94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7" customHeight="1">
      <c r="A48" s="561" t="s">
        <v>245</v>
      </c>
      <c r="B48" s="255"/>
      <c r="C48" s="544"/>
      <c r="D48" s="543"/>
      <c r="E48" s="642" t="str">
        <f>IF(E43=0,"",'1-Contractblad dag'!E50*'1-Contractblad locatie'!E43)</f>
        <v/>
      </c>
      <c r="F48" s="545">
        <f>'1-Contractblad dag'!F50</f>
        <v>83.803388516286532</v>
      </c>
      <c r="G48" s="580" t="str">
        <f>IF(E43=0,"",F48*E48)</f>
        <v/>
      </c>
      <c r="H48" s="94"/>
      <c r="I48" s="76"/>
      <c r="J48" s="7"/>
      <c r="K48" s="97"/>
      <c r="L48" s="9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7" customHeight="1">
      <c r="A49" s="570"/>
      <c r="B49" s="571"/>
      <c r="C49" s="582"/>
      <c r="D49" s="573"/>
      <c r="E49" s="582">
        <f>SUM(E47:E48)</f>
        <v>0</v>
      </c>
      <c r="F49" s="575"/>
      <c r="G49" s="576">
        <f>SUM(G47:G48)</f>
        <v>0</v>
      </c>
      <c r="H49" s="94"/>
      <c r="I49" s="100"/>
      <c r="J49" s="7"/>
      <c r="K49" s="99"/>
      <c r="L49" s="9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7" customHeight="1">
      <c r="A50" s="84"/>
      <c r="B50" s="94"/>
      <c r="C50" s="94"/>
      <c r="D50" s="94"/>
      <c r="E50" s="94"/>
      <c r="F50" s="86"/>
      <c r="G50" s="94"/>
      <c r="H50" s="94"/>
      <c r="I50" s="10" t="s">
        <v>65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7" customHeight="1">
      <c r="A51" s="84" t="s">
        <v>66</v>
      </c>
      <c r="B51" s="94"/>
      <c r="C51" s="94"/>
      <c r="D51" s="94"/>
      <c r="E51" s="94"/>
      <c r="F51" s="86"/>
      <c r="G51" s="67">
        <f>I51/'1-Contractblad dag'!E22*E21</f>
        <v>0</v>
      </c>
      <c r="H51" s="94"/>
      <c r="I51" s="87">
        <f>'1-Contractblad dag'!G53</f>
        <v>0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7" customHeight="1">
      <c r="A52" s="84"/>
      <c r="B52" s="94"/>
      <c r="C52" s="94"/>
      <c r="D52" s="94"/>
      <c r="E52" s="94"/>
      <c r="F52" s="86"/>
      <c r="G52" s="67"/>
      <c r="H52" s="94"/>
      <c r="I52" s="8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7" customHeight="1">
      <c r="A53" s="84"/>
      <c r="B53" s="94"/>
      <c r="C53" s="94"/>
      <c r="D53" s="94"/>
      <c r="E53" s="94"/>
      <c r="F53" s="86"/>
      <c r="G53" s="67"/>
      <c r="H53" s="94"/>
      <c r="I53" s="8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7" customHeight="1">
      <c r="A54" s="84"/>
      <c r="B54" s="94"/>
      <c r="C54" s="94"/>
      <c r="D54" s="94"/>
      <c r="E54" s="94"/>
      <c r="F54" s="86"/>
      <c r="G54" s="94"/>
      <c r="H54" s="94"/>
      <c r="I54" s="94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7" customHeight="1">
      <c r="A55" s="104" t="s">
        <v>67</v>
      </c>
      <c r="B55" s="7"/>
      <c r="C55" s="7"/>
      <c r="D55" s="7"/>
      <c r="E55" s="7"/>
      <c r="F55" s="7"/>
      <c r="G55" s="87">
        <f>G22+G27+G51+G38+G33+G44+G49</f>
        <v>39057.416523100903</v>
      </c>
      <c r="H55" s="94"/>
      <c r="I55" s="8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7" customHeight="1">
      <c r="A56" s="105" t="s">
        <v>68</v>
      </c>
      <c r="B56" s="7"/>
      <c r="C56" s="7"/>
      <c r="D56" s="7"/>
      <c r="E56" s="7"/>
      <c r="F56" s="106">
        <v>0.21</v>
      </c>
      <c r="G56" s="82">
        <f>F56*G55</f>
        <v>8202.05746985119</v>
      </c>
      <c r="H56" s="94"/>
      <c r="I56" s="94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7" customHeight="1">
      <c r="A57" s="105" t="s">
        <v>69</v>
      </c>
      <c r="B57" s="7"/>
      <c r="C57" s="7"/>
      <c r="D57" s="7"/>
      <c r="E57" s="7"/>
      <c r="F57" s="10" t="s">
        <v>70</v>
      </c>
      <c r="G57" s="67">
        <f>G56+G55</f>
        <v>47259.473992952095</v>
      </c>
      <c r="H57" s="94"/>
      <c r="I57" s="94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7" customHeight="1">
      <c r="A58" s="84"/>
      <c r="B58" s="94"/>
      <c r="C58" s="94"/>
      <c r="D58" s="94"/>
      <c r="E58" s="94"/>
      <c r="F58" s="94"/>
      <c r="G58" s="67"/>
      <c r="H58" s="94"/>
      <c r="I58" s="9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7" customHeight="1">
      <c r="A59" s="107" t="s">
        <v>71</v>
      </c>
      <c r="B59" s="108"/>
      <c r="C59" s="108"/>
      <c r="D59" s="108"/>
      <c r="E59" s="108"/>
      <c r="F59" s="109"/>
      <c r="G59" s="110"/>
      <c r="H59" s="7"/>
      <c r="I59" s="10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7" customHeight="1">
      <c r="A60" s="84"/>
      <c r="B60" s="94"/>
      <c r="C60" s="94"/>
      <c r="D60" s="94"/>
      <c r="E60" s="94"/>
      <c r="F60" s="94"/>
      <c r="G60" s="94"/>
      <c r="H60" s="94"/>
      <c r="I60" s="94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7" customHeight="1">
      <c r="A61" s="111"/>
      <c r="B61" s="112"/>
      <c r="C61" s="68" t="s">
        <v>74</v>
      </c>
      <c r="D61" s="247" t="s">
        <v>222</v>
      </c>
      <c r="E61" s="113" t="s">
        <v>75</v>
      </c>
      <c r="F61" s="68" t="s">
        <v>76</v>
      </c>
      <c r="G61" s="68" t="s">
        <v>41</v>
      </c>
      <c r="H61" s="7"/>
      <c r="I61" s="114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7" customHeight="1">
      <c r="A62" s="115" t="s">
        <v>77</v>
      </c>
      <c r="B62" s="96"/>
      <c r="C62" s="248">
        <f>VLOOKUP(E$6,glas,3,TRUE)</f>
        <v>0</v>
      </c>
      <c r="D62" s="248">
        <f>VLOOKUP(E$6,glas,2,TRUE)</f>
        <v>0</v>
      </c>
      <c r="E62" s="249" t="e">
        <f>F62/D62</f>
        <v>#DIV/0!</v>
      </c>
      <c r="F62" s="67" t="e">
        <f>G62/C62</f>
        <v>#DIV/0!</v>
      </c>
      <c r="G62" s="116">
        <f>VLOOKUP(E$6,glas,5,TRUE)</f>
        <v>0</v>
      </c>
      <c r="H62" s="94"/>
      <c r="I62" s="114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7" customHeight="1">
      <c r="A63" s="115" t="s">
        <v>78</v>
      </c>
      <c r="B63" s="96"/>
      <c r="C63" s="248">
        <f>VLOOKUP(E$6,glas,8,TRUE)</f>
        <v>0</v>
      </c>
      <c r="D63" s="248">
        <f>VLOOKUP(E$6,glas,7,TRUE)</f>
        <v>0</v>
      </c>
      <c r="E63" s="249" t="e">
        <f t="shared" ref="E63:E65" si="0">F63/D63</f>
        <v>#DIV/0!</v>
      </c>
      <c r="F63" s="67" t="e">
        <f t="shared" ref="F63:F65" si="1">G63/C63</f>
        <v>#DIV/0!</v>
      </c>
      <c r="G63" s="116">
        <f>VLOOKUP(E$6,glas,10,TRUE)</f>
        <v>0</v>
      </c>
      <c r="H63" s="94"/>
      <c r="I63" s="114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7" customHeight="1">
      <c r="A64" s="246" t="s">
        <v>223</v>
      </c>
      <c r="B64" s="96"/>
      <c r="C64" s="248">
        <f>VLOOKUP(E$6,glas,13,TRUE)</f>
        <v>0</v>
      </c>
      <c r="D64" s="248">
        <f>VLOOKUP(E$6,glas,12,TRUE)</f>
        <v>0</v>
      </c>
      <c r="E64" s="249" t="e">
        <f t="shared" si="0"/>
        <v>#DIV/0!</v>
      </c>
      <c r="F64" s="67" t="e">
        <f t="shared" si="1"/>
        <v>#DIV/0!</v>
      </c>
      <c r="G64" s="116">
        <f>VLOOKUP(E$6,glas,15,TRUE)</f>
        <v>0</v>
      </c>
      <c r="H64" s="94"/>
      <c r="I64" s="114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7" customHeight="1">
      <c r="A65" s="246" t="s">
        <v>206</v>
      </c>
      <c r="B65" s="96"/>
      <c r="C65" s="248">
        <f>VLOOKUP(E$6,glas,18,TRUE)</f>
        <v>0</v>
      </c>
      <c r="D65" s="248">
        <f>VLOOKUP(E$6,glas,17,TRUE)</f>
        <v>0</v>
      </c>
      <c r="E65" s="249" t="e">
        <f t="shared" si="0"/>
        <v>#DIV/0!</v>
      </c>
      <c r="F65" s="67" t="e">
        <f t="shared" si="1"/>
        <v>#DIV/0!</v>
      </c>
      <c r="G65" s="116">
        <f>VLOOKUP(E$6,glas,20,TRUE)</f>
        <v>0</v>
      </c>
      <c r="H65" s="94"/>
      <c r="I65" s="114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7" customHeight="1">
      <c r="A66" s="115"/>
      <c r="B66" s="96"/>
      <c r="C66" s="9"/>
      <c r="D66" s="117"/>
      <c r="E66" s="91"/>
      <c r="F66" s="67"/>
      <c r="G66" s="118"/>
      <c r="H66" s="94"/>
      <c r="I66" s="114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7" customHeight="1">
      <c r="A67" s="84" t="s">
        <v>79</v>
      </c>
      <c r="B67" s="119"/>
      <c r="C67" s="120"/>
      <c r="D67" s="120"/>
      <c r="E67" s="121"/>
      <c r="F67" s="121"/>
      <c r="G67" s="121" t="s">
        <v>41</v>
      </c>
      <c r="H67" s="91"/>
      <c r="I67" s="94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7" customHeight="1">
      <c r="A68" s="84"/>
      <c r="B68" s="119"/>
      <c r="C68" s="120"/>
      <c r="D68" s="120"/>
      <c r="E68" s="121"/>
      <c r="F68" s="121"/>
      <c r="G68" s="121"/>
      <c r="H68" s="91"/>
      <c r="I68" s="94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7" customHeight="1">
      <c r="A69" s="105" t="s">
        <v>80</v>
      </c>
      <c r="B69" s="119"/>
      <c r="C69" s="9"/>
      <c r="D69" s="122"/>
      <c r="E69" s="98"/>
      <c r="F69" s="67"/>
      <c r="G69" s="116">
        <f>VLOOKUP(E$6,glas,25,TRUE)</f>
        <v>0</v>
      </c>
      <c r="H69" s="123"/>
      <c r="I69" s="94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7" customHeight="1">
      <c r="A70" s="105"/>
      <c r="B70" s="7"/>
      <c r="C70" s="7"/>
      <c r="D70" s="7"/>
      <c r="E70" s="125"/>
      <c r="F70" s="96"/>
      <c r="G70" s="96"/>
      <c r="H70" s="125"/>
      <c r="I70" s="94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7" customHeight="1">
      <c r="A71" s="104" t="s">
        <v>67</v>
      </c>
      <c r="B71" s="7"/>
      <c r="C71" s="7"/>
      <c r="D71" s="7"/>
      <c r="E71" s="1"/>
      <c r="F71" s="7"/>
      <c r="G71" s="87">
        <f>SUM(G62:G69)</f>
        <v>0</v>
      </c>
      <c r="H71" s="7"/>
      <c r="I71" s="94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7" customHeight="1">
      <c r="A72" s="105" t="s">
        <v>68</v>
      </c>
      <c r="B72" s="7"/>
      <c r="C72" s="7"/>
      <c r="D72" s="7"/>
      <c r="E72" s="7"/>
      <c r="F72" s="106">
        <v>0.21</v>
      </c>
      <c r="G72" s="82">
        <f>F72*G71</f>
        <v>0</v>
      </c>
      <c r="H72" s="7"/>
      <c r="I72" s="10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7" customHeight="1">
      <c r="A73" s="105" t="s">
        <v>69</v>
      </c>
      <c r="B73" s="7"/>
      <c r="C73" s="7"/>
      <c r="D73" s="7"/>
      <c r="E73" s="7"/>
      <c r="F73" s="10" t="s">
        <v>70</v>
      </c>
      <c r="G73" s="67">
        <f>G72+G71</f>
        <v>0</v>
      </c>
      <c r="H73" s="7"/>
      <c r="I73" s="10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7" customHeight="1">
      <c r="A74" s="7"/>
      <c r="B74" s="7"/>
      <c r="C74" s="7"/>
      <c r="D74" s="7"/>
      <c r="E74" s="7"/>
      <c r="F74" s="7"/>
      <c r="G74" s="67"/>
      <c r="H74" s="7"/>
      <c r="I74" s="10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7" customHeight="1">
      <c r="A75" s="105"/>
      <c r="B75" s="10"/>
      <c r="C75" s="7"/>
      <c r="D75" s="7"/>
      <c r="E75" s="7"/>
      <c r="F75" s="10"/>
      <c r="G75" s="10"/>
      <c r="H75" s="7"/>
      <c r="I75" s="10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7" customHeight="1">
      <c r="A76" s="105"/>
      <c r="B76" s="10"/>
      <c r="C76" s="7"/>
      <c r="D76" s="7"/>
      <c r="E76" s="7"/>
      <c r="F76" s="10"/>
      <c r="G76" s="10"/>
      <c r="H76" s="7"/>
      <c r="I76" s="10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7" customHeight="1">
      <c r="A77" s="105"/>
      <c r="B77" s="10"/>
      <c r="C77" s="7"/>
      <c r="D77" s="7"/>
      <c r="E77" s="7"/>
      <c r="F77" s="10"/>
      <c r="G77" s="10"/>
      <c r="H77" s="7"/>
      <c r="I77" s="10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7" customHeight="1">
      <c r="A78" s="105"/>
      <c r="B78" s="10"/>
      <c r="C78" s="7"/>
      <c r="D78" s="7"/>
      <c r="E78" s="7"/>
      <c r="F78" s="10"/>
      <c r="G78" s="10"/>
      <c r="H78" s="7"/>
      <c r="I78" s="10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7" customHeight="1">
      <c r="A79" s="7"/>
      <c r="B79" s="7"/>
      <c r="C79" s="7"/>
      <c r="D79" s="7"/>
      <c r="E79" s="7"/>
      <c r="F79" s="7"/>
      <c r="G79" s="7"/>
      <c r="H79" s="7"/>
      <c r="I79" s="10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7" customHeight="1">
      <c r="A80" s="7"/>
      <c r="B80" s="7"/>
      <c r="C80" s="7"/>
      <c r="D80" s="7"/>
      <c r="E80" s="7"/>
      <c r="F80" s="7"/>
      <c r="G80" s="7"/>
      <c r="H80" s="7"/>
      <c r="I80" s="10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7" customHeight="1">
      <c r="A81" s="7"/>
      <c r="B81" s="7"/>
      <c r="C81" s="7"/>
      <c r="D81" s="7"/>
      <c r="E81" s="7"/>
      <c r="F81" s="7"/>
      <c r="G81" s="7"/>
      <c r="H81" s="7"/>
      <c r="I81" s="10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7" customHeight="1">
      <c r="A82" s="7"/>
      <c r="B82" s="7"/>
      <c r="C82" s="7"/>
      <c r="D82" s="7"/>
      <c r="E82" s="7"/>
      <c r="F82" s="7"/>
      <c r="G82" s="7"/>
      <c r="H82" s="7"/>
      <c r="I82" s="10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7" customHeight="1">
      <c r="A83" s="7"/>
      <c r="B83" s="7"/>
      <c r="C83" s="7"/>
      <c r="D83" s="7"/>
      <c r="E83" s="7"/>
      <c r="F83" s="7"/>
      <c r="G83" s="7"/>
      <c r="H83" s="7"/>
      <c r="I83" s="10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7" customHeight="1">
      <c r="A84" s="7"/>
      <c r="B84" s="7"/>
      <c r="C84" s="7"/>
      <c r="D84" s="7"/>
      <c r="E84" s="7"/>
      <c r="F84" s="7"/>
      <c r="G84" s="7"/>
      <c r="H84" s="7"/>
      <c r="I84" s="10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7" customHeight="1">
      <c r="A85" s="7"/>
      <c r="B85" s="7"/>
      <c r="C85" s="7"/>
      <c r="D85" s="7"/>
      <c r="E85" s="7"/>
      <c r="F85" s="7"/>
      <c r="G85" s="7"/>
      <c r="H85" s="7"/>
      <c r="I85" s="10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7" customHeight="1">
      <c r="A86" s="7"/>
      <c r="B86" s="7"/>
      <c r="C86" s="7"/>
      <c r="D86" s="7"/>
      <c r="E86" s="7"/>
      <c r="F86" s="7"/>
      <c r="G86" s="7"/>
      <c r="H86" s="7"/>
      <c r="I86" s="10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7" customHeight="1">
      <c r="A87" s="7"/>
      <c r="B87" s="7"/>
      <c r="C87" s="7"/>
      <c r="D87" s="7"/>
      <c r="E87" s="7"/>
      <c r="F87" s="7"/>
      <c r="G87" s="7"/>
      <c r="H87" s="7"/>
      <c r="I87" s="10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7" customHeight="1">
      <c r="A88" s="7"/>
      <c r="B88" s="7"/>
      <c r="C88" s="7"/>
      <c r="D88" s="7"/>
      <c r="E88" s="7"/>
      <c r="F88" s="7"/>
      <c r="G88" s="7"/>
      <c r="H88" s="7"/>
      <c r="I88" s="10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7" customHeight="1">
      <c r="A89" s="7"/>
      <c r="B89" s="7"/>
      <c r="C89" s="7"/>
      <c r="D89" s="7"/>
      <c r="E89" s="7"/>
      <c r="F89" s="7"/>
      <c r="G89" s="7"/>
      <c r="H89" s="7"/>
      <c r="I89" s="10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7" customHeight="1">
      <c r="A90" s="7"/>
      <c r="B90" s="7"/>
      <c r="C90" s="7"/>
      <c r="D90" s="7"/>
      <c r="E90" s="7"/>
      <c r="F90" s="7"/>
      <c r="G90" s="7"/>
      <c r="H90" s="7"/>
      <c r="I90" s="10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7" customHeight="1">
      <c r="A91" s="7"/>
      <c r="B91" s="7"/>
      <c r="C91" s="7"/>
      <c r="D91" s="7"/>
      <c r="E91" s="7"/>
      <c r="F91" s="7"/>
      <c r="G91" s="7"/>
      <c r="H91" s="7"/>
      <c r="I91" s="10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7" customHeight="1">
      <c r="A92" s="7"/>
      <c r="B92" s="7"/>
      <c r="C92" s="7"/>
      <c r="D92" s="7"/>
      <c r="E92" s="7"/>
      <c r="F92" s="7"/>
      <c r="G92" s="7"/>
      <c r="H92" s="7"/>
      <c r="I92" s="10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7" customHeight="1">
      <c r="A93" s="7"/>
      <c r="B93" s="7"/>
      <c r="C93" s="7"/>
      <c r="D93" s="7"/>
      <c r="E93" s="7"/>
      <c r="F93" s="7"/>
      <c r="G93" s="7"/>
      <c r="H93" s="7"/>
      <c r="I93" s="10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7" customHeight="1">
      <c r="A94" s="7"/>
      <c r="B94" s="7"/>
      <c r="C94" s="7"/>
      <c r="D94" s="7"/>
      <c r="E94" s="7"/>
      <c r="F94" s="7"/>
      <c r="G94" s="7"/>
      <c r="H94" s="7"/>
      <c r="I94" s="10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7" customHeight="1">
      <c r="A95" s="7"/>
      <c r="B95" s="7"/>
      <c r="C95" s="7"/>
      <c r="D95" s="7"/>
      <c r="E95" s="7"/>
      <c r="F95" s="7"/>
      <c r="G95" s="7"/>
      <c r="H95" s="7"/>
      <c r="I95" s="10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7" customHeight="1">
      <c r="A96" s="7"/>
      <c r="B96" s="7"/>
      <c r="C96" s="7"/>
      <c r="D96" s="7"/>
      <c r="E96" s="7"/>
      <c r="F96" s="7"/>
      <c r="G96" s="7"/>
      <c r="H96" s="7"/>
      <c r="I96" s="10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7" customHeight="1">
      <c r="A97" s="7"/>
      <c r="B97" s="7"/>
      <c r="C97" s="7"/>
      <c r="D97" s="7"/>
      <c r="E97" s="7"/>
      <c r="F97" s="7"/>
      <c r="G97" s="7"/>
      <c r="H97" s="7"/>
      <c r="I97" s="10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7" customHeight="1">
      <c r="A98" s="7"/>
      <c r="B98" s="7"/>
      <c r="C98" s="7"/>
      <c r="D98" s="7"/>
      <c r="E98" s="7"/>
      <c r="F98" s="7"/>
      <c r="G98" s="7"/>
      <c r="H98" s="7"/>
      <c r="I98" s="10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7" customHeight="1">
      <c r="A99" s="7"/>
      <c r="B99" s="7"/>
      <c r="C99" s="7"/>
      <c r="D99" s="7"/>
      <c r="E99" s="7"/>
      <c r="F99" s="7"/>
      <c r="G99" s="7"/>
      <c r="H99" s="7"/>
      <c r="I99" s="10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7" customHeight="1">
      <c r="A100" s="7"/>
      <c r="B100" s="7"/>
      <c r="C100" s="7"/>
      <c r="D100" s="7"/>
      <c r="E100" s="7"/>
      <c r="F100" s="7"/>
      <c r="G100" s="7"/>
      <c r="H100" s="7"/>
      <c r="I100" s="10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7" customHeight="1">
      <c r="A101" s="7"/>
      <c r="B101" s="7"/>
      <c r="C101" s="7"/>
      <c r="D101" s="7"/>
      <c r="E101" s="7"/>
      <c r="F101" s="7"/>
      <c r="G101" s="7"/>
      <c r="H101" s="7"/>
      <c r="I101" s="10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7" customHeight="1">
      <c r="A102" s="7"/>
      <c r="B102" s="7"/>
      <c r="C102" s="7"/>
      <c r="D102" s="7"/>
      <c r="E102" s="7"/>
      <c r="F102" s="7"/>
      <c r="G102" s="7"/>
      <c r="H102" s="7"/>
      <c r="I102" s="10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7" customHeight="1">
      <c r="A103" s="7"/>
      <c r="B103" s="7"/>
      <c r="C103" s="7"/>
      <c r="D103" s="7"/>
      <c r="E103" s="7"/>
      <c r="F103" s="7"/>
      <c r="G103" s="7"/>
      <c r="H103" s="7"/>
      <c r="I103" s="10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7" customHeight="1">
      <c r="A104" s="7"/>
      <c r="B104" s="7"/>
      <c r="C104" s="7"/>
      <c r="D104" s="7"/>
      <c r="E104" s="7"/>
      <c r="F104" s="7"/>
      <c r="G104" s="7"/>
      <c r="H104" s="7"/>
      <c r="I104" s="10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7" customHeight="1">
      <c r="A105" s="7"/>
      <c r="B105" s="7"/>
      <c r="C105" s="7"/>
      <c r="D105" s="7"/>
      <c r="E105" s="7"/>
      <c r="F105" s="7"/>
      <c r="G105" s="7"/>
      <c r="H105" s="7"/>
      <c r="I105" s="10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7" customHeight="1">
      <c r="A106" s="7"/>
      <c r="B106" s="7"/>
      <c r="C106" s="7"/>
      <c r="D106" s="7"/>
      <c r="E106" s="7"/>
      <c r="F106" s="7"/>
      <c r="G106" s="7"/>
      <c r="H106" s="7"/>
      <c r="I106" s="10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7" customHeight="1">
      <c r="A107" s="7"/>
      <c r="B107" s="7"/>
      <c r="C107" s="7"/>
      <c r="D107" s="7"/>
      <c r="E107" s="7"/>
      <c r="F107" s="7"/>
      <c r="G107" s="7"/>
      <c r="H107" s="7"/>
      <c r="I107" s="10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7" customHeight="1">
      <c r="A108" s="7"/>
      <c r="B108" s="7"/>
      <c r="C108" s="7"/>
      <c r="D108" s="7"/>
      <c r="E108" s="7"/>
      <c r="F108" s="7"/>
      <c r="G108" s="7"/>
      <c r="H108" s="7"/>
      <c r="I108" s="10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7" customHeight="1">
      <c r="A109" s="7"/>
      <c r="B109" s="7"/>
      <c r="C109" s="7"/>
      <c r="D109" s="7"/>
      <c r="E109" s="7"/>
      <c r="F109" s="7"/>
      <c r="G109" s="7"/>
      <c r="H109" s="7"/>
      <c r="I109" s="10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7" customHeight="1">
      <c r="A110" s="7"/>
      <c r="B110" s="7"/>
      <c r="C110" s="7"/>
      <c r="D110" s="7"/>
      <c r="E110" s="7"/>
      <c r="F110" s="7"/>
      <c r="G110" s="7"/>
      <c r="H110" s="7"/>
      <c r="I110" s="10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7" customHeight="1">
      <c r="A111" s="7"/>
      <c r="B111" s="7"/>
      <c r="C111" s="7"/>
      <c r="D111" s="7"/>
      <c r="E111" s="7"/>
      <c r="F111" s="7"/>
      <c r="G111" s="7"/>
      <c r="H111" s="7"/>
      <c r="I111" s="10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7" customHeight="1">
      <c r="A112" s="7"/>
      <c r="B112" s="7"/>
      <c r="C112" s="7"/>
      <c r="D112" s="7"/>
      <c r="E112" s="7"/>
      <c r="F112" s="7"/>
      <c r="G112" s="7"/>
      <c r="H112" s="7"/>
      <c r="I112" s="10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7" customHeight="1">
      <c r="A113" s="7"/>
      <c r="B113" s="7"/>
      <c r="C113" s="7"/>
      <c r="D113" s="7"/>
      <c r="E113" s="7"/>
      <c r="F113" s="7"/>
      <c r="G113" s="7"/>
      <c r="H113" s="7"/>
      <c r="I113" s="10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7" customHeight="1">
      <c r="A114" s="7"/>
      <c r="B114" s="7"/>
      <c r="C114" s="7"/>
      <c r="D114" s="7"/>
      <c r="E114" s="7"/>
      <c r="F114" s="7"/>
      <c r="G114" s="7"/>
      <c r="H114" s="7"/>
      <c r="I114" s="10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7" customHeight="1">
      <c r="A115" s="7"/>
      <c r="B115" s="7"/>
      <c r="C115" s="7"/>
      <c r="D115" s="7"/>
      <c r="E115" s="7"/>
      <c r="F115" s="7"/>
      <c r="G115" s="7"/>
      <c r="H115" s="7"/>
      <c r="I115" s="10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7" customHeight="1">
      <c r="A116" s="7"/>
      <c r="B116" s="7"/>
      <c r="C116" s="7"/>
      <c r="D116" s="7"/>
      <c r="E116" s="7"/>
      <c r="F116" s="7"/>
      <c r="G116" s="7"/>
      <c r="H116" s="7"/>
      <c r="I116" s="10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7" customHeight="1">
      <c r="A117" s="7"/>
      <c r="B117" s="7"/>
      <c r="C117" s="7"/>
      <c r="D117" s="7"/>
      <c r="E117" s="7"/>
      <c r="F117" s="7"/>
      <c r="G117" s="7"/>
      <c r="H117" s="7"/>
      <c r="I117" s="10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7" customHeight="1">
      <c r="A118" s="7"/>
      <c r="B118" s="7"/>
      <c r="C118" s="7"/>
      <c r="D118" s="7"/>
      <c r="E118" s="7"/>
      <c r="F118" s="7"/>
      <c r="G118" s="7"/>
      <c r="H118" s="7"/>
      <c r="I118" s="10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7" customHeight="1">
      <c r="A119" s="7"/>
      <c r="B119" s="7"/>
      <c r="C119" s="7"/>
      <c r="D119" s="7"/>
      <c r="E119" s="7"/>
      <c r="F119" s="7"/>
      <c r="G119" s="7"/>
      <c r="H119" s="7"/>
      <c r="I119" s="10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7" customHeight="1">
      <c r="A120" s="7"/>
      <c r="B120" s="7"/>
      <c r="C120" s="7"/>
      <c r="D120" s="7"/>
      <c r="E120" s="7"/>
      <c r="F120" s="7"/>
      <c r="G120" s="7"/>
      <c r="H120" s="7"/>
      <c r="I120" s="10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7" customHeight="1">
      <c r="A121" s="7"/>
      <c r="B121" s="7"/>
      <c r="C121" s="7"/>
      <c r="D121" s="7"/>
      <c r="E121" s="7"/>
      <c r="F121" s="7"/>
      <c r="G121" s="7"/>
      <c r="H121" s="7"/>
      <c r="I121" s="10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7" customHeight="1">
      <c r="A122" s="7"/>
      <c r="B122" s="7"/>
      <c r="C122" s="7"/>
      <c r="D122" s="7"/>
      <c r="E122" s="7"/>
      <c r="F122" s="7"/>
      <c r="G122" s="7"/>
      <c r="H122" s="7"/>
      <c r="I122" s="10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7" customHeight="1">
      <c r="A123" s="7"/>
      <c r="B123" s="7"/>
      <c r="C123" s="7"/>
      <c r="D123" s="7"/>
      <c r="E123" s="7"/>
      <c r="F123" s="7"/>
      <c r="G123" s="7"/>
      <c r="H123" s="7"/>
      <c r="I123" s="10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7" customHeight="1">
      <c r="A124" s="7"/>
      <c r="B124" s="7"/>
      <c r="C124" s="7"/>
      <c r="D124" s="7"/>
      <c r="E124" s="7"/>
      <c r="F124" s="7"/>
      <c r="G124" s="7"/>
      <c r="H124" s="7"/>
      <c r="I124" s="10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7" customHeight="1">
      <c r="A125" s="7"/>
      <c r="B125" s="7"/>
      <c r="C125" s="7"/>
      <c r="D125" s="7"/>
      <c r="E125" s="7"/>
      <c r="F125" s="7"/>
      <c r="G125" s="7"/>
      <c r="H125" s="7"/>
      <c r="I125" s="10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7" customHeight="1">
      <c r="A126" s="7"/>
      <c r="B126" s="7"/>
      <c r="C126" s="7"/>
      <c r="D126" s="7"/>
      <c r="E126" s="7"/>
      <c r="F126" s="7"/>
      <c r="G126" s="7"/>
      <c r="H126" s="7"/>
      <c r="I126" s="10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7" customHeight="1">
      <c r="A127" s="7"/>
      <c r="B127" s="7"/>
      <c r="C127" s="7"/>
      <c r="D127" s="7"/>
      <c r="E127" s="7"/>
      <c r="F127" s="7"/>
      <c r="G127" s="7"/>
      <c r="H127" s="7"/>
      <c r="I127" s="10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7" customHeight="1">
      <c r="A128" s="7"/>
      <c r="B128" s="7"/>
      <c r="C128" s="7"/>
      <c r="D128" s="7"/>
      <c r="E128" s="7"/>
      <c r="F128" s="7"/>
      <c r="G128" s="7"/>
      <c r="H128" s="7"/>
      <c r="I128" s="10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7" customHeight="1">
      <c r="A129" s="7"/>
      <c r="B129" s="7"/>
      <c r="C129" s="7"/>
      <c r="D129" s="7"/>
      <c r="E129" s="7"/>
      <c r="F129" s="7"/>
      <c r="G129" s="7"/>
      <c r="H129" s="7"/>
      <c r="I129" s="10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7" customHeight="1">
      <c r="A130" s="7"/>
      <c r="B130" s="7"/>
      <c r="C130" s="7"/>
      <c r="D130" s="7"/>
      <c r="E130" s="7"/>
      <c r="F130" s="7"/>
      <c r="G130" s="7"/>
      <c r="H130" s="7"/>
      <c r="I130" s="10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7" customHeight="1">
      <c r="A131" s="7"/>
      <c r="B131" s="7"/>
      <c r="C131" s="7"/>
      <c r="D131" s="7"/>
      <c r="E131" s="7"/>
      <c r="F131" s="7"/>
      <c r="G131" s="7"/>
      <c r="H131" s="7"/>
      <c r="I131" s="10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7" customHeight="1">
      <c r="A132" s="7"/>
      <c r="B132" s="7"/>
      <c r="C132" s="7"/>
      <c r="D132" s="7"/>
      <c r="E132" s="7"/>
      <c r="F132" s="7"/>
      <c r="G132" s="7"/>
      <c r="H132" s="7"/>
      <c r="I132" s="10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7" customHeight="1">
      <c r="A133" s="7"/>
      <c r="B133" s="7"/>
      <c r="C133" s="7"/>
      <c r="D133" s="7"/>
      <c r="E133" s="7"/>
      <c r="F133" s="7"/>
      <c r="G133" s="7"/>
      <c r="H133" s="7"/>
      <c r="I133" s="10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7" customHeight="1">
      <c r="A134" s="7"/>
      <c r="B134" s="7"/>
      <c r="C134" s="7"/>
      <c r="D134" s="7"/>
      <c r="E134" s="7"/>
      <c r="F134" s="7"/>
      <c r="G134" s="7"/>
      <c r="H134" s="7"/>
      <c r="I134" s="10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7" customHeight="1">
      <c r="A135" s="7"/>
      <c r="B135" s="7"/>
      <c r="C135" s="7"/>
      <c r="D135" s="7"/>
      <c r="E135" s="7"/>
      <c r="F135" s="7"/>
      <c r="G135" s="7"/>
      <c r="H135" s="7"/>
      <c r="I135" s="10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7" customHeight="1">
      <c r="A136" s="7"/>
      <c r="B136" s="7"/>
      <c r="C136" s="7"/>
      <c r="D136" s="7"/>
      <c r="E136" s="7"/>
      <c r="F136" s="7"/>
      <c r="G136" s="7"/>
      <c r="H136" s="7"/>
      <c r="I136" s="10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7" customHeight="1">
      <c r="A137" s="7"/>
      <c r="B137" s="7"/>
      <c r="C137" s="7"/>
      <c r="D137" s="7"/>
      <c r="E137" s="7"/>
      <c r="F137" s="7"/>
      <c r="G137" s="7"/>
      <c r="H137" s="7"/>
      <c r="I137" s="10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7" customHeight="1">
      <c r="A138" s="7"/>
      <c r="B138" s="7"/>
      <c r="C138" s="7"/>
      <c r="D138" s="7"/>
      <c r="E138" s="7"/>
      <c r="F138" s="7"/>
      <c r="G138" s="7"/>
      <c r="H138" s="7"/>
      <c r="I138" s="10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7" customHeight="1">
      <c r="A139" s="7"/>
      <c r="B139" s="7"/>
      <c r="C139" s="7"/>
      <c r="D139" s="7"/>
      <c r="E139" s="7"/>
      <c r="F139" s="7"/>
      <c r="G139" s="7"/>
      <c r="H139" s="7"/>
      <c r="I139" s="10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7" customHeight="1">
      <c r="A140" s="7"/>
      <c r="B140" s="7"/>
      <c r="C140" s="7"/>
      <c r="D140" s="7"/>
      <c r="E140" s="7"/>
      <c r="F140" s="7"/>
      <c r="G140" s="7"/>
      <c r="H140" s="7"/>
      <c r="I140" s="10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7" customHeight="1">
      <c r="A141" s="7"/>
      <c r="B141" s="7"/>
      <c r="C141" s="7"/>
      <c r="D141" s="7"/>
      <c r="E141" s="7"/>
      <c r="F141" s="7"/>
      <c r="G141" s="7"/>
      <c r="H141" s="7"/>
      <c r="I141" s="10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7" customHeight="1">
      <c r="A142" s="7"/>
      <c r="B142" s="7"/>
      <c r="C142" s="7"/>
      <c r="D142" s="7"/>
      <c r="E142" s="7"/>
      <c r="F142" s="7"/>
      <c r="G142" s="7"/>
      <c r="H142" s="7"/>
      <c r="I142" s="10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7" customHeight="1">
      <c r="A143" s="7"/>
      <c r="B143" s="7"/>
      <c r="C143" s="7"/>
      <c r="D143" s="7"/>
      <c r="E143" s="7"/>
      <c r="F143" s="7"/>
      <c r="G143" s="7"/>
      <c r="H143" s="7"/>
      <c r="I143" s="10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7" customHeight="1">
      <c r="A144" s="7"/>
      <c r="B144" s="7"/>
      <c r="C144" s="7"/>
      <c r="D144" s="7"/>
      <c r="E144" s="7"/>
      <c r="F144" s="7"/>
      <c r="G144" s="7"/>
      <c r="H144" s="7"/>
      <c r="I144" s="10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7" customHeight="1">
      <c r="A145" s="7"/>
      <c r="B145" s="7"/>
      <c r="C145" s="7"/>
      <c r="D145" s="7"/>
      <c r="E145" s="7"/>
      <c r="F145" s="7"/>
      <c r="G145" s="7"/>
      <c r="H145" s="7"/>
      <c r="I145" s="10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7" customHeight="1">
      <c r="A146" s="7"/>
      <c r="B146" s="7"/>
      <c r="C146" s="7"/>
      <c r="D146" s="7"/>
      <c r="E146" s="7"/>
      <c r="F146" s="7"/>
      <c r="G146" s="7"/>
      <c r="H146" s="7"/>
      <c r="I146" s="10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7" customHeight="1">
      <c r="A147" s="7"/>
      <c r="B147" s="7"/>
      <c r="C147" s="7"/>
      <c r="D147" s="7"/>
      <c r="E147" s="7"/>
      <c r="F147" s="7"/>
      <c r="G147" s="7"/>
      <c r="H147" s="7"/>
      <c r="I147" s="10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7" customHeight="1">
      <c r="A148" s="7"/>
      <c r="B148" s="7"/>
      <c r="C148" s="7"/>
      <c r="D148" s="7"/>
      <c r="E148" s="7"/>
      <c r="F148" s="7"/>
      <c r="G148" s="7"/>
      <c r="H148" s="7"/>
      <c r="I148" s="10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7" customHeight="1">
      <c r="A149" s="7"/>
      <c r="B149" s="7"/>
      <c r="C149" s="7"/>
      <c r="D149" s="7"/>
      <c r="E149" s="7"/>
      <c r="F149" s="7"/>
      <c r="G149" s="7"/>
      <c r="H149" s="7"/>
      <c r="I149" s="10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7" customHeight="1">
      <c r="A150" s="7"/>
      <c r="B150" s="7"/>
      <c r="C150" s="7"/>
      <c r="D150" s="7"/>
      <c r="E150" s="7"/>
      <c r="F150" s="7"/>
      <c r="G150" s="7"/>
      <c r="H150" s="7"/>
      <c r="I150" s="10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7" customHeight="1">
      <c r="A151" s="7"/>
      <c r="B151" s="7"/>
      <c r="C151" s="7"/>
      <c r="D151" s="7"/>
      <c r="E151" s="7"/>
      <c r="F151" s="7"/>
      <c r="G151" s="7"/>
      <c r="H151" s="7"/>
      <c r="I151" s="10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7" customHeight="1">
      <c r="A152" s="7"/>
      <c r="B152" s="7"/>
      <c r="C152" s="7"/>
      <c r="D152" s="7"/>
      <c r="E152" s="7"/>
      <c r="F152" s="7"/>
      <c r="G152" s="7"/>
      <c r="H152" s="7"/>
      <c r="I152" s="10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7" customHeight="1">
      <c r="A153" s="7"/>
      <c r="B153" s="7"/>
      <c r="C153" s="7"/>
      <c r="D153" s="7"/>
      <c r="E153" s="7"/>
      <c r="F153" s="7"/>
      <c r="G153" s="7"/>
      <c r="H153" s="7"/>
      <c r="I153" s="10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7" customHeight="1">
      <c r="A154" s="7"/>
      <c r="B154" s="7"/>
      <c r="C154" s="7"/>
      <c r="D154" s="7"/>
      <c r="E154" s="7"/>
      <c r="F154" s="7"/>
      <c r="G154" s="7"/>
      <c r="H154" s="7"/>
      <c r="I154" s="10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7" customHeight="1">
      <c r="A155" s="7"/>
      <c r="B155" s="7"/>
      <c r="C155" s="7"/>
      <c r="D155" s="7"/>
      <c r="E155" s="7"/>
      <c r="F155" s="7"/>
      <c r="G155" s="7"/>
      <c r="H155" s="7"/>
      <c r="I155" s="10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7" customHeight="1">
      <c r="A156" s="7"/>
      <c r="B156" s="7"/>
      <c r="C156" s="7"/>
      <c r="D156" s="7"/>
      <c r="E156" s="7"/>
      <c r="F156" s="7"/>
      <c r="G156" s="7"/>
      <c r="H156" s="7"/>
      <c r="I156" s="10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7" customHeight="1">
      <c r="A157" s="7"/>
      <c r="B157" s="7"/>
      <c r="C157" s="7"/>
      <c r="D157" s="7"/>
      <c r="E157" s="7"/>
      <c r="F157" s="7"/>
      <c r="G157" s="7"/>
      <c r="H157" s="7"/>
      <c r="I157" s="10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7" customHeight="1">
      <c r="A158" s="7"/>
      <c r="B158" s="7"/>
      <c r="C158" s="7"/>
      <c r="D158" s="7"/>
      <c r="E158" s="7"/>
      <c r="F158" s="7"/>
      <c r="G158" s="7"/>
      <c r="H158" s="7"/>
      <c r="I158" s="10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7" customHeight="1">
      <c r="A159" s="7"/>
      <c r="B159" s="7"/>
      <c r="C159" s="7"/>
      <c r="D159" s="7"/>
      <c r="E159" s="7"/>
      <c r="F159" s="7"/>
      <c r="G159" s="7"/>
      <c r="H159" s="7"/>
      <c r="I159" s="10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7" customHeight="1">
      <c r="A160" s="7"/>
      <c r="B160" s="7"/>
      <c r="C160" s="7"/>
      <c r="D160" s="7"/>
      <c r="E160" s="7"/>
      <c r="F160" s="7"/>
      <c r="G160" s="7"/>
      <c r="H160" s="7"/>
      <c r="I160" s="10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7" customHeight="1">
      <c r="A161" s="7"/>
      <c r="B161" s="7"/>
      <c r="C161" s="7"/>
      <c r="D161" s="7"/>
      <c r="E161" s="7"/>
      <c r="F161" s="7"/>
      <c r="G161" s="7"/>
      <c r="H161" s="7"/>
      <c r="I161" s="10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7" customHeight="1">
      <c r="A162" s="7"/>
      <c r="B162" s="7"/>
      <c r="C162" s="7"/>
      <c r="D162" s="7"/>
      <c r="E162" s="7"/>
      <c r="F162" s="7"/>
      <c r="G162" s="7"/>
      <c r="H162" s="7"/>
      <c r="I162" s="10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7" customHeight="1">
      <c r="A163" s="7"/>
      <c r="B163" s="7"/>
      <c r="C163" s="7"/>
      <c r="D163" s="7"/>
      <c r="E163" s="7"/>
      <c r="F163" s="7"/>
      <c r="G163" s="7"/>
      <c r="H163" s="7"/>
      <c r="I163" s="10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7" customHeight="1">
      <c r="A164" s="7"/>
      <c r="B164" s="7"/>
      <c r="C164" s="7"/>
      <c r="D164" s="7"/>
      <c r="E164" s="7"/>
      <c r="F164" s="7"/>
      <c r="G164" s="7"/>
      <c r="H164" s="7"/>
      <c r="I164" s="10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7" customHeight="1">
      <c r="A165" s="7"/>
      <c r="B165" s="7"/>
      <c r="C165" s="7"/>
      <c r="D165" s="7"/>
      <c r="E165" s="7"/>
      <c r="F165" s="7"/>
      <c r="G165" s="7"/>
      <c r="H165" s="7"/>
      <c r="I165" s="10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7" customHeight="1">
      <c r="A166" s="7"/>
      <c r="B166" s="7"/>
      <c r="C166" s="7"/>
      <c r="D166" s="7"/>
      <c r="E166" s="7"/>
      <c r="F166" s="7"/>
      <c r="G166" s="7"/>
      <c r="H166" s="7"/>
      <c r="I166" s="10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7" customHeight="1">
      <c r="A167" s="7"/>
      <c r="B167" s="7"/>
      <c r="C167" s="7"/>
      <c r="D167" s="7"/>
      <c r="E167" s="7"/>
      <c r="F167" s="7"/>
      <c r="G167" s="7"/>
      <c r="H167" s="7"/>
      <c r="I167" s="10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7" customHeight="1">
      <c r="A168" s="7"/>
      <c r="B168" s="7"/>
      <c r="C168" s="7"/>
      <c r="D168" s="7"/>
      <c r="E168" s="7"/>
      <c r="F168" s="7"/>
      <c r="G168" s="7"/>
      <c r="H168" s="7"/>
      <c r="I168" s="10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7" customHeight="1">
      <c r="A169" s="7"/>
      <c r="B169" s="7"/>
      <c r="C169" s="7"/>
      <c r="D169" s="7"/>
      <c r="E169" s="7"/>
      <c r="F169" s="7"/>
      <c r="G169" s="7"/>
      <c r="H169" s="7"/>
      <c r="I169" s="10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7" customHeight="1">
      <c r="A170" s="7"/>
      <c r="B170" s="7"/>
      <c r="C170" s="7"/>
      <c r="D170" s="7"/>
      <c r="E170" s="7"/>
      <c r="F170" s="7"/>
      <c r="G170" s="7"/>
      <c r="H170" s="7"/>
      <c r="I170" s="10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7" customHeight="1">
      <c r="A171" s="7"/>
      <c r="B171" s="7"/>
      <c r="C171" s="7"/>
      <c r="D171" s="7"/>
      <c r="E171" s="7"/>
      <c r="F171" s="7"/>
      <c r="G171" s="7"/>
      <c r="H171" s="7"/>
      <c r="I171" s="10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7" customHeight="1">
      <c r="A172" s="7"/>
      <c r="B172" s="7"/>
      <c r="C172" s="7"/>
      <c r="D172" s="7"/>
      <c r="E172" s="7"/>
      <c r="F172" s="7"/>
      <c r="G172" s="7"/>
      <c r="H172" s="7"/>
      <c r="I172" s="10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7" customHeight="1">
      <c r="A173" s="7"/>
      <c r="B173" s="7"/>
      <c r="C173" s="7"/>
      <c r="D173" s="7"/>
      <c r="E173" s="7"/>
      <c r="F173" s="7"/>
      <c r="G173" s="7"/>
      <c r="H173" s="7"/>
      <c r="I173" s="10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7" customHeight="1">
      <c r="A174" s="7"/>
      <c r="B174" s="7"/>
      <c r="C174" s="7"/>
      <c r="D174" s="7"/>
      <c r="E174" s="7"/>
      <c r="F174" s="7"/>
      <c r="G174" s="7"/>
      <c r="H174" s="7"/>
      <c r="I174" s="10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7" customHeight="1">
      <c r="A175" s="7"/>
      <c r="B175" s="7"/>
      <c r="C175" s="7"/>
      <c r="D175" s="7"/>
      <c r="E175" s="7"/>
      <c r="F175" s="7"/>
      <c r="G175" s="7"/>
      <c r="H175" s="7"/>
      <c r="I175" s="10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7" customHeight="1">
      <c r="A176" s="7"/>
      <c r="B176" s="7"/>
      <c r="C176" s="7"/>
      <c r="D176" s="7"/>
      <c r="E176" s="7"/>
      <c r="F176" s="7"/>
      <c r="G176" s="7"/>
      <c r="H176" s="7"/>
      <c r="I176" s="10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7" customHeight="1">
      <c r="A177" s="7"/>
      <c r="B177" s="7"/>
      <c r="C177" s="7"/>
      <c r="D177" s="7"/>
      <c r="E177" s="7"/>
      <c r="F177" s="7"/>
      <c r="G177" s="7"/>
      <c r="H177" s="7"/>
      <c r="I177" s="10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7" customHeight="1">
      <c r="A178" s="7"/>
      <c r="B178" s="7"/>
      <c r="C178" s="7"/>
      <c r="D178" s="7"/>
      <c r="E178" s="7"/>
      <c r="F178" s="7"/>
      <c r="G178" s="7"/>
      <c r="H178" s="7"/>
      <c r="I178" s="10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7" customHeight="1">
      <c r="A179" s="7"/>
      <c r="B179" s="7"/>
      <c r="C179" s="7"/>
      <c r="D179" s="7"/>
      <c r="E179" s="7"/>
      <c r="F179" s="7"/>
      <c r="G179" s="7"/>
      <c r="H179" s="7"/>
      <c r="I179" s="10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7" customHeight="1">
      <c r="A180" s="7"/>
      <c r="B180" s="7"/>
      <c r="C180" s="7"/>
      <c r="D180" s="7"/>
      <c r="E180" s="7"/>
      <c r="F180" s="7"/>
      <c r="G180" s="7"/>
      <c r="H180" s="7"/>
      <c r="I180" s="10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7" customHeight="1">
      <c r="A181" s="7"/>
      <c r="B181" s="7"/>
      <c r="C181" s="7"/>
      <c r="D181" s="7"/>
      <c r="E181" s="7"/>
      <c r="F181" s="7"/>
      <c r="G181" s="7"/>
      <c r="H181" s="7"/>
      <c r="I181" s="10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7" customHeight="1">
      <c r="A182" s="7"/>
      <c r="B182" s="7"/>
      <c r="C182" s="7"/>
      <c r="D182" s="7"/>
      <c r="E182" s="7"/>
      <c r="F182" s="7"/>
      <c r="G182" s="7"/>
      <c r="H182" s="7"/>
      <c r="I182" s="10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7" customHeight="1">
      <c r="A183" s="7"/>
      <c r="B183" s="7"/>
      <c r="C183" s="7"/>
      <c r="D183" s="7"/>
      <c r="E183" s="7"/>
      <c r="F183" s="7"/>
      <c r="G183" s="7"/>
      <c r="H183" s="7"/>
      <c r="I183" s="10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7" customHeight="1">
      <c r="A184" s="7"/>
      <c r="B184" s="7"/>
      <c r="C184" s="7"/>
      <c r="D184" s="7"/>
      <c r="E184" s="7"/>
      <c r="F184" s="7"/>
      <c r="G184" s="7"/>
      <c r="H184" s="7"/>
      <c r="I184" s="10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7" customHeight="1">
      <c r="A185" s="7"/>
      <c r="B185" s="7"/>
      <c r="C185" s="7"/>
      <c r="D185" s="7"/>
      <c r="E185" s="7"/>
      <c r="F185" s="7"/>
      <c r="G185" s="7"/>
      <c r="H185" s="7"/>
      <c r="I185" s="10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7" customHeight="1">
      <c r="A186" s="7"/>
      <c r="B186" s="7"/>
      <c r="C186" s="7"/>
      <c r="D186" s="7"/>
      <c r="E186" s="7"/>
      <c r="F186" s="7"/>
      <c r="G186" s="7"/>
      <c r="H186" s="7"/>
      <c r="I186" s="10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7" customHeight="1">
      <c r="A187" s="7"/>
      <c r="B187" s="7"/>
      <c r="C187" s="7"/>
      <c r="D187" s="7"/>
      <c r="E187" s="7"/>
      <c r="F187" s="7"/>
      <c r="G187" s="7"/>
      <c r="H187" s="7"/>
      <c r="I187" s="10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7" customHeight="1">
      <c r="A188" s="7"/>
      <c r="B188" s="7"/>
      <c r="C188" s="7"/>
      <c r="D188" s="7"/>
      <c r="E188" s="7"/>
      <c r="F188" s="7"/>
      <c r="G188" s="7"/>
      <c r="H188" s="7"/>
      <c r="I188" s="10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7" customHeight="1">
      <c r="A189" s="7"/>
      <c r="B189" s="7"/>
      <c r="C189" s="7"/>
      <c r="D189" s="7"/>
      <c r="E189" s="7"/>
      <c r="F189" s="7"/>
      <c r="G189" s="7"/>
      <c r="H189" s="7"/>
      <c r="I189" s="10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7" customHeight="1">
      <c r="A190" s="7"/>
      <c r="B190" s="7"/>
      <c r="C190" s="7"/>
      <c r="D190" s="7"/>
      <c r="E190" s="7"/>
      <c r="F190" s="7"/>
      <c r="G190" s="7"/>
      <c r="H190" s="7"/>
      <c r="I190" s="10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7" customHeight="1">
      <c r="A191" s="7"/>
      <c r="B191" s="7"/>
      <c r="C191" s="7"/>
      <c r="D191" s="7"/>
      <c r="E191" s="7"/>
      <c r="F191" s="7"/>
      <c r="G191" s="7"/>
      <c r="H191" s="7"/>
      <c r="I191" s="10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7" customHeight="1">
      <c r="A192" s="7"/>
      <c r="B192" s="7"/>
      <c r="C192" s="7"/>
      <c r="D192" s="7"/>
      <c r="E192" s="7"/>
      <c r="F192" s="7"/>
      <c r="G192" s="7"/>
      <c r="H192" s="7"/>
      <c r="I192" s="10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7" customHeight="1">
      <c r="A193" s="7"/>
      <c r="B193" s="7"/>
      <c r="C193" s="7"/>
      <c r="D193" s="7"/>
      <c r="E193" s="7"/>
      <c r="F193" s="7"/>
      <c r="G193" s="7"/>
      <c r="H193" s="7"/>
      <c r="I193" s="10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7" customHeight="1">
      <c r="A194" s="7"/>
      <c r="B194" s="7"/>
      <c r="C194" s="7"/>
      <c r="D194" s="7"/>
      <c r="E194" s="7"/>
      <c r="F194" s="7"/>
      <c r="G194" s="7"/>
      <c r="H194" s="7"/>
      <c r="I194" s="10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7" customHeight="1">
      <c r="A195" s="7"/>
      <c r="B195" s="7"/>
      <c r="C195" s="7"/>
      <c r="D195" s="7"/>
      <c r="E195" s="7"/>
      <c r="F195" s="7"/>
      <c r="G195" s="7"/>
      <c r="H195" s="7"/>
      <c r="I195" s="10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7" customHeight="1">
      <c r="A196" s="7"/>
      <c r="B196" s="7"/>
      <c r="C196" s="7"/>
      <c r="D196" s="7"/>
      <c r="E196" s="7"/>
      <c r="F196" s="7"/>
      <c r="G196" s="7"/>
      <c r="H196" s="7"/>
      <c r="I196" s="10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7" customHeight="1">
      <c r="A197" s="7"/>
      <c r="B197" s="7"/>
      <c r="C197" s="7"/>
      <c r="D197" s="7"/>
      <c r="E197" s="7"/>
      <c r="F197" s="7"/>
      <c r="G197" s="7"/>
      <c r="H197" s="7"/>
      <c r="I197" s="10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7" customHeight="1">
      <c r="A198" s="7"/>
      <c r="B198" s="7"/>
      <c r="C198" s="7"/>
      <c r="D198" s="7"/>
      <c r="E198" s="7"/>
      <c r="F198" s="7"/>
      <c r="G198" s="7"/>
      <c r="H198" s="7"/>
      <c r="I198" s="10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7" customHeight="1">
      <c r="A199" s="7"/>
      <c r="B199" s="7"/>
      <c r="C199" s="7"/>
      <c r="D199" s="7"/>
      <c r="E199" s="7"/>
      <c r="F199" s="7"/>
      <c r="G199" s="7"/>
      <c r="H199" s="7"/>
      <c r="I199" s="10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7" customHeight="1">
      <c r="A200" s="7"/>
      <c r="B200" s="7"/>
      <c r="C200" s="7"/>
      <c r="D200" s="7"/>
      <c r="E200" s="7"/>
      <c r="F200" s="7"/>
      <c r="G200" s="7"/>
      <c r="H200" s="7"/>
      <c r="I200" s="10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7" customHeight="1">
      <c r="A201" s="7"/>
      <c r="B201" s="7"/>
      <c r="C201" s="7"/>
      <c r="D201" s="7"/>
      <c r="E201" s="7"/>
      <c r="F201" s="7"/>
      <c r="G201" s="7"/>
      <c r="H201" s="7"/>
      <c r="I201" s="10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7" customHeight="1">
      <c r="A202" s="7"/>
      <c r="B202" s="7"/>
      <c r="C202" s="7"/>
      <c r="D202" s="7"/>
      <c r="E202" s="7"/>
      <c r="F202" s="7"/>
      <c r="G202" s="7"/>
      <c r="H202" s="7"/>
      <c r="I202" s="10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7" customHeight="1">
      <c r="A203" s="7"/>
      <c r="B203" s="7"/>
      <c r="C203" s="7"/>
      <c r="D203" s="7"/>
      <c r="E203" s="7"/>
      <c r="F203" s="7"/>
      <c r="G203" s="7"/>
      <c r="H203" s="7"/>
      <c r="I203" s="10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7" customHeight="1">
      <c r="A204" s="7"/>
      <c r="B204" s="7"/>
      <c r="C204" s="7"/>
      <c r="D204" s="7"/>
      <c r="E204" s="7"/>
      <c r="F204" s="7"/>
      <c r="G204" s="7"/>
      <c r="H204" s="7"/>
      <c r="I204" s="10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7" customHeight="1">
      <c r="A205" s="7"/>
      <c r="B205" s="7"/>
      <c r="C205" s="7"/>
      <c r="D205" s="7"/>
      <c r="E205" s="7"/>
      <c r="F205" s="7"/>
      <c r="G205" s="7"/>
      <c r="H205" s="7"/>
      <c r="I205" s="10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7" customHeight="1">
      <c r="A206" s="7"/>
      <c r="B206" s="7"/>
      <c r="C206" s="7"/>
      <c r="D206" s="7"/>
      <c r="E206" s="7"/>
      <c r="F206" s="7"/>
      <c r="G206" s="7"/>
      <c r="H206" s="7"/>
      <c r="I206" s="10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7" customHeight="1">
      <c r="A207" s="7"/>
      <c r="B207" s="7"/>
      <c r="C207" s="7"/>
      <c r="D207" s="7"/>
      <c r="E207" s="7"/>
      <c r="F207" s="7"/>
      <c r="G207" s="7"/>
      <c r="H207" s="7"/>
      <c r="I207" s="10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7" customHeight="1">
      <c r="A208" s="7"/>
      <c r="B208" s="7"/>
      <c r="C208" s="7"/>
      <c r="D208" s="7"/>
      <c r="E208" s="7"/>
      <c r="F208" s="7"/>
      <c r="G208" s="7"/>
      <c r="H208" s="7"/>
      <c r="I208" s="10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7" customHeight="1">
      <c r="A209" s="7"/>
      <c r="B209" s="7"/>
      <c r="C209" s="7"/>
      <c r="D209" s="7"/>
      <c r="E209" s="7"/>
      <c r="F209" s="7"/>
      <c r="G209" s="7"/>
      <c r="H209" s="7"/>
      <c r="I209" s="10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7" customHeight="1">
      <c r="A210" s="7"/>
      <c r="B210" s="7"/>
      <c r="C210" s="7"/>
      <c r="D210" s="7"/>
      <c r="E210" s="7"/>
      <c r="F210" s="7"/>
      <c r="G210" s="7"/>
      <c r="H210" s="7"/>
      <c r="I210" s="10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7" customHeight="1">
      <c r="A211" s="7"/>
      <c r="B211" s="7"/>
      <c r="C211" s="7"/>
      <c r="D211" s="7"/>
      <c r="E211" s="7"/>
      <c r="F211" s="7"/>
      <c r="G211" s="7"/>
      <c r="H211" s="7"/>
      <c r="I211" s="10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7" customHeight="1">
      <c r="A212" s="7"/>
      <c r="B212" s="7"/>
      <c r="C212" s="7"/>
      <c r="D212" s="7"/>
      <c r="E212" s="7"/>
      <c r="F212" s="7"/>
      <c r="G212" s="7"/>
      <c r="H212" s="7"/>
      <c r="I212" s="10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7" customHeight="1">
      <c r="A213" s="7"/>
      <c r="B213" s="7"/>
      <c r="C213" s="7"/>
      <c r="D213" s="7"/>
      <c r="E213" s="7"/>
      <c r="F213" s="7"/>
      <c r="G213" s="7"/>
      <c r="H213" s="7"/>
      <c r="I213" s="10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7" customHeight="1">
      <c r="A214" s="7"/>
      <c r="B214" s="7"/>
      <c r="C214" s="7"/>
      <c r="D214" s="7"/>
      <c r="E214" s="7"/>
      <c r="F214" s="7"/>
      <c r="G214" s="7"/>
      <c r="H214" s="7"/>
      <c r="I214" s="10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7" customHeight="1">
      <c r="A215" s="7"/>
      <c r="B215" s="7"/>
      <c r="C215" s="7"/>
      <c r="D215" s="7"/>
      <c r="E215" s="7"/>
      <c r="F215" s="7"/>
      <c r="G215" s="7"/>
      <c r="H215" s="7"/>
      <c r="I215" s="10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7" customHeight="1">
      <c r="A216" s="7"/>
      <c r="B216" s="7"/>
      <c r="C216" s="7"/>
      <c r="D216" s="7"/>
      <c r="E216" s="7"/>
      <c r="F216" s="7"/>
      <c r="G216" s="7"/>
      <c r="H216" s="7"/>
      <c r="I216" s="10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7" customHeight="1">
      <c r="A217" s="7"/>
      <c r="B217" s="7"/>
      <c r="C217" s="7"/>
      <c r="D217" s="7"/>
      <c r="E217" s="7"/>
      <c r="F217" s="7"/>
      <c r="G217" s="7"/>
      <c r="H217" s="7"/>
      <c r="I217" s="10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7" customHeight="1">
      <c r="A218" s="7"/>
      <c r="B218" s="7"/>
      <c r="C218" s="7"/>
      <c r="D218" s="7"/>
      <c r="E218" s="7"/>
      <c r="F218" s="7"/>
      <c r="G218" s="7"/>
      <c r="H218" s="7"/>
      <c r="I218" s="10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7" customHeight="1">
      <c r="A219" s="7"/>
      <c r="B219" s="7"/>
      <c r="C219" s="7"/>
      <c r="D219" s="7"/>
      <c r="E219" s="7"/>
      <c r="F219" s="7"/>
      <c r="G219" s="7"/>
      <c r="H219" s="7"/>
      <c r="I219" s="10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7" customHeight="1">
      <c r="A220" s="7"/>
      <c r="B220" s="7"/>
      <c r="C220" s="7"/>
      <c r="D220" s="7"/>
      <c r="E220" s="7"/>
      <c r="F220" s="7"/>
      <c r="G220" s="7"/>
      <c r="H220" s="7"/>
      <c r="I220" s="10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7" customHeight="1">
      <c r="A221" s="7"/>
      <c r="B221" s="7"/>
      <c r="C221" s="7"/>
      <c r="D221" s="7"/>
      <c r="E221" s="7"/>
      <c r="F221" s="7"/>
      <c r="G221" s="7"/>
      <c r="H221" s="7"/>
      <c r="I221" s="10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7" customHeight="1">
      <c r="A222" s="7"/>
      <c r="B222" s="7"/>
      <c r="C222" s="7"/>
      <c r="D222" s="7"/>
      <c r="E222" s="7"/>
      <c r="F222" s="7"/>
      <c r="G222" s="7"/>
      <c r="H222" s="7"/>
      <c r="I222" s="10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7" customHeight="1">
      <c r="A223" s="7"/>
      <c r="B223" s="7"/>
      <c r="C223" s="7"/>
      <c r="D223" s="7"/>
      <c r="E223" s="7"/>
      <c r="F223" s="7"/>
      <c r="G223" s="7"/>
      <c r="H223" s="7"/>
      <c r="I223" s="10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7" customHeight="1">
      <c r="A224" s="7"/>
      <c r="B224" s="7"/>
      <c r="C224" s="7"/>
      <c r="D224" s="7"/>
      <c r="E224" s="7"/>
      <c r="F224" s="7"/>
      <c r="G224" s="7"/>
      <c r="H224" s="7"/>
      <c r="I224" s="10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7" customHeight="1">
      <c r="A225" s="7"/>
      <c r="B225" s="7"/>
      <c r="C225" s="7"/>
      <c r="D225" s="7"/>
      <c r="E225" s="7"/>
      <c r="F225" s="7"/>
      <c r="G225" s="7"/>
      <c r="H225" s="7"/>
      <c r="I225" s="10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7" customHeight="1">
      <c r="A226" s="7"/>
      <c r="B226" s="7"/>
      <c r="C226" s="7"/>
      <c r="D226" s="7"/>
      <c r="E226" s="7"/>
      <c r="F226" s="7"/>
      <c r="G226" s="7"/>
      <c r="H226" s="7"/>
      <c r="I226" s="10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7" customHeight="1">
      <c r="A227" s="7"/>
      <c r="B227" s="7"/>
      <c r="C227" s="7"/>
      <c r="D227" s="7"/>
      <c r="E227" s="7"/>
      <c r="F227" s="7"/>
      <c r="G227" s="7"/>
      <c r="H227" s="7"/>
      <c r="I227" s="10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7" customHeight="1">
      <c r="A228" s="7"/>
      <c r="B228" s="7"/>
      <c r="C228" s="7"/>
      <c r="D228" s="7"/>
      <c r="E228" s="7"/>
      <c r="F228" s="7"/>
      <c r="G228" s="7"/>
      <c r="H228" s="7"/>
      <c r="I228" s="10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7" customHeight="1">
      <c r="A229" s="7"/>
      <c r="B229" s="7"/>
      <c r="C229" s="7"/>
      <c r="D229" s="7"/>
      <c r="E229" s="7"/>
      <c r="F229" s="7"/>
      <c r="G229" s="7"/>
      <c r="H229" s="7"/>
      <c r="I229" s="10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7" customHeight="1">
      <c r="A230" s="7"/>
      <c r="B230" s="7"/>
      <c r="C230" s="7"/>
      <c r="D230" s="7"/>
      <c r="E230" s="7"/>
      <c r="F230" s="7"/>
      <c r="G230" s="7"/>
      <c r="H230" s="7"/>
      <c r="I230" s="10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7" customHeight="1">
      <c r="A231" s="7"/>
      <c r="B231" s="7"/>
      <c r="C231" s="7"/>
      <c r="D231" s="7"/>
      <c r="E231" s="7"/>
      <c r="F231" s="7"/>
      <c r="G231" s="7"/>
      <c r="H231" s="7"/>
      <c r="I231" s="10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7" customHeight="1">
      <c r="A232" s="7"/>
      <c r="B232" s="7"/>
      <c r="C232" s="7"/>
      <c r="D232" s="7"/>
      <c r="E232" s="7"/>
      <c r="F232" s="7"/>
      <c r="G232" s="7"/>
      <c r="H232" s="7"/>
      <c r="I232" s="10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7" customHeight="1">
      <c r="A233" s="7"/>
      <c r="B233" s="7"/>
      <c r="C233" s="7"/>
      <c r="D233" s="7"/>
      <c r="E233" s="7"/>
      <c r="F233" s="7"/>
      <c r="G233" s="7"/>
      <c r="H233" s="7"/>
      <c r="I233" s="10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7" customHeight="1">
      <c r="A234" s="7"/>
      <c r="B234" s="7"/>
      <c r="C234" s="7"/>
      <c r="D234" s="7"/>
      <c r="E234" s="7"/>
      <c r="F234" s="7"/>
      <c r="G234" s="7"/>
      <c r="H234" s="7"/>
      <c r="I234" s="10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7" customHeight="1">
      <c r="A235" s="7"/>
      <c r="B235" s="7"/>
      <c r="C235" s="7"/>
      <c r="D235" s="7"/>
      <c r="E235" s="7"/>
      <c r="F235" s="7"/>
      <c r="G235" s="7"/>
      <c r="H235" s="7"/>
      <c r="I235" s="10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7" customHeight="1">
      <c r="A236" s="7"/>
      <c r="B236" s="7"/>
      <c r="C236" s="7"/>
      <c r="D236" s="7"/>
      <c r="E236" s="7"/>
      <c r="F236" s="7"/>
      <c r="G236" s="7"/>
      <c r="H236" s="7"/>
      <c r="I236" s="10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7" customHeight="1">
      <c r="A237" s="7"/>
      <c r="B237" s="7"/>
      <c r="C237" s="7"/>
      <c r="D237" s="7"/>
      <c r="E237" s="7"/>
      <c r="F237" s="7"/>
      <c r="G237" s="7"/>
      <c r="H237" s="7"/>
      <c r="I237" s="10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7" customHeight="1">
      <c r="A238" s="7"/>
      <c r="B238" s="7"/>
      <c r="C238" s="7"/>
      <c r="D238" s="7"/>
      <c r="E238" s="7"/>
      <c r="F238" s="7"/>
      <c r="G238" s="7"/>
      <c r="H238" s="7"/>
      <c r="I238" s="10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7" customHeight="1">
      <c r="A239" s="7"/>
      <c r="B239" s="7"/>
      <c r="C239" s="7"/>
      <c r="D239" s="7"/>
      <c r="E239" s="7"/>
      <c r="F239" s="7"/>
      <c r="G239" s="7"/>
      <c r="H239" s="7"/>
      <c r="I239" s="10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7" customHeight="1">
      <c r="A240" s="7"/>
      <c r="B240" s="7"/>
      <c r="C240" s="7"/>
      <c r="D240" s="7"/>
      <c r="E240" s="7"/>
      <c r="F240" s="7"/>
      <c r="G240" s="7"/>
      <c r="H240" s="7"/>
      <c r="I240" s="10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7" customHeight="1">
      <c r="A241" s="7"/>
      <c r="B241" s="7"/>
      <c r="C241" s="7"/>
      <c r="D241" s="7"/>
      <c r="E241" s="7"/>
      <c r="F241" s="7"/>
      <c r="G241" s="7"/>
      <c r="H241" s="7"/>
      <c r="I241" s="10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7" customHeight="1">
      <c r="A242" s="7"/>
      <c r="B242" s="7"/>
      <c r="C242" s="7"/>
      <c r="D242" s="7"/>
      <c r="E242" s="7"/>
      <c r="F242" s="7"/>
      <c r="G242" s="7"/>
      <c r="H242" s="7"/>
      <c r="I242" s="10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7" customHeight="1">
      <c r="A243" s="7"/>
      <c r="B243" s="7"/>
      <c r="C243" s="7"/>
      <c r="D243" s="7"/>
      <c r="E243" s="7"/>
      <c r="F243" s="7"/>
      <c r="G243" s="7"/>
      <c r="H243" s="7"/>
      <c r="I243" s="10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7" customHeight="1">
      <c r="A244" s="7"/>
      <c r="B244" s="7"/>
      <c r="C244" s="7"/>
      <c r="D244" s="7"/>
      <c r="E244" s="7"/>
      <c r="F244" s="7"/>
      <c r="G244" s="7"/>
      <c r="H244" s="7"/>
      <c r="I244" s="10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7" customHeight="1">
      <c r="A245" s="7"/>
      <c r="B245" s="7"/>
      <c r="C245" s="7"/>
      <c r="D245" s="7"/>
      <c r="E245" s="7"/>
      <c r="F245" s="7"/>
      <c r="G245" s="7"/>
      <c r="H245" s="7"/>
      <c r="I245" s="10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7" customHeight="1">
      <c r="A246" s="7"/>
      <c r="B246" s="7"/>
      <c r="C246" s="7"/>
      <c r="D246" s="7"/>
      <c r="E246" s="7"/>
      <c r="F246" s="7"/>
      <c r="G246" s="7"/>
      <c r="H246" s="7"/>
      <c r="I246" s="10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7" customHeight="1">
      <c r="A247" s="7"/>
      <c r="B247" s="7"/>
      <c r="C247" s="7"/>
      <c r="D247" s="7"/>
      <c r="E247" s="7"/>
      <c r="F247" s="7"/>
      <c r="G247" s="7"/>
      <c r="H247" s="7"/>
      <c r="I247" s="10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7" customHeight="1">
      <c r="A248" s="7"/>
      <c r="B248" s="7"/>
      <c r="C248" s="7"/>
      <c r="D248" s="7"/>
      <c r="E248" s="7"/>
      <c r="F248" s="7"/>
      <c r="G248" s="7"/>
      <c r="H248" s="7"/>
      <c r="I248" s="10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7" customHeight="1">
      <c r="A249" s="7"/>
      <c r="B249" s="7"/>
      <c r="C249" s="7"/>
      <c r="D249" s="7"/>
      <c r="E249" s="7"/>
      <c r="F249" s="7"/>
      <c r="G249" s="7"/>
      <c r="H249" s="7"/>
      <c r="I249" s="10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7" customHeight="1">
      <c r="A250" s="7"/>
      <c r="B250" s="7"/>
      <c r="C250" s="7"/>
      <c r="D250" s="7"/>
      <c r="E250" s="7"/>
      <c r="F250" s="7"/>
      <c r="G250" s="7"/>
      <c r="H250" s="7"/>
      <c r="I250" s="10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7" customHeight="1">
      <c r="A251" s="7"/>
      <c r="B251" s="7"/>
      <c r="C251" s="7"/>
      <c r="D251" s="7"/>
      <c r="E251" s="7"/>
      <c r="F251" s="7"/>
      <c r="G251" s="7"/>
      <c r="H251" s="7"/>
      <c r="I251" s="10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7" customHeight="1">
      <c r="A252" s="7"/>
      <c r="B252" s="7"/>
      <c r="C252" s="7"/>
      <c r="D252" s="7"/>
      <c r="E252" s="7"/>
      <c r="F252" s="7"/>
      <c r="G252" s="7"/>
      <c r="H252" s="7"/>
      <c r="I252" s="10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7" customHeight="1">
      <c r="A253" s="7"/>
      <c r="B253" s="7"/>
      <c r="C253" s="7"/>
      <c r="D253" s="7"/>
      <c r="E253" s="7"/>
      <c r="F253" s="7"/>
      <c r="G253" s="7"/>
      <c r="H253" s="7"/>
      <c r="I253" s="10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7" customHeight="1">
      <c r="A254" s="7"/>
      <c r="B254" s="7"/>
      <c r="C254" s="7"/>
      <c r="D254" s="7"/>
      <c r="E254" s="7"/>
      <c r="F254" s="7"/>
      <c r="G254" s="7"/>
      <c r="H254" s="7"/>
      <c r="I254" s="10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7" customHeight="1">
      <c r="A255" s="7"/>
      <c r="B255" s="7"/>
      <c r="C255" s="7"/>
      <c r="D255" s="7"/>
      <c r="E255" s="7"/>
      <c r="F255" s="7"/>
      <c r="G255" s="7"/>
      <c r="H255" s="7"/>
      <c r="I255" s="10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7" customHeight="1">
      <c r="A256" s="7"/>
      <c r="B256" s="7"/>
      <c r="C256" s="7"/>
      <c r="D256" s="7"/>
      <c r="E256" s="7"/>
      <c r="F256" s="7"/>
      <c r="G256" s="7"/>
      <c r="H256" s="7"/>
      <c r="I256" s="10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7" customHeight="1">
      <c r="A257" s="7"/>
      <c r="B257" s="7"/>
      <c r="C257" s="7"/>
      <c r="D257" s="7"/>
      <c r="E257" s="7"/>
      <c r="F257" s="7"/>
      <c r="G257" s="7"/>
      <c r="H257" s="7"/>
      <c r="I257" s="10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7" customHeight="1">
      <c r="A258" s="7"/>
      <c r="B258" s="7"/>
      <c r="C258" s="7"/>
      <c r="D258" s="7"/>
      <c r="E258" s="7"/>
      <c r="F258" s="7"/>
      <c r="G258" s="7"/>
      <c r="H258" s="7"/>
      <c r="I258" s="10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7" customHeight="1">
      <c r="A259" s="7"/>
      <c r="B259" s="7"/>
      <c r="C259" s="7"/>
      <c r="D259" s="7"/>
      <c r="E259" s="7"/>
      <c r="F259" s="7"/>
      <c r="G259" s="7"/>
      <c r="H259" s="7"/>
      <c r="I259" s="10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7" customHeight="1">
      <c r="A260" s="7"/>
      <c r="B260" s="7"/>
      <c r="C260" s="7"/>
      <c r="D260" s="7"/>
      <c r="E260" s="7"/>
      <c r="F260" s="7"/>
      <c r="G260" s="7"/>
      <c r="H260" s="7"/>
      <c r="I260" s="10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7" customHeight="1">
      <c r="A261" s="7"/>
      <c r="B261" s="7"/>
      <c r="C261" s="7"/>
      <c r="D261" s="7"/>
      <c r="E261" s="7"/>
      <c r="F261" s="7"/>
      <c r="G261" s="7"/>
      <c r="H261" s="7"/>
      <c r="I261" s="10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7" customHeight="1">
      <c r="A262" s="7"/>
      <c r="B262" s="7"/>
      <c r="C262" s="7"/>
      <c r="D262" s="7"/>
      <c r="E262" s="7"/>
      <c r="F262" s="7"/>
      <c r="G262" s="7"/>
      <c r="H262" s="7"/>
      <c r="I262" s="10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7" customHeight="1">
      <c r="A263" s="7"/>
      <c r="B263" s="7"/>
      <c r="C263" s="7"/>
      <c r="D263" s="7"/>
      <c r="E263" s="7"/>
      <c r="F263" s="7"/>
      <c r="G263" s="7"/>
      <c r="H263" s="7"/>
      <c r="I263" s="10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7" customHeight="1">
      <c r="A264" s="7"/>
      <c r="B264" s="7"/>
      <c r="C264" s="7"/>
      <c r="D264" s="7"/>
      <c r="E264" s="7"/>
      <c r="F264" s="7"/>
      <c r="G264" s="7"/>
      <c r="H264" s="7"/>
      <c r="I264" s="10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7" customHeight="1">
      <c r="A265" s="7"/>
      <c r="B265" s="7"/>
      <c r="C265" s="7"/>
      <c r="D265" s="7"/>
      <c r="E265" s="7"/>
      <c r="F265" s="7"/>
      <c r="G265" s="7"/>
      <c r="H265" s="7"/>
      <c r="I265" s="10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7" customHeight="1">
      <c r="A266" s="7"/>
      <c r="B266" s="7"/>
      <c r="C266" s="7"/>
      <c r="D266" s="7"/>
      <c r="E266" s="7"/>
      <c r="F266" s="7"/>
      <c r="G266" s="7"/>
      <c r="H266" s="7"/>
      <c r="I266" s="10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7" customHeight="1">
      <c r="A267" s="7"/>
      <c r="B267" s="7"/>
      <c r="C267" s="7"/>
      <c r="D267" s="7"/>
      <c r="E267" s="7"/>
      <c r="F267" s="7"/>
      <c r="G267" s="7"/>
      <c r="H267" s="7"/>
      <c r="I267" s="10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7" customHeight="1">
      <c r="A268" s="7"/>
      <c r="B268" s="7"/>
      <c r="C268" s="7"/>
      <c r="D268" s="7"/>
      <c r="E268" s="7"/>
      <c r="F268" s="7"/>
      <c r="G268" s="7"/>
      <c r="H268" s="7"/>
      <c r="I268" s="10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7" customHeight="1">
      <c r="A269" s="7"/>
      <c r="B269" s="7"/>
      <c r="C269" s="7"/>
      <c r="D269" s="7"/>
      <c r="E269" s="7"/>
      <c r="F269" s="7"/>
      <c r="G269" s="7"/>
      <c r="H269" s="7"/>
      <c r="I269" s="10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7" customHeight="1">
      <c r="A270" s="7"/>
      <c r="B270" s="7"/>
      <c r="C270" s="7"/>
      <c r="D270" s="7"/>
      <c r="E270" s="7"/>
      <c r="F270" s="7"/>
      <c r="G270" s="7"/>
      <c r="H270" s="7"/>
      <c r="I270" s="10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7" customHeight="1">
      <c r="A271" s="7"/>
      <c r="B271" s="7"/>
      <c r="C271" s="7"/>
      <c r="D271" s="7"/>
      <c r="E271" s="7"/>
      <c r="F271" s="7"/>
      <c r="G271" s="7"/>
      <c r="H271" s="7"/>
      <c r="I271" s="10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7" customHeight="1">
      <c r="A272" s="7"/>
      <c r="B272" s="7"/>
      <c r="C272" s="7"/>
      <c r="D272" s="7"/>
      <c r="E272" s="7"/>
      <c r="F272" s="7"/>
      <c r="G272" s="7"/>
      <c r="H272" s="7"/>
      <c r="I272" s="10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7" customHeight="1">
      <c r="A273" s="7"/>
      <c r="B273" s="7"/>
      <c r="C273" s="7"/>
      <c r="D273" s="7"/>
      <c r="E273" s="7"/>
      <c r="F273" s="7"/>
      <c r="G273" s="7"/>
      <c r="H273" s="7"/>
      <c r="I273" s="10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7" customHeight="1">
      <c r="A274" s="7"/>
      <c r="B274" s="7"/>
      <c r="C274" s="7"/>
      <c r="D274" s="7"/>
      <c r="E274" s="7"/>
      <c r="F274" s="7"/>
      <c r="G274" s="7"/>
      <c r="H274" s="7"/>
      <c r="I274" s="10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7" customHeight="1">
      <c r="A275" s="7"/>
      <c r="B275" s="7"/>
      <c r="C275" s="7"/>
      <c r="D275" s="7"/>
      <c r="E275" s="7"/>
      <c r="F275" s="7"/>
      <c r="G275" s="7"/>
      <c r="H275" s="7"/>
      <c r="I275" s="10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7" customHeight="1">
      <c r="A276" s="7"/>
      <c r="B276" s="7"/>
      <c r="C276" s="7"/>
      <c r="D276" s="7"/>
      <c r="E276" s="7"/>
      <c r="F276" s="7"/>
      <c r="G276" s="7"/>
      <c r="H276" s="7"/>
      <c r="I276" s="10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7" customHeight="1">
      <c r="A277" s="7"/>
      <c r="B277" s="7"/>
      <c r="C277" s="7"/>
      <c r="D277" s="7"/>
      <c r="E277" s="7"/>
      <c r="F277" s="7"/>
      <c r="G277" s="7"/>
      <c r="H277" s="7"/>
      <c r="I277" s="10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7" customHeight="1">
      <c r="A278" s="7"/>
      <c r="B278" s="7"/>
      <c r="C278" s="7"/>
      <c r="D278" s="7"/>
      <c r="E278" s="7"/>
      <c r="F278" s="7"/>
      <c r="G278" s="7"/>
      <c r="H278" s="7"/>
      <c r="I278" s="10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7" customHeight="1">
      <c r="A279" s="7"/>
      <c r="B279" s="7"/>
      <c r="C279" s="7"/>
      <c r="D279" s="7"/>
      <c r="E279" s="7"/>
      <c r="F279" s="7"/>
      <c r="G279" s="7"/>
      <c r="H279" s="7"/>
      <c r="I279" s="10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7" customHeight="1">
      <c r="A280" s="7"/>
      <c r="B280" s="7"/>
      <c r="C280" s="7"/>
      <c r="D280" s="7"/>
      <c r="E280" s="7"/>
      <c r="F280" s="7"/>
      <c r="G280" s="7"/>
      <c r="H280" s="7"/>
      <c r="I280" s="10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7" customHeight="1">
      <c r="A281" s="7"/>
      <c r="B281" s="7"/>
      <c r="C281" s="7"/>
      <c r="D281" s="7"/>
      <c r="E281" s="7"/>
      <c r="F281" s="7"/>
      <c r="G281" s="7"/>
      <c r="H281" s="7"/>
      <c r="I281" s="10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7" customHeight="1">
      <c r="A282" s="7"/>
      <c r="B282" s="7"/>
      <c r="C282" s="7"/>
      <c r="D282" s="7"/>
      <c r="E282" s="7"/>
      <c r="F282" s="7"/>
      <c r="G282" s="7"/>
      <c r="H282" s="7"/>
      <c r="I282" s="10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7" customHeight="1">
      <c r="A283" s="7"/>
      <c r="B283" s="7"/>
      <c r="C283" s="7"/>
      <c r="D283" s="7"/>
      <c r="E283" s="7"/>
      <c r="F283" s="7"/>
      <c r="G283" s="7"/>
      <c r="H283" s="7"/>
      <c r="I283" s="10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7" customHeight="1">
      <c r="A284" s="7"/>
      <c r="B284" s="7"/>
      <c r="C284" s="7"/>
      <c r="D284" s="7"/>
      <c r="E284" s="7"/>
      <c r="F284" s="7"/>
      <c r="G284" s="7"/>
      <c r="H284" s="7"/>
      <c r="I284" s="10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7" customHeight="1">
      <c r="A285" s="7"/>
      <c r="B285" s="7"/>
      <c r="C285" s="7"/>
      <c r="D285" s="7"/>
      <c r="E285" s="7"/>
      <c r="F285" s="7"/>
      <c r="G285" s="7"/>
      <c r="H285" s="7"/>
      <c r="I285" s="10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7" customHeight="1">
      <c r="A286" s="7"/>
      <c r="B286" s="7"/>
      <c r="C286" s="7"/>
      <c r="D286" s="7"/>
      <c r="E286" s="7"/>
      <c r="F286" s="7"/>
      <c r="G286" s="7"/>
      <c r="H286" s="7"/>
      <c r="I286" s="10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7" customHeight="1">
      <c r="A287" s="7"/>
      <c r="B287" s="7"/>
      <c r="C287" s="7"/>
      <c r="D287" s="7"/>
      <c r="E287" s="7"/>
      <c r="F287" s="7"/>
      <c r="G287" s="7"/>
      <c r="H287" s="7"/>
      <c r="I287" s="10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7" customHeight="1">
      <c r="A288" s="7"/>
      <c r="B288" s="7"/>
      <c r="C288" s="7"/>
      <c r="D288" s="7"/>
      <c r="E288" s="7"/>
      <c r="F288" s="7"/>
      <c r="G288" s="7"/>
      <c r="H288" s="7"/>
      <c r="I288" s="10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7" customHeight="1">
      <c r="A289" s="7"/>
      <c r="B289" s="7"/>
      <c r="C289" s="7"/>
      <c r="D289" s="7"/>
      <c r="E289" s="7"/>
      <c r="F289" s="7"/>
      <c r="G289" s="7"/>
      <c r="H289" s="7"/>
      <c r="I289" s="10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7" customHeight="1">
      <c r="A290" s="7"/>
      <c r="B290" s="7"/>
      <c r="C290" s="7"/>
      <c r="D290" s="7"/>
      <c r="E290" s="7"/>
      <c r="F290" s="7"/>
      <c r="G290" s="7"/>
      <c r="H290" s="7"/>
      <c r="I290" s="10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7" customHeight="1">
      <c r="A291" s="7"/>
      <c r="B291" s="7"/>
      <c r="C291" s="7"/>
      <c r="D291" s="7"/>
      <c r="E291" s="7"/>
      <c r="F291" s="7"/>
      <c r="G291" s="7"/>
      <c r="H291" s="7"/>
      <c r="I291" s="10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7" customHeight="1">
      <c r="A292" s="7"/>
      <c r="B292" s="7"/>
      <c r="C292" s="7"/>
      <c r="D292" s="7"/>
      <c r="E292" s="7"/>
      <c r="F292" s="7"/>
      <c r="G292" s="7"/>
      <c r="H292" s="7"/>
      <c r="I292" s="10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7" customHeight="1">
      <c r="A293" s="7"/>
      <c r="B293" s="7"/>
      <c r="C293" s="7"/>
      <c r="D293" s="7"/>
      <c r="E293" s="7"/>
      <c r="F293" s="7"/>
      <c r="G293" s="7"/>
      <c r="H293" s="7"/>
      <c r="I293" s="10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7" customHeight="1">
      <c r="A294" s="7"/>
      <c r="B294" s="7"/>
      <c r="C294" s="7"/>
      <c r="D294" s="7"/>
      <c r="E294" s="7"/>
      <c r="F294" s="7"/>
      <c r="G294" s="7"/>
      <c r="H294" s="7"/>
      <c r="I294" s="10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7" customHeight="1">
      <c r="A295" s="7"/>
      <c r="B295" s="7"/>
      <c r="C295" s="7"/>
      <c r="D295" s="7"/>
      <c r="E295" s="7"/>
      <c r="F295" s="7"/>
      <c r="G295" s="7"/>
      <c r="H295" s="7"/>
      <c r="I295" s="10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7" customHeight="1">
      <c r="A296" s="7"/>
      <c r="B296" s="7"/>
      <c r="C296" s="7"/>
      <c r="D296" s="7"/>
      <c r="E296" s="7"/>
      <c r="F296" s="7"/>
      <c r="G296" s="7"/>
      <c r="H296" s="7"/>
      <c r="I296" s="10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7" customHeight="1">
      <c r="A297" s="7"/>
      <c r="B297" s="7"/>
      <c r="C297" s="7"/>
      <c r="D297" s="7"/>
      <c r="E297" s="7"/>
      <c r="F297" s="7"/>
      <c r="G297" s="7"/>
      <c r="H297" s="7"/>
      <c r="I297" s="10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7" customHeight="1">
      <c r="A298" s="7"/>
      <c r="B298" s="7"/>
      <c r="C298" s="7"/>
      <c r="D298" s="7"/>
      <c r="E298" s="7"/>
      <c r="F298" s="7"/>
      <c r="G298" s="7"/>
      <c r="H298" s="7"/>
      <c r="I298" s="10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7" customHeight="1">
      <c r="A299" s="7"/>
      <c r="B299" s="7"/>
      <c r="C299" s="7"/>
      <c r="D299" s="7"/>
      <c r="E299" s="7"/>
      <c r="F299" s="7"/>
      <c r="G299" s="7"/>
      <c r="H299" s="7"/>
      <c r="I299" s="10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7" customHeight="1">
      <c r="A300" s="7"/>
      <c r="B300" s="7"/>
      <c r="C300" s="7"/>
      <c r="D300" s="7"/>
      <c r="E300" s="7"/>
      <c r="F300" s="7"/>
      <c r="G300" s="7"/>
      <c r="H300" s="7"/>
      <c r="I300" s="10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7" customHeight="1">
      <c r="A301" s="7"/>
      <c r="B301" s="7"/>
      <c r="C301" s="7"/>
      <c r="D301" s="7"/>
      <c r="E301" s="7"/>
      <c r="F301" s="7"/>
      <c r="G301" s="7"/>
      <c r="H301" s="7"/>
      <c r="I301" s="10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7" customHeight="1">
      <c r="A302" s="7"/>
      <c r="B302" s="7"/>
      <c r="C302" s="7"/>
      <c r="D302" s="7"/>
      <c r="E302" s="7"/>
      <c r="F302" s="7"/>
      <c r="G302" s="7"/>
      <c r="H302" s="7"/>
      <c r="I302" s="10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7" customHeight="1">
      <c r="A303" s="7"/>
      <c r="B303" s="7"/>
      <c r="C303" s="7"/>
      <c r="D303" s="7"/>
      <c r="E303" s="7"/>
      <c r="F303" s="7"/>
      <c r="G303" s="7"/>
      <c r="H303" s="7"/>
      <c r="I303" s="10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7" customHeight="1">
      <c r="A304" s="7"/>
      <c r="B304" s="7"/>
      <c r="C304" s="7"/>
      <c r="D304" s="7"/>
      <c r="E304" s="7"/>
      <c r="F304" s="7"/>
      <c r="G304" s="7"/>
      <c r="H304" s="7"/>
      <c r="I304" s="10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7" customHeight="1">
      <c r="A305" s="7"/>
      <c r="B305" s="7"/>
      <c r="C305" s="7"/>
      <c r="D305" s="7"/>
      <c r="E305" s="7"/>
      <c r="F305" s="7"/>
      <c r="G305" s="7"/>
      <c r="H305" s="7"/>
      <c r="I305" s="10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7" customHeight="1">
      <c r="A306" s="7"/>
      <c r="B306" s="7"/>
      <c r="C306" s="7"/>
      <c r="D306" s="7"/>
      <c r="E306" s="7"/>
      <c r="F306" s="7"/>
      <c r="G306" s="7"/>
      <c r="H306" s="7"/>
      <c r="I306" s="10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7" customHeight="1">
      <c r="A307" s="7"/>
      <c r="B307" s="7"/>
      <c r="C307" s="7"/>
      <c r="D307" s="7"/>
      <c r="E307" s="7"/>
      <c r="F307" s="7"/>
      <c r="G307" s="7"/>
      <c r="H307" s="7"/>
      <c r="I307" s="10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7" customHeight="1">
      <c r="A308" s="7"/>
      <c r="B308" s="7"/>
      <c r="C308" s="7"/>
      <c r="D308" s="7"/>
      <c r="E308" s="7"/>
      <c r="F308" s="7"/>
      <c r="G308" s="7"/>
      <c r="H308" s="7"/>
      <c r="I308" s="10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7" customHeight="1">
      <c r="A309" s="7"/>
      <c r="B309" s="7"/>
      <c r="C309" s="7"/>
      <c r="D309" s="7"/>
      <c r="E309" s="7"/>
      <c r="F309" s="7"/>
      <c r="G309" s="7"/>
      <c r="H309" s="7"/>
      <c r="I309" s="10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7" customHeight="1">
      <c r="A310" s="7"/>
      <c r="B310" s="7"/>
      <c r="C310" s="7"/>
      <c r="D310" s="7"/>
      <c r="E310" s="7"/>
      <c r="F310" s="7"/>
      <c r="G310" s="7"/>
      <c r="H310" s="7"/>
      <c r="I310" s="10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7" customHeight="1">
      <c r="A311" s="7"/>
      <c r="B311" s="7"/>
      <c r="C311" s="7"/>
      <c r="D311" s="7"/>
      <c r="E311" s="7"/>
      <c r="F311" s="7"/>
      <c r="G311" s="7"/>
      <c r="H311" s="7"/>
      <c r="I311" s="10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7" customHeight="1">
      <c r="A312" s="7"/>
      <c r="B312" s="7"/>
      <c r="C312" s="7"/>
      <c r="D312" s="7"/>
      <c r="E312" s="7"/>
      <c r="F312" s="7"/>
      <c r="G312" s="7"/>
      <c r="H312" s="7"/>
      <c r="I312" s="10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7" customHeight="1">
      <c r="A313" s="7"/>
      <c r="B313" s="7"/>
      <c r="C313" s="7"/>
      <c r="D313" s="7"/>
      <c r="E313" s="7"/>
      <c r="F313" s="7"/>
      <c r="G313" s="7"/>
      <c r="H313" s="7"/>
      <c r="I313" s="10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7" customHeight="1">
      <c r="A314" s="7"/>
      <c r="B314" s="7"/>
      <c r="C314" s="7"/>
      <c r="D314" s="7"/>
      <c r="E314" s="7"/>
      <c r="F314" s="7"/>
      <c r="G314" s="7"/>
      <c r="H314" s="7"/>
      <c r="I314" s="10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7" customHeight="1">
      <c r="A315" s="7"/>
      <c r="B315" s="7"/>
      <c r="C315" s="7"/>
      <c r="D315" s="7"/>
      <c r="E315" s="7"/>
      <c r="F315" s="7"/>
      <c r="G315" s="7"/>
      <c r="H315" s="7"/>
      <c r="I315" s="10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7" customHeight="1">
      <c r="A316" s="7"/>
      <c r="B316" s="7"/>
      <c r="C316" s="7"/>
      <c r="D316" s="7"/>
      <c r="E316" s="7"/>
      <c r="F316" s="7"/>
      <c r="G316" s="7"/>
      <c r="H316" s="7"/>
      <c r="I316" s="10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7" customHeight="1">
      <c r="A317" s="7"/>
      <c r="B317" s="7"/>
      <c r="C317" s="7"/>
      <c r="D317" s="7"/>
      <c r="E317" s="7"/>
      <c r="F317" s="7"/>
      <c r="G317" s="7"/>
      <c r="H317" s="7"/>
      <c r="I317" s="10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7" customHeight="1">
      <c r="A318" s="7"/>
      <c r="B318" s="7"/>
      <c r="C318" s="7"/>
      <c r="D318" s="7"/>
      <c r="E318" s="7"/>
      <c r="F318" s="7"/>
      <c r="G318" s="7"/>
      <c r="H318" s="7"/>
      <c r="I318" s="10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7" customHeight="1">
      <c r="A319" s="7"/>
      <c r="B319" s="7"/>
      <c r="C319" s="7"/>
      <c r="D319" s="7"/>
      <c r="E319" s="7"/>
      <c r="F319" s="7"/>
      <c r="G319" s="7"/>
      <c r="H319" s="7"/>
      <c r="I319" s="10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7" customHeight="1">
      <c r="A320" s="7"/>
      <c r="B320" s="7"/>
      <c r="C320" s="7"/>
      <c r="D320" s="7"/>
      <c r="E320" s="7"/>
      <c r="F320" s="7"/>
      <c r="G320" s="7"/>
      <c r="H320" s="7"/>
      <c r="I320" s="10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7" customHeight="1">
      <c r="A321" s="7"/>
      <c r="B321" s="7"/>
      <c r="C321" s="7"/>
      <c r="D321" s="7"/>
      <c r="E321" s="7"/>
      <c r="F321" s="7"/>
      <c r="G321" s="7"/>
      <c r="H321" s="7"/>
      <c r="I321" s="10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7" customHeight="1">
      <c r="A322" s="7"/>
      <c r="B322" s="7"/>
      <c r="C322" s="7"/>
      <c r="D322" s="7"/>
      <c r="E322" s="7"/>
      <c r="F322" s="7"/>
      <c r="G322" s="7"/>
      <c r="H322" s="7"/>
      <c r="I322" s="10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7" customHeight="1">
      <c r="A323" s="7"/>
      <c r="B323" s="7"/>
      <c r="C323" s="7"/>
      <c r="D323" s="7"/>
      <c r="E323" s="7"/>
      <c r="F323" s="7"/>
      <c r="G323" s="7"/>
      <c r="H323" s="7"/>
      <c r="I323" s="10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7" customHeight="1">
      <c r="A324" s="7"/>
      <c r="B324" s="7"/>
      <c r="C324" s="7"/>
      <c r="D324" s="7"/>
      <c r="E324" s="7"/>
      <c r="F324" s="7"/>
      <c r="G324" s="7"/>
      <c r="H324" s="7"/>
      <c r="I324" s="10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7" customHeight="1">
      <c r="A325" s="7"/>
      <c r="B325" s="7"/>
      <c r="C325" s="7"/>
      <c r="D325" s="7"/>
      <c r="E325" s="7"/>
      <c r="F325" s="7"/>
      <c r="G325" s="7"/>
      <c r="H325" s="7"/>
      <c r="I325" s="10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7" customHeight="1">
      <c r="A326" s="7"/>
      <c r="B326" s="7"/>
      <c r="C326" s="7"/>
      <c r="D326" s="7"/>
      <c r="E326" s="7"/>
      <c r="F326" s="7"/>
      <c r="G326" s="7"/>
      <c r="H326" s="7"/>
      <c r="I326" s="10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7" customHeight="1">
      <c r="A327" s="7"/>
      <c r="B327" s="7"/>
      <c r="C327" s="7"/>
      <c r="D327" s="7"/>
      <c r="E327" s="7"/>
      <c r="F327" s="7"/>
      <c r="G327" s="7"/>
      <c r="H327" s="7"/>
      <c r="I327" s="10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7" customHeight="1">
      <c r="A328" s="7"/>
      <c r="B328" s="7"/>
      <c r="C328" s="7"/>
      <c r="D328" s="7"/>
      <c r="E328" s="7"/>
      <c r="F328" s="7"/>
      <c r="G328" s="7"/>
      <c r="H328" s="7"/>
      <c r="I328" s="10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7" customHeight="1">
      <c r="A329" s="7"/>
      <c r="B329" s="7"/>
      <c r="C329" s="7"/>
      <c r="D329" s="7"/>
      <c r="E329" s="7"/>
      <c r="F329" s="7"/>
      <c r="G329" s="7"/>
      <c r="H329" s="7"/>
      <c r="I329" s="10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7" customHeight="1">
      <c r="A330" s="7"/>
      <c r="B330" s="7"/>
      <c r="C330" s="7"/>
      <c r="D330" s="7"/>
      <c r="E330" s="7"/>
      <c r="F330" s="7"/>
      <c r="G330" s="7"/>
      <c r="H330" s="7"/>
      <c r="I330" s="10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7" customHeight="1">
      <c r="A331" s="7"/>
      <c r="B331" s="7"/>
      <c r="C331" s="7"/>
      <c r="D331" s="7"/>
      <c r="E331" s="7"/>
      <c r="F331" s="7"/>
      <c r="G331" s="7"/>
      <c r="H331" s="7"/>
      <c r="I331" s="10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7" customHeight="1">
      <c r="A332" s="7"/>
      <c r="B332" s="7"/>
      <c r="C332" s="7"/>
      <c r="D332" s="7"/>
      <c r="E332" s="7"/>
      <c r="F332" s="7"/>
      <c r="G332" s="7"/>
      <c r="H332" s="7"/>
      <c r="I332" s="10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7" customHeight="1">
      <c r="A333" s="7"/>
      <c r="B333" s="7"/>
      <c r="C333" s="7"/>
      <c r="D333" s="7"/>
      <c r="E333" s="7"/>
      <c r="F333" s="7"/>
      <c r="G333" s="7"/>
      <c r="H333" s="7"/>
      <c r="I333" s="10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7" customHeight="1">
      <c r="A334" s="7"/>
      <c r="B334" s="7"/>
      <c r="C334" s="7"/>
      <c r="D334" s="7"/>
      <c r="E334" s="7"/>
      <c r="F334" s="7"/>
      <c r="G334" s="7"/>
      <c r="H334" s="7"/>
      <c r="I334" s="10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7" customHeight="1">
      <c r="A335" s="7"/>
      <c r="B335" s="7"/>
      <c r="C335" s="7"/>
      <c r="D335" s="7"/>
      <c r="E335" s="7"/>
      <c r="F335" s="7"/>
      <c r="G335" s="7"/>
      <c r="H335" s="7"/>
      <c r="I335" s="10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7" customHeight="1">
      <c r="A336" s="7"/>
      <c r="B336" s="7"/>
      <c r="C336" s="7"/>
      <c r="D336" s="7"/>
      <c r="E336" s="7"/>
      <c r="F336" s="7"/>
      <c r="G336" s="7"/>
      <c r="H336" s="7"/>
      <c r="I336" s="10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7" customHeight="1">
      <c r="A337" s="7"/>
      <c r="B337" s="7"/>
      <c r="C337" s="7"/>
      <c r="D337" s="7"/>
      <c r="E337" s="7"/>
      <c r="F337" s="7"/>
      <c r="G337" s="7"/>
      <c r="H337" s="7"/>
      <c r="I337" s="10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7" customHeight="1">
      <c r="A338" s="7"/>
      <c r="B338" s="7"/>
      <c r="C338" s="7"/>
      <c r="D338" s="7"/>
      <c r="E338" s="7"/>
      <c r="F338" s="7"/>
      <c r="G338" s="7"/>
      <c r="H338" s="7"/>
      <c r="I338" s="10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7" customHeight="1">
      <c r="A339" s="7"/>
      <c r="B339" s="7"/>
      <c r="C339" s="7"/>
      <c r="D339" s="7"/>
      <c r="E339" s="7"/>
      <c r="F339" s="7"/>
      <c r="G339" s="7"/>
      <c r="H339" s="7"/>
      <c r="I339" s="10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7" customHeight="1">
      <c r="A340" s="7"/>
      <c r="B340" s="7"/>
      <c r="C340" s="7"/>
      <c r="D340" s="7"/>
      <c r="E340" s="7"/>
      <c r="F340" s="7"/>
      <c r="G340" s="7"/>
      <c r="H340" s="7"/>
      <c r="I340" s="10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7" customHeight="1">
      <c r="A341" s="7"/>
      <c r="B341" s="7"/>
      <c r="C341" s="7"/>
      <c r="D341" s="7"/>
      <c r="E341" s="7"/>
      <c r="F341" s="7"/>
      <c r="G341" s="7"/>
      <c r="H341" s="7"/>
      <c r="I341" s="10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7" customHeight="1">
      <c r="A342" s="7"/>
      <c r="B342" s="7"/>
      <c r="C342" s="7"/>
      <c r="D342" s="7"/>
      <c r="E342" s="7"/>
      <c r="F342" s="7"/>
      <c r="G342" s="7"/>
      <c r="H342" s="7"/>
      <c r="I342" s="10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7" customHeight="1">
      <c r="A343" s="7"/>
      <c r="B343" s="7"/>
      <c r="C343" s="7"/>
      <c r="D343" s="7"/>
      <c r="E343" s="7"/>
      <c r="F343" s="7"/>
      <c r="G343" s="7"/>
      <c r="H343" s="7"/>
      <c r="I343" s="10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7" customHeight="1">
      <c r="A344" s="7"/>
      <c r="B344" s="7"/>
      <c r="C344" s="7"/>
      <c r="D344" s="7"/>
      <c r="E344" s="7"/>
      <c r="F344" s="7"/>
      <c r="G344" s="7"/>
      <c r="H344" s="7"/>
      <c r="I344" s="10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7" customHeight="1">
      <c r="A345" s="7"/>
      <c r="B345" s="7"/>
      <c r="C345" s="7"/>
      <c r="D345" s="7"/>
      <c r="E345" s="7"/>
      <c r="F345" s="7"/>
      <c r="G345" s="7"/>
      <c r="H345" s="7"/>
      <c r="I345" s="10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7" customHeight="1">
      <c r="A346" s="7"/>
      <c r="B346" s="7"/>
      <c r="C346" s="7"/>
      <c r="D346" s="7"/>
      <c r="E346" s="7"/>
      <c r="F346" s="7"/>
      <c r="G346" s="7"/>
      <c r="H346" s="7"/>
      <c r="I346" s="10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7" customHeight="1">
      <c r="A347" s="7"/>
      <c r="B347" s="7"/>
      <c r="C347" s="7"/>
      <c r="D347" s="7"/>
      <c r="E347" s="7"/>
      <c r="F347" s="7"/>
      <c r="G347" s="7"/>
      <c r="H347" s="7"/>
      <c r="I347" s="10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7" customHeight="1">
      <c r="A348" s="7"/>
      <c r="B348" s="7"/>
      <c r="C348" s="7"/>
      <c r="D348" s="7"/>
      <c r="E348" s="7"/>
      <c r="F348" s="7"/>
      <c r="G348" s="7"/>
      <c r="H348" s="7"/>
      <c r="I348" s="10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7" customHeight="1">
      <c r="A349" s="7"/>
      <c r="B349" s="7"/>
      <c r="C349" s="7"/>
      <c r="D349" s="7"/>
      <c r="E349" s="7"/>
      <c r="F349" s="7"/>
      <c r="G349" s="7"/>
      <c r="H349" s="7"/>
      <c r="I349" s="10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7" customHeight="1">
      <c r="A350" s="7"/>
      <c r="B350" s="7"/>
      <c r="C350" s="7"/>
      <c r="D350" s="7"/>
      <c r="E350" s="7"/>
      <c r="F350" s="7"/>
      <c r="G350" s="7"/>
      <c r="H350" s="7"/>
      <c r="I350" s="10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7" customHeight="1">
      <c r="A351" s="7"/>
      <c r="B351" s="7"/>
      <c r="C351" s="7"/>
      <c r="D351" s="7"/>
      <c r="E351" s="7"/>
      <c r="F351" s="7"/>
      <c r="G351" s="7"/>
      <c r="H351" s="7"/>
      <c r="I351" s="10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7" customHeight="1">
      <c r="A352" s="7"/>
      <c r="B352" s="7"/>
      <c r="C352" s="7"/>
      <c r="D352" s="7"/>
      <c r="E352" s="7"/>
      <c r="F352" s="7"/>
      <c r="G352" s="7"/>
      <c r="H352" s="7"/>
      <c r="I352" s="10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7" customHeight="1">
      <c r="A353" s="7"/>
      <c r="B353" s="7"/>
      <c r="C353" s="7"/>
      <c r="D353" s="7"/>
      <c r="E353" s="7"/>
      <c r="F353" s="7"/>
      <c r="G353" s="7"/>
      <c r="H353" s="7"/>
      <c r="I353" s="10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7" customHeight="1">
      <c r="A354" s="7"/>
      <c r="B354" s="7"/>
      <c r="C354" s="7"/>
      <c r="D354" s="7"/>
      <c r="E354" s="7"/>
      <c r="F354" s="7"/>
      <c r="G354" s="7"/>
      <c r="H354" s="7"/>
      <c r="I354" s="10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7" customHeight="1">
      <c r="A355" s="7"/>
      <c r="B355" s="7"/>
      <c r="C355" s="7"/>
      <c r="D355" s="7"/>
      <c r="E355" s="7"/>
      <c r="F355" s="7"/>
      <c r="G355" s="7"/>
      <c r="H355" s="7"/>
      <c r="I355" s="10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7" customHeight="1">
      <c r="A356" s="7"/>
      <c r="B356" s="7"/>
      <c r="C356" s="7"/>
      <c r="D356" s="7"/>
      <c r="E356" s="7"/>
      <c r="F356" s="7"/>
      <c r="G356" s="7"/>
      <c r="H356" s="7"/>
      <c r="I356" s="10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7" customHeight="1">
      <c r="A357" s="7"/>
      <c r="B357" s="7"/>
      <c r="C357" s="7"/>
      <c r="D357" s="7"/>
      <c r="E357" s="7"/>
      <c r="F357" s="7"/>
      <c r="G357" s="7"/>
      <c r="H357" s="7"/>
      <c r="I357" s="10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7" customHeight="1">
      <c r="A358" s="7"/>
      <c r="B358" s="7"/>
      <c r="C358" s="7"/>
      <c r="D358" s="7"/>
      <c r="E358" s="7"/>
      <c r="F358" s="7"/>
      <c r="G358" s="7"/>
      <c r="H358" s="7"/>
      <c r="I358" s="10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7" customHeight="1">
      <c r="A359" s="7"/>
      <c r="B359" s="7"/>
      <c r="C359" s="7"/>
      <c r="D359" s="7"/>
      <c r="E359" s="7"/>
      <c r="F359" s="7"/>
      <c r="G359" s="7"/>
      <c r="H359" s="7"/>
      <c r="I359" s="10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7" customHeight="1">
      <c r="A360" s="7"/>
      <c r="B360" s="7"/>
      <c r="C360" s="7"/>
      <c r="D360" s="7"/>
      <c r="E360" s="7"/>
      <c r="F360" s="7"/>
      <c r="G360" s="7"/>
      <c r="H360" s="7"/>
      <c r="I360" s="10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7" customHeight="1">
      <c r="A361" s="7"/>
      <c r="B361" s="7"/>
      <c r="C361" s="7"/>
      <c r="D361" s="7"/>
      <c r="E361" s="7"/>
      <c r="F361" s="7"/>
      <c r="G361" s="7"/>
      <c r="H361" s="7"/>
      <c r="I361" s="10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7" customHeight="1">
      <c r="A362" s="7"/>
      <c r="B362" s="7"/>
      <c r="C362" s="7"/>
      <c r="D362" s="7"/>
      <c r="E362" s="7"/>
      <c r="F362" s="7"/>
      <c r="G362" s="7"/>
      <c r="H362" s="7"/>
      <c r="I362" s="10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7" customHeight="1">
      <c r="A363" s="7"/>
      <c r="B363" s="7"/>
      <c r="C363" s="7"/>
      <c r="D363" s="7"/>
      <c r="E363" s="7"/>
      <c r="F363" s="7"/>
      <c r="G363" s="7"/>
      <c r="H363" s="7"/>
      <c r="I363" s="10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7" customHeight="1">
      <c r="A364" s="7"/>
      <c r="B364" s="7"/>
      <c r="C364" s="7"/>
      <c r="D364" s="7"/>
      <c r="E364" s="7"/>
      <c r="F364" s="7"/>
      <c r="G364" s="7"/>
      <c r="H364" s="7"/>
      <c r="I364" s="10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7" customHeight="1">
      <c r="A365" s="7"/>
      <c r="B365" s="7"/>
      <c r="C365" s="7"/>
      <c r="D365" s="7"/>
      <c r="E365" s="7"/>
      <c r="F365" s="7"/>
      <c r="G365" s="7"/>
      <c r="H365" s="7"/>
      <c r="I365" s="10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7" customHeight="1">
      <c r="A366" s="7"/>
      <c r="B366" s="7"/>
      <c r="C366" s="7"/>
      <c r="D366" s="7"/>
      <c r="E366" s="7"/>
      <c r="F366" s="7"/>
      <c r="G366" s="7"/>
      <c r="H366" s="7"/>
      <c r="I366" s="10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7" customHeight="1">
      <c r="A367" s="7"/>
      <c r="B367" s="7"/>
      <c r="C367" s="7"/>
      <c r="D367" s="7"/>
      <c r="E367" s="7"/>
      <c r="F367" s="7"/>
      <c r="G367" s="7"/>
      <c r="H367" s="7"/>
      <c r="I367" s="10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7" customHeight="1">
      <c r="A368" s="7"/>
      <c r="B368" s="7"/>
      <c r="C368" s="7"/>
      <c r="D368" s="7"/>
      <c r="E368" s="7"/>
      <c r="F368" s="7"/>
      <c r="G368" s="7"/>
      <c r="H368" s="7"/>
      <c r="I368" s="10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7" customHeight="1">
      <c r="A369" s="7"/>
      <c r="B369" s="7"/>
      <c r="C369" s="7"/>
      <c r="D369" s="7"/>
      <c r="E369" s="7"/>
      <c r="F369" s="7"/>
      <c r="G369" s="7"/>
      <c r="H369" s="7"/>
      <c r="I369" s="10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7" customHeight="1">
      <c r="A370" s="7"/>
      <c r="B370" s="7"/>
      <c r="C370" s="7"/>
      <c r="D370" s="7"/>
      <c r="E370" s="7"/>
      <c r="F370" s="7"/>
      <c r="G370" s="7"/>
      <c r="H370" s="7"/>
      <c r="I370" s="10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7" customHeight="1">
      <c r="A371" s="7"/>
      <c r="B371" s="7"/>
      <c r="C371" s="7"/>
      <c r="D371" s="7"/>
      <c r="E371" s="7"/>
      <c r="F371" s="7"/>
      <c r="G371" s="7"/>
      <c r="H371" s="7"/>
      <c r="I371" s="10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7" customHeight="1">
      <c r="A372" s="7"/>
      <c r="B372" s="7"/>
      <c r="C372" s="7"/>
      <c r="D372" s="7"/>
      <c r="E372" s="7"/>
      <c r="F372" s="7"/>
      <c r="G372" s="7"/>
      <c r="H372" s="7"/>
      <c r="I372" s="10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7" customHeight="1">
      <c r="A373" s="7"/>
      <c r="B373" s="7"/>
      <c r="C373" s="7"/>
      <c r="D373" s="7"/>
      <c r="E373" s="7"/>
      <c r="F373" s="7"/>
      <c r="G373" s="7"/>
      <c r="H373" s="7"/>
      <c r="I373" s="10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7" customHeight="1">
      <c r="A374" s="7"/>
      <c r="B374" s="7"/>
      <c r="C374" s="7"/>
      <c r="D374" s="7"/>
      <c r="E374" s="7"/>
      <c r="F374" s="7"/>
      <c r="G374" s="7"/>
      <c r="H374" s="7"/>
      <c r="I374" s="10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7" customHeight="1">
      <c r="A375" s="7"/>
      <c r="B375" s="7"/>
      <c r="C375" s="7"/>
      <c r="D375" s="7"/>
      <c r="E375" s="7"/>
      <c r="F375" s="7"/>
      <c r="G375" s="7"/>
      <c r="H375" s="7"/>
      <c r="I375" s="10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7" customHeight="1">
      <c r="A376" s="7"/>
      <c r="B376" s="7"/>
      <c r="C376" s="7"/>
      <c r="D376" s="7"/>
      <c r="E376" s="7"/>
      <c r="F376" s="7"/>
      <c r="G376" s="7"/>
      <c r="H376" s="7"/>
      <c r="I376" s="10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7" customHeight="1">
      <c r="A377" s="7"/>
      <c r="B377" s="7"/>
      <c r="C377" s="7"/>
      <c r="D377" s="7"/>
      <c r="E377" s="7"/>
      <c r="F377" s="7"/>
      <c r="G377" s="7"/>
      <c r="H377" s="7"/>
      <c r="I377" s="10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7" customHeight="1">
      <c r="A378" s="7"/>
      <c r="B378" s="7"/>
      <c r="C378" s="7"/>
      <c r="D378" s="7"/>
      <c r="E378" s="7"/>
      <c r="F378" s="7"/>
      <c r="G378" s="7"/>
      <c r="H378" s="7"/>
      <c r="I378" s="10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7" customHeight="1">
      <c r="A379" s="7"/>
      <c r="B379" s="7"/>
      <c r="C379" s="7"/>
      <c r="D379" s="7"/>
      <c r="E379" s="7"/>
      <c r="F379" s="7"/>
      <c r="G379" s="7"/>
      <c r="H379" s="7"/>
      <c r="I379" s="10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7" customHeight="1">
      <c r="A380" s="7"/>
      <c r="B380" s="7"/>
      <c r="C380" s="7"/>
      <c r="D380" s="7"/>
      <c r="E380" s="7"/>
      <c r="F380" s="7"/>
      <c r="G380" s="7"/>
      <c r="H380" s="7"/>
      <c r="I380" s="10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7" customHeight="1">
      <c r="A381" s="7"/>
      <c r="B381" s="7"/>
      <c r="C381" s="7"/>
      <c r="D381" s="7"/>
      <c r="E381" s="7"/>
      <c r="F381" s="7"/>
      <c r="G381" s="7"/>
      <c r="H381" s="7"/>
      <c r="I381" s="10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7" customHeight="1">
      <c r="A382" s="7"/>
      <c r="B382" s="7"/>
      <c r="C382" s="7"/>
      <c r="D382" s="7"/>
      <c r="E382" s="7"/>
      <c r="F382" s="7"/>
      <c r="G382" s="7"/>
      <c r="H382" s="7"/>
      <c r="I382" s="10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7" customHeight="1">
      <c r="A383" s="7"/>
      <c r="B383" s="7"/>
      <c r="C383" s="7"/>
      <c r="D383" s="7"/>
      <c r="E383" s="7"/>
      <c r="F383" s="7"/>
      <c r="G383" s="7"/>
      <c r="H383" s="7"/>
      <c r="I383" s="10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7" customHeight="1">
      <c r="A384" s="7"/>
      <c r="B384" s="7"/>
      <c r="C384" s="7"/>
      <c r="D384" s="7"/>
      <c r="E384" s="7"/>
      <c r="F384" s="7"/>
      <c r="G384" s="7"/>
      <c r="H384" s="7"/>
      <c r="I384" s="10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7" customHeight="1">
      <c r="A385" s="7"/>
      <c r="B385" s="7"/>
      <c r="C385" s="7"/>
      <c r="D385" s="7"/>
      <c r="E385" s="7"/>
      <c r="F385" s="7"/>
      <c r="G385" s="7"/>
      <c r="H385" s="7"/>
      <c r="I385" s="10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7" customHeight="1">
      <c r="A386" s="7"/>
      <c r="B386" s="7"/>
      <c r="C386" s="7"/>
      <c r="D386" s="7"/>
      <c r="E386" s="7"/>
      <c r="F386" s="7"/>
      <c r="G386" s="7"/>
      <c r="H386" s="7"/>
      <c r="I386" s="10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7" customHeight="1">
      <c r="A387" s="7"/>
      <c r="B387" s="7"/>
      <c r="C387" s="7"/>
      <c r="D387" s="7"/>
      <c r="E387" s="7"/>
      <c r="F387" s="7"/>
      <c r="G387" s="7"/>
      <c r="H387" s="7"/>
      <c r="I387" s="10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7" customHeight="1">
      <c r="A388" s="7"/>
      <c r="B388" s="7"/>
      <c r="C388" s="7"/>
      <c r="D388" s="7"/>
      <c r="E388" s="7"/>
      <c r="F388" s="7"/>
      <c r="G388" s="7"/>
      <c r="H388" s="7"/>
      <c r="I388" s="10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7" customHeight="1">
      <c r="A389" s="7"/>
      <c r="B389" s="7"/>
      <c r="C389" s="7"/>
      <c r="D389" s="7"/>
      <c r="E389" s="7"/>
      <c r="F389" s="7"/>
      <c r="G389" s="7"/>
      <c r="H389" s="7"/>
      <c r="I389" s="10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7" customHeight="1">
      <c r="A390" s="7"/>
      <c r="B390" s="7"/>
      <c r="C390" s="7"/>
      <c r="D390" s="7"/>
      <c r="E390" s="7"/>
      <c r="F390" s="7"/>
      <c r="G390" s="7"/>
      <c r="H390" s="7"/>
      <c r="I390" s="10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7" customHeight="1">
      <c r="A391" s="7"/>
      <c r="B391" s="7"/>
      <c r="C391" s="7"/>
      <c r="D391" s="7"/>
      <c r="E391" s="7"/>
      <c r="F391" s="7"/>
      <c r="G391" s="7"/>
      <c r="H391" s="7"/>
      <c r="I391" s="10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7" customHeight="1">
      <c r="A392" s="7"/>
      <c r="B392" s="7"/>
      <c r="C392" s="7"/>
      <c r="D392" s="7"/>
      <c r="E392" s="7"/>
      <c r="F392" s="7"/>
      <c r="G392" s="7"/>
      <c r="H392" s="7"/>
      <c r="I392" s="10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7" customHeight="1">
      <c r="A393" s="7"/>
      <c r="B393" s="7"/>
      <c r="C393" s="7"/>
      <c r="D393" s="7"/>
      <c r="E393" s="7"/>
      <c r="F393" s="7"/>
      <c r="G393" s="7"/>
      <c r="H393" s="7"/>
      <c r="I393" s="10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7" customHeight="1">
      <c r="A394" s="7"/>
      <c r="B394" s="7"/>
      <c r="C394" s="7"/>
      <c r="D394" s="7"/>
      <c r="E394" s="7"/>
      <c r="F394" s="7"/>
      <c r="G394" s="7"/>
      <c r="H394" s="7"/>
      <c r="I394" s="10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7" customHeight="1">
      <c r="A395" s="7"/>
      <c r="B395" s="7"/>
      <c r="C395" s="7"/>
      <c r="D395" s="7"/>
      <c r="E395" s="7"/>
      <c r="F395" s="7"/>
      <c r="G395" s="7"/>
      <c r="H395" s="7"/>
      <c r="I395" s="10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7" customHeight="1">
      <c r="A396" s="7"/>
      <c r="B396" s="7"/>
      <c r="C396" s="7"/>
      <c r="D396" s="7"/>
      <c r="E396" s="7"/>
      <c r="F396" s="7"/>
      <c r="G396" s="7"/>
      <c r="H396" s="7"/>
      <c r="I396" s="10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7" customHeight="1">
      <c r="A397" s="7"/>
      <c r="B397" s="7"/>
      <c r="C397" s="7"/>
      <c r="D397" s="7"/>
      <c r="E397" s="7"/>
      <c r="F397" s="7"/>
      <c r="G397" s="7"/>
      <c r="H397" s="7"/>
      <c r="I397" s="10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7" customHeight="1">
      <c r="A398" s="7"/>
      <c r="B398" s="7"/>
      <c r="C398" s="7"/>
      <c r="D398" s="7"/>
      <c r="E398" s="7"/>
      <c r="F398" s="7"/>
      <c r="G398" s="7"/>
      <c r="H398" s="7"/>
      <c r="I398" s="10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7" customHeight="1">
      <c r="A399" s="7"/>
      <c r="B399" s="7"/>
      <c r="C399" s="7"/>
      <c r="D399" s="7"/>
      <c r="E399" s="7"/>
      <c r="F399" s="7"/>
      <c r="G399" s="7"/>
      <c r="H399" s="7"/>
      <c r="I399" s="10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7" customHeight="1">
      <c r="A400" s="7"/>
      <c r="B400" s="7"/>
      <c r="C400" s="7"/>
      <c r="D400" s="7"/>
      <c r="E400" s="7"/>
      <c r="F400" s="7"/>
      <c r="G400" s="7"/>
      <c r="H400" s="7"/>
      <c r="I400" s="10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7" customHeight="1">
      <c r="A401" s="7"/>
      <c r="B401" s="7"/>
      <c r="C401" s="7"/>
      <c r="D401" s="7"/>
      <c r="E401" s="7"/>
      <c r="F401" s="7"/>
      <c r="G401" s="7"/>
      <c r="H401" s="7"/>
      <c r="I401" s="10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7" customHeight="1">
      <c r="A402" s="7"/>
      <c r="B402" s="7"/>
      <c r="C402" s="7"/>
      <c r="D402" s="7"/>
      <c r="E402" s="7"/>
      <c r="F402" s="7"/>
      <c r="G402" s="7"/>
      <c r="H402" s="7"/>
      <c r="I402" s="10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7" customHeight="1">
      <c r="A403" s="7"/>
      <c r="B403" s="7"/>
      <c r="C403" s="7"/>
      <c r="D403" s="7"/>
      <c r="E403" s="7"/>
      <c r="F403" s="7"/>
      <c r="G403" s="7"/>
      <c r="H403" s="7"/>
      <c r="I403" s="10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7" customHeight="1">
      <c r="A404" s="7"/>
      <c r="B404" s="7"/>
      <c r="C404" s="7"/>
      <c r="D404" s="7"/>
      <c r="E404" s="7"/>
      <c r="F404" s="7"/>
      <c r="G404" s="7"/>
      <c r="H404" s="7"/>
      <c r="I404" s="10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7" customHeight="1">
      <c r="A405" s="7"/>
      <c r="B405" s="7"/>
      <c r="C405" s="7"/>
      <c r="D405" s="7"/>
      <c r="E405" s="7"/>
      <c r="F405" s="7"/>
      <c r="G405" s="7"/>
      <c r="H405" s="7"/>
      <c r="I405" s="10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7" customHeight="1">
      <c r="A406" s="7"/>
      <c r="B406" s="7"/>
      <c r="C406" s="7"/>
      <c r="D406" s="7"/>
      <c r="E406" s="7"/>
      <c r="F406" s="7"/>
      <c r="G406" s="7"/>
      <c r="H406" s="7"/>
      <c r="I406" s="10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7" customHeight="1">
      <c r="A407" s="7"/>
      <c r="B407" s="7"/>
      <c r="C407" s="7"/>
      <c r="D407" s="7"/>
      <c r="E407" s="7"/>
      <c r="F407" s="7"/>
      <c r="G407" s="7"/>
      <c r="H407" s="7"/>
      <c r="I407" s="10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7" customHeight="1">
      <c r="A408" s="7"/>
      <c r="B408" s="7"/>
      <c r="C408" s="7"/>
      <c r="D408" s="7"/>
      <c r="E408" s="7"/>
      <c r="F408" s="7"/>
      <c r="G408" s="7"/>
      <c r="H408" s="7"/>
      <c r="I408" s="10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7" customHeight="1">
      <c r="A409" s="7"/>
      <c r="B409" s="7"/>
      <c r="C409" s="7"/>
      <c r="D409" s="7"/>
      <c r="E409" s="7"/>
      <c r="F409" s="7"/>
      <c r="G409" s="7"/>
      <c r="H409" s="7"/>
      <c r="I409" s="10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7" customHeight="1">
      <c r="A410" s="7"/>
      <c r="B410" s="7"/>
      <c r="C410" s="7"/>
      <c r="D410" s="7"/>
      <c r="E410" s="7"/>
      <c r="F410" s="7"/>
      <c r="G410" s="7"/>
      <c r="H410" s="7"/>
      <c r="I410" s="10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7" customHeight="1">
      <c r="A411" s="7"/>
      <c r="B411" s="7"/>
      <c r="C411" s="7"/>
      <c r="D411" s="7"/>
      <c r="E411" s="7"/>
      <c r="F411" s="7"/>
      <c r="G411" s="7"/>
      <c r="H411" s="7"/>
      <c r="I411" s="10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7" customHeight="1">
      <c r="A412" s="7"/>
      <c r="B412" s="7"/>
      <c r="C412" s="7"/>
      <c r="D412" s="7"/>
      <c r="E412" s="7"/>
      <c r="F412" s="7"/>
      <c r="G412" s="7"/>
      <c r="H412" s="7"/>
      <c r="I412" s="10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7" customHeight="1">
      <c r="A413" s="7"/>
      <c r="B413" s="7"/>
      <c r="C413" s="7"/>
      <c r="D413" s="7"/>
      <c r="E413" s="7"/>
      <c r="F413" s="7"/>
      <c r="G413" s="7"/>
      <c r="H413" s="7"/>
      <c r="I413" s="10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7" customHeight="1">
      <c r="A414" s="7"/>
      <c r="B414" s="7"/>
      <c r="C414" s="7"/>
      <c r="D414" s="7"/>
      <c r="E414" s="7"/>
      <c r="F414" s="7"/>
      <c r="G414" s="7"/>
      <c r="H414" s="7"/>
      <c r="I414" s="10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7" customHeight="1">
      <c r="A415" s="7"/>
      <c r="B415" s="7"/>
      <c r="C415" s="7"/>
      <c r="D415" s="7"/>
      <c r="E415" s="7"/>
      <c r="F415" s="7"/>
      <c r="G415" s="7"/>
      <c r="H415" s="7"/>
      <c r="I415" s="10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7" customHeight="1">
      <c r="A416" s="7"/>
      <c r="B416" s="7"/>
      <c r="C416" s="7"/>
      <c r="D416" s="7"/>
      <c r="E416" s="7"/>
      <c r="F416" s="7"/>
      <c r="G416" s="7"/>
      <c r="H416" s="7"/>
      <c r="I416" s="10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7" customHeight="1">
      <c r="A417" s="7"/>
      <c r="B417" s="7"/>
      <c r="C417" s="7"/>
      <c r="D417" s="7"/>
      <c r="E417" s="7"/>
      <c r="F417" s="7"/>
      <c r="G417" s="7"/>
      <c r="H417" s="7"/>
      <c r="I417" s="10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7" customHeight="1">
      <c r="A418" s="7"/>
      <c r="B418" s="7"/>
      <c r="C418" s="7"/>
      <c r="D418" s="7"/>
      <c r="E418" s="7"/>
      <c r="F418" s="7"/>
      <c r="G418" s="7"/>
      <c r="H418" s="7"/>
      <c r="I418" s="10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7" customHeight="1">
      <c r="A419" s="7"/>
      <c r="B419" s="7"/>
      <c r="C419" s="7"/>
      <c r="D419" s="7"/>
      <c r="E419" s="7"/>
      <c r="F419" s="7"/>
      <c r="G419" s="7"/>
      <c r="H419" s="7"/>
      <c r="I419" s="10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7" customHeight="1">
      <c r="A420" s="7"/>
      <c r="B420" s="7"/>
      <c r="C420" s="7"/>
      <c r="D420" s="7"/>
      <c r="E420" s="7"/>
      <c r="F420" s="7"/>
      <c r="G420" s="7"/>
      <c r="H420" s="7"/>
      <c r="I420" s="10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7" customHeight="1">
      <c r="A421" s="7"/>
      <c r="B421" s="7"/>
      <c r="C421" s="7"/>
      <c r="D421" s="7"/>
      <c r="E421" s="7"/>
      <c r="F421" s="7"/>
      <c r="G421" s="7"/>
      <c r="H421" s="7"/>
      <c r="I421" s="10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7" customHeight="1">
      <c r="A422" s="7"/>
      <c r="B422" s="7"/>
      <c r="C422" s="7"/>
      <c r="D422" s="7"/>
      <c r="E422" s="7"/>
      <c r="F422" s="7"/>
      <c r="G422" s="7"/>
      <c r="H422" s="7"/>
      <c r="I422" s="10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7" customHeight="1">
      <c r="A423" s="7"/>
      <c r="B423" s="7"/>
      <c r="C423" s="7"/>
      <c r="D423" s="7"/>
      <c r="E423" s="7"/>
      <c r="F423" s="7"/>
      <c r="G423" s="7"/>
      <c r="H423" s="7"/>
      <c r="I423" s="10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7" customHeight="1">
      <c r="A424" s="7"/>
      <c r="B424" s="7"/>
      <c r="C424" s="7"/>
      <c r="D424" s="7"/>
      <c r="E424" s="7"/>
      <c r="F424" s="7"/>
      <c r="G424" s="7"/>
      <c r="H424" s="7"/>
      <c r="I424" s="10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7" customHeight="1">
      <c r="A425" s="7"/>
      <c r="B425" s="7"/>
      <c r="C425" s="7"/>
      <c r="D425" s="7"/>
      <c r="E425" s="7"/>
      <c r="F425" s="7"/>
      <c r="G425" s="7"/>
      <c r="H425" s="7"/>
      <c r="I425" s="10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7" customHeight="1">
      <c r="A426" s="7"/>
      <c r="B426" s="7"/>
      <c r="C426" s="7"/>
      <c r="D426" s="7"/>
      <c r="E426" s="7"/>
      <c r="F426" s="7"/>
      <c r="G426" s="7"/>
      <c r="H426" s="7"/>
      <c r="I426" s="10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7" customHeight="1">
      <c r="A427" s="7"/>
      <c r="B427" s="7"/>
      <c r="C427" s="7"/>
      <c r="D427" s="7"/>
      <c r="E427" s="7"/>
      <c r="F427" s="7"/>
      <c r="G427" s="7"/>
      <c r="H427" s="7"/>
      <c r="I427" s="10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7" customHeight="1">
      <c r="A428" s="7"/>
      <c r="B428" s="7"/>
      <c r="C428" s="7"/>
      <c r="D428" s="7"/>
      <c r="E428" s="7"/>
      <c r="F428" s="7"/>
      <c r="G428" s="7"/>
      <c r="H428" s="7"/>
      <c r="I428" s="10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7" customHeight="1">
      <c r="A429" s="7"/>
      <c r="B429" s="7"/>
      <c r="C429" s="7"/>
      <c r="D429" s="7"/>
      <c r="E429" s="7"/>
      <c r="F429" s="7"/>
      <c r="G429" s="7"/>
      <c r="H429" s="7"/>
      <c r="I429" s="10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7" customHeight="1">
      <c r="A430" s="7"/>
      <c r="B430" s="7"/>
      <c r="C430" s="7"/>
      <c r="D430" s="7"/>
      <c r="E430" s="7"/>
      <c r="F430" s="7"/>
      <c r="G430" s="7"/>
      <c r="H430" s="7"/>
      <c r="I430" s="10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7" customHeight="1">
      <c r="A431" s="7"/>
      <c r="B431" s="7"/>
      <c r="C431" s="7"/>
      <c r="D431" s="7"/>
      <c r="E431" s="7"/>
      <c r="F431" s="7"/>
      <c r="G431" s="7"/>
      <c r="H431" s="7"/>
      <c r="I431" s="10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7" customHeight="1">
      <c r="A432" s="7"/>
      <c r="B432" s="7"/>
      <c r="C432" s="7"/>
      <c r="D432" s="7"/>
      <c r="E432" s="7"/>
      <c r="F432" s="7"/>
      <c r="G432" s="7"/>
      <c r="H432" s="7"/>
      <c r="I432" s="10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7" customHeight="1">
      <c r="A433" s="7"/>
      <c r="B433" s="7"/>
      <c r="C433" s="7"/>
      <c r="D433" s="7"/>
      <c r="E433" s="7"/>
      <c r="F433" s="7"/>
      <c r="G433" s="7"/>
      <c r="H433" s="7"/>
      <c r="I433" s="10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7" customHeight="1">
      <c r="A434" s="7"/>
      <c r="B434" s="7"/>
      <c r="C434" s="7"/>
      <c r="D434" s="7"/>
      <c r="E434" s="7"/>
      <c r="F434" s="7"/>
      <c r="G434" s="7"/>
      <c r="H434" s="7"/>
      <c r="I434" s="10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7" customHeight="1">
      <c r="A435" s="7"/>
      <c r="B435" s="7"/>
      <c r="C435" s="7"/>
      <c r="D435" s="7"/>
      <c r="E435" s="7"/>
      <c r="F435" s="7"/>
      <c r="G435" s="7"/>
      <c r="H435" s="7"/>
      <c r="I435" s="10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7" customHeight="1">
      <c r="A436" s="7"/>
      <c r="B436" s="7"/>
      <c r="C436" s="7"/>
      <c r="D436" s="7"/>
      <c r="E436" s="7"/>
      <c r="F436" s="7"/>
      <c r="G436" s="7"/>
      <c r="H436" s="7"/>
      <c r="I436" s="10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7" customHeight="1">
      <c r="A437" s="7"/>
      <c r="B437" s="7"/>
      <c r="C437" s="7"/>
      <c r="D437" s="7"/>
      <c r="E437" s="7"/>
      <c r="F437" s="7"/>
      <c r="G437" s="7"/>
      <c r="H437" s="7"/>
      <c r="I437" s="10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7" customHeight="1">
      <c r="A438" s="7"/>
      <c r="B438" s="7"/>
      <c r="C438" s="7"/>
      <c r="D438" s="7"/>
      <c r="E438" s="7"/>
      <c r="F438" s="7"/>
      <c r="G438" s="7"/>
      <c r="H438" s="7"/>
      <c r="I438" s="10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7" customHeight="1">
      <c r="A439" s="7"/>
      <c r="B439" s="7"/>
      <c r="C439" s="7"/>
      <c r="D439" s="7"/>
      <c r="E439" s="7"/>
      <c r="F439" s="7"/>
      <c r="G439" s="7"/>
      <c r="H439" s="7"/>
      <c r="I439" s="10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7" customHeight="1">
      <c r="A440" s="7"/>
      <c r="B440" s="7"/>
      <c r="C440" s="7"/>
      <c r="D440" s="7"/>
      <c r="E440" s="7"/>
      <c r="F440" s="7"/>
      <c r="G440" s="7"/>
      <c r="H440" s="7"/>
      <c r="I440" s="10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7" customHeight="1">
      <c r="A441" s="7"/>
      <c r="B441" s="7"/>
      <c r="C441" s="7"/>
      <c r="D441" s="7"/>
      <c r="E441" s="7"/>
      <c r="F441" s="7"/>
      <c r="G441" s="7"/>
      <c r="H441" s="7"/>
      <c r="I441" s="10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7" customHeight="1">
      <c r="A442" s="7"/>
      <c r="B442" s="7"/>
      <c r="C442" s="7"/>
      <c r="D442" s="7"/>
      <c r="E442" s="7"/>
      <c r="F442" s="7"/>
      <c r="G442" s="7"/>
      <c r="H442" s="7"/>
      <c r="I442" s="10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7" customHeight="1">
      <c r="A443" s="7"/>
      <c r="B443" s="7"/>
      <c r="C443" s="7"/>
      <c r="D443" s="7"/>
      <c r="E443" s="7"/>
      <c r="F443" s="7"/>
      <c r="G443" s="7"/>
      <c r="H443" s="7"/>
      <c r="I443" s="10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7" customHeight="1">
      <c r="A444" s="7"/>
      <c r="B444" s="7"/>
      <c r="C444" s="7"/>
      <c r="D444" s="7"/>
      <c r="E444" s="7"/>
      <c r="F444" s="7"/>
      <c r="G444" s="7"/>
      <c r="H444" s="7"/>
      <c r="I444" s="10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7" customHeight="1">
      <c r="A445" s="7"/>
      <c r="B445" s="7"/>
      <c r="C445" s="7"/>
      <c r="D445" s="7"/>
      <c r="E445" s="7"/>
      <c r="F445" s="7"/>
      <c r="G445" s="7"/>
      <c r="H445" s="7"/>
      <c r="I445" s="10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7" customHeight="1">
      <c r="A446" s="7"/>
      <c r="B446" s="7"/>
      <c r="C446" s="7"/>
      <c r="D446" s="7"/>
      <c r="E446" s="7"/>
      <c r="F446" s="7"/>
      <c r="G446" s="7"/>
      <c r="H446" s="7"/>
      <c r="I446" s="10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7" customHeight="1">
      <c r="A447" s="7"/>
      <c r="B447" s="7"/>
      <c r="C447" s="7"/>
      <c r="D447" s="7"/>
      <c r="E447" s="7"/>
      <c r="F447" s="7"/>
      <c r="G447" s="7"/>
      <c r="H447" s="7"/>
      <c r="I447" s="10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7" customHeight="1">
      <c r="A448" s="7"/>
      <c r="B448" s="7"/>
      <c r="C448" s="7"/>
      <c r="D448" s="7"/>
      <c r="E448" s="7"/>
      <c r="F448" s="7"/>
      <c r="G448" s="7"/>
      <c r="H448" s="7"/>
      <c r="I448" s="10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7" customHeight="1">
      <c r="A449" s="7"/>
      <c r="B449" s="7"/>
      <c r="C449" s="7"/>
      <c r="D449" s="7"/>
      <c r="E449" s="7"/>
      <c r="F449" s="7"/>
      <c r="G449" s="7"/>
      <c r="H449" s="7"/>
      <c r="I449" s="10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7" customHeight="1">
      <c r="A450" s="7"/>
      <c r="B450" s="7"/>
      <c r="C450" s="7"/>
      <c r="D450" s="7"/>
      <c r="E450" s="7"/>
      <c r="F450" s="7"/>
      <c r="G450" s="7"/>
      <c r="H450" s="7"/>
      <c r="I450" s="10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7" customHeight="1">
      <c r="A451" s="7"/>
      <c r="B451" s="7"/>
      <c r="C451" s="7"/>
      <c r="D451" s="7"/>
      <c r="E451" s="7"/>
      <c r="F451" s="7"/>
      <c r="G451" s="7"/>
      <c r="H451" s="7"/>
      <c r="I451" s="10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7" customHeight="1">
      <c r="A452" s="7"/>
      <c r="B452" s="7"/>
      <c r="C452" s="7"/>
      <c r="D452" s="7"/>
      <c r="E452" s="7"/>
      <c r="F452" s="7"/>
      <c r="G452" s="7"/>
      <c r="H452" s="7"/>
      <c r="I452" s="10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7" customHeight="1">
      <c r="A453" s="7"/>
      <c r="B453" s="7"/>
      <c r="C453" s="7"/>
      <c r="D453" s="7"/>
      <c r="E453" s="7"/>
      <c r="F453" s="7"/>
      <c r="G453" s="7"/>
      <c r="H453" s="7"/>
      <c r="I453" s="10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7" customHeight="1">
      <c r="A454" s="7"/>
      <c r="B454" s="7"/>
      <c r="C454" s="7"/>
      <c r="D454" s="7"/>
      <c r="E454" s="7"/>
      <c r="F454" s="7"/>
      <c r="G454" s="7"/>
      <c r="H454" s="7"/>
      <c r="I454" s="10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7" customHeight="1">
      <c r="A455" s="7"/>
      <c r="B455" s="7"/>
      <c r="C455" s="7"/>
      <c r="D455" s="7"/>
      <c r="E455" s="7"/>
      <c r="F455" s="7"/>
      <c r="G455" s="7"/>
      <c r="H455" s="7"/>
      <c r="I455" s="10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7" customHeight="1">
      <c r="A456" s="7"/>
      <c r="B456" s="7"/>
      <c r="C456" s="7"/>
      <c r="D456" s="7"/>
      <c r="E456" s="7"/>
      <c r="F456" s="7"/>
      <c r="G456" s="7"/>
      <c r="H456" s="7"/>
      <c r="I456" s="10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7" customHeight="1">
      <c r="A457" s="7"/>
      <c r="B457" s="7"/>
      <c r="C457" s="7"/>
      <c r="D457" s="7"/>
      <c r="E457" s="7"/>
      <c r="F457" s="7"/>
      <c r="G457" s="7"/>
      <c r="H457" s="7"/>
      <c r="I457" s="10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7" customHeight="1">
      <c r="A458" s="7"/>
      <c r="B458" s="7"/>
      <c r="C458" s="7"/>
      <c r="D458" s="7"/>
      <c r="E458" s="7"/>
      <c r="F458" s="7"/>
      <c r="G458" s="7"/>
      <c r="H458" s="7"/>
      <c r="I458" s="10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7" customHeight="1">
      <c r="A459" s="7"/>
      <c r="B459" s="7"/>
      <c r="C459" s="7"/>
      <c r="D459" s="7"/>
      <c r="E459" s="7"/>
      <c r="F459" s="7"/>
      <c r="G459" s="7"/>
      <c r="H459" s="7"/>
      <c r="I459" s="10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7" customHeight="1">
      <c r="A460" s="7"/>
      <c r="B460" s="7"/>
      <c r="C460" s="7"/>
      <c r="D460" s="7"/>
      <c r="E460" s="7"/>
      <c r="F460" s="7"/>
      <c r="G460" s="7"/>
      <c r="H460" s="7"/>
      <c r="I460" s="10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7" customHeight="1">
      <c r="A461" s="7"/>
      <c r="B461" s="7"/>
      <c r="C461" s="7"/>
      <c r="D461" s="7"/>
      <c r="E461" s="7"/>
      <c r="F461" s="7"/>
      <c r="G461" s="7"/>
      <c r="H461" s="7"/>
      <c r="I461" s="10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7" customHeight="1">
      <c r="A462" s="7"/>
      <c r="B462" s="7"/>
      <c r="C462" s="7"/>
      <c r="D462" s="7"/>
      <c r="E462" s="7"/>
      <c r="F462" s="7"/>
      <c r="G462" s="7"/>
      <c r="H462" s="7"/>
      <c r="I462" s="10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7" customHeight="1">
      <c r="A463" s="7"/>
      <c r="B463" s="7"/>
      <c r="C463" s="7"/>
      <c r="D463" s="7"/>
      <c r="E463" s="7"/>
      <c r="F463" s="7"/>
      <c r="G463" s="7"/>
      <c r="H463" s="7"/>
      <c r="I463" s="10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7" customHeight="1">
      <c r="A464" s="7"/>
      <c r="B464" s="7"/>
      <c r="C464" s="7"/>
      <c r="D464" s="7"/>
      <c r="E464" s="7"/>
      <c r="F464" s="7"/>
      <c r="G464" s="7"/>
      <c r="H464" s="7"/>
      <c r="I464" s="10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7" customHeight="1">
      <c r="A465" s="7"/>
      <c r="B465" s="7"/>
      <c r="C465" s="7"/>
      <c r="D465" s="7"/>
      <c r="E465" s="7"/>
      <c r="F465" s="7"/>
      <c r="G465" s="7"/>
      <c r="H465" s="7"/>
      <c r="I465" s="10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7" customHeight="1">
      <c r="A466" s="7"/>
      <c r="B466" s="7"/>
      <c r="C466" s="7"/>
      <c r="D466" s="7"/>
      <c r="E466" s="7"/>
      <c r="F466" s="7"/>
      <c r="G466" s="7"/>
      <c r="H466" s="7"/>
      <c r="I466" s="10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7" customHeight="1">
      <c r="A467" s="7"/>
      <c r="B467" s="7"/>
      <c r="C467" s="7"/>
      <c r="D467" s="7"/>
      <c r="E467" s="7"/>
      <c r="F467" s="7"/>
      <c r="G467" s="7"/>
      <c r="H467" s="7"/>
      <c r="I467" s="10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7" customHeight="1">
      <c r="A468" s="7"/>
      <c r="B468" s="7"/>
      <c r="C468" s="7"/>
      <c r="D468" s="7"/>
      <c r="E468" s="7"/>
      <c r="F468" s="7"/>
      <c r="G468" s="7"/>
      <c r="H468" s="7"/>
      <c r="I468" s="10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7" customHeight="1">
      <c r="A469" s="7"/>
      <c r="B469" s="7"/>
      <c r="C469" s="7"/>
      <c r="D469" s="7"/>
      <c r="E469" s="7"/>
      <c r="F469" s="7"/>
      <c r="G469" s="7"/>
      <c r="H469" s="7"/>
      <c r="I469" s="10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7" customHeight="1">
      <c r="A470" s="7"/>
      <c r="B470" s="7"/>
      <c r="C470" s="7"/>
      <c r="D470" s="7"/>
      <c r="E470" s="7"/>
      <c r="F470" s="7"/>
      <c r="G470" s="7"/>
      <c r="H470" s="7"/>
      <c r="I470" s="10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7" customHeight="1">
      <c r="A471" s="7"/>
      <c r="B471" s="7"/>
      <c r="C471" s="7"/>
      <c r="D471" s="7"/>
      <c r="E471" s="7"/>
      <c r="F471" s="7"/>
      <c r="G471" s="7"/>
      <c r="H471" s="7"/>
      <c r="I471" s="10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7" customHeight="1">
      <c r="A472" s="7"/>
      <c r="B472" s="7"/>
      <c r="C472" s="7"/>
      <c r="D472" s="7"/>
      <c r="E472" s="7"/>
      <c r="F472" s="7"/>
      <c r="G472" s="7"/>
      <c r="H472" s="7"/>
      <c r="I472" s="10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7" customHeight="1">
      <c r="A473" s="7"/>
      <c r="B473" s="7"/>
      <c r="C473" s="7"/>
      <c r="D473" s="7"/>
      <c r="E473" s="7"/>
      <c r="F473" s="7"/>
      <c r="G473" s="7"/>
      <c r="H473" s="7"/>
      <c r="I473" s="10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7" customHeight="1">
      <c r="A474" s="7"/>
      <c r="B474" s="7"/>
      <c r="C474" s="7"/>
      <c r="D474" s="7"/>
      <c r="E474" s="7"/>
      <c r="F474" s="7"/>
      <c r="G474" s="7"/>
      <c r="H474" s="7"/>
      <c r="I474" s="10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7" customHeight="1">
      <c r="A475" s="7"/>
      <c r="B475" s="7"/>
      <c r="C475" s="7"/>
      <c r="D475" s="7"/>
      <c r="E475" s="7"/>
      <c r="F475" s="7"/>
      <c r="G475" s="7"/>
      <c r="H475" s="7"/>
      <c r="I475" s="10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7" customHeight="1">
      <c r="A476" s="7"/>
      <c r="B476" s="7"/>
      <c r="C476" s="7"/>
      <c r="D476" s="7"/>
      <c r="E476" s="7"/>
      <c r="F476" s="7"/>
      <c r="G476" s="7"/>
      <c r="H476" s="7"/>
      <c r="I476" s="10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7" customHeight="1">
      <c r="A477" s="7"/>
      <c r="B477" s="7"/>
      <c r="C477" s="7"/>
      <c r="D477" s="7"/>
      <c r="E477" s="7"/>
      <c r="F477" s="7"/>
      <c r="G477" s="7"/>
      <c r="H477" s="7"/>
      <c r="I477" s="10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7" customHeight="1">
      <c r="A478" s="7"/>
      <c r="B478" s="7"/>
      <c r="C478" s="7"/>
      <c r="D478" s="7"/>
      <c r="E478" s="7"/>
      <c r="F478" s="7"/>
      <c r="G478" s="7"/>
      <c r="H478" s="7"/>
      <c r="I478" s="10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7" customHeight="1">
      <c r="A479" s="7"/>
      <c r="B479" s="7"/>
      <c r="C479" s="7"/>
      <c r="D479" s="7"/>
      <c r="E479" s="7"/>
      <c r="F479" s="7"/>
      <c r="G479" s="7"/>
      <c r="H479" s="7"/>
      <c r="I479" s="10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7" customHeight="1">
      <c r="A480" s="7"/>
      <c r="B480" s="7"/>
      <c r="C480" s="7"/>
      <c r="D480" s="7"/>
      <c r="E480" s="7"/>
      <c r="F480" s="7"/>
      <c r="G480" s="7"/>
      <c r="H480" s="7"/>
      <c r="I480" s="10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7" customHeight="1">
      <c r="A481" s="7"/>
      <c r="B481" s="7"/>
      <c r="C481" s="7"/>
      <c r="D481" s="7"/>
      <c r="E481" s="7"/>
      <c r="F481" s="7"/>
      <c r="G481" s="7"/>
      <c r="H481" s="7"/>
      <c r="I481" s="10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7" customHeight="1">
      <c r="A482" s="7"/>
      <c r="B482" s="7"/>
      <c r="C482" s="7"/>
      <c r="D482" s="7"/>
      <c r="E482" s="7"/>
      <c r="F482" s="7"/>
      <c r="G482" s="7"/>
      <c r="H482" s="7"/>
      <c r="I482" s="10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7" customHeight="1">
      <c r="A483" s="7"/>
      <c r="B483" s="7"/>
      <c r="C483" s="7"/>
      <c r="D483" s="7"/>
      <c r="E483" s="7"/>
      <c r="F483" s="7"/>
      <c r="G483" s="7"/>
      <c r="H483" s="7"/>
      <c r="I483" s="10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7" customHeight="1">
      <c r="A484" s="7"/>
      <c r="B484" s="7"/>
      <c r="C484" s="7"/>
      <c r="D484" s="7"/>
      <c r="E484" s="7"/>
      <c r="F484" s="7"/>
      <c r="G484" s="7"/>
      <c r="H484" s="7"/>
      <c r="I484" s="10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7" customHeight="1">
      <c r="A485" s="7"/>
      <c r="B485" s="7"/>
      <c r="C485" s="7"/>
      <c r="D485" s="7"/>
      <c r="E485" s="7"/>
      <c r="F485" s="7"/>
      <c r="G485" s="7"/>
      <c r="H485" s="7"/>
      <c r="I485" s="10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7" customHeight="1">
      <c r="A486" s="7"/>
      <c r="B486" s="7"/>
      <c r="C486" s="7"/>
      <c r="D486" s="7"/>
      <c r="E486" s="7"/>
      <c r="F486" s="7"/>
      <c r="G486" s="7"/>
      <c r="H486" s="7"/>
      <c r="I486" s="10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7" customHeight="1">
      <c r="A487" s="7"/>
      <c r="B487" s="7"/>
      <c r="C487" s="7"/>
      <c r="D487" s="7"/>
      <c r="E487" s="7"/>
      <c r="F487" s="7"/>
      <c r="G487" s="7"/>
      <c r="H487" s="7"/>
      <c r="I487" s="10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7" customHeight="1">
      <c r="A488" s="7"/>
      <c r="B488" s="7"/>
      <c r="C488" s="7"/>
      <c r="D488" s="7"/>
      <c r="E488" s="7"/>
      <c r="F488" s="7"/>
      <c r="G488" s="7"/>
      <c r="H488" s="7"/>
      <c r="I488" s="10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7" customHeight="1">
      <c r="A489" s="7"/>
      <c r="B489" s="7"/>
      <c r="C489" s="7"/>
      <c r="D489" s="7"/>
      <c r="E489" s="7"/>
      <c r="F489" s="7"/>
      <c r="G489" s="7"/>
      <c r="H489" s="7"/>
      <c r="I489" s="10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7" customHeight="1">
      <c r="A490" s="7"/>
      <c r="B490" s="7"/>
      <c r="C490" s="7"/>
      <c r="D490" s="7"/>
      <c r="E490" s="7"/>
      <c r="F490" s="7"/>
      <c r="G490" s="7"/>
      <c r="H490" s="7"/>
      <c r="I490" s="10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7" customHeight="1">
      <c r="A491" s="7"/>
      <c r="B491" s="7"/>
      <c r="C491" s="7"/>
      <c r="D491" s="7"/>
      <c r="E491" s="7"/>
      <c r="F491" s="7"/>
      <c r="G491" s="7"/>
      <c r="H491" s="7"/>
      <c r="I491" s="10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7" customHeight="1">
      <c r="A492" s="7"/>
      <c r="B492" s="7"/>
      <c r="C492" s="7"/>
      <c r="D492" s="7"/>
      <c r="E492" s="7"/>
      <c r="F492" s="7"/>
      <c r="G492" s="7"/>
      <c r="H492" s="7"/>
      <c r="I492" s="10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7" customHeight="1">
      <c r="A493" s="7"/>
      <c r="B493" s="7"/>
      <c r="C493" s="7"/>
      <c r="D493" s="7"/>
      <c r="E493" s="7"/>
      <c r="F493" s="7"/>
      <c r="G493" s="7"/>
      <c r="H493" s="7"/>
      <c r="I493" s="10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7" customHeight="1">
      <c r="A494" s="7"/>
      <c r="B494" s="7"/>
      <c r="C494" s="7"/>
      <c r="D494" s="7"/>
      <c r="E494" s="7"/>
      <c r="F494" s="7"/>
      <c r="G494" s="7"/>
      <c r="H494" s="7"/>
      <c r="I494" s="10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7" customHeight="1">
      <c r="A495" s="7"/>
      <c r="B495" s="7"/>
      <c r="C495" s="7"/>
      <c r="D495" s="7"/>
      <c r="E495" s="7"/>
      <c r="F495" s="7"/>
      <c r="G495" s="7"/>
      <c r="H495" s="7"/>
      <c r="I495" s="10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7" customHeight="1">
      <c r="A496" s="7"/>
      <c r="B496" s="7"/>
      <c r="C496" s="7"/>
      <c r="D496" s="7"/>
      <c r="E496" s="7"/>
      <c r="F496" s="7"/>
      <c r="G496" s="7"/>
      <c r="H496" s="7"/>
      <c r="I496" s="10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7" customHeight="1">
      <c r="A497" s="7"/>
      <c r="B497" s="7"/>
      <c r="C497" s="7"/>
      <c r="D497" s="7"/>
      <c r="E497" s="7"/>
      <c r="F497" s="7"/>
      <c r="G497" s="7"/>
      <c r="H497" s="7"/>
      <c r="I497" s="10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7" customHeight="1">
      <c r="A498" s="7"/>
      <c r="B498" s="7"/>
      <c r="C498" s="7"/>
      <c r="D498" s="7"/>
      <c r="E498" s="7"/>
      <c r="F498" s="7"/>
      <c r="G498" s="7"/>
      <c r="H498" s="7"/>
      <c r="I498" s="10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7" customHeight="1">
      <c r="A499" s="7"/>
      <c r="B499" s="7"/>
      <c r="C499" s="7"/>
      <c r="D499" s="7"/>
      <c r="E499" s="7"/>
      <c r="F499" s="7"/>
      <c r="G499" s="7"/>
      <c r="H499" s="7"/>
      <c r="I499" s="10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7" customHeight="1">
      <c r="A500" s="7"/>
      <c r="B500" s="7"/>
      <c r="C500" s="7"/>
      <c r="D500" s="7"/>
      <c r="E500" s="7"/>
      <c r="F500" s="7"/>
      <c r="G500" s="7"/>
      <c r="H500" s="7"/>
      <c r="I500" s="10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7" customHeight="1">
      <c r="A501" s="7"/>
      <c r="B501" s="7"/>
      <c r="C501" s="7"/>
      <c r="D501" s="7"/>
      <c r="E501" s="7"/>
      <c r="F501" s="7"/>
      <c r="G501" s="7"/>
      <c r="H501" s="7"/>
      <c r="I501" s="10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7" customHeight="1">
      <c r="A502" s="7"/>
      <c r="B502" s="7"/>
      <c r="C502" s="7"/>
      <c r="D502" s="7"/>
      <c r="E502" s="7"/>
      <c r="F502" s="7"/>
      <c r="G502" s="7"/>
      <c r="H502" s="7"/>
      <c r="I502" s="10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7" customHeight="1">
      <c r="A503" s="7"/>
      <c r="B503" s="7"/>
      <c r="C503" s="7"/>
      <c r="D503" s="7"/>
      <c r="E503" s="7"/>
      <c r="F503" s="7"/>
      <c r="G503" s="7"/>
      <c r="H503" s="7"/>
      <c r="I503" s="10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7" customHeight="1">
      <c r="A504" s="7"/>
      <c r="B504" s="7"/>
      <c r="C504" s="7"/>
      <c r="D504" s="7"/>
      <c r="E504" s="7"/>
      <c r="F504" s="7"/>
      <c r="G504" s="7"/>
      <c r="H504" s="7"/>
      <c r="I504" s="10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7" customHeight="1">
      <c r="A505" s="7"/>
      <c r="B505" s="7"/>
      <c r="C505" s="7"/>
      <c r="D505" s="7"/>
      <c r="E505" s="7"/>
      <c r="F505" s="7"/>
      <c r="G505" s="7"/>
      <c r="H505" s="7"/>
      <c r="I505" s="10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7" customHeight="1">
      <c r="A506" s="7"/>
      <c r="B506" s="7"/>
      <c r="C506" s="7"/>
      <c r="D506" s="7"/>
      <c r="E506" s="7"/>
      <c r="F506" s="7"/>
      <c r="G506" s="7"/>
      <c r="H506" s="7"/>
      <c r="I506" s="10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7" customHeight="1">
      <c r="A507" s="7"/>
      <c r="B507" s="7"/>
      <c r="C507" s="7"/>
      <c r="D507" s="7"/>
      <c r="E507" s="7"/>
      <c r="F507" s="7"/>
      <c r="G507" s="7"/>
      <c r="H507" s="7"/>
      <c r="I507" s="10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7" customHeight="1">
      <c r="A508" s="7"/>
      <c r="B508" s="7"/>
      <c r="C508" s="7"/>
      <c r="D508" s="7"/>
      <c r="E508" s="7"/>
      <c r="F508" s="7"/>
      <c r="G508" s="7"/>
      <c r="H508" s="7"/>
      <c r="I508" s="10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7" customHeight="1">
      <c r="A509" s="7"/>
      <c r="B509" s="7"/>
      <c r="C509" s="7"/>
      <c r="D509" s="7"/>
      <c r="E509" s="7"/>
      <c r="F509" s="7"/>
      <c r="G509" s="7"/>
      <c r="H509" s="7"/>
      <c r="I509" s="10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7" customHeight="1">
      <c r="A510" s="7"/>
      <c r="B510" s="7"/>
      <c r="C510" s="7"/>
      <c r="D510" s="7"/>
      <c r="E510" s="7"/>
      <c r="F510" s="7"/>
      <c r="G510" s="7"/>
      <c r="H510" s="7"/>
      <c r="I510" s="10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7" customHeight="1">
      <c r="A511" s="7"/>
      <c r="B511" s="7"/>
      <c r="C511" s="7"/>
      <c r="D511" s="7"/>
      <c r="E511" s="7"/>
      <c r="F511" s="7"/>
      <c r="G511" s="7"/>
      <c r="H511" s="7"/>
      <c r="I511" s="10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7" customHeight="1">
      <c r="A512" s="7"/>
      <c r="B512" s="7"/>
      <c r="C512" s="7"/>
      <c r="D512" s="7"/>
      <c r="E512" s="7"/>
      <c r="F512" s="7"/>
      <c r="G512" s="7"/>
      <c r="H512" s="7"/>
      <c r="I512" s="10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7" customHeight="1">
      <c r="A513" s="7"/>
      <c r="B513" s="7"/>
      <c r="C513" s="7"/>
      <c r="D513" s="7"/>
      <c r="E513" s="7"/>
      <c r="F513" s="7"/>
      <c r="G513" s="7"/>
      <c r="H513" s="7"/>
      <c r="I513" s="10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7" customHeight="1">
      <c r="A514" s="7"/>
      <c r="B514" s="7"/>
      <c r="C514" s="7"/>
      <c r="D514" s="7"/>
      <c r="E514" s="7"/>
      <c r="F514" s="7"/>
      <c r="G514" s="7"/>
      <c r="H514" s="7"/>
      <c r="I514" s="10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7" customHeight="1">
      <c r="A515" s="7"/>
      <c r="B515" s="7"/>
      <c r="C515" s="7"/>
      <c r="D515" s="7"/>
      <c r="E515" s="7"/>
      <c r="F515" s="7"/>
      <c r="G515" s="7"/>
      <c r="H515" s="7"/>
      <c r="I515" s="10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7" customHeight="1">
      <c r="A516" s="7"/>
      <c r="B516" s="7"/>
      <c r="C516" s="7"/>
      <c r="D516" s="7"/>
      <c r="E516" s="7"/>
      <c r="F516" s="7"/>
      <c r="G516" s="7"/>
      <c r="H516" s="7"/>
      <c r="I516" s="10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7" customHeight="1">
      <c r="A517" s="7"/>
      <c r="B517" s="7"/>
      <c r="C517" s="7"/>
      <c r="D517" s="7"/>
      <c r="E517" s="7"/>
      <c r="F517" s="7"/>
      <c r="G517" s="7"/>
      <c r="H517" s="7"/>
      <c r="I517" s="10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7" customHeight="1">
      <c r="A518" s="7"/>
      <c r="B518" s="7"/>
      <c r="C518" s="7"/>
      <c r="D518" s="7"/>
      <c r="E518" s="7"/>
      <c r="F518" s="7"/>
      <c r="G518" s="7"/>
      <c r="H518" s="7"/>
      <c r="I518" s="10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7" customHeight="1">
      <c r="A519" s="7"/>
      <c r="B519" s="7"/>
      <c r="C519" s="7"/>
      <c r="D519" s="7"/>
      <c r="E519" s="7"/>
      <c r="F519" s="7"/>
      <c r="G519" s="7"/>
      <c r="H519" s="7"/>
      <c r="I519" s="10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7" customHeight="1">
      <c r="A520" s="7"/>
      <c r="B520" s="7"/>
      <c r="C520" s="7"/>
      <c r="D520" s="7"/>
      <c r="E520" s="7"/>
      <c r="F520" s="7"/>
      <c r="G520" s="7"/>
      <c r="H520" s="7"/>
      <c r="I520" s="10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7" customHeight="1">
      <c r="A521" s="7"/>
      <c r="B521" s="7"/>
      <c r="C521" s="7"/>
      <c r="D521" s="7"/>
      <c r="E521" s="7"/>
      <c r="F521" s="7"/>
      <c r="G521" s="7"/>
      <c r="H521" s="7"/>
      <c r="I521" s="10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7" customHeight="1">
      <c r="A522" s="7"/>
      <c r="B522" s="7"/>
      <c r="C522" s="7"/>
      <c r="D522" s="7"/>
      <c r="E522" s="7"/>
      <c r="F522" s="7"/>
      <c r="G522" s="7"/>
      <c r="H522" s="7"/>
      <c r="I522" s="10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7" customHeight="1">
      <c r="A523" s="7"/>
      <c r="B523" s="7"/>
      <c r="C523" s="7"/>
      <c r="D523" s="7"/>
      <c r="E523" s="7"/>
      <c r="F523" s="7"/>
      <c r="G523" s="7"/>
      <c r="H523" s="7"/>
      <c r="I523" s="10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7" customHeight="1">
      <c r="A524" s="7"/>
      <c r="B524" s="7"/>
      <c r="C524" s="7"/>
      <c r="D524" s="7"/>
      <c r="E524" s="7"/>
      <c r="F524" s="7"/>
      <c r="G524" s="7"/>
      <c r="H524" s="7"/>
      <c r="I524" s="10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7" customHeight="1">
      <c r="A525" s="7"/>
      <c r="B525" s="7"/>
      <c r="C525" s="7"/>
      <c r="D525" s="7"/>
      <c r="E525" s="7"/>
      <c r="F525" s="7"/>
      <c r="G525" s="7"/>
      <c r="H525" s="7"/>
      <c r="I525" s="10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7" customHeight="1">
      <c r="A526" s="7"/>
      <c r="B526" s="7"/>
      <c r="C526" s="7"/>
      <c r="D526" s="7"/>
      <c r="E526" s="7"/>
      <c r="F526" s="7"/>
      <c r="G526" s="7"/>
      <c r="H526" s="7"/>
      <c r="I526" s="10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7" customHeight="1">
      <c r="A527" s="7"/>
      <c r="B527" s="7"/>
      <c r="C527" s="7"/>
      <c r="D527" s="7"/>
      <c r="E527" s="7"/>
      <c r="F527" s="7"/>
      <c r="G527" s="7"/>
      <c r="H527" s="7"/>
      <c r="I527" s="10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7" customHeight="1">
      <c r="A528" s="7"/>
      <c r="B528" s="7"/>
      <c r="C528" s="7"/>
      <c r="D528" s="7"/>
      <c r="E528" s="7"/>
      <c r="F528" s="7"/>
      <c r="G528" s="7"/>
      <c r="H528" s="7"/>
      <c r="I528" s="10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7" customHeight="1">
      <c r="A529" s="7"/>
      <c r="B529" s="7"/>
      <c r="C529" s="7"/>
      <c r="D529" s="7"/>
      <c r="E529" s="7"/>
      <c r="F529" s="7"/>
      <c r="G529" s="7"/>
      <c r="H529" s="7"/>
      <c r="I529" s="10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7" customHeight="1">
      <c r="A530" s="7"/>
      <c r="B530" s="7"/>
      <c r="C530" s="7"/>
      <c r="D530" s="7"/>
      <c r="E530" s="7"/>
      <c r="F530" s="7"/>
      <c r="G530" s="7"/>
      <c r="H530" s="7"/>
      <c r="I530" s="10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7" customHeight="1">
      <c r="A531" s="7"/>
      <c r="B531" s="7"/>
      <c r="C531" s="7"/>
      <c r="D531" s="7"/>
      <c r="E531" s="7"/>
      <c r="F531" s="7"/>
      <c r="G531" s="7"/>
      <c r="H531" s="7"/>
      <c r="I531" s="10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7" customHeight="1">
      <c r="A532" s="7"/>
      <c r="B532" s="7"/>
      <c r="C532" s="7"/>
      <c r="D532" s="7"/>
      <c r="E532" s="7"/>
      <c r="F532" s="7"/>
      <c r="G532" s="7"/>
      <c r="H532" s="7"/>
      <c r="I532" s="10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7" customHeight="1">
      <c r="A533" s="7"/>
      <c r="B533" s="7"/>
      <c r="C533" s="7"/>
      <c r="D533" s="7"/>
      <c r="E533" s="7"/>
      <c r="F533" s="7"/>
      <c r="G533" s="7"/>
      <c r="H533" s="7"/>
      <c r="I533" s="10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7" customHeight="1">
      <c r="A534" s="7"/>
      <c r="B534" s="7"/>
      <c r="C534" s="7"/>
      <c r="D534" s="7"/>
      <c r="E534" s="7"/>
      <c r="F534" s="7"/>
      <c r="G534" s="7"/>
      <c r="H534" s="7"/>
      <c r="I534" s="10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7" customHeight="1">
      <c r="A535" s="7"/>
      <c r="B535" s="7"/>
      <c r="C535" s="7"/>
      <c r="D535" s="7"/>
      <c r="E535" s="7"/>
      <c r="F535" s="7"/>
      <c r="G535" s="7"/>
      <c r="H535" s="7"/>
      <c r="I535" s="10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7" customHeight="1">
      <c r="A536" s="7"/>
      <c r="B536" s="7"/>
      <c r="C536" s="7"/>
      <c r="D536" s="7"/>
      <c r="E536" s="7"/>
      <c r="F536" s="7"/>
      <c r="G536" s="7"/>
      <c r="H536" s="7"/>
      <c r="I536" s="10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7" customHeight="1">
      <c r="A537" s="7"/>
      <c r="B537" s="7"/>
      <c r="C537" s="7"/>
      <c r="D537" s="7"/>
      <c r="E537" s="7"/>
      <c r="F537" s="7"/>
      <c r="G537" s="7"/>
      <c r="H537" s="7"/>
      <c r="I537" s="10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7" customHeight="1">
      <c r="A538" s="7"/>
      <c r="B538" s="7"/>
      <c r="C538" s="7"/>
      <c r="D538" s="7"/>
      <c r="E538" s="7"/>
      <c r="F538" s="7"/>
      <c r="G538" s="7"/>
      <c r="H538" s="7"/>
      <c r="I538" s="10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7" customHeight="1">
      <c r="A539" s="7"/>
      <c r="B539" s="7"/>
      <c r="C539" s="7"/>
      <c r="D539" s="7"/>
      <c r="E539" s="7"/>
      <c r="F539" s="7"/>
      <c r="G539" s="7"/>
      <c r="H539" s="7"/>
      <c r="I539" s="10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7" customHeight="1">
      <c r="A540" s="7"/>
      <c r="B540" s="7"/>
      <c r="C540" s="7"/>
      <c r="D540" s="7"/>
      <c r="E540" s="7"/>
      <c r="F540" s="7"/>
      <c r="G540" s="7"/>
      <c r="H540" s="7"/>
      <c r="I540" s="10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7" customHeight="1">
      <c r="A541" s="7"/>
      <c r="B541" s="7"/>
      <c r="C541" s="7"/>
      <c r="D541" s="7"/>
      <c r="E541" s="7"/>
      <c r="F541" s="7"/>
      <c r="G541" s="7"/>
      <c r="H541" s="7"/>
      <c r="I541" s="10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7" customHeight="1">
      <c r="A542" s="7"/>
      <c r="B542" s="7"/>
      <c r="C542" s="7"/>
      <c r="D542" s="7"/>
      <c r="E542" s="7"/>
      <c r="F542" s="7"/>
      <c r="G542" s="7"/>
      <c r="H542" s="7"/>
      <c r="I542" s="10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7" customHeight="1">
      <c r="A543" s="7"/>
      <c r="B543" s="7"/>
      <c r="C543" s="7"/>
      <c r="D543" s="7"/>
      <c r="E543" s="7"/>
      <c r="F543" s="7"/>
      <c r="G543" s="7"/>
      <c r="H543" s="7"/>
      <c r="I543" s="10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7" customHeight="1">
      <c r="A544" s="7"/>
      <c r="B544" s="7"/>
      <c r="C544" s="7"/>
      <c r="D544" s="7"/>
      <c r="E544" s="7"/>
      <c r="F544" s="7"/>
      <c r="G544" s="7"/>
      <c r="H544" s="7"/>
      <c r="I544" s="10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7" customHeight="1">
      <c r="A545" s="7"/>
      <c r="B545" s="7"/>
      <c r="C545" s="7"/>
      <c r="D545" s="7"/>
      <c r="E545" s="7"/>
      <c r="F545" s="7"/>
      <c r="G545" s="7"/>
      <c r="H545" s="7"/>
      <c r="I545" s="10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7" customHeight="1">
      <c r="A546" s="7"/>
      <c r="B546" s="7"/>
      <c r="C546" s="7"/>
      <c r="D546" s="7"/>
      <c r="E546" s="7"/>
      <c r="F546" s="7"/>
      <c r="G546" s="7"/>
      <c r="H546" s="7"/>
      <c r="I546" s="10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7" customHeight="1">
      <c r="A547" s="7"/>
      <c r="B547" s="7"/>
      <c r="C547" s="7"/>
      <c r="D547" s="7"/>
      <c r="E547" s="7"/>
      <c r="F547" s="7"/>
      <c r="G547" s="7"/>
      <c r="H547" s="7"/>
      <c r="I547" s="10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7" customHeight="1">
      <c r="A548" s="7"/>
      <c r="B548" s="7"/>
      <c r="C548" s="7"/>
      <c r="D548" s="7"/>
      <c r="E548" s="7"/>
      <c r="F548" s="7"/>
      <c r="G548" s="7"/>
      <c r="H548" s="7"/>
      <c r="I548" s="10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7" customHeight="1">
      <c r="A549" s="7"/>
      <c r="B549" s="7"/>
      <c r="C549" s="7"/>
      <c r="D549" s="7"/>
      <c r="E549" s="7"/>
      <c r="F549" s="7"/>
      <c r="G549" s="7"/>
      <c r="H549" s="7"/>
      <c r="I549" s="10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7" customHeight="1">
      <c r="A550" s="7"/>
      <c r="B550" s="7"/>
      <c r="C550" s="7"/>
      <c r="D550" s="7"/>
      <c r="E550" s="7"/>
      <c r="F550" s="7"/>
      <c r="G550" s="7"/>
      <c r="H550" s="7"/>
      <c r="I550" s="10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7" customHeight="1">
      <c r="A551" s="7"/>
      <c r="B551" s="7"/>
      <c r="C551" s="7"/>
      <c r="D551" s="7"/>
      <c r="E551" s="7"/>
      <c r="F551" s="7"/>
      <c r="G551" s="7"/>
      <c r="H551" s="7"/>
      <c r="I551" s="10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7" customHeight="1">
      <c r="A552" s="7"/>
      <c r="B552" s="7"/>
      <c r="C552" s="7"/>
      <c r="D552" s="7"/>
      <c r="E552" s="7"/>
      <c r="F552" s="7"/>
      <c r="G552" s="7"/>
      <c r="H552" s="7"/>
      <c r="I552" s="10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7" customHeight="1">
      <c r="A553" s="7"/>
      <c r="B553" s="7"/>
      <c r="C553" s="7"/>
      <c r="D553" s="7"/>
      <c r="E553" s="7"/>
      <c r="F553" s="7"/>
      <c r="G553" s="7"/>
      <c r="H553" s="7"/>
      <c r="I553" s="10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7" customHeight="1">
      <c r="A554" s="7"/>
      <c r="B554" s="7"/>
      <c r="C554" s="7"/>
      <c r="D554" s="7"/>
      <c r="E554" s="7"/>
      <c r="F554" s="7"/>
      <c r="G554" s="7"/>
      <c r="H554" s="7"/>
      <c r="I554" s="10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7" customHeight="1">
      <c r="A555" s="7"/>
      <c r="B555" s="7"/>
      <c r="C555" s="7"/>
      <c r="D555" s="7"/>
      <c r="E555" s="7"/>
      <c r="F555" s="7"/>
      <c r="G555" s="7"/>
      <c r="H555" s="7"/>
      <c r="I555" s="10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7" customHeight="1">
      <c r="A556" s="7"/>
      <c r="B556" s="7"/>
      <c r="C556" s="7"/>
      <c r="D556" s="7"/>
      <c r="E556" s="7"/>
      <c r="F556" s="7"/>
      <c r="G556" s="7"/>
      <c r="H556" s="7"/>
      <c r="I556" s="10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7" customHeight="1">
      <c r="A557" s="7"/>
      <c r="B557" s="7"/>
      <c r="C557" s="7"/>
      <c r="D557" s="7"/>
      <c r="E557" s="7"/>
      <c r="F557" s="7"/>
      <c r="G557" s="7"/>
      <c r="H557" s="7"/>
      <c r="I557" s="10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7" customHeight="1">
      <c r="A558" s="7"/>
      <c r="B558" s="7"/>
      <c r="C558" s="7"/>
      <c r="D558" s="7"/>
      <c r="E558" s="7"/>
      <c r="F558" s="7"/>
      <c r="G558" s="7"/>
      <c r="H558" s="7"/>
      <c r="I558" s="10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7" customHeight="1">
      <c r="A559" s="7"/>
      <c r="B559" s="7"/>
      <c r="C559" s="7"/>
      <c r="D559" s="7"/>
      <c r="E559" s="7"/>
      <c r="F559" s="7"/>
      <c r="G559" s="7"/>
      <c r="H559" s="7"/>
      <c r="I559" s="10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7" customHeight="1">
      <c r="A560" s="7"/>
      <c r="B560" s="7"/>
      <c r="C560" s="7"/>
      <c r="D560" s="7"/>
      <c r="E560" s="7"/>
      <c r="F560" s="7"/>
      <c r="G560" s="7"/>
      <c r="H560" s="7"/>
      <c r="I560" s="10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7" customHeight="1">
      <c r="A561" s="7"/>
      <c r="B561" s="7"/>
      <c r="C561" s="7"/>
      <c r="D561" s="7"/>
      <c r="E561" s="7"/>
      <c r="F561" s="7"/>
      <c r="G561" s="7"/>
      <c r="H561" s="7"/>
      <c r="I561" s="10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7" customHeight="1">
      <c r="A562" s="7"/>
      <c r="B562" s="7"/>
      <c r="C562" s="7"/>
      <c r="D562" s="7"/>
      <c r="E562" s="7"/>
      <c r="F562" s="7"/>
      <c r="G562" s="7"/>
      <c r="H562" s="7"/>
      <c r="I562" s="10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7" customHeight="1">
      <c r="A563" s="7"/>
      <c r="B563" s="7"/>
      <c r="C563" s="7"/>
      <c r="D563" s="7"/>
      <c r="E563" s="7"/>
      <c r="F563" s="7"/>
      <c r="G563" s="7"/>
      <c r="H563" s="7"/>
      <c r="I563" s="10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7" customHeight="1">
      <c r="A564" s="7"/>
      <c r="B564" s="7"/>
      <c r="C564" s="7"/>
      <c r="D564" s="7"/>
      <c r="E564" s="7"/>
      <c r="F564" s="7"/>
      <c r="G564" s="7"/>
      <c r="H564" s="7"/>
      <c r="I564" s="10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7" customHeight="1">
      <c r="A565" s="7"/>
      <c r="B565" s="7"/>
      <c r="C565" s="7"/>
      <c r="D565" s="7"/>
      <c r="E565" s="7"/>
      <c r="F565" s="7"/>
      <c r="G565" s="7"/>
      <c r="H565" s="7"/>
      <c r="I565" s="10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7" customHeight="1">
      <c r="A566" s="7"/>
      <c r="B566" s="7"/>
      <c r="C566" s="7"/>
      <c r="D566" s="7"/>
      <c r="E566" s="7"/>
      <c r="F566" s="7"/>
      <c r="G566" s="7"/>
      <c r="H566" s="7"/>
      <c r="I566" s="10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7" customHeight="1">
      <c r="A567" s="7"/>
      <c r="B567" s="7"/>
      <c r="C567" s="7"/>
      <c r="D567" s="7"/>
      <c r="E567" s="7"/>
      <c r="F567" s="7"/>
      <c r="G567" s="7"/>
      <c r="H567" s="7"/>
      <c r="I567" s="10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7" customHeight="1">
      <c r="A568" s="7"/>
      <c r="B568" s="7"/>
      <c r="C568" s="7"/>
      <c r="D568" s="7"/>
      <c r="E568" s="7"/>
      <c r="F568" s="7"/>
      <c r="G568" s="7"/>
      <c r="H568" s="7"/>
      <c r="I568" s="10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7" customHeight="1">
      <c r="A569" s="7"/>
      <c r="B569" s="7"/>
      <c r="C569" s="7"/>
      <c r="D569" s="7"/>
      <c r="E569" s="7"/>
      <c r="F569" s="7"/>
      <c r="G569" s="7"/>
      <c r="H569" s="7"/>
      <c r="I569" s="10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7" customHeight="1">
      <c r="A570" s="7"/>
      <c r="B570" s="7"/>
      <c r="C570" s="7"/>
      <c r="D570" s="7"/>
      <c r="E570" s="7"/>
      <c r="F570" s="7"/>
      <c r="G570" s="7"/>
      <c r="H570" s="7"/>
      <c r="I570" s="10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7" customHeight="1">
      <c r="A571" s="7"/>
      <c r="B571" s="7"/>
      <c r="C571" s="7"/>
      <c r="D571" s="7"/>
      <c r="E571" s="7"/>
      <c r="F571" s="7"/>
      <c r="G571" s="7"/>
      <c r="H571" s="7"/>
      <c r="I571" s="10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7" customHeight="1">
      <c r="A572" s="7"/>
      <c r="B572" s="7"/>
      <c r="C572" s="7"/>
      <c r="D572" s="7"/>
      <c r="E572" s="7"/>
      <c r="F572" s="7"/>
      <c r="G572" s="7"/>
      <c r="H572" s="7"/>
      <c r="I572" s="10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7" customHeight="1">
      <c r="A573" s="7"/>
      <c r="B573" s="7"/>
      <c r="C573" s="7"/>
      <c r="D573" s="7"/>
      <c r="E573" s="7"/>
      <c r="F573" s="7"/>
      <c r="G573" s="7"/>
      <c r="H573" s="7"/>
      <c r="I573" s="10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7" customHeight="1">
      <c r="A574" s="7"/>
      <c r="B574" s="7"/>
      <c r="C574" s="7"/>
      <c r="D574" s="7"/>
      <c r="E574" s="7"/>
      <c r="F574" s="7"/>
      <c r="G574" s="7"/>
      <c r="H574" s="7"/>
      <c r="I574" s="10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7" customHeight="1">
      <c r="A575" s="7"/>
      <c r="B575" s="7"/>
      <c r="C575" s="7"/>
      <c r="D575" s="7"/>
      <c r="E575" s="7"/>
      <c r="F575" s="7"/>
      <c r="G575" s="7"/>
      <c r="H575" s="7"/>
      <c r="I575" s="10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7" customHeight="1">
      <c r="A576" s="7"/>
      <c r="B576" s="7"/>
      <c r="C576" s="7"/>
      <c r="D576" s="7"/>
      <c r="E576" s="7"/>
      <c r="F576" s="7"/>
      <c r="G576" s="7"/>
      <c r="H576" s="7"/>
      <c r="I576" s="10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7" customHeight="1">
      <c r="A577" s="7"/>
      <c r="B577" s="7"/>
      <c r="C577" s="7"/>
      <c r="D577" s="7"/>
      <c r="E577" s="7"/>
      <c r="F577" s="7"/>
      <c r="G577" s="7"/>
      <c r="H577" s="7"/>
      <c r="I577" s="10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7" customHeight="1">
      <c r="A578" s="7"/>
      <c r="B578" s="7"/>
      <c r="C578" s="7"/>
      <c r="D578" s="7"/>
      <c r="E578" s="7"/>
      <c r="F578" s="7"/>
      <c r="G578" s="7"/>
      <c r="H578" s="7"/>
      <c r="I578" s="10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7" customHeight="1">
      <c r="A579" s="7"/>
      <c r="B579" s="7"/>
      <c r="C579" s="7"/>
      <c r="D579" s="7"/>
      <c r="E579" s="7"/>
      <c r="F579" s="7"/>
      <c r="G579" s="7"/>
      <c r="H579" s="7"/>
      <c r="I579" s="10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7" customHeight="1">
      <c r="A580" s="7"/>
      <c r="B580" s="7"/>
      <c r="C580" s="7"/>
      <c r="D580" s="7"/>
      <c r="E580" s="7"/>
      <c r="F580" s="7"/>
      <c r="G580" s="7"/>
      <c r="H580" s="7"/>
      <c r="I580" s="10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7" customHeight="1">
      <c r="A581" s="7"/>
      <c r="B581" s="7"/>
      <c r="C581" s="7"/>
      <c r="D581" s="7"/>
      <c r="E581" s="7"/>
      <c r="F581" s="7"/>
      <c r="G581" s="7"/>
      <c r="H581" s="7"/>
      <c r="I581" s="10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7" customHeight="1">
      <c r="A582" s="7"/>
      <c r="B582" s="7"/>
      <c r="C582" s="7"/>
      <c r="D582" s="7"/>
      <c r="E582" s="7"/>
      <c r="F582" s="7"/>
      <c r="G582" s="7"/>
      <c r="H582" s="7"/>
      <c r="I582" s="10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7" customHeight="1">
      <c r="A583" s="7"/>
      <c r="B583" s="7"/>
      <c r="C583" s="7"/>
      <c r="D583" s="7"/>
      <c r="E583" s="7"/>
      <c r="F583" s="7"/>
      <c r="G583" s="7"/>
      <c r="H583" s="7"/>
      <c r="I583" s="10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7" customHeight="1">
      <c r="A584" s="7"/>
      <c r="B584" s="7"/>
      <c r="C584" s="7"/>
      <c r="D584" s="7"/>
      <c r="E584" s="7"/>
      <c r="F584" s="7"/>
      <c r="G584" s="7"/>
      <c r="H584" s="7"/>
      <c r="I584" s="10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7" customHeight="1">
      <c r="A585" s="7"/>
      <c r="B585" s="7"/>
      <c r="C585" s="7"/>
      <c r="D585" s="7"/>
      <c r="E585" s="7"/>
      <c r="F585" s="7"/>
      <c r="G585" s="7"/>
      <c r="H585" s="7"/>
      <c r="I585" s="10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7" customHeight="1">
      <c r="A586" s="7"/>
      <c r="B586" s="7"/>
      <c r="C586" s="7"/>
      <c r="D586" s="7"/>
      <c r="E586" s="7"/>
      <c r="F586" s="7"/>
      <c r="G586" s="7"/>
      <c r="H586" s="7"/>
      <c r="I586" s="10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7" customHeight="1">
      <c r="A587" s="7"/>
      <c r="B587" s="7"/>
      <c r="C587" s="7"/>
      <c r="D587" s="7"/>
      <c r="E587" s="7"/>
      <c r="F587" s="7"/>
      <c r="G587" s="7"/>
      <c r="H587" s="7"/>
      <c r="I587" s="10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7" customHeight="1">
      <c r="A588" s="7"/>
      <c r="B588" s="7"/>
      <c r="C588" s="7"/>
      <c r="D588" s="7"/>
      <c r="E588" s="7"/>
      <c r="F588" s="7"/>
      <c r="G588" s="7"/>
      <c r="H588" s="7"/>
      <c r="I588" s="10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7" customHeight="1">
      <c r="A589" s="7"/>
      <c r="B589" s="7"/>
      <c r="C589" s="7"/>
      <c r="D589" s="7"/>
      <c r="E589" s="7"/>
      <c r="F589" s="7"/>
      <c r="G589" s="7"/>
      <c r="H589" s="7"/>
      <c r="I589" s="10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7" customHeight="1">
      <c r="A590" s="7"/>
      <c r="B590" s="7"/>
      <c r="C590" s="7"/>
      <c r="D590" s="7"/>
      <c r="E590" s="7"/>
      <c r="F590" s="7"/>
      <c r="G590" s="7"/>
      <c r="H590" s="7"/>
      <c r="I590" s="10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7" customHeight="1">
      <c r="A591" s="7"/>
      <c r="B591" s="7"/>
      <c r="C591" s="7"/>
      <c r="D591" s="7"/>
      <c r="E591" s="7"/>
      <c r="F591" s="7"/>
      <c r="G591" s="7"/>
      <c r="H591" s="7"/>
      <c r="I591" s="10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7" customHeight="1">
      <c r="A592" s="7"/>
      <c r="B592" s="7"/>
      <c r="C592" s="7"/>
      <c r="D592" s="7"/>
      <c r="E592" s="7"/>
      <c r="F592" s="7"/>
      <c r="G592" s="7"/>
      <c r="H592" s="7"/>
      <c r="I592" s="10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7" customHeight="1">
      <c r="A593" s="7"/>
      <c r="B593" s="7"/>
      <c r="C593" s="7"/>
      <c r="D593" s="7"/>
      <c r="E593" s="7"/>
      <c r="F593" s="7"/>
      <c r="G593" s="7"/>
      <c r="H593" s="7"/>
      <c r="I593" s="10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7" customHeight="1">
      <c r="A594" s="7"/>
      <c r="B594" s="7"/>
      <c r="C594" s="7"/>
      <c r="D594" s="7"/>
      <c r="E594" s="7"/>
      <c r="F594" s="7"/>
      <c r="G594" s="7"/>
      <c r="H594" s="7"/>
      <c r="I594" s="10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7" customHeight="1">
      <c r="A595" s="7"/>
      <c r="B595" s="7"/>
      <c r="C595" s="7"/>
      <c r="D595" s="7"/>
      <c r="E595" s="7"/>
      <c r="F595" s="7"/>
      <c r="G595" s="7"/>
      <c r="H595" s="7"/>
      <c r="I595" s="10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7" customHeight="1">
      <c r="A596" s="7"/>
      <c r="B596" s="7"/>
      <c r="C596" s="7"/>
      <c r="D596" s="7"/>
      <c r="E596" s="7"/>
      <c r="F596" s="7"/>
      <c r="G596" s="7"/>
      <c r="H596" s="7"/>
      <c r="I596" s="10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7" customHeight="1">
      <c r="A597" s="7"/>
      <c r="B597" s="7"/>
      <c r="C597" s="7"/>
      <c r="D597" s="7"/>
      <c r="E597" s="7"/>
      <c r="F597" s="7"/>
      <c r="G597" s="7"/>
      <c r="H597" s="7"/>
      <c r="I597" s="10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7" customHeight="1">
      <c r="A598" s="7"/>
      <c r="B598" s="7"/>
      <c r="C598" s="7"/>
      <c r="D598" s="7"/>
      <c r="E598" s="7"/>
      <c r="F598" s="7"/>
      <c r="G598" s="7"/>
      <c r="H598" s="7"/>
      <c r="I598" s="10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7" customHeight="1">
      <c r="A599" s="7"/>
      <c r="B599" s="7"/>
      <c r="C599" s="7"/>
      <c r="D599" s="7"/>
      <c r="E599" s="7"/>
      <c r="F599" s="7"/>
      <c r="G599" s="7"/>
      <c r="H599" s="7"/>
      <c r="I599" s="10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7" customHeight="1">
      <c r="A600" s="7"/>
      <c r="B600" s="7"/>
      <c r="C600" s="7"/>
      <c r="D600" s="7"/>
      <c r="E600" s="7"/>
      <c r="F600" s="7"/>
      <c r="G600" s="7"/>
      <c r="H600" s="7"/>
      <c r="I600" s="10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7" customHeight="1">
      <c r="A601" s="7"/>
      <c r="B601" s="7"/>
      <c r="C601" s="7"/>
      <c r="D601" s="7"/>
      <c r="E601" s="7"/>
      <c r="F601" s="7"/>
      <c r="G601" s="7"/>
      <c r="H601" s="7"/>
      <c r="I601" s="10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7" customHeight="1">
      <c r="A602" s="7"/>
      <c r="B602" s="7"/>
      <c r="C602" s="7"/>
      <c r="D602" s="7"/>
      <c r="E602" s="7"/>
      <c r="F602" s="7"/>
      <c r="G602" s="7"/>
      <c r="H602" s="7"/>
      <c r="I602" s="10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7" customHeight="1">
      <c r="A603" s="7"/>
      <c r="B603" s="7"/>
      <c r="C603" s="7"/>
      <c r="D603" s="7"/>
      <c r="E603" s="7"/>
      <c r="F603" s="7"/>
      <c r="G603" s="7"/>
      <c r="H603" s="7"/>
      <c r="I603" s="10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7" customHeight="1">
      <c r="A604" s="7"/>
      <c r="B604" s="7"/>
      <c r="C604" s="7"/>
      <c r="D604" s="7"/>
      <c r="E604" s="7"/>
      <c r="F604" s="7"/>
      <c r="G604" s="7"/>
      <c r="H604" s="7"/>
      <c r="I604" s="10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7" customHeight="1">
      <c r="A605" s="7"/>
      <c r="B605" s="7"/>
      <c r="C605" s="7"/>
      <c r="D605" s="7"/>
      <c r="E605" s="7"/>
      <c r="F605" s="7"/>
      <c r="G605" s="7"/>
      <c r="H605" s="7"/>
      <c r="I605" s="10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7" customHeight="1">
      <c r="A606" s="7"/>
      <c r="B606" s="7"/>
      <c r="C606" s="7"/>
      <c r="D606" s="7"/>
      <c r="E606" s="7"/>
      <c r="F606" s="7"/>
      <c r="G606" s="7"/>
      <c r="H606" s="7"/>
      <c r="I606" s="10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7" customHeight="1">
      <c r="A607" s="7"/>
      <c r="B607" s="7"/>
      <c r="C607" s="7"/>
      <c r="D607" s="7"/>
      <c r="E607" s="7"/>
      <c r="F607" s="7"/>
      <c r="G607" s="7"/>
      <c r="H607" s="7"/>
      <c r="I607" s="10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7" customHeight="1">
      <c r="A608" s="7"/>
      <c r="B608" s="7"/>
      <c r="C608" s="7"/>
      <c r="D608" s="7"/>
      <c r="E608" s="7"/>
      <c r="F608" s="7"/>
      <c r="G608" s="7"/>
      <c r="H608" s="7"/>
      <c r="I608" s="10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7" customHeight="1">
      <c r="A609" s="7"/>
      <c r="B609" s="7"/>
      <c r="C609" s="7"/>
      <c r="D609" s="7"/>
      <c r="E609" s="7"/>
      <c r="F609" s="7"/>
      <c r="G609" s="7"/>
      <c r="H609" s="7"/>
      <c r="I609" s="10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7" customHeight="1">
      <c r="A610" s="7"/>
      <c r="B610" s="7"/>
      <c r="C610" s="7"/>
      <c r="D610" s="7"/>
      <c r="E610" s="7"/>
      <c r="F610" s="7"/>
      <c r="G610" s="7"/>
      <c r="H610" s="7"/>
      <c r="I610" s="10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7" customHeight="1">
      <c r="A611" s="7"/>
      <c r="B611" s="7"/>
      <c r="C611" s="7"/>
      <c r="D611" s="7"/>
      <c r="E611" s="7"/>
      <c r="F611" s="7"/>
      <c r="G611" s="7"/>
      <c r="H611" s="7"/>
      <c r="I611" s="10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7" customHeight="1">
      <c r="A612" s="7"/>
      <c r="B612" s="7"/>
      <c r="C612" s="7"/>
      <c r="D612" s="7"/>
      <c r="E612" s="7"/>
      <c r="F612" s="7"/>
      <c r="G612" s="7"/>
      <c r="H612" s="7"/>
      <c r="I612" s="10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7" customHeight="1">
      <c r="A613" s="7"/>
      <c r="B613" s="7"/>
      <c r="C613" s="7"/>
      <c r="D613" s="7"/>
      <c r="E613" s="7"/>
      <c r="F613" s="7"/>
      <c r="G613" s="7"/>
      <c r="H613" s="7"/>
      <c r="I613" s="10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7" customHeight="1">
      <c r="A614" s="7"/>
      <c r="B614" s="7"/>
      <c r="C614" s="7"/>
      <c r="D614" s="7"/>
      <c r="E614" s="7"/>
      <c r="F614" s="7"/>
      <c r="G614" s="7"/>
      <c r="H614" s="7"/>
      <c r="I614" s="10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7" customHeight="1">
      <c r="A615" s="7"/>
      <c r="B615" s="7"/>
      <c r="C615" s="7"/>
      <c r="D615" s="7"/>
      <c r="E615" s="7"/>
      <c r="F615" s="7"/>
      <c r="G615" s="7"/>
      <c r="H615" s="7"/>
      <c r="I615" s="10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7" customHeight="1">
      <c r="A616" s="7"/>
      <c r="B616" s="7"/>
      <c r="C616" s="7"/>
      <c r="D616" s="7"/>
      <c r="E616" s="7"/>
      <c r="F616" s="7"/>
      <c r="G616" s="7"/>
      <c r="H616" s="7"/>
      <c r="I616" s="10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7" customHeight="1">
      <c r="A617" s="7"/>
      <c r="B617" s="7"/>
      <c r="C617" s="7"/>
      <c r="D617" s="7"/>
      <c r="E617" s="7"/>
      <c r="F617" s="7"/>
      <c r="G617" s="7"/>
      <c r="H617" s="7"/>
      <c r="I617" s="10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7" customHeight="1">
      <c r="A618" s="7"/>
      <c r="B618" s="7"/>
      <c r="C618" s="7"/>
      <c r="D618" s="7"/>
      <c r="E618" s="7"/>
      <c r="F618" s="7"/>
      <c r="G618" s="7"/>
      <c r="H618" s="7"/>
      <c r="I618" s="10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7" customHeight="1">
      <c r="A619" s="7"/>
      <c r="B619" s="7"/>
      <c r="C619" s="7"/>
      <c r="D619" s="7"/>
      <c r="E619" s="7"/>
      <c r="F619" s="7"/>
      <c r="G619" s="7"/>
      <c r="H619" s="7"/>
      <c r="I619" s="10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7" customHeight="1">
      <c r="A620" s="7"/>
      <c r="B620" s="7"/>
      <c r="C620" s="7"/>
      <c r="D620" s="7"/>
      <c r="E620" s="7"/>
      <c r="F620" s="7"/>
      <c r="G620" s="7"/>
      <c r="H620" s="7"/>
      <c r="I620" s="10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7" customHeight="1">
      <c r="A621" s="7"/>
      <c r="B621" s="7"/>
      <c r="C621" s="7"/>
      <c r="D621" s="7"/>
      <c r="E621" s="7"/>
      <c r="F621" s="7"/>
      <c r="G621" s="7"/>
      <c r="H621" s="7"/>
      <c r="I621" s="10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7" customHeight="1">
      <c r="A622" s="7"/>
      <c r="B622" s="7"/>
      <c r="C622" s="7"/>
      <c r="D622" s="7"/>
      <c r="E622" s="7"/>
      <c r="F622" s="7"/>
      <c r="G622" s="7"/>
      <c r="H622" s="7"/>
      <c r="I622" s="10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7" customHeight="1">
      <c r="A623" s="7"/>
      <c r="B623" s="7"/>
      <c r="C623" s="7"/>
      <c r="D623" s="7"/>
      <c r="E623" s="7"/>
      <c r="F623" s="7"/>
      <c r="G623" s="7"/>
      <c r="H623" s="7"/>
      <c r="I623" s="10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7" customHeight="1">
      <c r="A624" s="7"/>
      <c r="B624" s="7"/>
      <c r="C624" s="7"/>
      <c r="D624" s="7"/>
      <c r="E624" s="7"/>
      <c r="F624" s="7"/>
      <c r="G624" s="7"/>
      <c r="H624" s="7"/>
      <c r="I624" s="10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7" customHeight="1">
      <c r="A625" s="7"/>
      <c r="B625" s="7"/>
      <c r="C625" s="7"/>
      <c r="D625" s="7"/>
      <c r="E625" s="7"/>
      <c r="F625" s="7"/>
      <c r="G625" s="7"/>
      <c r="H625" s="7"/>
      <c r="I625" s="10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7" customHeight="1">
      <c r="A626" s="7"/>
      <c r="B626" s="7"/>
      <c r="C626" s="7"/>
      <c r="D626" s="7"/>
      <c r="E626" s="7"/>
      <c r="F626" s="7"/>
      <c r="G626" s="7"/>
      <c r="H626" s="7"/>
      <c r="I626" s="10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7" customHeight="1">
      <c r="A627" s="7"/>
      <c r="B627" s="7"/>
      <c r="C627" s="7"/>
      <c r="D627" s="7"/>
      <c r="E627" s="7"/>
      <c r="F627" s="7"/>
      <c r="G627" s="7"/>
      <c r="H627" s="7"/>
      <c r="I627" s="10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7" customHeight="1">
      <c r="A628" s="7"/>
      <c r="B628" s="7"/>
      <c r="C628" s="7"/>
      <c r="D628" s="7"/>
      <c r="E628" s="7"/>
      <c r="F628" s="7"/>
      <c r="G628" s="7"/>
      <c r="H628" s="7"/>
      <c r="I628" s="10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7" customHeight="1">
      <c r="A629" s="7"/>
      <c r="B629" s="7"/>
      <c r="C629" s="7"/>
      <c r="D629" s="7"/>
      <c r="E629" s="7"/>
      <c r="F629" s="7"/>
      <c r="G629" s="7"/>
      <c r="H629" s="7"/>
      <c r="I629" s="10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7" customHeight="1">
      <c r="A630" s="7"/>
      <c r="B630" s="7"/>
      <c r="C630" s="7"/>
      <c r="D630" s="7"/>
      <c r="E630" s="7"/>
      <c r="F630" s="7"/>
      <c r="G630" s="7"/>
      <c r="H630" s="7"/>
      <c r="I630" s="10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7" customHeight="1">
      <c r="A631" s="7"/>
      <c r="B631" s="7"/>
      <c r="C631" s="7"/>
      <c r="D631" s="7"/>
      <c r="E631" s="7"/>
      <c r="F631" s="7"/>
      <c r="G631" s="7"/>
      <c r="H631" s="7"/>
      <c r="I631" s="10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7" customHeight="1">
      <c r="A632" s="7"/>
      <c r="B632" s="7"/>
      <c r="C632" s="7"/>
      <c r="D632" s="7"/>
      <c r="E632" s="7"/>
      <c r="F632" s="7"/>
      <c r="G632" s="7"/>
      <c r="H632" s="7"/>
      <c r="I632" s="10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7" customHeight="1">
      <c r="A633" s="7"/>
      <c r="B633" s="7"/>
      <c r="C633" s="7"/>
      <c r="D633" s="7"/>
      <c r="E633" s="7"/>
      <c r="F633" s="7"/>
      <c r="G633" s="7"/>
      <c r="H633" s="7"/>
      <c r="I633" s="10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7" customHeight="1">
      <c r="A634" s="7"/>
      <c r="B634" s="7"/>
      <c r="C634" s="7"/>
      <c r="D634" s="7"/>
      <c r="E634" s="7"/>
      <c r="F634" s="7"/>
      <c r="G634" s="7"/>
      <c r="H634" s="7"/>
      <c r="I634" s="10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7" customHeight="1">
      <c r="A635" s="7"/>
      <c r="B635" s="7"/>
      <c r="C635" s="7"/>
      <c r="D635" s="7"/>
      <c r="E635" s="7"/>
      <c r="F635" s="7"/>
      <c r="G635" s="7"/>
      <c r="H635" s="7"/>
      <c r="I635" s="10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7" customHeight="1">
      <c r="A636" s="7"/>
      <c r="B636" s="7"/>
      <c r="C636" s="7"/>
      <c r="D636" s="7"/>
      <c r="E636" s="7"/>
      <c r="F636" s="7"/>
      <c r="G636" s="7"/>
      <c r="H636" s="7"/>
      <c r="I636" s="10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7" customHeight="1">
      <c r="A637" s="7"/>
      <c r="B637" s="7"/>
      <c r="C637" s="7"/>
      <c r="D637" s="7"/>
      <c r="E637" s="7"/>
      <c r="F637" s="7"/>
      <c r="G637" s="7"/>
      <c r="H637" s="7"/>
      <c r="I637" s="10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7" customHeight="1">
      <c r="A638" s="7"/>
      <c r="B638" s="7"/>
      <c r="C638" s="7"/>
      <c r="D638" s="7"/>
      <c r="E638" s="7"/>
      <c r="F638" s="7"/>
      <c r="G638" s="7"/>
      <c r="H638" s="7"/>
      <c r="I638" s="10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7" customHeight="1">
      <c r="A639" s="7"/>
      <c r="B639" s="7"/>
      <c r="C639" s="7"/>
      <c r="D639" s="7"/>
      <c r="E639" s="7"/>
      <c r="F639" s="7"/>
      <c r="G639" s="7"/>
      <c r="H639" s="7"/>
      <c r="I639" s="10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7" customHeight="1">
      <c r="A640" s="7"/>
      <c r="B640" s="7"/>
      <c r="C640" s="7"/>
      <c r="D640" s="7"/>
      <c r="E640" s="7"/>
      <c r="F640" s="7"/>
      <c r="G640" s="7"/>
      <c r="H640" s="7"/>
      <c r="I640" s="10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7" customHeight="1">
      <c r="A641" s="7"/>
      <c r="B641" s="7"/>
      <c r="C641" s="7"/>
      <c r="D641" s="7"/>
      <c r="E641" s="7"/>
      <c r="F641" s="7"/>
      <c r="G641" s="7"/>
      <c r="H641" s="7"/>
      <c r="I641" s="10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7" customHeight="1">
      <c r="A642" s="7"/>
      <c r="B642" s="7"/>
      <c r="C642" s="7"/>
      <c r="D642" s="7"/>
      <c r="E642" s="7"/>
      <c r="F642" s="7"/>
      <c r="G642" s="7"/>
      <c r="H642" s="7"/>
      <c r="I642" s="10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7" customHeight="1">
      <c r="A643" s="7"/>
      <c r="B643" s="7"/>
      <c r="C643" s="7"/>
      <c r="D643" s="7"/>
      <c r="E643" s="7"/>
      <c r="F643" s="7"/>
      <c r="G643" s="7"/>
      <c r="H643" s="7"/>
      <c r="I643" s="10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7" customHeight="1">
      <c r="A644" s="7"/>
      <c r="B644" s="7"/>
      <c r="C644" s="7"/>
      <c r="D644" s="7"/>
      <c r="E644" s="7"/>
      <c r="F644" s="7"/>
      <c r="G644" s="7"/>
      <c r="H644" s="7"/>
      <c r="I644" s="10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7" customHeight="1">
      <c r="A645" s="7"/>
      <c r="B645" s="7"/>
      <c r="C645" s="7"/>
      <c r="D645" s="7"/>
      <c r="E645" s="7"/>
      <c r="F645" s="7"/>
      <c r="G645" s="7"/>
      <c r="H645" s="7"/>
      <c r="I645" s="10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7" customHeight="1">
      <c r="A646" s="7"/>
      <c r="B646" s="7"/>
      <c r="C646" s="7"/>
      <c r="D646" s="7"/>
      <c r="E646" s="7"/>
      <c r="F646" s="7"/>
      <c r="G646" s="7"/>
      <c r="H646" s="7"/>
      <c r="I646" s="10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7" customHeight="1">
      <c r="A647" s="7"/>
      <c r="B647" s="7"/>
      <c r="C647" s="7"/>
      <c r="D647" s="7"/>
      <c r="E647" s="7"/>
      <c r="F647" s="7"/>
      <c r="G647" s="7"/>
      <c r="H647" s="7"/>
      <c r="I647" s="10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7" customHeight="1">
      <c r="A648" s="7"/>
      <c r="B648" s="7"/>
      <c r="C648" s="7"/>
      <c r="D648" s="7"/>
      <c r="E648" s="7"/>
      <c r="F648" s="7"/>
      <c r="G648" s="7"/>
      <c r="H648" s="7"/>
      <c r="I648" s="10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7" customHeight="1">
      <c r="A649" s="7"/>
      <c r="B649" s="7"/>
      <c r="C649" s="7"/>
      <c r="D649" s="7"/>
      <c r="E649" s="7"/>
      <c r="F649" s="7"/>
      <c r="G649" s="7"/>
      <c r="H649" s="7"/>
      <c r="I649" s="10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7" customHeight="1">
      <c r="A650" s="7"/>
      <c r="B650" s="7"/>
      <c r="C650" s="7"/>
      <c r="D650" s="7"/>
      <c r="E650" s="7"/>
      <c r="F650" s="7"/>
      <c r="G650" s="7"/>
      <c r="H650" s="7"/>
      <c r="I650" s="10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7" customHeight="1">
      <c r="A651" s="7"/>
      <c r="B651" s="7"/>
      <c r="C651" s="7"/>
      <c r="D651" s="7"/>
      <c r="E651" s="7"/>
      <c r="F651" s="7"/>
      <c r="G651" s="7"/>
      <c r="H651" s="7"/>
      <c r="I651" s="10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7" customHeight="1">
      <c r="A652" s="7"/>
      <c r="B652" s="7"/>
      <c r="C652" s="7"/>
      <c r="D652" s="7"/>
      <c r="E652" s="7"/>
      <c r="F652" s="7"/>
      <c r="G652" s="7"/>
      <c r="H652" s="7"/>
      <c r="I652" s="10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7" customHeight="1">
      <c r="A653" s="7"/>
      <c r="B653" s="7"/>
      <c r="C653" s="7"/>
      <c r="D653" s="7"/>
      <c r="E653" s="7"/>
      <c r="F653" s="7"/>
      <c r="G653" s="7"/>
      <c r="H653" s="7"/>
      <c r="I653" s="10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7" customHeight="1">
      <c r="A654" s="7"/>
      <c r="B654" s="7"/>
      <c r="C654" s="7"/>
      <c r="D654" s="7"/>
      <c r="E654" s="7"/>
      <c r="F654" s="7"/>
      <c r="G654" s="7"/>
      <c r="H654" s="7"/>
      <c r="I654" s="10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7" customHeight="1">
      <c r="A655" s="7"/>
      <c r="B655" s="7"/>
      <c r="C655" s="7"/>
      <c r="D655" s="7"/>
      <c r="E655" s="7"/>
      <c r="F655" s="7"/>
      <c r="G655" s="7"/>
      <c r="H655" s="7"/>
      <c r="I655" s="10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7" customHeight="1">
      <c r="A656" s="7"/>
      <c r="B656" s="7"/>
      <c r="C656" s="7"/>
      <c r="D656" s="7"/>
      <c r="E656" s="7"/>
      <c r="F656" s="7"/>
      <c r="G656" s="7"/>
      <c r="H656" s="7"/>
      <c r="I656" s="10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7" customHeight="1">
      <c r="A657" s="7"/>
      <c r="B657" s="7"/>
      <c r="C657" s="7"/>
      <c r="D657" s="7"/>
      <c r="E657" s="7"/>
      <c r="F657" s="7"/>
      <c r="G657" s="7"/>
      <c r="H657" s="7"/>
      <c r="I657" s="10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7" customHeight="1">
      <c r="A658" s="7"/>
      <c r="B658" s="7"/>
      <c r="C658" s="7"/>
      <c r="D658" s="7"/>
      <c r="E658" s="7"/>
      <c r="F658" s="7"/>
      <c r="G658" s="7"/>
      <c r="H658" s="7"/>
      <c r="I658" s="10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7" customHeight="1">
      <c r="A659" s="7"/>
      <c r="B659" s="7"/>
      <c r="C659" s="7"/>
      <c r="D659" s="7"/>
      <c r="E659" s="7"/>
      <c r="F659" s="7"/>
      <c r="G659" s="7"/>
      <c r="H659" s="7"/>
      <c r="I659" s="10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7" customHeight="1">
      <c r="A660" s="7"/>
      <c r="B660" s="7"/>
      <c r="C660" s="7"/>
      <c r="D660" s="7"/>
      <c r="E660" s="7"/>
      <c r="F660" s="7"/>
      <c r="G660" s="7"/>
      <c r="H660" s="7"/>
      <c r="I660" s="10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7" customHeight="1">
      <c r="A661" s="7"/>
      <c r="B661" s="7"/>
      <c r="C661" s="7"/>
      <c r="D661" s="7"/>
      <c r="E661" s="7"/>
      <c r="F661" s="7"/>
      <c r="G661" s="7"/>
      <c r="H661" s="7"/>
      <c r="I661" s="10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7" customHeight="1">
      <c r="A662" s="7"/>
      <c r="B662" s="7"/>
      <c r="C662" s="7"/>
      <c r="D662" s="7"/>
      <c r="E662" s="7"/>
      <c r="F662" s="7"/>
      <c r="G662" s="7"/>
      <c r="H662" s="7"/>
      <c r="I662" s="10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7" customHeight="1">
      <c r="A663" s="7"/>
      <c r="B663" s="7"/>
      <c r="C663" s="7"/>
      <c r="D663" s="7"/>
      <c r="E663" s="7"/>
      <c r="F663" s="7"/>
      <c r="G663" s="7"/>
      <c r="H663" s="7"/>
      <c r="I663" s="10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7" customHeight="1">
      <c r="A664" s="7"/>
      <c r="B664" s="7"/>
      <c r="C664" s="7"/>
      <c r="D664" s="7"/>
      <c r="E664" s="7"/>
      <c r="F664" s="7"/>
      <c r="G664" s="7"/>
      <c r="H664" s="7"/>
      <c r="I664" s="10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7" customHeight="1">
      <c r="A665" s="7"/>
      <c r="B665" s="7"/>
      <c r="C665" s="7"/>
      <c r="D665" s="7"/>
      <c r="E665" s="7"/>
      <c r="F665" s="7"/>
      <c r="G665" s="7"/>
      <c r="H665" s="7"/>
      <c r="I665" s="10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7" customHeight="1">
      <c r="A666" s="7"/>
      <c r="B666" s="7"/>
      <c r="C666" s="7"/>
      <c r="D666" s="7"/>
      <c r="E666" s="7"/>
      <c r="F666" s="7"/>
      <c r="G666" s="7"/>
      <c r="H666" s="7"/>
      <c r="I666" s="10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7" customHeight="1">
      <c r="A667" s="7"/>
      <c r="B667" s="7"/>
      <c r="C667" s="7"/>
      <c r="D667" s="7"/>
      <c r="E667" s="7"/>
      <c r="F667" s="7"/>
      <c r="G667" s="7"/>
      <c r="H667" s="7"/>
      <c r="I667" s="10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7" customHeight="1">
      <c r="A668" s="7"/>
      <c r="B668" s="7"/>
      <c r="C668" s="7"/>
      <c r="D668" s="7"/>
      <c r="E668" s="7"/>
      <c r="F668" s="7"/>
      <c r="G668" s="7"/>
      <c r="H668" s="7"/>
      <c r="I668" s="10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7" customHeight="1">
      <c r="A669" s="7"/>
      <c r="B669" s="7"/>
      <c r="C669" s="7"/>
      <c r="D669" s="7"/>
      <c r="E669" s="7"/>
      <c r="F669" s="7"/>
      <c r="G669" s="7"/>
      <c r="H669" s="7"/>
      <c r="I669" s="10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7" customHeight="1">
      <c r="A670" s="7"/>
      <c r="B670" s="7"/>
      <c r="C670" s="7"/>
      <c r="D670" s="7"/>
      <c r="E670" s="7"/>
      <c r="F670" s="7"/>
      <c r="G670" s="7"/>
      <c r="H670" s="7"/>
      <c r="I670" s="10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7" customHeight="1">
      <c r="A671" s="7"/>
      <c r="B671" s="7"/>
      <c r="C671" s="7"/>
      <c r="D671" s="7"/>
      <c r="E671" s="7"/>
      <c r="F671" s="7"/>
      <c r="G671" s="7"/>
      <c r="H671" s="7"/>
      <c r="I671" s="10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7" customHeight="1">
      <c r="A672" s="7"/>
      <c r="B672" s="7"/>
      <c r="C672" s="7"/>
      <c r="D672" s="7"/>
      <c r="E672" s="7"/>
      <c r="F672" s="7"/>
      <c r="G672" s="7"/>
      <c r="H672" s="7"/>
      <c r="I672" s="10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7" customHeight="1">
      <c r="A673" s="7"/>
      <c r="B673" s="7"/>
      <c r="C673" s="7"/>
      <c r="D673" s="7"/>
      <c r="E673" s="7"/>
      <c r="F673" s="7"/>
      <c r="G673" s="7"/>
      <c r="H673" s="7"/>
      <c r="I673" s="10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7" customHeight="1">
      <c r="A674" s="7"/>
      <c r="B674" s="7"/>
      <c r="C674" s="7"/>
      <c r="D674" s="7"/>
      <c r="E674" s="7"/>
      <c r="F674" s="7"/>
      <c r="G674" s="7"/>
      <c r="H674" s="7"/>
      <c r="I674" s="10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7" customHeight="1">
      <c r="A675" s="7"/>
      <c r="B675" s="7"/>
      <c r="C675" s="7"/>
      <c r="D675" s="7"/>
      <c r="E675" s="7"/>
      <c r="F675" s="7"/>
      <c r="G675" s="7"/>
      <c r="H675" s="7"/>
      <c r="I675" s="10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7" customHeight="1">
      <c r="A676" s="7"/>
      <c r="B676" s="7"/>
      <c r="C676" s="7"/>
      <c r="D676" s="7"/>
      <c r="E676" s="7"/>
      <c r="F676" s="7"/>
      <c r="G676" s="7"/>
      <c r="H676" s="7"/>
      <c r="I676" s="10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7" customHeight="1">
      <c r="A677" s="7"/>
      <c r="B677" s="7"/>
      <c r="C677" s="7"/>
      <c r="D677" s="7"/>
      <c r="E677" s="7"/>
      <c r="F677" s="7"/>
      <c r="G677" s="7"/>
      <c r="H677" s="7"/>
      <c r="I677" s="10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7" customHeight="1">
      <c r="A678" s="7"/>
      <c r="B678" s="7"/>
      <c r="C678" s="7"/>
      <c r="D678" s="7"/>
      <c r="E678" s="7"/>
      <c r="F678" s="7"/>
      <c r="G678" s="7"/>
      <c r="H678" s="7"/>
      <c r="I678" s="10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7" customHeight="1">
      <c r="A679" s="7"/>
      <c r="B679" s="7"/>
      <c r="C679" s="7"/>
      <c r="D679" s="7"/>
      <c r="E679" s="7"/>
      <c r="F679" s="7"/>
      <c r="G679" s="7"/>
      <c r="H679" s="7"/>
      <c r="I679" s="10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7" customHeight="1">
      <c r="A680" s="7"/>
      <c r="B680" s="7"/>
      <c r="C680" s="7"/>
      <c r="D680" s="7"/>
      <c r="E680" s="7"/>
      <c r="F680" s="7"/>
      <c r="G680" s="7"/>
      <c r="H680" s="7"/>
      <c r="I680" s="10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7" customHeight="1">
      <c r="A681" s="7"/>
      <c r="B681" s="7"/>
      <c r="C681" s="7"/>
      <c r="D681" s="7"/>
      <c r="E681" s="7"/>
      <c r="F681" s="7"/>
      <c r="G681" s="7"/>
      <c r="H681" s="7"/>
      <c r="I681" s="10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7" customHeight="1">
      <c r="A682" s="7"/>
      <c r="B682" s="7"/>
      <c r="C682" s="7"/>
      <c r="D682" s="7"/>
      <c r="E682" s="7"/>
      <c r="F682" s="7"/>
      <c r="G682" s="7"/>
      <c r="H682" s="7"/>
      <c r="I682" s="10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7" customHeight="1">
      <c r="A683" s="7"/>
      <c r="B683" s="7"/>
      <c r="C683" s="7"/>
      <c r="D683" s="7"/>
      <c r="E683" s="7"/>
      <c r="F683" s="7"/>
      <c r="G683" s="7"/>
      <c r="H683" s="7"/>
      <c r="I683" s="10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7" customHeight="1">
      <c r="A684" s="7"/>
      <c r="B684" s="7"/>
      <c r="C684" s="7"/>
      <c r="D684" s="7"/>
      <c r="E684" s="7"/>
      <c r="F684" s="7"/>
      <c r="G684" s="7"/>
      <c r="H684" s="7"/>
      <c r="I684" s="10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7" customHeight="1">
      <c r="A685" s="7"/>
      <c r="B685" s="7"/>
      <c r="C685" s="7"/>
      <c r="D685" s="7"/>
      <c r="E685" s="7"/>
      <c r="F685" s="7"/>
      <c r="G685" s="7"/>
      <c r="H685" s="7"/>
      <c r="I685" s="10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7" customHeight="1">
      <c r="A686" s="7"/>
      <c r="B686" s="7"/>
      <c r="C686" s="7"/>
      <c r="D686" s="7"/>
      <c r="E686" s="7"/>
      <c r="F686" s="7"/>
      <c r="G686" s="7"/>
      <c r="H686" s="7"/>
      <c r="I686" s="10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7" customHeight="1">
      <c r="A687" s="7"/>
      <c r="B687" s="7"/>
      <c r="C687" s="7"/>
      <c r="D687" s="7"/>
      <c r="E687" s="7"/>
      <c r="F687" s="7"/>
      <c r="G687" s="7"/>
      <c r="H687" s="7"/>
      <c r="I687" s="10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7" customHeight="1">
      <c r="A688" s="7"/>
      <c r="B688" s="7"/>
      <c r="C688" s="7"/>
      <c r="D688" s="7"/>
      <c r="E688" s="7"/>
      <c r="F688" s="7"/>
      <c r="G688" s="7"/>
      <c r="H688" s="7"/>
      <c r="I688" s="10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7" customHeight="1">
      <c r="A689" s="7"/>
      <c r="B689" s="7"/>
      <c r="C689" s="7"/>
      <c r="D689" s="7"/>
      <c r="E689" s="7"/>
      <c r="F689" s="7"/>
      <c r="G689" s="7"/>
      <c r="H689" s="7"/>
      <c r="I689" s="10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7" customHeight="1">
      <c r="A690" s="7"/>
      <c r="B690" s="7"/>
      <c r="C690" s="7"/>
      <c r="D690" s="7"/>
      <c r="E690" s="7"/>
      <c r="F690" s="7"/>
      <c r="G690" s="7"/>
      <c r="H690" s="7"/>
      <c r="I690" s="10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7" customHeight="1">
      <c r="A691" s="7"/>
      <c r="B691" s="7"/>
      <c r="C691" s="7"/>
      <c r="D691" s="7"/>
      <c r="E691" s="7"/>
      <c r="F691" s="7"/>
      <c r="G691" s="7"/>
      <c r="H691" s="7"/>
      <c r="I691" s="10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7" customHeight="1">
      <c r="A692" s="7"/>
      <c r="B692" s="7"/>
      <c r="C692" s="7"/>
      <c r="D692" s="7"/>
      <c r="E692" s="7"/>
      <c r="F692" s="7"/>
      <c r="G692" s="7"/>
      <c r="H692" s="7"/>
      <c r="I692" s="10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7" customHeight="1">
      <c r="A693" s="7"/>
      <c r="B693" s="7"/>
      <c r="C693" s="7"/>
      <c r="D693" s="7"/>
      <c r="E693" s="7"/>
      <c r="F693" s="7"/>
      <c r="G693" s="7"/>
      <c r="H693" s="7"/>
      <c r="I693" s="10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7" customHeight="1">
      <c r="A694" s="7"/>
      <c r="B694" s="7"/>
      <c r="C694" s="7"/>
      <c r="D694" s="7"/>
      <c r="E694" s="7"/>
      <c r="F694" s="7"/>
      <c r="G694" s="7"/>
      <c r="H694" s="7"/>
      <c r="I694" s="10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7" customHeight="1">
      <c r="A695" s="7"/>
      <c r="B695" s="7"/>
      <c r="C695" s="7"/>
      <c r="D695" s="7"/>
      <c r="E695" s="7"/>
      <c r="F695" s="7"/>
      <c r="G695" s="7"/>
      <c r="H695" s="7"/>
      <c r="I695" s="10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7" customHeight="1">
      <c r="A696" s="7"/>
      <c r="B696" s="7"/>
      <c r="C696" s="7"/>
      <c r="D696" s="7"/>
      <c r="E696" s="7"/>
      <c r="F696" s="7"/>
      <c r="G696" s="7"/>
      <c r="H696" s="7"/>
      <c r="I696" s="10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7" customHeight="1">
      <c r="A697" s="7"/>
      <c r="B697" s="7"/>
      <c r="C697" s="7"/>
      <c r="D697" s="7"/>
      <c r="E697" s="7"/>
      <c r="F697" s="7"/>
      <c r="G697" s="7"/>
      <c r="H697" s="7"/>
      <c r="I697" s="10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7" customHeight="1">
      <c r="A698" s="7"/>
      <c r="B698" s="7"/>
      <c r="C698" s="7"/>
      <c r="D698" s="7"/>
      <c r="E698" s="7"/>
      <c r="F698" s="7"/>
      <c r="G698" s="7"/>
      <c r="H698" s="7"/>
      <c r="I698" s="10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7" customHeight="1">
      <c r="A699" s="7"/>
      <c r="B699" s="7"/>
      <c r="C699" s="7"/>
      <c r="D699" s="7"/>
      <c r="E699" s="7"/>
      <c r="F699" s="7"/>
      <c r="G699" s="7"/>
      <c r="H699" s="7"/>
      <c r="I699" s="10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7" customHeight="1">
      <c r="A700" s="7"/>
      <c r="B700" s="7"/>
      <c r="C700" s="7"/>
      <c r="D700" s="7"/>
      <c r="E700" s="7"/>
      <c r="F700" s="7"/>
      <c r="G700" s="7"/>
      <c r="H700" s="7"/>
      <c r="I700" s="10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7" customHeight="1">
      <c r="A701" s="7"/>
      <c r="B701" s="7"/>
      <c r="C701" s="7"/>
      <c r="D701" s="7"/>
      <c r="E701" s="7"/>
      <c r="F701" s="7"/>
      <c r="G701" s="7"/>
      <c r="H701" s="7"/>
      <c r="I701" s="10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7" customHeight="1">
      <c r="A702" s="7"/>
      <c r="B702" s="7"/>
      <c r="C702" s="7"/>
      <c r="D702" s="7"/>
      <c r="E702" s="7"/>
      <c r="F702" s="7"/>
      <c r="G702" s="7"/>
      <c r="H702" s="7"/>
      <c r="I702" s="10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7" customHeight="1">
      <c r="A703" s="7"/>
      <c r="B703" s="7"/>
      <c r="C703" s="7"/>
      <c r="D703" s="7"/>
      <c r="E703" s="7"/>
      <c r="F703" s="7"/>
      <c r="G703" s="7"/>
      <c r="H703" s="7"/>
      <c r="I703" s="10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7" customHeight="1">
      <c r="A704" s="7"/>
      <c r="B704" s="7"/>
      <c r="C704" s="7"/>
      <c r="D704" s="7"/>
      <c r="E704" s="7"/>
      <c r="F704" s="7"/>
      <c r="G704" s="7"/>
      <c r="H704" s="7"/>
      <c r="I704" s="10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7" customHeight="1">
      <c r="A705" s="7"/>
      <c r="B705" s="7"/>
      <c r="C705" s="7"/>
      <c r="D705" s="7"/>
      <c r="E705" s="7"/>
      <c r="F705" s="7"/>
      <c r="G705" s="7"/>
      <c r="H705" s="7"/>
      <c r="I705" s="10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7" customHeight="1">
      <c r="A706" s="7"/>
      <c r="B706" s="7"/>
      <c r="C706" s="7"/>
      <c r="D706" s="7"/>
      <c r="E706" s="7"/>
      <c r="F706" s="7"/>
      <c r="G706" s="7"/>
      <c r="H706" s="7"/>
      <c r="I706" s="10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7" customHeight="1">
      <c r="A707" s="7"/>
      <c r="B707" s="7"/>
      <c r="C707" s="7"/>
      <c r="D707" s="7"/>
      <c r="E707" s="7"/>
      <c r="F707" s="7"/>
      <c r="G707" s="7"/>
      <c r="H707" s="7"/>
      <c r="I707" s="10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7" customHeight="1">
      <c r="A708" s="7"/>
      <c r="B708" s="7"/>
      <c r="C708" s="7"/>
      <c r="D708" s="7"/>
      <c r="E708" s="7"/>
      <c r="F708" s="7"/>
      <c r="G708" s="7"/>
      <c r="H708" s="7"/>
      <c r="I708" s="10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7" customHeight="1">
      <c r="A709" s="7"/>
      <c r="B709" s="7"/>
      <c r="C709" s="7"/>
      <c r="D709" s="7"/>
      <c r="E709" s="7"/>
      <c r="F709" s="7"/>
      <c r="G709" s="7"/>
      <c r="H709" s="7"/>
      <c r="I709" s="10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7" customHeight="1">
      <c r="A710" s="7"/>
      <c r="B710" s="7"/>
      <c r="C710" s="7"/>
      <c r="D710" s="7"/>
      <c r="E710" s="7"/>
      <c r="F710" s="7"/>
      <c r="G710" s="7"/>
      <c r="H710" s="7"/>
      <c r="I710" s="10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7" customHeight="1">
      <c r="A711" s="7"/>
      <c r="B711" s="7"/>
      <c r="C711" s="7"/>
      <c r="D711" s="7"/>
      <c r="E711" s="7"/>
      <c r="F711" s="7"/>
      <c r="G711" s="7"/>
      <c r="H711" s="7"/>
      <c r="I711" s="10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7" customHeight="1">
      <c r="A712" s="7"/>
      <c r="B712" s="7"/>
      <c r="C712" s="7"/>
      <c r="D712" s="7"/>
      <c r="E712" s="7"/>
      <c r="F712" s="7"/>
      <c r="G712" s="7"/>
      <c r="H712" s="7"/>
      <c r="I712" s="10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7" customHeight="1">
      <c r="A713" s="7"/>
      <c r="B713" s="7"/>
      <c r="C713" s="7"/>
      <c r="D713" s="7"/>
      <c r="E713" s="7"/>
      <c r="F713" s="7"/>
      <c r="G713" s="7"/>
      <c r="H713" s="7"/>
      <c r="I713" s="10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7" customHeight="1">
      <c r="A714" s="7"/>
      <c r="B714" s="7"/>
      <c r="C714" s="7"/>
      <c r="D714" s="7"/>
      <c r="E714" s="7"/>
      <c r="F714" s="7"/>
      <c r="G714" s="7"/>
      <c r="H714" s="7"/>
      <c r="I714" s="10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7" customHeight="1">
      <c r="A715" s="7"/>
      <c r="B715" s="7"/>
      <c r="C715" s="7"/>
      <c r="D715" s="7"/>
      <c r="E715" s="7"/>
      <c r="F715" s="7"/>
      <c r="G715" s="7"/>
      <c r="H715" s="7"/>
      <c r="I715" s="10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7" customHeight="1">
      <c r="A716" s="7"/>
      <c r="B716" s="7"/>
      <c r="C716" s="7"/>
      <c r="D716" s="7"/>
      <c r="E716" s="7"/>
      <c r="F716" s="7"/>
      <c r="G716" s="7"/>
      <c r="H716" s="7"/>
      <c r="I716" s="10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7" customHeight="1">
      <c r="A717" s="7"/>
      <c r="B717" s="7"/>
      <c r="C717" s="7"/>
      <c r="D717" s="7"/>
      <c r="E717" s="7"/>
      <c r="F717" s="7"/>
      <c r="G717" s="7"/>
      <c r="H717" s="7"/>
      <c r="I717" s="10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7" customHeight="1">
      <c r="A718" s="7"/>
      <c r="B718" s="7"/>
      <c r="C718" s="7"/>
      <c r="D718" s="7"/>
      <c r="E718" s="7"/>
      <c r="F718" s="7"/>
      <c r="G718" s="7"/>
      <c r="H718" s="7"/>
      <c r="I718" s="10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7" customHeight="1">
      <c r="A719" s="7"/>
      <c r="B719" s="7"/>
      <c r="C719" s="7"/>
      <c r="D719" s="7"/>
      <c r="E719" s="7"/>
      <c r="F719" s="7"/>
      <c r="G719" s="7"/>
      <c r="H719" s="7"/>
      <c r="I719" s="10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7" customHeight="1">
      <c r="A720" s="7"/>
      <c r="B720" s="7"/>
      <c r="C720" s="7"/>
      <c r="D720" s="7"/>
      <c r="E720" s="7"/>
      <c r="F720" s="7"/>
      <c r="G720" s="7"/>
      <c r="H720" s="7"/>
      <c r="I720" s="10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7" customHeight="1">
      <c r="A721" s="7"/>
      <c r="B721" s="7"/>
      <c r="C721" s="7"/>
      <c r="D721" s="7"/>
      <c r="E721" s="7"/>
      <c r="F721" s="7"/>
      <c r="G721" s="7"/>
      <c r="H721" s="7"/>
      <c r="I721" s="10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7" customHeight="1">
      <c r="A722" s="7"/>
      <c r="B722" s="7"/>
      <c r="C722" s="7"/>
      <c r="D722" s="7"/>
      <c r="E722" s="7"/>
      <c r="F722" s="7"/>
      <c r="G722" s="7"/>
      <c r="H722" s="7"/>
      <c r="I722" s="10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7" customHeight="1">
      <c r="A723" s="7"/>
      <c r="B723" s="7"/>
      <c r="C723" s="7"/>
      <c r="D723" s="7"/>
      <c r="E723" s="7"/>
      <c r="F723" s="7"/>
      <c r="G723" s="7"/>
      <c r="H723" s="7"/>
      <c r="I723" s="10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7" customHeight="1">
      <c r="A724" s="7"/>
      <c r="B724" s="7"/>
      <c r="C724" s="7"/>
      <c r="D724" s="7"/>
      <c r="E724" s="7"/>
      <c r="F724" s="7"/>
      <c r="G724" s="7"/>
      <c r="H724" s="7"/>
      <c r="I724" s="10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7" customHeight="1">
      <c r="A725" s="7"/>
      <c r="B725" s="7"/>
      <c r="C725" s="7"/>
      <c r="D725" s="7"/>
      <c r="E725" s="7"/>
      <c r="F725" s="7"/>
      <c r="G725" s="7"/>
      <c r="H725" s="7"/>
      <c r="I725" s="10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7" customHeight="1">
      <c r="A726" s="7"/>
      <c r="B726" s="7"/>
      <c r="C726" s="7"/>
      <c r="D726" s="7"/>
      <c r="E726" s="7"/>
      <c r="F726" s="7"/>
      <c r="G726" s="7"/>
      <c r="H726" s="7"/>
      <c r="I726" s="10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7" customHeight="1">
      <c r="A727" s="7"/>
      <c r="B727" s="7"/>
      <c r="C727" s="7"/>
      <c r="D727" s="7"/>
      <c r="E727" s="7"/>
      <c r="F727" s="7"/>
      <c r="G727" s="7"/>
      <c r="H727" s="7"/>
      <c r="I727" s="10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7" customHeight="1">
      <c r="A728" s="7"/>
      <c r="B728" s="7"/>
      <c r="C728" s="7"/>
      <c r="D728" s="7"/>
      <c r="E728" s="7"/>
      <c r="F728" s="7"/>
      <c r="G728" s="7"/>
      <c r="H728" s="7"/>
      <c r="I728" s="10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7" customHeight="1">
      <c r="A729" s="7"/>
      <c r="B729" s="7"/>
      <c r="C729" s="7"/>
      <c r="D729" s="7"/>
      <c r="E729" s="7"/>
      <c r="F729" s="7"/>
      <c r="G729" s="7"/>
      <c r="H729" s="7"/>
      <c r="I729" s="10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7" customHeight="1">
      <c r="A730" s="7"/>
      <c r="B730" s="7"/>
      <c r="C730" s="7"/>
      <c r="D730" s="7"/>
      <c r="E730" s="7"/>
      <c r="F730" s="7"/>
      <c r="G730" s="7"/>
      <c r="H730" s="7"/>
      <c r="I730" s="10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7" customHeight="1">
      <c r="A731" s="7"/>
      <c r="B731" s="7"/>
      <c r="C731" s="7"/>
      <c r="D731" s="7"/>
      <c r="E731" s="7"/>
      <c r="F731" s="7"/>
      <c r="G731" s="7"/>
      <c r="H731" s="7"/>
      <c r="I731" s="10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7" customHeight="1">
      <c r="A732" s="7"/>
      <c r="B732" s="7"/>
      <c r="C732" s="7"/>
      <c r="D732" s="7"/>
      <c r="E732" s="7"/>
      <c r="F732" s="7"/>
      <c r="G732" s="7"/>
      <c r="H732" s="7"/>
      <c r="I732" s="10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7" customHeight="1">
      <c r="A733" s="7"/>
      <c r="B733" s="7"/>
      <c r="C733" s="7"/>
      <c r="D733" s="7"/>
      <c r="E733" s="7"/>
      <c r="F733" s="7"/>
      <c r="G733" s="7"/>
      <c r="H733" s="7"/>
      <c r="I733" s="10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7" customHeight="1">
      <c r="A734" s="7"/>
      <c r="B734" s="7"/>
      <c r="C734" s="7"/>
      <c r="D734" s="7"/>
      <c r="E734" s="7"/>
      <c r="F734" s="7"/>
      <c r="G734" s="7"/>
      <c r="H734" s="7"/>
      <c r="I734" s="10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7" customHeight="1">
      <c r="A735" s="7"/>
      <c r="B735" s="7"/>
      <c r="C735" s="7"/>
      <c r="D735" s="7"/>
      <c r="E735" s="7"/>
      <c r="F735" s="7"/>
      <c r="G735" s="7"/>
      <c r="H735" s="7"/>
      <c r="I735" s="10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7" customHeight="1">
      <c r="A736" s="7"/>
      <c r="B736" s="7"/>
      <c r="C736" s="7"/>
      <c r="D736" s="7"/>
      <c r="E736" s="7"/>
      <c r="F736" s="7"/>
      <c r="G736" s="7"/>
      <c r="H736" s="7"/>
      <c r="I736" s="10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7" customHeight="1">
      <c r="A737" s="7"/>
      <c r="B737" s="7"/>
      <c r="C737" s="7"/>
      <c r="D737" s="7"/>
      <c r="E737" s="7"/>
      <c r="F737" s="7"/>
      <c r="G737" s="7"/>
      <c r="H737" s="7"/>
      <c r="I737" s="10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7" customHeight="1">
      <c r="A738" s="7"/>
      <c r="B738" s="7"/>
      <c r="C738" s="7"/>
      <c r="D738" s="7"/>
      <c r="E738" s="7"/>
      <c r="F738" s="7"/>
      <c r="G738" s="7"/>
      <c r="H738" s="7"/>
      <c r="I738" s="10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7" customHeight="1">
      <c r="A739" s="7"/>
      <c r="B739" s="7"/>
      <c r="C739" s="7"/>
      <c r="D739" s="7"/>
      <c r="E739" s="7"/>
      <c r="F739" s="7"/>
      <c r="G739" s="7"/>
      <c r="H739" s="7"/>
      <c r="I739" s="10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7" customHeight="1">
      <c r="A740" s="7"/>
      <c r="B740" s="7"/>
      <c r="C740" s="7"/>
      <c r="D740" s="7"/>
      <c r="E740" s="7"/>
      <c r="F740" s="7"/>
      <c r="G740" s="7"/>
      <c r="H740" s="7"/>
      <c r="I740" s="10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7" customHeight="1">
      <c r="A741" s="7"/>
      <c r="B741" s="7"/>
      <c r="C741" s="7"/>
      <c r="D741" s="7"/>
      <c r="E741" s="7"/>
      <c r="F741" s="7"/>
      <c r="G741" s="7"/>
      <c r="H741" s="7"/>
      <c r="I741" s="10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7" customHeight="1">
      <c r="A742" s="7"/>
      <c r="B742" s="7"/>
      <c r="C742" s="7"/>
      <c r="D742" s="7"/>
      <c r="E742" s="7"/>
      <c r="F742" s="7"/>
      <c r="G742" s="7"/>
      <c r="H742" s="7"/>
      <c r="I742" s="10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7" customHeight="1">
      <c r="A743" s="7"/>
      <c r="B743" s="7"/>
      <c r="C743" s="7"/>
      <c r="D743" s="7"/>
      <c r="E743" s="7"/>
      <c r="F743" s="7"/>
      <c r="G743" s="7"/>
      <c r="H743" s="7"/>
      <c r="I743" s="10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7" customHeight="1">
      <c r="A744" s="7"/>
      <c r="B744" s="7"/>
      <c r="C744" s="7"/>
      <c r="D744" s="7"/>
      <c r="E744" s="7"/>
      <c r="F744" s="7"/>
      <c r="G744" s="7"/>
      <c r="H744" s="7"/>
      <c r="I744" s="10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7" customHeight="1">
      <c r="A745" s="7"/>
      <c r="B745" s="7"/>
      <c r="C745" s="7"/>
      <c r="D745" s="7"/>
      <c r="E745" s="7"/>
      <c r="F745" s="7"/>
      <c r="G745" s="7"/>
      <c r="H745" s="7"/>
      <c r="I745" s="10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7" customHeight="1">
      <c r="A746" s="7"/>
      <c r="B746" s="7"/>
      <c r="C746" s="7"/>
      <c r="D746" s="7"/>
      <c r="E746" s="7"/>
      <c r="F746" s="7"/>
      <c r="G746" s="7"/>
      <c r="H746" s="7"/>
      <c r="I746" s="10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7" customHeight="1">
      <c r="A747" s="7"/>
      <c r="B747" s="7"/>
      <c r="C747" s="7"/>
      <c r="D747" s="7"/>
      <c r="E747" s="7"/>
      <c r="F747" s="7"/>
      <c r="G747" s="7"/>
      <c r="H747" s="7"/>
      <c r="I747" s="10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7" customHeight="1">
      <c r="A748" s="7"/>
      <c r="B748" s="7"/>
      <c r="C748" s="7"/>
      <c r="D748" s="7"/>
      <c r="E748" s="7"/>
      <c r="F748" s="7"/>
      <c r="G748" s="7"/>
      <c r="H748" s="7"/>
      <c r="I748" s="10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7" customHeight="1">
      <c r="A749" s="7"/>
      <c r="B749" s="7"/>
      <c r="C749" s="7"/>
      <c r="D749" s="7"/>
      <c r="E749" s="7"/>
      <c r="F749" s="7"/>
      <c r="G749" s="7"/>
      <c r="H749" s="7"/>
      <c r="I749" s="10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7" customHeight="1">
      <c r="A750" s="7"/>
      <c r="B750" s="7"/>
      <c r="C750" s="7"/>
      <c r="D750" s="7"/>
      <c r="E750" s="7"/>
      <c r="F750" s="7"/>
      <c r="G750" s="7"/>
      <c r="H750" s="7"/>
      <c r="I750" s="10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7" customHeight="1">
      <c r="A751" s="7"/>
      <c r="B751" s="7"/>
      <c r="C751" s="7"/>
      <c r="D751" s="7"/>
      <c r="E751" s="7"/>
      <c r="F751" s="7"/>
      <c r="G751" s="7"/>
      <c r="H751" s="7"/>
      <c r="I751" s="10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7" customHeight="1">
      <c r="A752" s="7"/>
      <c r="B752" s="7"/>
      <c r="C752" s="7"/>
      <c r="D752" s="7"/>
      <c r="E752" s="7"/>
      <c r="F752" s="7"/>
      <c r="G752" s="7"/>
      <c r="H752" s="7"/>
      <c r="I752" s="10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7" customHeight="1">
      <c r="A753" s="7"/>
      <c r="B753" s="7"/>
      <c r="C753" s="7"/>
      <c r="D753" s="7"/>
      <c r="E753" s="7"/>
      <c r="F753" s="7"/>
      <c r="G753" s="7"/>
      <c r="H753" s="7"/>
      <c r="I753" s="10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7" customHeight="1">
      <c r="A754" s="7"/>
      <c r="B754" s="7"/>
      <c r="C754" s="7"/>
      <c r="D754" s="7"/>
      <c r="E754" s="7"/>
      <c r="F754" s="7"/>
      <c r="G754" s="7"/>
      <c r="H754" s="7"/>
      <c r="I754" s="10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7" customHeight="1">
      <c r="A755" s="7"/>
      <c r="B755" s="7"/>
      <c r="C755" s="7"/>
      <c r="D755" s="7"/>
      <c r="E755" s="7"/>
      <c r="F755" s="7"/>
      <c r="G755" s="7"/>
      <c r="H755" s="7"/>
      <c r="I755" s="10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7" customHeight="1">
      <c r="A756" s="7"/>
      <c r="B756" s="7"/>
      <c r="C756" s="7"/>
      <c r="D756" s="7"/>
      <c r="E756" s="7"/>
      <c r="F756" s="7"/>
      <c r="G756" s="7"/>
      <c r="H756" s="7"/>
      <c r="I756" s="10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7" customHeight="1">
      <c r="A757" s="7"/>
      <c r="B757" s="7"/>
      <c r="C757" s="7"/>
      <c r="D757" s="7"/>
      <c r="E757" s="7"/>
      <c r="F757" s="7"/>
      <c r="G757" s="7"/>
      <c r="H757" s="7"/>
      <c r="I757" s="10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7" customHeight="1">
      <c r="A758" s="7"/>
      <c r="B758" s="7"/>
      <c r="C758" s="7"/>
      <c r="D758" s="7"/>
      <c r="E758" s="7"/>
      <c r="F758" s="7"/>
      <c r="G758" s="7"/>
      <c r="H758" s="7"/>
      <c r="I758" s="10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7" customHeight="1">
      <c r="A759" s="7"/>
      <c r="B759" s="7"/>
      <c r="C759" s="7"/>
      <c r="D759" s="7"/>
      <c r="E759" s="7"/>
      <c r="F759" s="7"/>
      <c r="G759" s="7"/>
      <c r="H759" s="7"/>
      <c r="I759" s="10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7" customHeight="1">
      <c r="A760" s="7"/>
      <c r="B760" s="7"/>
      <c r="C760" s="7"/>
      <c r="D760" s="7"/>
      <c r="E760" s="7"/>
      <c r="F760" s="7"/>
      <c r="G760" s="7"/>
      <c r="H760" s="7"/>
      <c r="I760" s="10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7" customHeight="1">
      <c r="A761" s="7"/>
      <c r="B761" s="7"/>
      <c r="C761" s="7"/>
      <c r="D761" s="7"/>
      <c r="E761" s="7"/>
      <c r="F761" s="7"/>
      <c r="G761" s="7"/>
      <c r="H761" s="7"/>
      <c r="I761" s="10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7" customHeight="1">
      <c r="A762" s="7"/>
      <c r="B762" s="7"/>
      <c r="C762" s="7"/>
      <c r="D762" s="7"/>
      <c r="E762" s="7"/>
      <c r="F762" s="7"/>
      <c r="G762" s="7"/>
      <c r="H762" s="7"/>
      <c r="I762" s="10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7" customHeight="1">
      <c r="A763" s="7"/>
      <c r="B763" s="7"/>
      <c r="C763" s="7"/>
      <c r="D763" s="7"/>
      <c r="E763" s="7"/>
      <c r="F763" s="7"/>
      <c r="G763" s="7"/>
      <c r="H763" s="7"/>
      <c r="I763" s="10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7" customHeight="1">
      <c r="A764" s="7"/>
      <c r="B764" s="7"/>
      <c r="C764" s="7"/>
      <c r="D764" s="7"/>
      <c r="E764" s="7"/>
      <c r="F764" s="7"/>
      <c r="G764" s="7"/>
      <c r="H764" s="7"/>
      <c r="I764" s="10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7" customHeight="1">
      <c r="A765" s="7"/>
      <c r="B765" s="7"/>
      <c r="C765" s="7"/>
      <c r="D765" s="7"/>
      <c r="E765" s="7"/>
      <c r="F765" s="7"/>
      <c r="G765" s="7"/>
      <c r="H765" s="7"/>
      <c r="I765" s="10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7" customHeight="1">
      <c r="A766" s="7"/>
      <c r="B766" s="7"/>
      <c r="C766" s="7"/>
      <c r="D766" s="7"/>
      <c r="E766" s="7"/>
      <c r="F766" s="7"/>
      <c r="G766" s="7"/>
      <c r="H766" s="7"/>
      <c r="I766" s="10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7" customHeight="1">
      <c r="A767" s="7"/>
      <c r="B767" s="7"/>
      <c r="C767" s="7"/>
      <c r="D767" s="7"/>
      <c r="E767" s="7"/>
      <c r="F767" s="7"/>
      <c r="G767" s="7"/>
      <c r="H767" s="7"/>
      <c r="I767" s="10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7" customHeight="1">
      <c r="A768" s="7"/>
      <c r="B768" s="7"/>
      <c r="C768" s="7"/>
      <c r="D768" s="7"/>
      <c r="E768" s="7"/>
      <c r="F768" s="7"/>
      <c r="G768" s="7"/>
      <c r="H768" s="7"/>
      <c r="I768" s="10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7" customHeight="1">
      <c r="A769" s="7"/>
      <c r="B769" s="7"/>
      <c r="C769" s="7"/>
      <c r="D769" s="7"/>
      <c r="E769" s="7"/>
      <c r="F769" s="7"/>
      <c r="G769" s="7"/>
      <c r="H769" s="7"/>
      <c r="I769" s="10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7" customHeight="1">
      <c r="A770" s="7"/>
      <c r="B770" s="7"/>
      <c r="C770" s="7"/>
      <c r="D770" s="7"/>
      <c r="E770" s="7"/>
      <c r="F770" s="7"/>
      <c r="G770" s="7"/>
      <c r="H770" s="7"/>
      <c r="I770" s="10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7" customHeight="1">
      <c r="A771" s="7"/>
      <c r="B771" s="7"/>
      <c r="C771" s="7"/>
      <c r="D771" s="7"/>
      <c r="E771" s="7"/>
      <c r="F771" s="7"/>
      <c r="G771" s="7"/>
      <c r="H771" s="7"/>
      <c r="I771" s="10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7" customHeight="1">
      <c r="A772" s="7"/>
      <c r="B772" s="7"/>
      <c r="C772" s="7"/>
      <c r="D772" s="7"/>
      <c r="E772" s="7"/>
      <c r="F772" s="7"/>
      <c r="G772" s="7"/>
      <c r="H772" s="7"/>
      <c r="I772" s="10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7" customHeight="1">
      <c r="A773" s="7"/>
      <c r="B773" s="7"/>
      <c r="C773" s="7"/>
      <c r="D773" s="7"/>
      <c r="E773" s="7"/>
      <c r="F773" s="7"/>
      <c r="G773" s="7"/>
      <c r="H773" s="7"/>
      <c r="I773" s="10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7" customHeight="1">
      <c r="A774" s="7"/>
      <c r="B774" s="7"/>
      <c r="C774" s="7"/>
      <c r="D774" s="7"/>
      <c r="E774" s="7"/>
      <c r="F774" s="7"/>
      <c r="G774" s="7"/>
      <c r="H774" s="7"/>
      <c r="I774" s="10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7" customHeight="1">
      <c r="A775" s="7"/>
      <c r="B775" s="7"/>
      <c r="C775" s="7"/>
      <c r="D775" s="7"/>
      <c r="E775" s="7"/>
      <c r="F775" s="7"/>
      <c r="G775" s="7"/>
      <c r="H775" s="7"/>
      <c r="I775" s="10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7" customHeight="1">
      <c r="A776" s="7"/>
      <c r="B776" s="7"/>
      <c r="C776" s="7"/>
      <c r="D776" s="7"/>
      <c r="E776" s="7"/>
      <c r="F776" s="7"/>
      <c r="G776" s="7"/>
      <c r="H776" s="7"/>
      <c r="I776" s="10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7" customHeight="1">
      <c r="A777" s="7"/>
      <c r="B777" s="7"/>
      <c r="C777" s="7"/>
      <c r="D777" s="7"/>
      <c r="E777" s="7"/>
      <c r="F777" s="7"/>
      <c r="G777" s="7"/>
      <c r="H777" s="7"/>
      <c r="I777" s="10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7" customHeight="1">
      <c r="A778" s="7"/>
      <c r="B778" s="7"/>
      <c r="C778" s="7"/>
      <c r="D778" s="7"/>
      <c r="E778" s="7"/>
      <c r="F778" s="7"/>
      <c r="G778" s="7"/>
      <c r="H778" s="7"/>
      <c r="I778" s="10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7" customHeight="1">
      <c r="A779" s="7"/>
      <c r="B779" s="7"/>
      <c r="C779" s="7"/>
      <c r="D779" s="7"/>
      <c r="E779" s="7"/>
      <c r="F779" s="7"/>
      <c r="G779" s="7"/>
      <c r="H779" s="7"/>
      <c r="I779" s="10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7" customHeight="1">
      <c r="A780" s="7"/>
      <c r="B780" s="7"/>
      <c r="C780" s="7"/>
      <c r="D780" s="7"/>
      <c r="E780" s="7"/>
      <c r="F780" s="7"/>
      <c r="G780" s="7"/>
      <c r="H780" s="7"/>
      <c r="I780" s="10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7" customHeight="1">
      <c r="A781" s="7"/>
      <c r="B781" s="7"/>
      <c r="C781" s="7"/>
      <c r="D781" s="7"/>
      <c r="E781" s="7"/>
      <c r="F781" s="7"/>
      <c r="G781" s="7"/>
      <c r="H781" s="7"/>
      <c r="I781" s="10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7" customHeight="1">
      <c r="A782" s="7"/>
      <c r="B782" s="7"/>
      <c r="C782" s="7"/>
      <c r="D782" s="7"/>
      <c r="E782" s="7"/>
      <c r="F782" s="7"/>
      <c r="G782" s="7"/>
      <c r="H782" s="7"/>
      <c r="I782" s="10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7" customHeight="1">
      <c r="A783" s="7"/>
      <c r="B783" s="7"/>
      <c r="C783" s="7"/>
      <c r="D783" s="7"/>
      <c r="E783" s="7"/>
      <c r="F783" s="7"/>
      <c r="G783" s="7"/>
      <c r="H783" s="7"/>
      <c r="I783" s="10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7" customHeight="1">
      <c r="A784" s="7"/>
      <c r="B784" s="7"/>
      <c r="C784" s="7"/>
      <c r="D784" s="7"/>
      <c r="E784" s="7"/>
      <c r="F784" s="7"/>
      <c r="G784" s="7"/>
      <c r="H784" s="7"/>
      <c r="I784" s="10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7" customHeight="1">
      <c r="A785" s="7"/>
      <c r="B785" s="7"/>
      <c r="C785" s="7"/>
      <c r="D785" s="7"/>
      <c r="E785" s="7"/>
      <c r="F785" s="7"/>
      <c r="G785" s="7"/>
      <c r="H785" s="7"/>
      <c r="I785" s="10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7" customHeight="1">
      <c r="A786" s="7"/>
      <c r="B786" s="7"/>
      <c r="C786" s="7"/>
      <c r="D786" s="7"/>
      <c r="E786" s="7"/>
      <c r="F786" s="7"/>
      <c r="G786" s="7"/>
      <c r="H786" s="7"/>
      <c r="I786" s="10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7" customHeight="1">
      <c r="A787" s="7"/>
      <c r="B787" s="7"/>
      <c r="C787" s="7"/>
      <c r="D787" s="7"/>
      <c r="E787" s="7"/>
      <c r="F787" s="7"/>
      <c r="G787" s="7"/>
      <c r="H787" s="7"/>
      <c r="I787" s="10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7" customHeight="1">
      <c r="A788" s="7"/>
      <c r="B788" s="7"/>
      <c r="C788" s="7"/>
      <c r="D788" s="7"/>
      <c r="E788" s="7"/>
      <c r="F788" s="7"/>
      <c r="G788" s="7"/>
      <c r="H788" s="7"/>
      <c r="I788" s="10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7" customHeight="1">
      <c r="A789" s="7"/>
      <c r="B789" s="7"/>
      <c r="C789" s="7"/>
      <c r="D789" s="7"/>
      <c r="E789" s="7"/>
      <c r="F789" s="7"/>
      <c r="G789" s="7"/>
      <c r="H789" s="7"/>
      <c r="I789" s="10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7" customHeight="1">
      <c r="A790" s="7"/>
      <c r="B790" s="7"/>
      <c r="C790" s="7"/>
      <c r="D790" s="7"/>
      <c r="E790" s="7"/>
      <c r="F790" s="7"/>
      <c r="G790" s="7"/>
      <c r="H790" s="7"/>
      <c r="I790" s="10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7" customHeight="1">
      <c r="A791" s="7"/>
      <c r="B791" s="7"/>
      <c r="C791" s="7"/>
      <c r="D791" s="7"/>
      <c r="E791" s="7"/>
      <c r="F791" s="7"/>
      <c r="G791" s="7"/>
      <c r="H791" s="7"/>
      <c r="I791" s="10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7" customHeight="1">
      <c r="A792" s="7"/>
      <c r="B792" s="7"/>
      <c r="C792" s="7"/>
      <c r="D792" s="7"/>
      <c r="E792" s="7"/>
      <c r="F792" s="7"/>
      <c r="G792" s="7"/>
      <c r="H792" s="7"/>
      <c r="I792" s="10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7" customHeight="1">
      <c r="A793" s="7"/>
      <c r="B793" s="7"/>
      <c r="C793" s="7"/>
      <c r="D793" s="7"/>
      <c r="E793" s="7"/>
      <c r="F793" s="7"/>
      <c r="G793" s="7"/>
      <c r="H793" s="7"/>
      <c r="I793" s="10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7" customHeight="1">
      <c r="A794" s="7"/>
      <c r="B794" s="7"/>
      <c r="C794" s="7"/>
      <c r="D794" s="7"/>
      <c r="E794" s="7"/>
      <c r="F794" s="7"/>
      <c r="G794" s="7"/>
      <c r="H794" s="7"/>
      <c r="I794" s="10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7" customHeight="1">
      <c r="A795" s="7"/>
      <c r="B795" s="7"/>
      <c r="C795" s="7"/>
      <c r="D795" s="7"/>
      <c r="E795" s="7"/>
      <c r="F795" s="7"/>
      <c r="G795" s="7"/>
      <c r="H795" s="7"/>
      <c r="I795" s="10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7" customHeight="1">
      <c r="A796" s="7"/>
      <c r="B796" s="7"/>
      <c r="C796" s="7"/>
      <c r="D796" s="7"/>
      <c r="E796" s="7"/>
      <c r="F796" s="7"/>
      <c r="G796" s="7"/>
      <c r="H796" s="7"/>
      <c r="I796" s="10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7" customHeight="1">
      <c r="A797" s="7"/>
      <c r="B797" s="7"/>
      <c r="C797" s="7"/>
      <c r="D797" s="7"/>
      <c r="E797" s="7"/>
      <c r="F797" s="7"/>
      <c r="G797" s="7"/>
      <c r="H797" s="7"/>
      <c r="I797" s="10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7" customHeight="1">
      <c r="A798" s="7"/>
      <c r="B798" s="7"/>
      <c r="C798" s="7"/>
      <c r="D798" s="7"/>
      <c r="E798" s="7"/>
      <c r="F798" s="7"/>
      <c r="G798" s="7"/>
      <c r="H798" s="7"/>
      <c r="I798" s="10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7" customHeight="1">
      <c r="A799" s="7"/>
      <c r="B799" s="7"/>
      <c r="C799" s="7"/>
      <c r="D799" s="7"/>
      <c r="E799" s="7"/>
      <c r="F799" s="7"/>
      <c r="G799" s="7"/>
      <c r="H799" s="7"/>
      <c r="I799" s="10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7" customHeight="1">
      <c r="A800" s="7"/>
      <c r="B800" s="7"/>
      <c r="C800" s="7"/>
      <c r="D800" s="7"/>
      <c r="E800" s="7"/>
      <c r="F800" s="7"/>
      <c r="G800" s="7"/>
      <c r="H800" s="7"/>
      <c r="I800" s="10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7" customHeight="1">
      <c r="A801" s="7"/>
      <c r="B801" s="7"/>
      <c r="C801" s="7"/>
      <c r="D801" s="7"/>
      <c r="E801" s="7"/>
      <c r="F801" s="7"/>
      <c r="G801" s="7"/>
      <c r="H801" s="7"/>
      <c r="I801" s="10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7" customHeight="1">
      <c r="A802" s="7"/>
      <c r="B802" s="7"/>
      <c r="C802" s="7"/>
      <c r="D802" s="7"/>
      <c r="E802" s="7"/>
      <c r="F802" s="7"/>
      <c r="G802" s="7"/>
      <c r="H802" s="7"/>
      <c r="I802" s="10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7" customHeight="1">
      <c r="A803" s="7"/>
      <c r="B803" s="7"/>
      <c r="C803" s="7"/>
      <c r="D803" s="7"/>
      <c r="E803" s="7"/>
      <c r="F803" s="7"/>
      <c r="G803" s="7"/>
      <c r="H803" s="7"/>
      <c r="I803" s="10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7" customHeight="1">
      <c r="A804" s="7"/>
      <c r="B804" s="7"/>
      <c r="C804" s="7"/>
      <c r="D804" s="7"/>
      <c r="E804" s="7"/>
      <c r="F804" s="7"/>
      <c r="G804" s="7"/>
      <c r="H804" s="7"/>
      <c r="I804" s="10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7" customHeight="1">
      <c r="A805" s="7"/>
      <c r="B805" s="7"/>
      <c r="C805" s="7"/>
      <c r="D805" s="7"/>
      <c r="E805" s="7"/>
      <c r="F805" s="7"/>
      <c r="G805" s="7"/>
      <c r="H805" s="7"/>
      <c r="I805" s="10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7" customHeight="1">
      <c r="A806" s="7"/>
      <c r="B806" s="7"/>
      <c r="C806" s="7"/>
      <c r="D806" s="7"/>
      <c r="E806" s="7"/>
      <c r="F806" s="7"/>
      <c r="G806" s="7"/>
      <c r="H806" s="7"/>
      <c r="I806" s="10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7" customHeight="1">
      <c r="A807" s="7"/>
      <c r="B807" s="7"/>
      <c r="C807" s="7"/>
      <c r="D807" s="7"/>
      <c r="E807" s="7"/>
      <c r="F807" s="7"/>
      <c r="G807" s="7"/>
      <c r="H807" s="7"/>
      <c r="I807" s="10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7" customHeight="1">
      <c r="A808" s="7"/>
      <c r="B808" s="7"/>
      <c r="C808" s="7"/>
      <c r="D808" s="7"/>
      <c r="E808" s="7"/>
      <c r="F808" s="7"/>
      <c r="G808" s="7"/>
      <c r="H808" s="7"/>
      <c r="I808" s="10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7" customHeight="1">
      <c r="A809" s="7"/>
      <c r="B809" s="7"/>
      <c r="C809" s="7"/>
      <c r="D809" s="7"/>
      <c r="E809" s="7"/>
      <c r="F809" s="7"/>
      <c r="G809" s="7"/>
      <c r="H809" s="7"/>
      <c r="I809" s="10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7" customHeight="1">
      <c r="A810" s="7"/>
      <c r="B810" s="7"/>
      <c r="C810" s="7"/>
      <c r="D810" s="7"/>
      <c r="E810" s="7"/>
      <c r="F810" s="7"/>
      <c r="G810" s="7"/>
      <c r="H810" s="7"/>
      <c r="I810" s="10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7" customHeight="1">
      <c r="A811" s="7"/>
      <c r="B811" s="7"/>
      <c r="C811" s="7"/>
      <c r="D811" s="7"/>
      <c r="E811" s="7"/>
      <c r="F811" s="7"/>
      <c r="G811" s="7"/>
      <c r="H811" s="7"/>
      <c r="I811" s="10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7" customHeight="1">
      <c r="A812" s="7"/>
      <c r="B812" s="7"/>
      <c r="C812" s="7"/>
      <c r="D812" s="7"/>
      <c r="E812" s="7"/>
      <c r="F812" s="7"/>
      <c r="G812" s="7"/>
      <c r="H812" s="7"/>
      <c r="I812" s="10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7" customHeight="1">
      <c r="A813" s="7"/>
      <c r="B813" s="7"/>
      <c r="C813" s="7"/>
      <c r="D813" s="7"/>
      <c r="E813" s="7"/>
      <c r="F813" s="7"/>
      <c r="G813" s="7"/>
      <c r="H813" s="7"/>
      <c r="I813" s="10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7" customHeight="1">
      <c r="A814" s="7"/>
      <c r="B814" s="7"/>
      <c r="C814" s="7"/>
      <c r="D814" s="7"/>
      <c r="E814" s="7"/>
      <c r="F814" s="7"/>
      <c r="G814" s="7"/>
      <c r="H814" s="7"/>
      <c r="I814" s="10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7" customHeight="1">
      <c r="A815" s="7"/>
      <c r="B815" s="7"/>
      <c r="C815" s="7"/>
      <c r="D815" s="7"/>
      <c r="E815" s="7"/>
      <c r="F815" s="7"/>
      <c r="G815" s="7"/>
      <c r="H815" s="7"/>
      <c r="I815" s="10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7" customHeight="1">
      <c r="A816" s="7"/>
      <c r="B816" s="7"/>
      <c r="C816" s="7"/>
      <c r="D816" s="7"/>
      <c r="E816" s="7"/>
      <c r="F816" s="7"/>
      <c r="G816" s="7"/>
      <c r="H816" s="7"/>
      <c r="I816" s="10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7" customHeight="1">
      <c r="A817" s="7"/>
      <c r="B817" s="7"/>
      <c r="C817" s="7"/>
      <c r="D817" s="7"/>
      <c r="E817" s="7"/>
      <c r="F817" s="7"/>
      <c r="G817" s="7"/>
      <c r="H817" s="7"/>
      <c r="I817" s="10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7" customHeight="1">
      <c r="A818" s="7"/>
      <c r="B818" s="7"/>
      <c r="C818" s="7"/>
      <c r="D818" s="7"/>
      <c r="E818" s="7"/>
      <c r="F818" s="7"/>
      <c r="G818" s="7"/>
      <c r="H818" s="7"/>
      <c r="I818" s="10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7" customHeight="1">
      <c r="A819" s="7"/>
      <c r="B819" s="7"/>
      <c r="C819" s="7"/>
      <c r="D819" s="7"/>
      <c r="E819" s="7"/>
      <c r="F819" s="7"/>
      <c r="G819" s="7"/>
      <c r="H819" s="7"/>
      <c r="I819" s="10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7" customHeight="1">
      <c r="A820" s="7"/>
      <c r="B820" s="7"/>
      <c r="C820" s="7"/>
      <c r="D820" s="7"/>
      <c r="E820" s="7"/>
      <c r="F820" s="7"/>
      <c r="G820" s="7"/>
      <c r="H820" s="7"/>
      <c r="I820" s="10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7" customHeight="1">
      <c r="A821" s="7"/>
      <c r="B821" s="7"/>
      <c r="C821" s="7"/>
      <c r="D821" s="7"/>
      <c r="E821" s="7"/>
      <c r="F821" s="7"/>
      <c r="G821" s="7"/>
      <c r="H821" s="7"/>
      <c r="I821" s="10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7" customHeight="1">
      <c r="A822" s="7"/>
      <c r="B822" s="7"/>
      <c r="C822" s="7"/>
      <c r="D822" s="7"/>
      <c r="E822" s="7"/>
      <c r="F822" s="7"/>
      <c r="G822" s="7"/>
      <c r="H822" s="7"/>
      <c r="I822" s="10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7" customHeight="1">
      <c r="A823" s="7"/>
      <c r="B823" s="7"/>
      <c r="C823" s="7"/>
      <c r="D823" s="7"/>
      <c r="E823" s="7"/>
      <c r="F823" s="7"/>
      <c r="G823" s="7"/>
      <c r="H823" s="7"/>
      <c r="I823" s="10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7" customHeight="1">
      <c r="A824" s="7"/>
      <c r="B824" s="7"/>
      <c r="C824" s="7"/>
      <c r="D824" s="7"/>
      <c r="E824" s="7"/>
      <c r="F824" s="7"/>
      <c r="G824" s="7"/>
      <c r="H824" s="7"/>
      <c r="I824" s="10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7" customHeight="1">
      <c r="A825" s="7"/>
      <c r="B825" s="7"/>
      <c r="C825" s="7"/>
      <c r="D825" s="7"/>
      <c r="E825" s="7"/>
      <c r="F825" s="7"/>
      <c r="G825" s="7"/>
      <c r="H825" s="7"/>
      <c r="I825" s="10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7" customHeight="1">
      <c r="A826" s="7"/>
      <c r="B826" s="7"/>
      <c r="C826" s="7"/>
      <c r="D826" s="7"/>
      <c r="E826" s="7"/>
      <c r="F826" s="7"/>
      <c r="G826" s="7"/>
      <c r="H826" s="7"/>
      <c r="I826" s="10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7" customHeight="1">
      <c r="A827" s="7"/>
      <c r="B827" s="7"/>
      <c r="C827" s="7"/>
      <c r="D827" s="7"/>
      <c r="E827" s="7"/>
      <c r="F827" s="7"/>
      <c r="G827" s="7"/>
      <c r="H827" s="7"/>
      <c r="I827" s="10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7" customHeight="1">
      <c r="A828" s="7"/>
      <c r="B828" s="7"/>
      <c r="C828" s="7"/>
      <c r="D828" s="7"/>
      <c r="E828" s="7"/>
      <c r="F828" s="7"/>
      <c r="G828" s="7"/>
      <c r="H828" s="7"/>
      <c r="I828" s="10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7" customHeight="1">
      <c r="A829" s="7"/>
      <c r="B829" s="7"/>
      <c r="C829" s="7"/>
      <c r="D829" s="7"/>
      <c r="E829" s="7"/>
      <c r="F829" s="7"/>
      <c r="G829" s="7"/>
      <c r="H829" s="7"/>
      <c r="I829" s="10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7" customHeight="1">
      <c r="A830" s="7"/>
      <c r="B830" s="7"/>
      <c r="C830" s="7"/>
      <c r="D830" s="7"/>
      <c r="E830" s="7"/>
      <c r="F830" s="7"/>
      <c r="G830" s="7"/>
      <c r="H830" s="7"/>
      <c r="I830" s="10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7" customHeight="1">
      <c r="A831" s="7"/>
      <c r="B831" s="7"/>
      <c r="C831" s="7"/>
      <c r="D831" s="7"/>
      <c r="E831" s="7"/>
      <c r="F831" s="7"/>
      <c r="G831" s="7"/>
      <c r="H831" s="7"/>
      <c r="I831" s="10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7" customHeight="1">
      <c r="A832" s="7"/>
      <c r="B832" s="7"/>
      <c r="C832" s="7"/>
      <c r="D832" s="7"/>
      <c r="E832" s="7"/>
      <c r="F832" s="7"/>
      <c r="G832" s="7"/>
      <c r="H832" s="7"/>
      <c r="I832" s="10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7" customHeight="1">
      <c r="A833" s="7"/>
      <c r="B833" s="7"/>
      <c r="C833" s="7"/>
      <c r="D833" s="7"/>
      <c r="E833" s="7"/>
      <c r="F833" s="7"/>
      <c r="G833" s="7"/>
      <c r="H833" s="7"/>
      <c r="I833" s="10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7" customHeight="1">
      <c r="A834" s="7"/>
      <c r="B834" s="7"/>
      <c r="C834" s="7"/>
      <c r="D834" s="7"/>
      <c r="E834" s="7"/>
      <c r="F834" s="7"/>
      <c r="G834" s="7"/>
      <c r="H834" s="7"/>
      <c r="I834" s="10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7" customHeight="1">
      <c r="A835" s="7"/>
      <c r="B835" s="7"/>
      <c r="C835" s="7"/>
      <c r="D835" s="7"/>
      <c r="E835" s="7"/>
      <c r="F835" s="7"/>
      <c r="G835" s="7"/>
      <c r="H835" s="7"/>
      <c r="I835" s="10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7" customHeight="1">
      <c r="A836" s="7"/>
      <c r="B836" s="7"/>
      <c r="C836" s="7"/>
      <c r="D836" s="7"/>
      <c r="E836" s="7"/>
      <c r="F836" s="7"/>
      <c r="G836" s="7"/>
      <c r="H836" s="7"/>
      <c r="I836" s="10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7" customHeight="1">
      <c r="A837" s="7"/>
      <c r="B837" s="7"/>
      <c r="C837" s="7"/>
      <c r="D837" s="7"/>
      <c r="E837" s="7"/>
      <c r="F837" s="7"/>
      <c r="G837" s="7"/>
      <c r="H837" s="7"/>
      <c r="I837" s="10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7" customHeight="1">
      <c r="A838" s="7"/>
      <c r="B838" s="7"/>
      <c r="C838" s="7"/>
      <c r="D838" s="7"/>
      <c r="E838" s="7"/>
      <c r="F838" s="7"/>
      <c r="G838" s="7"/>
      <c r="H838" s="7"/>
      <c r="I838" s="10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7" customHeight="1">
      <c r="A839" s="7"/>
      <c r="B839" s="7"/>
      <c r="C839" s="7"/>
      <c r="D839" s="7"/>
      <c r="E839" s="7"/>
      <c r="F839" s="7"/>
      <c r="G839" s="7"/>
      <c r="H839" s="7"/>
      <c r="I839" s="10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7" customHeight="1">
      <c r="A840" s="7"/>
      <c r="B840" s="7"/>
      <c r="C840" s="7"/>
      <c r="D840" s="7"/>
      <c r="E840" s="7"/>
      <c r="F840" s="7"/>
      <c r="G840" s="7"/>
      <c r="H840" s="7"/>
      <c r="I840" s="10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7" customHeight="1">
      <c r="A841" s="7"/>
      <c r="B841" s="7"/>
      <c r="C841" s="7"/>
      <c r="D841" s="7"/>
      <c r="E841" s="7"/>
      <c r="F841" s="7"/>
      <c r="G841" s="7"/>
      <c r="H841" s="7"/>
      <c r="I841" s="10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7" customHeight="1">
      <c r="A842" s="7"/>
      <c r="B842" s="7"/>
      <c r="C842" s="7"/>
      <c r="D842" s="7"/>
      <c r="E842" s="7"/>
      <c r="F842" s="7"/>
      <c r="G842" s="7"/>
      <c r="H842" s="7"/>
      <c r="I842" s="10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7" customHeight="1">
      <c r="A843" s="7"/>
      <c r="B843" s="7"/>
      <c r="C843" s="7"/>
      <c r="D843" s="7"/>
      <c r="E843" s="7"/>
      <c r="F843" s="7"/>
      <c r="G843" s="7"/>
      <c r="H843" s="7"/>
      <c r="I843" s="10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7" customHeight="1">
      <c r="A844" s="7"/>
      <c r="B844" s="7"/>
      <c r="C844" s="7"/>
      <c r="D844" s="7"/>
      <c r="E844" s="7"/>
      <c r="F844" s="7"/>
      <c r="G844" s="7"/>
      <c r="H844" s="7"/>
      <c r="I844" s="10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7" customHeight="1">
      <c r="A845" s="7"/>
      <c r="B845" s="7"/>
      <c r="C845" s="7"/>
      <c r="D845" s="7"/>
      <c r="E845" s="7"/>
      <c r="F845" s="7"/>
      <c r="G845" s="7"/>
      <c r="H845" s="7"/>
      <c r="I845" s="10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7" customHeight="1">
      <c r="A846" s="7"/>
      <c r="B846" s="7"/>
      <c r="C846" s="7"/>
      <c r="D846" s="7"/>
      <c r="E846" s="7"/>
      <c r="F846" s="7"/>
      <c r="G846" s="7"/>
      <c r="H846" s="7"/>
      <c r="I846" s="10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7" customHeight="1">
      <c r="A847" s="7"/>
      <c r="B847" s="7"/>
      <c r="C847" s="7"/>
      <c r="D847" s="7"/>
      <c r="E847" s="7"/>
      <c r="F847" s="7"/>
      <c r="G847" s="7"/>
      <c r="H847" s="7"/>
      <c r="I847" s="10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7" customHeight="1">
      <c r="A848" s="7"/>
      <c r="B848" s="7"/>
      <c r="C848" s="7"/>
      <c r="D848" s="7"/>
      <c r="E848" s="7"/>
      <c r="F848" s="7"/>
      <c r="G848" s="7"/>
      <c r="H848" s="7"/>
      <c r="I848" s="10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7" customHeight="1">
      <c r="A849" s="7"/>
      <c r="B849" s="7"/>
      <c r="C849" s="7"/>
      <c r="D849" s="7"/>
      <c r="E849" s="7"/>
      <c r="F849" s="7"/>
      <c r="G849" s="7"/>
      <c r="H849" s="7"/>
      <c r="I849" s="10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7" customHeight="1">
      <c r="A850" s="7"/>
      <c r="B850" s="7"/>
      <c r="C850" s="7"/>
      <c r="D850" s="7"/>
      <c r="E850" s="7"/>
      <c r="F850" s="7"/>
      <c r="G850" s="7"/>
      <c r="H850" s="7"/>
      <c r="I850" s="10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7" customHeight="1">
      <c r="A851" s="7"/>
      <c r="B851" s="7"/>
      <c r="C851" s="7"/>
      <c r="D851" s="7"/>
      <c r="E851" s="7"/>
      <c r="F851" s="7"/>
      <c r="G851" s="7"/>
      <c r="H851" s="7"/>
      <c r="I851" s="10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7" customHeight="1">
      <c r="A852" s="7"/>
      <c r="B852" s="7"/>
      <c r="C852" s="7"/>
      <c r="D852" s="7"/>
      <c r="E852" s="7"/>
      <c r="F852" s="7"/>
      <c r="G852" s="7"/>
      <c r="H852" s="7"/>
      <c r="I852" s="10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7" customHeight="1">
      <c r="A853" s="7"/>
      <c r="B853" s="7"/>
      <c r="C853" s="7"/>
      <c r="D853" s="7"/>
      <c r="E853" s="7"/>
      <c r="F853" s="7"/>
      <c r="G853" s="7"/>
      <c r="H853" s="7"/>
      <c r="I853" s="10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7" customHeight="1">
      <c r="A854" s="7"/>
      <c r="B854" s="7"/>
      <c r="C854" s="7"/>
      <c r="D854" s="7"/>
      <c r="E854" s="7"/>
      <c r="F854" s="7"/>
      <c r="G854" s="7"/>
      <c r="H854" s="7"/>
      <c r="I854" s="10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7" customHeight="1">
      <c r="A855" s="7"/>
      <c r="B855" s="7"/>
      <c r="C855" s="7"/>
      <c r="D855" s="7"/>
      <c r="E855" s="7"/>
      <c r="F855" s="7"/>
      <c r="G855" s="7"/>
      <c r="H855" s="7"/>
      <c r="I855" s="10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7" customHeight="1">
      <c r="A856" s="7"/>
      <c r="B856" s="7"/>
      <c r="C856" s="7"/>
      <c r="D856" s="7"/>
      <c r="E856" s="7"/>
      <c r="F856" s="7"/>
      <c r="G856" s="7"/>
      <c r="H856" s="7"/>
      <c r="I856" s="10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7" customHeight="1">
      <c r="A857" s="7"/>
      <c r="B857" s="7"/>
      <c r="C857" s="7"/>
      <c r="D857" s="7"/>
      <c r="E857" s="7"/>
      <c r="F857" s="7"/>
      <c r="G857" s="7"/>
      <c r="H857" s="7"/>
      <c r="I857" s="10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7" customHeight="1">
      <c r="A858" s="7"/>
      <c r="B858" s="7"/>
      <c r="C858" s="7"/>
      <c r="D858" s="7"/>
      <c r="E858" s="7"/>
      <c r="F858" s="7"/>
      <c r="G858" s="7"/>
      <c r="H858" s="7"/>
      <c r="I858" s="10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7" customHeight="1">
      <c r="A859" s="7"/>
      <c r="B859" s="7"/>
      <c r="C859" s="7"/>
      <c r="D859" s="7"/>
      <c r="E859" s="7"/>
      <c r="F859" s="7"/>
      <c r="G859" s="7"/>
      <c r="H859" s="7"/>
      <c r="I859" s="10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7" customHeight="1">
      <c r="A860" s="7"/>
      <c r="B860" s="7"/>
      <c r="C860" s="7"/>
      <c r="D860" s="7"/>
      <c r="E860" s="7"/>
      <c r="F860" s="7"/>
      <c r="G860" s="7"/>
      <c r="H860" s="7"/>
      <c r="I860" s="10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7" customHeight="1">
      <c r="A861" s="7"/>
      <c r="B861" s="7"/>
      <c r="C861" s="7"/>
      <c r="D861" s="7"/>
      <c r="E861" s="7"/>
      <c r="F861" s="7"/>
      <c r="G861" s="7"/>
      <c r="H861" s="7"/>
      <c r="I861" s="10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7" customHeight="1">
      <c r="A862" s="7"/>
      <c r="B862" s="7"/>
      <c r="C862" s="7"/>
      <c r="D862" s="7"/>
      <c r="E862" s="7"/>
      <c r="F862" s="7"/>
      <c r="G862" s="7"/>
      <c r="H862" s="7"/>
      <c r="I862" s="10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7" customHeight="1">
      <c r="A863" s="7"/>
      <c r="B863" s="7"/>
      <c r="C863" s="7"/>
      <c r="D863" s="7"/>
      <c r="E863" s="7"/>
      <c r="F863" s="7"/>
      <c r="G863" s="7"/>
      <c r="H863" s="7"/>
      <c r="I863" s="10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7" customHeight="1">
      <c r="A864" s="7"/>
      <c r="B864" s="7"/>
      <c r="C864" s="7"/>
      <c r="D864" s="7"/>
      <c r="E864" s="7"/>
      <c r="F864" s="7"/>
      <c r="G864" s="7"/>
      <c r="H864" s="7"/>
      <c r="I864" s="10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7" customHeight="1">
      <c r="A865" s="7"/>
      <c r="B865" s="7"/>
      <c r="C865" s="7"/>
      <c r="D865" s="7"/>
      <c r="E865" s="7"/>
      <c r="F865" s="7"/>
      <c r="G865" s="7"/>
      <c r="H865" s="7"/>
      <c r="I865" s="10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7" customHeight="1">
      <c r="A866" s="7"/>
      <c r="B866" s="7"/>
      <c r="C866" s="7"/>
      <c r="D866" s="7"/>
      <c r="E866" s="7"/>
      <c r="F866" s="7"/>
      <c r="G866" s="7"/>
      <c r="H866" s="7"/>
      <c r="I866" s="10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7" customHeight="1">
      <c r="A867" s="7"/>
      <c r="B867" s="7"/>
      <c r="C867" s="7"/>
      <c r="D867" s="7"/>
      <c r="E867" s="7"/>
      <c r="F867" s="7"/>
      <c r="G867" s="7"/>
      <c r="H867" s="7"/>
      <c r="I867" s="10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7" customHeight="1">
      <c r="A868" s="7"/>
      <c r="B868" s="7"/>
      <c r="C868" s="7"/>
      <c r="D868" s="7"/>
      <c r="E868" s="7"/>
      <c r="F868" s="7"/>
      <c r="G868" s="7"/>
      <c r="H868" s="7"/>
      <c r="I868" s="10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7" customHeight="1">
      <c r="A869" s="7"/>
      <c r="B869" s="7"/>
      <c r="C869" s="7"/>
      <c r="D869" s="7"/>
      <c r="E869" s="7"/>
      <c r="F869" s="7"/>
      <c r="G869" s="7"/>
      <c r="H869" s="7"/>
      <c r="I869" s="10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7" customHeight="1">
      <c r="A870" s="7"/>
      <c r="B870" s="7"/>
      <c r="C870" s="7"/>
      <c r="D870" s="7"/>
      <c r="E870" s="7"/>
      <c r="F870" s="7"/>
      <c r="G870" s="7"/>
      <c r="H870" s="7"/>
      <c r="I870" s="10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7" customHeight="1">
      <c r="A871" s="7"/>
      <c r="B871" s="7"/>
      <c r="C871" s="7"/>
      <c r="D871" s="7"/>
      <c r="E871" s="7"/>
      <c r="F871" s="7"/>
      <c r="G871" s="7"/>
      <c r="H871" s="7"/>
      <c r="I871" s="10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7" customHeight="1">
      <c r="A872" s="7"/>
      <c r="B872" s="7"/>
      <c r="C872" s="7"/>
      <c r="D872" s="7"/>
      <c r="E872" s="7"/>
      <c r="F872" s="7"/>
      <c r="G872" s="7"/>
      <c r="H872" s="7"/>
      <c r="I872" s="10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7" customHeight="1">
      <c r="A873" s="7"/>
      <c r="B873" s="7"/>
      <c r="C873" s="7"/>
      <c r="D873" s="7"/>
      <c r="E873" s="7"/>
      <c r="F873" s="7"/>
      <c r="G873" s="7"/>
      <c r="H873" s="7"/>
      <c r="I873" s="10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7" customHeight="1">
      <c r="A874" s="7"/>
      <c r="B874" s="7"/>
      <c r="C874" s="7"/>
      <c r="D874" s="7"/>
      <c r="E874" s="7"/>
      <c r="F874" s="7"/>
      <c r="G874" s="7"/>
      <c r="H874" s="7"/>
      <c r="I874" s="10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7" customHeight="1">
      <c r="A875" s="7"/>
      <c r="B875" s="7"/>
      <c r="C875" s="7"/>
      <c r="D875" s="7"/>
      <c r="E875" s="7"/>
      <c r="F875" s="7"/>
      <c r="G875" s="7"/>
      <c r="H875" s="7"/>
      <c r="I875" s="10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7" customHeight="1">
      <c r="A876" s="7"/>
      <c r="B876" s="7"/>
      <c r="C876" s="7"/>
      <c r="D876" s="7"/>
      <c r="E876" s="7"/>
      <c r="F876" s="7"/>
      <c r="G876" s="7"/>
      <c r="H876" s="7"/>
      <c r="I876" s="10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7" customHeight="1">
      <c r="A877" s="7"/>
      <c r="B877" s="7"/>
      <c r="C877" s="7"/>
      <c r="D877" s="7"/>
      <c r="E877" s="7"/>
      <c r="F877" s="7"/>
      <c r="G877" s="7"/>
      <c r="H877" s="7"/>
      <c r="I877" s="10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7" customHeight="1">
      <c r="A878" s="7"/>
      <c r="B878" s="7"/>
      <c r="C878" s="7"/>
      <c r="D878" s="7"/>
      <c r="E878" s="7"/>
      <c r="F878" s="7"/>
      <c r="G878" s="7"/>
      <c r="H878" s="7"/>
      <c r="I878" s="10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7" customHeight="1">
      <c r="A879" s="7"/>
      <c r="B879" s="7"/>
      <c r="C879" s="7"/>
      <c r="D879" s="7"/>
      <c r="E879" s="7"/>
      <c r="F879" s="7"/>
      <c r="G879" s="7"/>
      <c r="H879" s="7"/>
      <c r="I879" s="10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7" customHeight="1">
      <c r="A880" s="7"/>
      <c r="B880" s="7"/>
      <c r="C880" s="7"/>
      <c r="D880" s="7"/>
      <c r="E880" s="7"/>
      <c r="F880" s="7"/>
      <c r="G880" s="7"/>
      <c r="H880" s="7"/>
      <c r="I880" s="10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7" customHeight="1">
      <c r="A881" s="7"/>
      <c r="B881" s="7"/>
      <c r="C881" s="7"/>
      <c r="D881" s="7"/>
      <c r="E881" s="7"/>
      <c r="F881" s="7"/>
      <c r="G881" s="7"/>
      <c r="H881" s="7"/>
      <c r="I881" s="10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7" customHeight="1">
      <c r="A882" s="7"/>
      <c r="B882" s="7"/>
      <c r="C882" s="7"/>
      <c r="D882" s="7"/>
      <c r="E882" s="7"/>
      <c r="F882" s="7"/>
      <c r="G882" s="7"/>
      <c r="H882" s="7"/>
      <c r="I882" s="10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7" customHeight="1">
      <c r="A883" s="7"/>
      <c r="B883" s="7"/>
      <c r="C883" s="7"/>
      <c r="D883" s="7"/>
      <c r="E883" s="7"/>
      <c r="F883" s="7"/>
      <c r="G883" s="7"/>
      <c r="H883" s="7"/>
      <c r="I883" s="10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7" customHeight="1">
      <c r="A884" s="7"/>
      <c r="B884" s="7"/>
      <c r="C884" s="7"/>
      <c r="D884" s="7"/>
      <c r="E884" s="7"/>
      <c r="F884" s="7"/>
      <c r="G884" s="7"/>
      <c r="H884" s="7"/>
      <c r="I884" s="10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7" customHeight="1">
      <c r="A885" s="7"/>
      <c r="B885" s="7"/>
      <c r="C885" s="7"/>
      <c r="D885" s="7"/>
      <c r="E885" s="7"/>
      <c r="F885" s="7"/>
      <c r="G885" s="7"/>
      <c r="H885" s="7"/>
      <c r="I885" s="10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7" customHeight="1">
      <c r="A886" s="7"/>
      <c r="B886" s="7"/>
      <c r="C886" s="7"/>
      <c r="D886" s="7"/>
      <c r="E886" s="7"/>
      <c r="F886" s="7"/>
      <c r="G886" s="7"/>
      <c r="H886" s="7"/>
      <c r="I886" s="10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7" customHeight="1">
      <c r="A887" s="7"/>
      <c r="B887" s="7"/>
      <c r="C887" s="7"/>
      <c r="D887" s="7"/>
      <c r="E887" s="7"/>
      <c r="F887" s="7"/>
      <c r="G887" s="7"/>
      <c r="H887" s="7"/>
      <c r="I887" s="10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7" customHeight="1">
      <c r="A888" s="7"/>
      <c r="B888" s="7"/>
      <c r="C888" s="7"/>
      <c r="D888" s="7"/>
      <c r="E888" s="7"/>
      <c r="F888" s="7"/>
      <c r="G888" s="7"/>
      <c r="H888" s="7"/>
      <c r="I888" s="10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7" customHeight="1">
      <c r="A889" s="7"/>
      <c r="B889" s="7"/>
      <c r="C889" s="7"/>
      <c r="D889" s="7"/>
      <c r="E889" s="7"/>
      <c r="F889" s="7"/>
      <c r="G889" s="7"/>
      <c r="H889" s="7"/>
      <c r="I889" s="10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7" customHeight="1">
      <c r="A890" s="7"/>
      <c r="B890" s="7"/>
      <c r="C890" s="7"/>
      <c r="D890" s="7"/>
      <c r="E890" s="7"/>
      <c r="F890" s="7"/>
      <c r="G890" s="7"/>
      <c r="H890" s="7"/>
      <c r="I890" s="10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7" customHeight="1">
      <c r="A891" s="7"/>
      <c r="B891" s="7"/>
      <c r="C891" s="7"/>
      <c r="D891" s="7"/>
      <c r="E891" s="7"/>
      <c r="F891" s="7"/>
      <c r="G891" s="7"/>
      <c r="H891" s="7"/>
      <c r="I891" s="10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7" customHeight="1">
      <c r="A892" s="7"/>
      <c r="B892" s="7"/>
      <c r="C892" s="7"/>
      <c r="D892" s="7"/>
      <c r="E892" s="7"/>
      <c r="F892" s="7"/>
      <c r="G892" s="7"/>
      <c r="H892" s="7"/>
      <c r="I892" s="10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7" customHeight="1">
      <c r="A893" s="7"/>
      <c r="B893" s="7"/>
      <c r="C893" s="7"/>
      <c r="D893" s="7"/>
      <c r="E893" s="7"/>
      <c r="F893" s="7"/>
      <c r="G893" s="7"/>
      <c r="H893" s="7"/>
      <c r="I893" s="10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7" customHeight="1">
      <c r="A894" s="7"/>
      <c r="B894" s="7"/>
      <c r="C894" s="7"/>
      <c r="D894" s="7"/>
      <c r="E894" s="7"/>
      <c r="F894" s="7"/>
      <c r="G894" s="7"/>
      <c r="H894" s="7"/>
      <c r="I894" s="10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7" customHeight="1">
      <c r="A895" s="7"/>
      <c r="B895" s="7"/>
      <c r="C895" s="7"/>
      <c r="D895" s="7"/>
      <c r="E895" s="7"/>
      <c r="F895" s="7"/>
      <c r="G895" s="7"/>
      <c r="H895" s="7"/>
      <c r="I895" s="10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7" customHeight="1">
      <c r="A896" s="7"/>
      <c r="B896" s="7"/>
      <c r="C896" s="7"/>
      <c r="D896" s="7"/>
      <c r="E896" s="7"/>
      <c r="F896" s="7"/>
      <c r="G896" s="7"/>
      <c r="H896" s="7"/>
      <c r="I896" s="10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7" customHeight="1">
      <c r="A897" s="7"/>
      <c r="B897" s="7"/>
      <c r="C897" s="7"/>
      <c r="D897" s="7"/>
      <c r="E897" s="7"/>
      <c r="F897" s="7"/>
      <c r="G897" s="7"/>
      <c r="H897" s="7"/>
      <c r="I897" s="10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7" customHeight="1">
      <c r="A898" s="7"/>
      <c r="B898" s="7"/>
      <c r="C898" s="7"/>
      <c r="D898" s="7"/>
      <c r="E898" s="7"/>
      <c r="F898" s="7"/>
      <c r="G898" s="7"/>
      <c r="H898" s="7"/>
      <c r="I898" s="10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7" customHeight="1">
      <c r="A899" s="7"/>
      <c r="B899" s="7"/>
      <c r="C899" s="7"/>
      <c r="D899" s="7"/>
      <c r="E899" s="7"/>
      <c r="F899" s="7"/>
      <c r="G899" s="7"/>
      <c r="H899" s="7"/>
      <c r="I899" s="10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7" customHeight="1">
      <c r="A900" s="7"/>
      <c r="B900" s="7"/>
      <c r="C900" s="7"/>
      <c r="D900" s="7"/>
      <c r="E900" s="7"/>
      <c r="F900" s="7"/>
      <c r="G900" s="7"/>
      <c r="H900" s="7"/>
      <c r="I900" s="10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7" customHeight="1">
      <c r="A901" s="7"/>
      <c r="B901" s="7"/>
      <c r="C901" s="7"/>
      <c r="D901" s="7"/>
      <c r="E901" s="7"/>
      <c r="F901" s="7"/>
      <c r="G901" s="7"/>
      <c r="H901" s="7"/>
      <c r="I901" s="10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7" customHeight="1">
      <c r="A902" s="7"/>
      <c r="B902" s="7"/>
      <c r="C902" s="7"/>
      <c r="D902" s="7"/>
      <c r="E902" s="7"/>
      <c r="F902" s="7"/>
      <c r="G902" s="7"/>
      <c r="H902" s="7"/>
      <c r="I902" s="10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7" customHeight="1">
      <c r="A903" s="7"/>
      <c r="B903" s="7"/>
      <c r="C903" s="7"/>
      <c r="D903" s="7"/>
      <c r="E903" s="7"/>
      <c r="F903" s="7"/>
      <c r="G903" s="7"/>
      <c r="H903" s="7"/>
      <c r="I903" s="10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7" customHeight="1">
      <c r="A904" s="7"/>
      <c r="B904" s="7"/>
      <c r="C904" s="7"/>
      <c r="D904" s="7"/>
      <c r="E904" s="7"/>
      <c r="F904" s="7"/>
      <c r="G904" s="7"/>
      <c r="H904" s="7"/>
      <c r="I904" s="10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7" customHeight="1">
      <c r="A905" s="7"/>
      <c r="B905" s="7"/>
      <c r="C905" s="7"/>
      <c r="D905" s="7"/>
      <c r="E905" s="7"/>
      <c r="F905" s="7"/>
      <c r="G905" s="7"/>
      <c r="H905" s="7"/>
      <c r="I905" s="10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7" customHeight="1">
      <c r="A906" s="7"/>
      <c r="B906" s="7"/>
      <c r="C906" s="7"/>
      <c r="D906" s="7"/>
      <c r="E906" s="7"/>
      <c r="F906" s="7"/>
      <c r="G906" s="7"/>
      <c r="H906" s="7"/>
      <c r="I906" s="10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7" customHeight="1">
      <c r="A907" s="7"/>
      <c r="B907" s="7"/>
      <c r="C907" s="7"/>
      <c r="D907" s="7"/>
      <c r="E907" s="7"/>
      <c r="F907" s="7"/>
      <c r="G907" s="7"/>
      <c r="H907" s="7"/>
      <c r="I907" s="10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7" customHeight="1">
      <c r="A908" s="7"/>
      <c r="B908" s="7"/>
      <c r="C908" s="7"/>
      <c r="D908" s="7"/>
      <c r="E908" s="7"/>
      <c r="F908" s="7"/>
      <c r="G908" s="7"/>
      <c r="H908" s="7"/>
      <c r="I908" s="10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7" customHeight="1">
      <c r="A909" s="7"/>
      <c r="B909" s="7"/>
      <c r="C909" s="7"/>
      <c r="D909" s="7"/>
      <c r="E909" s="7"/>
      <c r="F909" s="7"/>
      <c r="G909" s="7"/>
      <c r="H909" s="7"/>
      <c r="I909" s="10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7" customHeight="1">
      <c r="A910" s="7"/>
      <c r="B910" s="7"/>
      <c r="C910" s="7"/>
      <c r="D910" s="7"/>
      <c r="E910" s="7"/>
      <c r="F910" s="7"/>
      <c r="G910" s="7"/>
      <c r="H910" s="7"/>
      <c r="I910" s="10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7" customHeight="1">
      <c r="A911" s="7"/>
      <c r="B911" s="7"/>
      <c r="C911" s="7"/>
      <c r="D911" s="7"/>
      <c r="E911" s="7"/>
      <c r="F911" s="7"/>
      <c r="G911" s="7"/>
      <c r="H911" s="7"/>
      <c r="I911" s="10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7" customHeight="1">
      <c r="A912" s="7"/>
      <c r="B912" s="7"/>
      <c r="C912" s="7"/>
      <c r="D912" s="7"/>
      <c r="E912" s="7"/>
      <c r="F912" s="7"/>
      <c r="G912" s="7"/>
      <c r="H912" s="7"/>
      <c r="I912" s="10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7" customHeight="1">
      <c r="A913" s="7"/>
      <c r="B913" s="7"/>
      <c r="C913" s="7"/>
      <c r="D913" s="7"/>
      <c r="E913" s="7"/>
      <c r="F913" s="7"/>
      <c r="G913" s="7"/>
      <c r="H913" s="7"/>
      <c r="I913" s="10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7" customHeight="1">
      <c r="A914" s="7"/>
      <c r="B914" s="7"/>
      <c r="C914" s="7"/>
      <c r="D914" s="7"/>
      <c r="E914" s="7"/>
      <c r="F914" s="7"/>
      <c r="G914" s="7"/>
      <c r="H914" s="7"/>
      <c r="I914" s="10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7" customHeight="1">
      <c r="A915" s="7"/>
      <c r="B915" s="7"/>
      <c r="C915" s="7"/>
      <c r="D915" s="7"/>
      <c r="E915" s="7"/>
      <c r="F915" s="7"/>
      <c r="G915" s="7"/>
      <c r="H915" s="7"/>
      <c r="I915" s="10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7" customHeight="1">
      <c r="A916" s="7"/>
      <c r="B916" s="7"/>
      <c r="C916" s="7"/>
      <c r="D916" s="7"/>
      <c r="E916" s="7"/>
      <c r="F916" s="7"/>
      <c r="G916" s="7"/>
      <c r="H916" s="7"/>
      <c r="I916" s="10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7" customHeight="1">
      <c r="A917" s="7"/>
      <c r="B917" s="7"/>
      <c r="C917" s="7"/>
      <c r="D917" s="7"/>
      <c r="E917" s="7"/>
      <c r="F917" s="7"/>
      <c r="G917" s="7"/>
      <c r="H917" s="7"/>
      <c r="I917" s="10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7" customHeight="1">
      <c r="A918" s="7"/>
      <c r="B918" s="7"/>
      <c r="C918" s="7"/>
      <c r="D918" s="7"/>
      <c r="E918" s="7"/>
      <c r="F918" s="7"/>
      <c r="G918" s="7"/>
      <c r="H918" s="7"/>
      <c r="I918" s="10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7" customHeight="1">
      <c r="A919" s="7"/>
      <c r="B919" s="7"/>
      <c r="C919" s="7"/>
      <c r="D919" s="7"/>
      <c r="E919" s="7"/>
      <c r="F919" s="7"/>
      <c r="G919" s="7"/>
      <c r="H919" s="7"/>
      <c r="I919" s="10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7" customHeight="1">
      <c r="A920" s="7"/>
      <c r="B920" s="7"/>
      <c r="C920" s="7"/>
      <c r="D920" s="7"/>
      <c r="E920" s="7"/>
      <c r="F920" s="7"/>
      <c r="G920" s="7"/>
      <c r="H920" s="7"/>
      <c r="I920" s="10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7" customHeight="1">
      <c r="A921" s="7"/>
      <c r="B921" s="7"/>
      <c r="C921" s="7"/>
      <c r="D921" s="7"/>
      <c r="E921" s="7"/>
      <c r="F921" s="7"/>
      <c r="G921" s="7"/>
      <c r="H921" s="7"/>
      <c r="I921" s="10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7" customHeight="1">
      <c r="A922" s="7"/>
      <c r="B922" s="7"/>
      <c r="C922" s="7"/>
      <c r="D922" s="7"/>
      <c r="E922" s="7"/>
      <c r="F922" s="7"/>
      <c r="G922" s="7"/>
      <c r="H922" s="7"/>
      <c r="I922" s="10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7" customHeight="1">
      <c r="A923" s="7"/>
      <c r="B923" s="7"/>
      <c r="C923" s="7"/>
      <c r="D923" s="7"/>
      <c r="E923" s="7"/>
      <c r="F923" s="7"/>
      <c r="G923" s="7"/>
      <c r="H923" s="7"/>
      <c r="I923" s="10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7" customHeight="1">
      <c r="A924" s="7"/>
      <c r="B924" s="7"/>
      <c r="C924" s="7"/>
      <c r="D924" s="7"/>
      <c r="E924" s="7"/>
      <c r="F924" s="7"/>
      <c r="G924" s="7"/>
      <c r="H924" s="7"/>
      <c r="I924" s="10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7" customHeight="1">
      <c r="A925" s="7"/>
      <c r="B925" s="7"/>
      <c r="C925" s="7"/>
      <c r="D925" s="7"/>
      <c r="E925" s="7"/>
      <c r="F925" s="7"/>
      <c r="G925" s="7"/>
      <c r="H925" s="7"/>
      <c r="I925" s="10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7" customHeight="1">
      <c r="A926" s="7"/>
      <c r="B926" s="7"/>
      <c r="C926" s="7"/>
      <c r="D926" s="7"/>
      <c r="E926" s="7"/>
      <c r="F926" s="7"/>
      <c r="G926" s="7"/>
      <c r="H926" s="7"/>
      <c r="I926" s="10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7" customHeight="1">
      <c r="A927" s="7"/>
      <c r="B927" s="7"/>
      <c r="C927" s="7"/>
      <c r="D927" s="7"/>
      <c r="E927" s="7"/>
      <c r="F927" s="7"/>
      <c r="G927" s="7"/>
      <c r="H927" s="7"/>
      <c r="I927" s="10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7" customHeight="1">
      <c r="A928" s="7"/>
      <c r="B928" s="7"/>
      <c r="C928" s="7"/>
      <c r="D928" s="7"/>
      <c r="E928" s="7"/>
      <c r="F928" s="7"/>
      <c r="G928" s="7"/>
      <c r="H928" s="7"/>
      <c r="I928" s="10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7" customHeight="1">
      <c r="A929" s="7"/>
      <c r="B929" s="7"/>
      <c r="C929" s="7"/>
      <c r="D929" s="7"/>
      <c r="E929" s="7"/>
      <c r="F929" s="7"/>
      <c r="G929" s="7"/>
      <c r="H929" s="7"/>
      <c r="I929" s="10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7" customHeight="1">
      <c r="A930" s="7"/>
      <c r="B930" s="7"/>
      <c r="C930" s="7"/>
      <c r="D930" s="7"/>
      <c r="E930" s="7"/>
      <c r="F930" s="7"/>
      <c r="G930" s="7"/>
      <c r="H930" s="7"/>
      <c r="I930" s="10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7" customHeight="1">
      <c r="A931" s="7"/>
      <c r="B931" s="7"/>
      <c r="C931" s="7"/>
      <c r="D931" s="7"/>
      <c r="E931" s="7"/>
      <c r="F931" s="7"/>
      <c r="G931" s="7"/>
      <c r="H931" s="7"/>
      <c r="I931" s="10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7" customHeight="1">
      <c r="A932" s="7"/>
      <c r="B932" s="7"/>
      <c r="C932" s="7"/>
      <c r="D932" s="7"/>
      <c r="E932" s="7"/>
      <c r="F932" s="7"/>
      <c r="G932" s="7"/>
      <c r="H932" s="7"/>
      <c r="I932" s="10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7" customHeight="1">
      <c r="A933" s="7"/>
      <c r="B933" s="7"/>
      <c r="C933" s="7"/>
      <c r="D933" s="7"/>
      <c r="E933" s="7"/>
      <c r="F933" s="7"/>
      <c r="G933" s="7"/>
      <c r="H933" s="7"/>
      <c r="I933" s="10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7" customHeight="1">
      <c r="A934" s="7"/>
      <c r="B934" s="7"/>
      <c r="C934" s="7"/>
      <c r="D934" s="7"/>
      <c r="E934" s="7"/>
      <c r="F934" s="7"/>
      <c r="G934" s="7"/>
      <c r="H934" s="7"/>
      <c r="I934" s="10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7" customHeight="1">
      <c r="A935" s="7"/>
      <c r="B935" s="7"/>
      <c r="C935" s="7"/>
      <c r="D935" s="7"/>
      <c r="E935" s="7"/>
      <c r="F935" s="7"/>
      <c r="G935" s="7"/>
      <c r="H935" s="7"/>
      <c r="I935" s="10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7" customHeight="1">
      <c r="A936" s="7"/>
      <c r="B936" s="7"/>
      <c r="C936" s="7"/>
      <c r="D936" s="7"/>
      <c r="E936" s="7"/>
      <c r="F936" s="7"/>
      <c r="G936" s="7"/>
      <c r="H936" s="7"/>
      <c r="I936" s="10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7" customHeight="1">
      <c r="A937" s="7"/>
      <c r="B937" s="7"/>
      <c r="C937" s="7"/>
      <c r="D937" s="7"/>
      <c r="E937" s="7"/>
      <c r="F937" s="7"/>
      <c r="G937" s="7"/>
      <c r="H937" s="7"/>
      <c r="I937" s="10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7" customHeight="1">
      <c r="A938" s="7"/>
      <c r="B938" s="7"/>
      <c r="C938" s="7"/>
      <c r="D938" s="7"/>
      <c r="E938" s="7"/>
      <c r="F938" s="7"/>
      <c r="G938" s="7"/>
      <c r="H938" s="7"/>
      <c r="I938" s="10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7" customHeight="1">
      <c r="A939" s="7"/>
      <c r="B939" s="7"/>
      <c r="C939" s="7"/>
      <c r="D939" s="7"/>
      <c r="E939" s="7"/>
      <c r="F939" s="7"/>
      <c r="G939" s="7"/>
      <c r="H939" s="7"/>
      <c r="I939" s="10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7" customHeight="1">
      <c r="A940" s="7"/>
      <c r="B940" s="7"/>
      <c r="C940" s="7"/>
      <c r="D940" s="7"/>
      <c r="E940" s="7"/>
      <c r="F940" s="7"/>
      <c r="G940" s="7"/>
      <c r="H940" s="7"/>
      <c r="I940" s="10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7" customHeight="1">
      <c r="A941" s="7"/>
      <c r="B941" s="7"/>
      <c r="C941" s="7"/>
      <c r="D941" s="7"/>
      <c r="E941" s="7"/>
      <c r="F941" s="7"/>
      <c r="G941" s="7"/>
      <c r="H941" s="7"/>
      <c r="I941" s="10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7" customHeight="1">
      <c r="A942" s="7"/>
      <c r="B942" s="7"/>
      <c r="C942" s="7"/>
      <c r="D942" s="7"/>
      <c r="E942" s="7"/>
      <c r="F942" s="7"/>
      <c r="G942" s="7"/>
      <c r="H942" s="7"/>
      <c r="I942" s="10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7" customHeight="1">
      <c r="A943" s="7"/>
      <c r="B943" s="7"/>
      <c r="C943" s="7"/>
      <c r="D943" s="7"/>
      <c r="E943" s="7"/>
      <c r="F943" s="7"/>
      <c r="G943" s="7"/>
      <c r="H943" s="7"/>
      <c r="I943" s="10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7" customHeight="1">
      <c r="A944" s="7"/>
      <c r="B944" s="7"/>
      <c r="C944" s="7"/>
      <c r="D944" s="7"/>
      <c r="E944" s="7"/>
      <c r="F944" s="7"/>
      <c r="G944" s="7"/>
      <c r="H944" s="7"/>
      <c r="I944" s="10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7" customHeight="1">
      <c r="A945" s="7"/>
      <c r="B945" s="7"/>
      <c r="C945" s="7"/>
      <c r="D945" s="7"/>
      <c r="E945" s="7"/>
      <c r="F945" s="7"/>
      <c r="G945" s="7"/>
      <c r="H945" s="7"/>
      <c r="I945" s="10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7" customHeight="1">
      <c r="A946" s="7"/>
      <c r="B946" s="7"/>
      <c r="C946" s="7"/>
      <c r="D946" s="7"/>
      <c r="E946" s="7"/>
      <c r="F946" s="7"/>
      <c r="G946" s="7"/>
      <c r="H946" s="7"/>
      <c r="I946" s="10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7" customHeight="1">
      <c r="A947" s="7"/>
      <c r="B947" s="7"/>
      <c r="C947" s="7"/>
      <c r="D947" s="7"/>
      <c r="E947" s="7"/>
      <c r="F947" s="7"/>
      <c r="G947" s="7"/>
      <c r="H947" s="7"/>
      <c r="I947" s="10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7" customHeight="1">
      <c r="A948" s="7"/>
      <c r="B948" s="7"/>
      <c r="C948" s="7"/>
      <c r="D948" s="7"/>
      <c r="E948" s="7"/>
      <c r="F948" s="7"/>
      <c r="G948" s="7"/>
      <c r="H948" s="7"/>
      <c r="I948" s="10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7" customHeight="1">
      <c r="A949" s="7"/>
      <c r="B949" s="7"/>
      <c r="C949" s="7"/>
      <c r="D949" s="7"/>
      <c r="E949" s="7"/>
      <c r="F949" s="7"/>
      <c r="G949" s="7"/>
      <c r="H949" s="7"/>
      <c r="I949" s="10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7" customHeight="1">
      <c r="A950" s="7"/>
      <c r="B950" s="7"/>
      <c r="C950" s="7"/>
      <c r="D950" s="7"/>
      <c r="E950" s="7"/>
      <c r="F950" s="7"/>
      <c r="G950" s="7"/>
      <c r="H950" s="7"/>
      <c r="I950" s="10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7" customHeight="1">
      <c r="A951" s="7"/>
      <c r="B951" s="7"/>
      <c r="C951" s="7"/>
      <c r="D951" s="7"/>
      <c r="E951" s="7"/>
      <c r="F951" s="7"/>
      <c r="G951" s="7"/>
      <c r="H951" s="7"/>
      <c r="I951" s="10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7" customHeight="1">
      <c r="A952" s="7"/>
      <c r="B952" s="7"/>
      <c r="C952" s="7"/>
      <c r="D952" s="7"/>
      <c r="E952" s="7"/>
      <c r="F952" s="7"/>
      <c r="G952" s="7"/>
      <c r="H952" s="7"/>
      <c r="I952" s="10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7" customHeight="1">
      <c r="A953" s="7"/>
      <c r="B953" s="7"/>
      <c r="C953" s="7"/>
      <c r="D953" s="7"/>
      <c r="E953" s="7"/>
      <c r="F953" s="7"/>
      <c r="G953" s="7"/>
      <c r="H953" s="7"/>
      <c r="I953" s="10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7" customHeight="1">
      <c r="A954" s="7"/>
      <c r="B954" s="7"/>
      <c r="C954" s="7"/>
      <c r="D954" s="7"/>
      <c r="E954" s="7"/>
      <c r="F954" s="7"/>
      <c r="G954" s="7"/>
      <c r="H954" s="7"/>
      <c r="I954" s="10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7" customHeight="1">
      <c r="A955" s="7"/>
      <c r="B955" s="7"/>
      <c r="C955" s="7"/>
      <c r="D955" s="7"/>
      <c r="E955" s="7"/>
      <c r="F955" s="7"/>
      <c r="G955" s="7"/>
      <c r="H955" s="7"/>
      <c r="I955" s="10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7" customHeight="1">
      <c r="A956" s="7"/>
      <c r="B956" s="7"/>
      <c r="C956" s="7"/>
      <c r="D956" s="7"/>
      <c r="E956" s="7"/>
      <c r="F956" s="7"/>
      <c r="G956" s="7"/>
      <c r="H956" s="7"/>
      <c r="I956" s="10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7" customHeight="1">
      <c r="A957" s="7"/>
      <c r="B957" s="7"/>
      <c r="C957" s="7"/>
      <c r="D957" s="7"/>
      <c r="E957" s="7"/>
      <c r="F957" s="7"/>
      <c r="G957" s="7"/>
      <c r="H957" s="7"/>
      <c r="I957" s="10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7" customHeight="1">
      <c r="A958" s="7"/>
      <c r="B958" s="7"/>
      <c r="C958" s="7"/>
      <c r="D958" s="7"/>
      <c r="E958" s="7"/>
      <c r="F958" s="7"/>
      <c r="G958" s="7"/>
      <c r="H958" s="7"/>
      <c r="I958" s="10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7" customHeight="1">
      <c r="A959" s="7"/>
      <c r="B959" s="7"/>
      <c r="C959" s="7"/>
      <c r="D959" s="7"/>
      <c r="E959" s="7"/>
      <c r="F959" s="7"/>
      <c r="G959" s="7"/>
      <c r="H959" s="7"/>
      <c r="I959" s="10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7" customHeight="1">
      <c r="A960" s="7"/>
      <c r="B960" s="7"/>
      <c r="C960" s="7"/>
      <c r="D960" s="7"/>
      <c r="E960" s="7"/>
      <c r="F960" s="7"/>
      <c r="G960" s="7"/>
      <c r="H960" s="7"/>
      <c r="I960" s="10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7" customHeight="1">
      <c r="A961" s="7"/>
      <c r="B961" s="7"/>
      <c r="C961" s="7"/>
      <c r="D961" s="7"/>
      <c r="E961" s="7"/>
      <c r="F961" s="7"/>
      <c r="G961" s="7"/>
      <c r="H961" s="7"/>
      <c r="I961" s="10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7" customHeight="1">
      <c r="A962" s="7"/>
      <c r="B962" s="7"/>
      <c r="C962" s="7"/>
      <c r="D962" s="7"/>
      <c r="E962" s="7"/>
      <c r="F962" s="7"/>
      <c r="G962" s="7"/>
      <c r="H962" s="7"/>
      <c r="I962" s="10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7" customHeight="1">
      <c r="A963" s="7"/>
      <c r="B963" s="7"/>
      <c r="C963" s="7"/>
      <c r="D963" s="7"/>
      <c r="E963" s="7"/>
      <c r="F963" s="7"/>
      <c r="G963" s="7"/>
      <c r="H963" s="7"/>
      <c r="I963" s="10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7" customHeight="1">
      <c r="A964" s="7"/>
      <c r="B964" s="7"/>
      <c r="C964" s="7"/>
      <c r="D964" s="7"/>
      <c r="E964" s="7"/>
      <c r="F964" s="7"/>
      <c r="G964" s="7"/>
      <c r="H964" s="7"/>
      <c r="I964" s="10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7" customHeight="1">
      <c r="A965" s="7"/>
      <c r="B965" s="7"/>
      <c r="C965" s="7"/>
      <c r="D965" s="7"/>
      <c r="E965" s="7"/>
      <c r="F965" s="7"/>
      <c r="G965" s="7"/>
      <c r="H965" s="7"/>
      <c r="I965" s="10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7" customHeight="1">
      <c r="A966" s="7"/>
      <c r="B966" s="7"/>
      <c r="C966" s="7"/>
      <c r="D966" s="7"/>
      <c r="E966" s="7"/>
      <c r="F966" s="7"/>
      <c r="G966" s="7"/>
      <c r="H966" s="7"/>
      <c r="I966" s="10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7" customHeight="1">
      <c r="A967" s="7"/>
      <c r="B967" s="7"/>
      <c r="C967" s="7"/>
      <c r="D967" s="7"/>
      <c r="E967" s="7"/>
      <c r="F967" s="7"/>
      <c r="G967" s="7"/>
      <c r="H967" s="7"/>
      <c r="I967" s="10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7" customHeight="1">
      <c r="A968" s="7"/>
      <c r="B968" s="7"/>
      <c r="C968" s="7"/>
      <c r="D968" s="7"/>
      <c r="E968" s="7"/>
      <c r="F968" s="7"/>
      <c r="G968" s="7"/>
      <c r="H968" s="7"/>
      <c r="I968" s="10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7" customHeight="1">
      <c r="A969" s="7"/>
      <c r="B969" s="7"/>
      <c r="C969" s="7"/>
      <c r="D969" s="7"/>
      <c r="E969" s="7"/>
      <c r="F969" s="7"/>
      <c r="G969" s="7"/>
      <c r="H969" s="7"/>
      <c r="I969" s="10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7" customHeight="1">
      <c r="A970" s="7"/>
      <c r="B970" s="7"/>
      <c r="C970" s="7"/>
      <c r="D970" s="7"/>
      <c r="E970" s="7"/>
      <c r="F970" s="7"/>
      <c r="G970" s="7"/>
      <c r="H970" s="7"/>
      <c r="I970" s="10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7" customHeight="1">
      <c r="A971" s="7"/>
      <c r="B971" s="7"/>
      <c r="C971" s="7"/>
      <c r="D971" s="7"/>
      <c r="E971" s="7"/>
      <c r="F971" s="7"/>
      <c r="G971" s="7"/>
      <c r="H971" s="7"/>
      <c r="I971" s="10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7" customHeight="1">
      <c r="A972" s="7"/>
      <c r="B972" s="7"/>
      <c r="C972" s="7"/>
      <c r="D972" s="7"/>
      <c r="E972" s="7"/>
      <c r="F972" s="7"/>
      <c r="G972" s="7"/>
      <c r="H972" s="7"/>
      <c r="I972" s="10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7" customHeight="1">
      <c r="A973" s="7"/>
      <c r="B973" s="7"/>
      <c r="C973" s="7"/>
      <c r="D973" s="7"/>
      <c r="E973" s="7"/>
      <c r="F973" s="7"/>
      <c r="G973" s="7"/>
      <c r="H973" s="7"/>
      <c r="I973" s="10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7" customHeight="1">
      <c r="A974" s="7"/>
      <c r="B974" s="7"/>
      <c r="C974" s="7"/>
      <c r="D974" s="7"/>
      <c r="E974" s="7"/>
      <c r="F974" s="7"/>
      <c r="G974" s="7"/>
      <c r="H974" s="7"/>
      <c r="I974" s="10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7" customHeight="1">
      <c r="A975" s="7"/>
      <c r="B975" s="7"/>
      <c r="C975" s="7"/>
      <c r="D975" s="7"/>
      <c r="E975" s="7"/>
      <c r="F975" s="7"/>
      <c r="G975" s="7"/>
      <c r="H975" s="7"/>
      <c r="I975" s="10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7" customHeight="1">
      <c r="A976" s="7"/>
      <c r="B976" s="7"/>
      <c r="C976" s="7"/>
      <c r="D976" s="7"/>
      <c r="E976" s="7"/>
      <c r="F976" s="7"/>
      <c r="G976" s="7"/>
      <c r="H976" s="7"/>
      <c r="I976" s="10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7" customHeight="1">
      <c r="A977" s="7"/>
      <c r="B977" s="7"/>
      <c r="C977" s="7"/>
      <c r="D977" s="7"/>
      <c r="E977" s="7"/>
      <c r="F977" s="7"/>
      <c r="G977" s="7"/>
      <c r="H977" s="7"/>
      <c r="I977" s="10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7" customHeight="1">
      <c r="A978" s="7"/>
      <c r="B978" s="7"/>
      <c r="C978" s="7"/>
      <c r="D978" s="7"/>
      <c r="E978" s="7"/>
      <c r="F978" s="7"/>
      <c r="G978" s="7"/>
      <c r="H978" s="7"/>
      <c r="I978" s="10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7" customHeight="1">
      <c r="A979" s="7"/>
      <c r="B979" s="7"/>
      <c r="C979" s="7"/>
      <c r="D979" s="7"/>
      <c r="E979" s="7"/>
      <c r="F979" s="7"/>
      <c r="G979" s="7"/>
      <c r="H979" s="7"/>
      <c r="I979" s="10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7" customHeight="1">
      <c r="A980" s="7"/>
      <c r="B980" s="7"/>
      <c r="C980" s="7"/>
      <c r="D980" s="7"/>
      <c r="E980" s="7"/>
      <c r="F980" s="7"/>
      <c r="G980" s="7"/>
      <c r="H980" s="7"/>
      <c r="I980" s="10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7" customHeight="1">
      <c r="A981" s="7"/>
      <c r="B981" s="7"/>
      <c r="C981" s="7"/>
      <c r="D981" s="7"/>
      <c r="E981" s="7"/>
      <c r="F981" s="7"/>
      <c r="G981" s="7"/>
      <c r="H981" s="7"/>
      <c r="I981" s="10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7" customHeight="1">
      <c r="A982" s="7"/>
      <c r="B982" s="7"/>
      <c r="C982" s="7"/>
      <c r="D982" s="7"/>
      <c r="E982" s="7"/>
      <c r="F982" s="7"/>
      <c r="G982" s="7"/>
      <c r="H982" s="7"/>
      <c r="I982" s="10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7" customHeight="1">
      <c r="A983" s="7"/>
      <c r="B983" s="7"/>
      <c r="C983" s="7"/>
      <c r="D983" s="7"/>
      <c r="E983" s="7"/>
      <c r="F983" s="7"/>
      <c r="G983" s="7"/>
      <c r="H983" s="7"/>
      <c r="I983" s="10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7" customHeight="1">
      <c r="A984" s="7"/>
      <c r="B984" s="7"/>
      <c r="C984" s="7"/>
      <c r="D984" s="7"/>
      <c r="E984" s="7"/>
      <c r="F984" s="7"/>
      <c r="G984" s="7"/>
      <c r="H984" s="7"/>
      <c r="I984" s="10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7" customHeight="1">
      <c r="A985" s="7"/>
      <c r="B985" s="7"/>
      <c r="C985" s="7"/>
      <c r="D985" s="7"/>
      <c r="E985" s="7"/>
      <c r="F985" s="7"/>
      <c r="G985" s="7"/>
      <c r="H985" s="7"/>
      <c r="I985" s="10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7" customHeight="1">
      <c r="A986" s="7"/>
      <c r="B986" s="7"/>
      <c r="C986" s="7"/>
      <c r="D986" s="7"/>
      <c r="E986" s="7"/>
      <c r="F986" s="7"/>
      <c r="G986" s="7"/>
      <c r="H986" s="7"/>
      <c r="I986" s="10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7" customHeight="1">
      <c r="A987" s="7"/>
      <c r="B987" s="7"/>
      <c r="C987" s="7"/>
      <c r="D987" s="7"/>
      <c r="E987" s="7"/>
      <c r="F987" s="7"/>
      <c r="G987" s="7"/>
      <c r="H987" s="7"/>
      <c r="I987" s="10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7" customHeight="1">
      <c r="A988" s="7"/>
      <c r="B988" s="7"/>
      <c r="C988" s="7"/>
      <c r="D988" s="7"/>
      <c r="E988" s="7"/>
      <c r="F988" s="7"/>
      <c r="G988" s="7"/>
      <c r="H988" s="7"/>
      <c r="I988" s="10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7" customHeight="1">
      <c r="A989" s="7"/>
      <c r="B989" s="7"/>
      <c r="C989" s="7"/>
      <c r="D989" s="7"/>
      <c r="E989" s="7"/>
      <c r="F989" s="7"/>
      <c r="G989" s="7"/>
      <c r="H989" s="7"/>
      <c r="I989" s="10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7" customHeight="1">
      <c r="A990" s="7"/>
      <c r="B990" s="7"/>
      <c r="C990" s="7"/>
      <c r="D990" s="7"/>
      <c r="E990" s="7"/>
      <c r="F990" s="7"/>
      <c r="G990" s="7"/>
      <c r="H990" s="7"/>
      <c r="I990" s="10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7" customHeight="1">
      <c r="A991" s="7"/>
      <c r="B991" s="7"/>
      <c r="C991" s="7"/>
      <c r="D991" s="7"/>
      <c r="E991" s="7"/>
      <c r="F991" s="7"/>
      <c r="G991" s="7"/>
      <c r="H991" s="7"/>
      <c r="I991" s="10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7" customHeight="1">
      <c r="A992" s="7"/>
      <c r="B992" s="7"/>
      <c r="C992" s="7"/>
      <c r="D992" s="7"/>
      <c r="E992" s="7"/>
      <c r="F992" s="7"/>
      <c r="G992" s="7"/>
      <c r="H992" s="7"/>
      <c r="I992" s="10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7" customHeight="1">
      <c r="A993" s="7"/>
      <c r="B993" s="7"/>
      <c r="C993" s="7"/>
      <c r="D993" s="7"/>
      <c r="E993" s="7"/>
      <c r="F993" s="7"/>
      <c r="G993" s="7"/>
      <c r="H993" s="7"/>
      <c r="I993" s="10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7" customHeight="1">
      <c r="A994" s="7"/>
      <c r="B994" s="7"/>
      <c r="C994" s="7"/>
      <c r="D994" s="7"/>
      <c r="E994" s="7"/>
      <c r="F994" s="7"/>
      <c r="G994" s="7"/>
      <c r="H994" s="7"/>
      <c r="I994" s="10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</sheetData>
  <dataValidations count="1">
    <dataValidation type="list" allowBlank="1" showInputMessage="1" showErrorMessage="1" sqref="E6" xr:uid="{B18A3972-B24A-AA45-A8D5-E77712117FD3}">
      <formula1>locatie</formula1>
    </dataValidation>
  </dataValidations>
  <pageMargins left="0.59055118110236227" right="0.59055118110236227" top="0.59055118110236227" bottom="0.78740157480314965" header="0" footer="0"/>
  <pageSetup paperSize="9" scale="47" orientation="portrait"/>
  <headerFoot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Z767"/>
  <sheetViews>
    <sheetView showGridLines="0" workbookViewId="0">
      <selection activeCell="L5" sqref="L5"/>
    </sheetView>
  </sheetViews>
  <sheetFormatPr baseColWidth="10" defaultColWidth="14.1640625" defaultRowHeight="17" customHeight="1"/>
  <cols>
    <col min="1" max="1" width="28.1640625" customWidth="1"/>
    <col min="2" max="2" width="13" customWidth="1"/>
    <col min="3" max="3" width="31.1640625" customWidth="1"/>
    <col min="4" max="4" width="36.83203125" customWidth="1"/>
    <col min="5" max="5" width="12.1640625" customWidth="1"/>
    <col min="6" max="6" width="15.1640625" customWidth="1"/>
    <col min="7" max="7" width="14.1640625" customWidth="1"/>
    <col min="8" max="8" width="12.83203125" customWidth="1"/>
    <col min="9" max="11" width="14.1640625" customWidth="1"/>
    <col min="12" max="12" width="12" customWidth="1"/>
    <col min="13" max="13" width="8.1640625" customWidth="1"/>
    <col min="14" max="14" width="1.83203125" customWidth="1"/>
    <col min="15" max="15" width="12" hidden="1" customWidth="1"/>
    <col min="16" max="26" width="10.83203125" customWidth="1"/>
  </cols>
  <sheetData>
    <row r="1" spans="1:26" ht="17" customHeight="1">
      <c r="A1" s="1"/>
      <c r="B1" s="1"/>
      <c r="C1" s="2"/>
      <c r="D1" s="2"/>
      <c r="E1" s="3"/>
      <c r="F1" s="3"/>
      <c r="G1" s="3"/>
      <c r="H1" s="3"/>
      <c r="I1" s="4"/>
      <c r="J1" s="4"/>
      <c r="K1" s="5"/>
      <c r="L1" s="8"/>
      <c r="M1" s="9"/>
      <c r="N1" s="7"/>
      <c r="O1" s="9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9" customHeight="1">
      <c r="A2" s="12" t="str">
        <f>'1-Contractblad dag'!A3</f>
        <v>Naam opdrachtgever</v>
      </c>
      <c r="B2" s="14" t="str">
        <f>'1-Contractblad dag'!B3</f>
        <v>Herman Broerenstichting</v>
      </c>
      <c r="C2" s="16"/>
      <c r="D2" s="16"/>
      <c r="E2" s="17"/>
      <c r="F2" s="17"/>
      <c r="G2" s="17"/>
      <c r="H2" s="17"/>
      <c r="I2" s="21"/>
      <c r="J2" s="21"/>
      <c r="K2" s="22"/>
      <c r="L2" s="16"/>
      <c r="M2" s="16"/>
      <c r="N2" s="16"/>
      <c r="O2" s="24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9" customHeight="1">
      <c r="A3" s="12" t="str">
        <f>'1-Contractblad dag'!A4</f>
        <v>Calculatie onderdeel</v>
      </c>
      <c r="B3" s="14" t="s">
        <v>13</v>
      </c>
      <c r="C3" s="14"/>
      <c r="D3" s="14"/>
      <c r="E3" s="17"/>
      <c r="F3" s="17"/>
      <c r="G3" s="17"/>
      <c r="H3" s="17"/>
      <c r="I3" s="21"/>
      <c r="J3" s="21"/>
      <c r="K3" s="22"/>
      <c r="L3" s="16"/>
      <c r="M3" s="16"/>
      <c r="N3" s="16"/>
      <c r="O3" s="24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9" customHeight="1">
      <c r="A4" s="12" t="str">
        <f>'1-Contractblad dag'!A5</f>
        <v>Gebouw/plaats</v>
      </c>
      <c r="B4" s="14" t="str">
        <f>'1-Contractblad dag'!B5</f>
        <v>Delft</v>
      </c>
      <c r="C4" s="14"/>
      <c r="D4" s="14"/>
      <c r="E4" s="17"/>
      <c r="F4" s="17"/>
      <c r="G4" s="17"/>
      <c r="H4" s="27"/>
      <c r="I4" s="28" t="s">
        <v>15</v>
      </c>
      <c r="J4" s="29">
        <f>'3-Basis ruimtestaat'!AA204</f>
        <v>272.43110154497367</v>
      </c>
      <c r="K4" s="22"/>
      <c r="L4" s="16"/>
      <c r="M4" s="16"/>
      <c r="N4" s="16"/>
      <c r="O4" s="24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9" customHeight="1">
      <c r="A5" s="12" t="str">
        <f>'1-Contractblad dag'!A6</f>
        <v>Besteknummer</v>
      </c>
      <c r="B5" s="14" t="str">
        <f>'1-Contractblad dag'!B6</f>
        <v>Calculatie Herman Broerenstichting -2024.01</v>
      </c>
      <c r="C5" s="14"/>
      <c r="D5" s="14"/>
      <c r="E5" s="17"/>
      <c r="F5" s="17"/>
      <c r="G5" s="17"/>
      <c r="H5" s="17"/>
      <c r="I5" s="21"/>
      <c r="J5" s="21"/>
      <c r="K5" s="22"/>
      <c r="L5" s="16"/>
      <c r="M5" s="16"/>
      <c r="N5" s="16"/>
      <c r="O5" s="24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9" customHeight="1">
      <c r="A6" s="12" t="str">
        <f>'1-Contractblad dag'!A7</f>
        <v>Naam leverancier</v>
      </c>
      <c r="B6" s="14" t="str">
        <f>'1-Contractblad dag'!B7</f>
        <v>Exploitatie calculatie</v>
      </c>
      <c r="C6" s="14"/>
      <c r="D6" s="14"/>
      <c r="E6" s="17"/>
      <c r="F6" s="17"/>
      <c r="G6" s="17"/>
      <c r="H6" s="17"/>
      <c r="I6" s="21"/>
      <c r="J6" s="21"/>
      <c r="K6" s="22"/>
      <c r="L6" s="16"/>
      <c r="M6" s="16"/>
      <c r="N6" s="16"/>
      <c r="O6" s="24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7" customHeight="1">
      <c r="A7" s="9"/>
      <c r="B7" s="33"/>
      <c r="C7" s="35"/>
      <c r="D7" s="35"/>
      <c r="E7" s="3"/>
      <c r="F7" s="3"/>
      <c r="G7" s="3"/>
      <c r="H7" s="3"/>
      <c r="I7" s="4"/>
      <c r="J7" s="4"/>
      <c r="K7" s="5"/>
      <c r="L7" s="8"/>
      <c r="M7" s="9"/>
      <c r="N7" s="7"/>
      <c r="O7" s="9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56" customHeight="1">
      <c r="A8" s="38" t="s">
        <v>19</v>
      </c>
      <c r="B8" s="43" t="s">
        <v>21</v>
      </c>
      <c r="C8" s="45" t="s">
        <v>24</v>
      </c>
      <c r="D8" s="45" t="s">
        <v>25</v>
      </c>
      <c r="E8" s="47" t="s">
        <v>26</v>
      </c>
      <c r="F8" s="47" t="s">
        <v>27</v>
      </c>
      <c r="G8" s="47" t="s">
        <v>28</v>
      </c>
      <c r="H8" s="47" t="s">
        <v>29</v>
      </c>
      <c r="I8" s="48" t="s">
        <v>30</v>
      </c>
      <c r="J8" s="48" t="s">
        <v>31</v>
      </c>
      <c r="K8" s="49" t="s">
        <v>32</v>
      </c>
      <c r="L8" s="51" t="s">
        <v>33</v>
      </c>
      <c r="M8" s="51" t="s">
        <v>34</v>
      </c>
      <c r="N8" s="7"/>
      <c r="O8" s="51" t="s">
        <v>35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7" customHeight="1">
      <c r="A9" s="52"/>
      <c r="B9" s="54"/>
      <c r="C9" s="55"/>
      <c r="D9" s="55"/>
      <c r="E9" s="57"/>
      <c r="F9" s="57"/>
      <c r="G9" s="57"/>
      <c r="H9" s="57"/>
      <c r="I9" s="61"/>
      <c r="J9" s="61"/>
      <c r="K9" s="62"/>
      <c r="L9" s="63"/>
      <c r="M9" s="64"/>
      <c r="N9" s="65"/>
      <c r="O9" s="260">
        <v>1.4</v>
      </c>
      <c r="P9" s="65" t="s">
        <v>38</v>
      </c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7" hidden="1" customHeight="1">
      <c r="A10" s="69">
        <v>1010</v>
      </c>
      <c r="B10" s="70">
        <v>10</v>
      </c>
      <c r="C10" s="71" t="s">
        <v>43</v>
      </c>
      <c r="D10" s="72" t="s">
        <v>44</v>
      </c>
      <c r="E10" s="257">
        <f>E26/255*B10*1.5</f>
        <v>4.4470588235294123E-2</v>
      </c>
      <c r="F10" s="73"/>
      <c r="G10" s="73"/>
      <c r="H10" s="73"/>
      <c r="I10" s="61">
        <f t="shared" ref="I10:I199" si="0">IF(E10=0,0,B10/(E10+F10+G10+H10))</f>
        <v>224.86772486772483</v>
      </c>
      <c r="J10" s="61">
        <f>SUMIF('3-Basis ruimtestaat'!J:J,A10,'3-Basis ruimtestaat'!I:I)</f>
        <v>0</v>
      </c>
      <c r="K10" s="75" t="str">
        <f t="shared" ref="K10:K41" si="1">IF(J10=0,"",J10/$J$202)</f>
        <v/>
      </c>
      <c r="L10" s="77"/>
      <c r="M10" s="64" t="s">
        <v>46</v>
      </c>
      <c r="N10" s="78"/>
      <c r="O10" s="80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7" hidden="1" customHeight="1">
      <c r="A11" s="69">
        <v>1012</v>
      </c>
      <c r="B11" s="81">
        <v>12</v>
      </c>
      <c r="C11" s="71" t="s">
        <v>43</v>
      </c>
      <c r="D11" s="72" t="s">
        <v>47</v>
      </c>
      <c r="E11" s="257">
        <f>E26/255*B11*1.5</f>
        <v>5.3364705882352939E-2</v>
      </c>
      <c r="F11" s="73"/>
      <c r="G11" s="73"/>
      <c r="H11" s="73"/>
      <c r="I11" s="61">
        <f t="shared" si="0"/>
        <v>224.86772486772489</v>
      </c>
      <c r="J11" s="61">
        <f>SUMIF('3-Basis ruimtestaat'!J:J,A11,'3-Basis ruimtestaat'!I:I)</f>
        <v>0</v>
      </c>
      <c r="K11" s="75" t="str">
        <f t="shared" si="1"/>
        <v/>
      </c>
      <c r="L11" s="77"/>
      <c r="M11" s="64" t="s">
        <v>46</v>
      </c>
      <c r="N11" s="78"/>
      <c r="O11" s="80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7" hidden="1" customHeight="1">
      <c r="A12" s="69">
        <v>1040</v>
      </c>
      <c r="B12" s="81">
        <v>40</v>
      </c>
      <c r="C12" s="71" t="s">
        <v>43</v>
      </c>
      <c r="D12" s="72" t="s">
        <v>48</v>
      </c>
      <c r="E12" s="257">
        <f>E26/255*B12*1.3</f>
        <v>0.15416470588235295</v>
      </c>
      <c r="F12" s="73"/>
      <c r="G12" s="73"/>
      <c r="H12" s="73"/>
      <c r="I12" s="61">
        <f t="shared" si="0"/>
        <v>259.46275946275944</v>
      </c>
      <c r="J12" s="61">
        <f>SUMIF('3-Basis ruimtestaat'!J:J,A12,'3-Basis ruimtestaat'!I:I)</f>
        <v>0</v>
      </c>
      <c r="K12" s="75" t="str">
        <f t="shared" si="1"/>
        <v/>
      </c>
      <c r="L12" s="77"/>
      <c r="M12" s="64" t="s">
        <v>46</v>
      </c>
      <c r="N12" s="78"/>
      <c r="O12" s="80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7" hidden="1" customHeight="1">
      <c r="A13" s="69">
        <v>1052</v>
      </c>
      <c r="B13" s="81">
        <v>52</v>
      </c>
      <c r="C13" s="71" t="s">
        <v>43</v>
      </c>
      <c r="D13" s="72" t="s">
        <v>49</v>
      </c>
      <c r="E13" s="257">
        <f>E26/255*B13*1.4</f>
        <v>0.21583058823529414</v>
      </c>
      <c r="F13" s="73"/>
      <c r="G13" s="73"/>
      <c r="H13" s="73"/>
      <c r="I13" s="61">
        <f t="shared" si="0"/>
        <v>240.92970521541949</v>
      </c>
      <c r="J13" s="61">
        <f>SUMIF('3-Basis ruimtestaat'!J:J,A13,'3-Basis ruimtestaat'!I:I)</f>
        <v>0</v>
      </c>
      <c r="K13" s="75" t="str">
        <f t="shared" si="1"/>
        <v/>
      </c>
      <c r="L13" s="77"/>
      <c r="M13" s="64" t="s">
        <v>46</v>
      </c>
      <c r="N13" s="78"/>
      <c r="O13" s="80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7" hidden="1" customHeight="1">
      <c r="A14" s="69">
        <v>1080</v>
      </c>
      <c r="B14" s="81">
        <v>80</v>
      </c>
      <c r="C14" s="71" t="s">
        <v>43</v>
      </c>
      <c r="D14" s="72" t="s">
        <v>50</v>
      </c>
      <c r="E14" s="257">
        <f>E26/255*B14*1.2</f>
        <v>0.2846117647058824</v>
      </c>
      <c r="F14" s="73"/>
      <c r="G14" s="73"/>
      <c r="H14" s="73"/>
      <c r="I14" s="61">
        <f t="shared" si="0"/>
        <v>281.08465608465605</v>
      </c>
      <c r="J14" s="61">
        <f>SUMIF('3-Basis ruimtestaat'!J:J,A14,'3-Basis ruimtestaat'!I:I)</f>
        <v>0</v>
      </c>
      <c r="K14" s="75" t="str">
        <f t="shared" si="1"/>
        <v/>
      </c>
      <c r="L14" s="77"/>
      <c r="M14" s="64" t="s">
        <v>46</v>
      </c>
      <c r="N14" s="78"/>
      <c r="O14" s="80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7" hidden="1" customHeight="1">
      <c r="A15" s="69">
        <v>1104</v>
      </c>
      <c r="B15" s="81">
        <v>104</v>
      </c>
      <c r="C15" s="71" t="s">
        <v>43</v>
      </c>
      <c r="D15" s="72" t="s">
        <v>51</v>
      </c>
      <c r="E15" s="257">
        <f>E26/255*B15*1.2</f>
        <v>0.36999529411764709</v>
      </c>
      <c r="F15" s="73"/>
      <c r="G15" s="73"/>
      <c r="H15" s="73"/>
      <c r="I15" s="61">
        <f t="shared" si="0"/>
        <v>281.08465608465605</v>
      </c>
      <c r="J15" s="61">
        <f>SUMIF('3-Basis ruimtestaat'!J:J,A15,'3-Basis ruimtestaat'!I:I)</f>
        <v>0</v>
      </c>
      <c r="K15" s="75" t="str">
        <f t="shared" si="1"/>
        <v/>
      </c>
      <c r="L15" s="77"/>
      <c r="M15" s="64" t="s">
        <v>46</v>
      </c>
      <c r="N15" s="78"/>
      <c r="O15" s="93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7" hidden="1" customHeight="1">
      <c r="A16" s="69">
        <v>1120</v>
      </c>
      <c r="B16" s="81">
        <v>120</v>
      </c>
      <c r="C16" s="71" t="s">
        <v>43</v>
      </c>
      <c r="D16" s="72" t="s">
        <v>55</v>
      </c>
      <c r="E16" s="257">
        <f>E26/255*B16*1.2</f>
        <v>0.42691764705882357</v>
      </c>
      <c r="F16" s="73"/>
      <c r="G16" s="73"/>
      <c r="H16" s="73"/>
      <c r="I16" s="61">
        <f t="shared" si="0"/>
        <v>281.08465608465605</v>
      </c>
      <c r="J16" s="61">
        <f>SUMIF('3-Basis ruimtestaat'!J:J,A16,'3-Basis ruimtestaat'!I:I)</f>
        <v>0</v>
      </c>
      <c r="K16" s="75" t="str">
        <f t="shared" si="1"/>
        <v/>
      </c>
      <c r="L16" s="77"/>
      <c r="M16" s="64" t="s">
        <v>46</v>
      </c>
      <c r="N16" s="78"/>
      <c r="O16" s="80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7" hidden="1" customHeight="1">
      <c r="A17" s="69">
        <v>1130</v>
      </c>
      <c r="B17" s="81">
        <v>130</v>
      </c>
      <c r="C17" s="71" t="s">
        <v>43</v>
      </c>
      <c r="D17" s="72" t="s">
        <v>56</v>
      </c>
      <c r="E17" s="257">
        <f>E26/255*B17*1.1</f>
        <v>0.4239529411764707</v>
      </c>
      <c r="F17" s="73"/>
      <c r="G17" s="73"/>
      <c r="H17" s="73"/>
      <c r="I17" s="61">
        <f t="shared" ref="I17" si="2">IF(E17=0,0,B17/(E17+F17+G17+H17))</f>
        <v>306.63780663780653</v>
      </c>
      <c r="J17" s="61">
        <f>SUMIF('3-Basis ruimtestaat'!J:J,A17,'3-Basis ruimtestaat'!I:I)</f>
        <v>0</v>
      </c>
      <c r="K17" s="75" t="str">
        <f t="shared" si="1"/>
        <v/>
      </c>
      <c r="L17" s="77"/>
      <c r="M17" s="64" t="s">
        <v>46</v>
      </c>
      <c r="N17" s="78"/>
      <c r="O17" s="80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7" hidden="1" customHeight="1">
      <c r="A18" s="69">
        <v>1135</v>
      </c>
      <c r="B18" s="81">
        <v>135</v>
      </c>
      <c r="C18" s="71" t="s">
        <v>43</v>
      </c>
      <c r="D18" s="72" t="s">
        <v>236</v>
      </c>
      <c r="E18" s="257">
        <f>E26/255*B18*1.1</f>
        <v>0.44025882352941181</v>
      </c>
      <c r="F18" s="73"/>
      <c r="G18" s="73"/>
      <c r="H18" s="73"/>
      <c r="I18" s="61">
        <f t="shared" si="0"/>
        <v>306.63780663780659</v>
      </c>
      <c r="J18" s="61">
        <f>SUMIF('3-Basis ruimtestaat'!J:J,A18,'3-Basis ruimtestaat'!I:I)</f>
        <v>0</v>
      </c>
      <c r="K18" s="75" t="str">
        <f t="shared" si="1"/>
        <v/>
      </c>
      <c r="L18" s="77"/>
      <c r="M18" s="64" t="s">
        <v>46</v>
      </c>
      <c r="N18" s="78"/>
      <c r="O18" s="80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7" hidden="1" customHeight="1">
      <c r="A19" s="69">
        <v>1156</v>
      </c>
      <c r="B19" s="81">
        <v>156</v>
      </c>
      <c r="C19" s="71" t="s">
        <v>43</v>
      </c>
      <c r="D19" s="72" t="s">
        <v>57</v>
      </c>
      <c r="E19" s="257">
        <f>E26/255*B19*1.1</f>
        <v>0.50874352941176471</v>
      </c>
      <c r="F19" s="73"/>
      <c r="G19" s="73"/>
      <c r="H19" s="73"/>
      <c r="I19" s="61">
        <f t="shared" si="0"/>
        <v>306.63780663780665</v>
      </c>
      <c r="J19" s="61">
        <f>SUMIF('3-Basis ruimtestaat'!J:J,A19,'3-Basis ruimtestaat'!I:I)</f>
        <v>0</v>
      </c>
      <c r="K19" s="75" t="str">
        <f t="shared" si="1"/>
        <v/>
      </c>
      <c r="L19" s="77"/>
      <c r="M19" s="64" t="s">
        <v>46</v>
      </c>
      <c r="N19" s="78"/>
      <c r="O19" s="80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7" hidden="1" customHeight="1">
      <c r="A20" s="69">
        <v>1160</v>
      </c>
      <c r="B20" s="81">
        <v>160</v>
      </c>
      <c r="C20" s="71" t="s">
        <v>43</v>
      </c>
      <c r="D20" s="72" t="s">
        <v>58</v>
      </c>
      <c r="E20" s="257">
        <f>E26/255*B20</f>
        <v>0.47435294117647064</v>
      </c>
      <c r="F20" s="73"/>
      <c r="G20" s="73"/>
      <c r="H20" s="73"/>
      <c r="I20" s="61">
        <f t="shared" si="0"/>
        <v>337.30158730158729</v>
      </c>
      <c r="J20" s="61">
        <f>SUMIF('3-Basis ruimtestaat'!J:J,A20,'3-Basis ruimtestaat'!I:I)</f>
        <v>0</v>
      </c>
      <c r="K20" s="75" t="str">
        <f t="shared" si="1"/>
        <v/>
      </c>
      <c r="L20" s="77"/>
      <c r="M20" s="64" t="s">
        <v>46</v>
      </c>
      <c r="N20" s="78"/>
      <c r="O20" s="80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7" customHeight="1">
      <c r="A21" s="69">
        <v>1200</v>
      </c>
      <c r="B21" s="81">
        <v>200</v>
      </c>
      <c r="C21" s="71" t="s">
        <v>43</v>
      </c>
      <c r="D21" s="72" t="s">
        <v>59</v>
      </c>
      <c r="E21" s="257">
        <f>E26/255*B21</f>
        <v>0.5929411764705883</v>
      </c>
      <c r="F21" s="73"/>
      <c r="G21" s="73"/>
      <c r="H21" s="73"/>
      <c r="I21" s="61">
        <f t="shared" ref="I21" si="3">IF(E21=0,0,B21/(E21+F21+G21+H21))</f>
        <v>337.30158730158729</v>
      </c>
      <c r="J21" s="61">
        <f>SUMIF('3-Basis ruimtestaat'!J:J,A21,'3-Basis ruimtestaat'!I:I)</f>
        <v>481.15999999999991</v>
      </c>
      <c r="K21" s="75">
        <f t="shared" si="1"/>
        <v>9.351101644352626E-2</v>
      </c>
      <c r="L21" s="77"/>
      <c r="M21" s="64" t="s">
        <v>46</v>
      </c>
      <c r="N21" s="78"/>
      <c r="O21" s="80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7" customHeight="1">
      <c r="A22" s="69">
        <v>1206</v>
      </c>
      <c r="B22" s="81">
        <v>206</v>
      </c>
      <c r="C22" s="71" t="s">
        <v>43</v>
      </c>
      <c r="D22" s="72" t="s">
        <v>495</v>
      </c>
      <c r="E22" s="257">
        <f>E26/255*B22</f>
        <v>0.61072941176470597</v>
      </c>
      <c r="F22" s="73"/>
      <c r="G22" s="73"/>
      <c r="H22" s="73"/>
      <c r="I22" s="61">
        <f t="shared" si="0"/>
        <v>337.30158730158723</v>
      </c>
      <c r="J22" s="61">
        <f>SUMIF('3-Basis ruimtestaat'!J:J,A22,'3-Basis ruimtestaat'!I:I)</f>
        <v>128.26</v>
      </c>
      <c r="K22" s="75">
        <f t="shared" si="1"/>
        <v>2.4926683367376089E-2</v>
      </c>
      <c r="L22" s="77"/>
      <c r="M22" s="64" t="s">
        <v>46</v>
      </c>
      <c r="N22" s="78"/>
      <c r="O22" s="80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7" hidden="1" customHeight="1">
      <c r="A23" s="69">
        <v>1210</v>
      </c>
      <c r="B23" s="81">
        <v>210</v>
      </c>
      <c r="C23" s="71" t="s">
        <v>43</v>
      </c>
      <c r="D23" s="223" t="s">
        <v>221</v>
      </c>
      <c r="E23" s="257">
        <f>E26/255*B23</f>
        <v>0.62258823529411766</v>
      </c>
      <c r="F23" s="73"/>
      <c r="G23" s="73"/>
      <c r="H23" s="73"/>
      <c r="I23" s="61">
        <f>IF(E23=0,0,B23/(E23+F23+G23+H23))</f>
        <v>337.30158730158729</v>
      </c>
      <c r="J23" s="61">
        <f>SUMIF('3-Basis ruimtestaat'!J:J,A23,'3-Basis ruimtestaat'!I:I)</f>
        <v>0</v>
      </c>
      <c r="K23" s="75" t="str">
        <f t="shared" si="1"/>
        <v/>
      </c>
      <c r="L23" s="77"/>
      <c r="M23" s="64" t="s">
        <v>46</v>
      </c>
      <c r="N23" s="78"/>
      <c r="O23" s="80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7" hidden="1" customHeight="1">
      <c r="A24" s="69">
        <v>1230</v>
      </c>
      <c r="B24" s="81">
        <v>230</v>
      </c>
      <c r="C24" s="71" t="s">
        <v>43</v>
      </c>
      <c r="D24" s="72" t="s">
        <v>249</v>
      </c>
      <c r="E24" s="257">
        <f>E26/255*B24</f>
        <v>0.68188235294117649</v>
      </c>
      <c r="F24" s="73"/>
      <c r="G24" s="73"/>
      <c r="H24" s="73"/>
      <c r="I24" s="61">
        <f>IF(E24=0,0,B24/(E24+F24+G24+H24))</f>
        <v>337.30158730158729</v>
      </c>
      <c r="J24" s="61">
        <f>SUMIF('3-Basis ruimtestaat'!J:J,A24,'3-Basis ruimtestaat'!I:I)</f>
        <v>0</v>
      </c>
      <c r="K24" s="75" t="str">
        <f t="shared" si="1"/>
        <v/>
      </c>
      <c r="L24" s="77"/>
      <c r="M24" s="64" t="s">
        <v>46</v>
      </c>
      <c r="N24" s="78"/>
      <c r="O24" s="80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7" hidden="1" customHeight="1">
      <c r="A25" s="69">
        <v>1245</v>
      </c>
      <c r="B25" s="81">
        <v>245</v>
      </c>
      <c r="C25" s="71" t="s">
        <v>43</v>
      </c>
      <c r="D25" s="72" t="s">
        <v>230</v>
      </c>
      <c r="E25" s="257">
        <f>E26/255*B25</f>
        <v>0.72635294117647065</v>
      </c>
      <c r="F25" s="73"/>
      <c r="G25" s="73"/>
      <c r="H25" s="73"/>
      <c r="I25" s="61">
        <f t="shared" ref="I25" si="4">IF(E25=0,0,B25/(E25+F25+G25+H25))</f>
        <v>337.30158730158729</v>
      </c>
      <c r="J25" s="61">
        <f>SUMIF('3-Basis ruimtestaat'!J:J,A25,'3-Basis ruimtestaat'!I:I)</f>
        <v>0</v>
      </c>
      <c r="K25" s="75" t="str">
        <f t="shared" si="1"/>
        <v/>
      </c>
      <c r="L25" s="77"/>
      <c r="M25" s="64" t="s">
        <v>46</v>
      </c>
      <c r="N25" s="78"/>
      <c r="O25" s="93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7" hidden="1" customHeight="1">
      <c r="A26" s="69">
        <v>1255</v>
      </c>
      <c r="B26" s="81">
        <v>255</v>
      </c>
      <c r="C26" s="71" t="s">
        <v>43</v>
      </c>
      <c r="D26" s="72" t="s">
        <v>61</v>
      </c>
      <c r="E26" s="257">
        <f>O26*$O$9</f>
        <v>0.75600000000000001</v>
      </c>
      <c r="F26" s="73"/>
      <c r="G26" s="73"/>
      <c r="H26" s="73"/>
      <c r="I26" s="61">
        <f t="shared" si="0"/>
        <v>337.30158730158729</v>
      </c>
      <c r="J26" s="61">
        <f>SUMIF('3-Basis ruimtestaat'!J:J,A26,'3-Basis ruimtestaat'!I:I)</f>
        <v>0</v>
      </c>
      <c r="K26" s="75" t="str">
        <f t="shared" si="1"/>
        <v/>
      </c>
      <c r="L26" s="77"/>
      <c r="M26" s="64" t="s">
        <v>46</v>
      </c>
      <c r="N26" s="78"/>
      <c r="O26" s="101">
        <v>0.54</v>
      </c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7" hidden="1" customHeight="1" thickBot="1">
      <c r="A27" s="69">
        <v>1365</v>
      </c>
      <c r="B27" s="102">
        <v>365</v>
      </c>
      <c r="C27" s="71" t="s">
        <v>43</v>
      </c>
      <c r="D27" s="72" t="s">
        <v>62</v>
      </c>
      <c r="E27" s="257">
        <f>E26</f>
        <v>0.75600000000000001</v>
      </c>
      <c r="F27" s="73"/>
      <c r="G27" s="73"/>
      <c r="H27" s="73"/>
      <c r="I27" s="61">
        <f t="shared" si="0"/>
        <v>482.80423280423281</v>
      </c>
      <c r="J27" s="61">
        <f>SUMIF('3-Basis ruimtestaat'!J:J,A27,'3-Basis ruimtestaat'!I:I)</f>
        <v>0</v>
      </c>
      <c r="K27" s="75" t="str">
        <f t="shared" si="1"/>
        <v/>
      </c>
      <c r="L27" s="77"/>
      <c r="M27" s="64" t="s">
        <v>46</v>
      </c>
      <c r="N27" s="78"/>
      <c r="O27" s="80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7" hidden="1" customHeight="1">
      <c r="A28" s="69">
        <v>2010</v>
      </c>
      <c r="B28" s="70">
        <v>10</v>
      </c>
      <c r="C28" s="71" t="s">
        <v>63</v>
      </c>
      <c r="D28" s="72" t="s">
        <v>44</v>
      </c>
      <c r="E28" s="257">
        <f>E43/255*B28*1.5</f>
        <v>0.26418823529411767</v>
      </c>
      <c r="F28" s="73"/>
      <c r="G28" s="73"/>
      <c r="H28" s="73"/>
      <c r="I28" s="61">
        <f t="shared" ref="I28:I50" si="5">IF(E28=0,0,B28/(E28+F28+G28+H28))</f>
        <v>37.85179907374421</v>
      </c>
      <c r="J28" s="61">
        <f>SUMIF('3-Basis ruimtestaat'!J:J,A28,'3-Basis ruimtestaat'!I:I)</f>
        <v>0</v>
      </c>
      <c r="K28" s="75" t="str">
        <f t="shared" si="1"/>
        <v/>
      </c>
      <c r="L28" s="77"/>
      <c r="M28" s="64" t="s">
        <v>64</v>
      </c>
      <c r="N28" s="78"/>
      <c r="O28" s="93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7" hidden="1" customHeight="1">
      <c r="A29" s="69">
        <v>2012</v>
      </c>
      <c r="B29" s="81">
        <v>12</v>
      </c>
      <c r="C29" s="71" t="s">
        <v>63</v>
      </c>
      <c r="D29" s="72" t="s">
        <v>47</v>
      </c>
      <c r="E29" s="257">
        <f>E43/255*B29*1.5</f>
        <v>0.31702588235294116</v>
      </c>
      <c r="F29" s="73"/>
      <c r="G29" s="73"/>
      <c r="H29" s="73"/>
      <c r="I29" s="61">
        <f t="shared" si="5"/>
        <v>37.85179907374421</v>
      </c>
      <c r="J29" s="61">
        <f>SUMIF('3-Basis ruimtestaat'!J:J,A29,'3-Basis ruimtestaat'!I:I)</f>
        <v>0</v>
      </c>
      <c r="K29" s="75" t="str">
        <f t="shared" si="1"/>
        <v/>
      </c>
      <c r="L29" s="77"/>
      <c r="M29" s="64" t="s">
        <v>64</v>
      </c>
      <c r="N29" s="78"/>
      <c r="O29" s="80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7" hidden="1" customHeight="1">
      <c r="A30" s="69">
        <v>2040</v>
      </c>
      <c r="B30" s="81">
        <v>40</v>
      </c>
      <c r="C30" s="71" t="s">
        <v>63</v>
      </c>
      <c r="D30" s="72" t="s">
        <v>48</v>
      </c>
      <c r="E30" s="257">
        <f>E43/255*B30*1.3</f>
        <v>0.915852549019608</v>
      </c>
      <c r="F30" s="73"/>
      <c r="G30" s="73"/>
      <c r="H30" s="73"/>
      <c r="I30" s="61">
        <f t="shared" si="5"/>
        <v>43.675152777397159</v>
      </c>
      <c r="J30" s="61">
        <f>SUMIF('3-Basis ruimtestaat'!J:J,A30,'3-Basis ruimtestaat'!I:I)</f>
        <v>0</v>
      </c>
      <c r="K30" s="75" t="str">
        <f t="shared" si="1"/>
        <v/>
      </c>
      <c r="L30" s="77"/>
      <c r="M30" s="64" t="s">
        <v>64</v>
      </c>
      <c r="N30" s="78"/>
      <c r="O30" s="80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7" hidden="1" customHeight="1">
      <c r="A31" s="69">
        <v>2052</v>
      </c>
      <c r="B31" s="81">
        <v>52</v>
      </c>
      <c r="C31" s="71" t="s">
        <v>63</v>
      </c>
      <c r="D31" s="72" t="s">
        <v>49</v>
      </c>
      <c r="E31" s="257">
        <f>E43/255*B31*1.4</f>
        <v>1.282193568627451</v>
      </c>
      <c r="F31" s="73"/>
      <c r="G31" s="73"/>
      <c r="H31" s="73"/>
      <c r="I31" s="61">
        <f t="shared" si="5"/>
        <v>40.55549900758308</v>
      </c>
      <c r="J31" s="61">
        <f>SUMIF('3-Basis ruimtestaat'!J:J,A31,'3-Basis ruimtestaat'!I:I)</f>
        <v>0</v>
      </c>
      <c r="K31" s="75" t="str">
        <f t="shared" si="1"/>
        <v/>
      </c>
      <c r="L31" s="77"/>
      <c r="M31" s="64" t="s">
        <v>64</v>
      </c>
      <c r="N31" s="78"/>
      <c r="O31" s="80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7" hidden="1" customHeight="1">
      <c r="A32" s="69">
        <v>2080</v>
      </c>
      <c r="B32" s="81">
        <v>80</v>
      </c>
      <c r="C32" s="71" t="s">
        <v>63</v>
      </c>
      <c r="D32" s="72" t="s">
        <v>50</v>
      </c>
      <c r="E32" s="257">
        <f>E43/255*B32*1.2</f>
        <v>1.6908047058823532</v>
      </c>
      <c r="F32" s="73"/>
      <c r="G32" s="73"/>
      <c r="H32" s="73"/>
      <c r="I32" s="61">
        <f t="shared" si="5"/>
        <v>47.314748842180258</v>
      </c>
      <c r="J32" s="61">
        <f>SUMIF('3-Basis ruimtestaat'!J:J,A32,'3-Basis ruimtestaat'!I:I)</f>
        <v>0</v>
      </c>
      <c r="K32" s="75" t="str">
        <f t="shared" si="1"/>
        <v/>
      </c>
      <c r="L32" s="77"/>
      <c r="M32" s="64" t="s">
        <v>64</v>
      </c>
      <c r="N32" s="78"/>
      <c r="O32" s="80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7" hidden="1" customHeight="1">
      <c r="A33" s="69">
        <v>2104</v>
      </c>
      <c r="B33" s="81">
        <v>104</v>
      </c>
      <c r="C33" s="71" t="s">
        <v>63</v>
      </c>
      <c r="D33" s="72" t="s">
        <v>51</v>
      </c>
      <c r="E33" s="257">
        <f>E43/255*B33*1.2</f>
        <v>2.1980461176470589</v>
      </c>
      <c r="F33" s="73"/>
      <c r="G33" s="73"/>
      <c r="H33" s="73"/>
      <c r="I33" s="61">
        <f t="shared" si="5"/>
        <v>47.314748842180265</v>
      </c>
      <c r="J33" s="61">
        <f>SUMIF('3-Basis ruimtestaat'!J:J,A33,'3-Basis ruimtestaat'!I:I)</f>
        <v>0</v>
      </c>
      <c r="K33" s="75" t="str">
        <f t="shared" si="1"/>
        <v/>
      </c>
      <c r="L33" s="77"/>
      <c r="M33" s="64" t="s">
        <v>64</v>
      </c>
      <c r="N33" s="78"/>
      <c r="O33" s="80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7" hidden="1" customHeight="1">
      <c r="A34" s="69">
        <v>2120</v>
      </c>
      <c r="B34" s="81">
        <v>120</v>
      </c>
      <c r="C34" s="71" t="s">
        <v>63</v>
      </c>
      <c r="D34" s="72" t="s">
        <v>55</v>
      </c>
      <c r="E34" s="257">
        <f>E43/255*B34*1.2</f>
        <v>2.5362070588235297</v>
      </c>
      <c r="F34" s="73"/>
      <c r="G34" s="73"/>
      <c r="H34" s="73"/>
      <c r="I34" s="61">
        <f t="shared" si="5"/>
        <v>47.314748842180258</v>
      </c>
      <c r="J34" s="61">
        <f>SUMIF('3-Basis ruimtestaat'!J:J,A34,'3-Basis ruimtestaat'!I:I)</f>
        <v>0</v>
      </c>
      <c r="K34" s="75" t="str">
        <f t="shared" si="1"/>
        <v/>
      </c>
      <c r="L34" s="77"/>
      <c r="M34" s="64" t="s">
        <v>64</v>
      </c>
      <c r="N34" s="78"/>
      <c r="O34" s="93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7" hidden="1" customHeight="1">
      <c r="A35" s="69">
        <v>2130</v>
      </c>
      <c r="B35" s="81">
        <v>130</v>
      </c>
      <c r="C35" s="71" t="s">
        <v>63</v>
      </c>
      <c r="D35" s="72" t="s">
        <v>56</v>
      </c>
      <c r="E35" s="257">
        <f>E43/255*B35*1.1</f>
        <v>2.518594509803922</v>
      </c>
      <c r="F35" s="73"/>
      <c r="G35" s="73"/>
      <c r="H35" s="73"/>
      <c r="I35" s="61">
        <f t="shared" si="5"/>
        <v>51.616089646014828</v>
      </c>
      <c r="J35" s="61">
        <f>SUMIF('3-Basis ruimtestaat'!J:J,A35,'3-Basis ruimtestaat'!I:I)</f>
        <v>0</v>
      </c>
      <c r="K35" s="75" t="str">
        <f t="shared" si="1"/>
        <v/>
      </c>
      <c r="L35" s="77"/>
      <c r="M35" s="64" t="s">
        <v>64</v>
      </c>
      <c r="N35" s="78"/>
      <c r="O35" s="93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7" hidden="1" customHeight="1">
      <c r="A36" s="69">
        <v>2156</v>
      </c>
      <c r="B36" s="81">
        <v>156</v>
      </c>
      <c r="C36" s="71" t="s">
        <v>63</v>
      </c>
      <c r="D36" s="72" t="s">
        <v>57</v>
      </c>
      <c r="E36" s="257">
        <f>E43/255*B36*1.1</f>
        <v>3.0223134117647064</v>
      </c>
      <c r="F36" s="73"/>
      <c r="G36" s="73"/>
      <c r="H36" s="73"/>
      <c r="I36" s="61">
        <f t="shared" si="5"/>
        <v>51.616089646014828</v>
      </c>
      <c r="J36" s="61">
        <f>SUMIF('3-Basis ruimtestaat'!J:J,A36,'3-Basis ruimtestaat'!I:I)</f>
        <v>0</v>
      </c>
      <c r="K36" s="75" t="str">
        <f t="shared" si="1"/>
        <v/>
      </c>
      <c r="L36" s="77"/>
      <c r="M36" s="64" t="s">
        <v>64</v>
      </c>
      <c r="N36" s="78"/>
      <c r="O36" s="80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7" hidden="1" customHeight="1">
      <c r="A37" s="69">
        <v>2160</v>
      </c>
      <c r="B37" s="81">
        <v>160</v>
      </c>
      <c r="C37" s="71" t="s">
        <v>63</v>
      </c>
      <c r="D37" s="72" t="s">
        <v>58</v>
      </c>
      <c r="E37" s="257">
        <f>E43/255*B37</f>
        <v>2.8180078431372553</v>
      </c>
      <c r="F37" s="73"/>
      <c r="G37" s="73"/>
      <c r="H37" s="73"/>
      <c r="I37" s="61">
        <f t="shared" si="5"/>
        <v>56.777698610616312</v>
      </c>
      <c r="J37" s="61">
        <f>SUMIF('3-Basis ruimtestaat'!J:J,A37,'3-Basis ruimtestaat'!I:I)</f>
        <v>0</v>
      </c>
      <c r="K37" s="75" t="str">
        <f t="shared" si="1"/>
        <v/>
      </c>
      <c r="L37" s="77"/>
      <c r="M37" s="64" t="s">
        <v>64</v>
      </c>
      <c r="N37" s="78"/>
      <c r="O37" s="93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7" customHeight="1">
      <c r="A38" s="69">
        <v>2200</v>
      </c>
      <c r="B38" s="81">
        <v>200</v>
      </c>
      <c r="C38" s="71" t="s">
        <v>63</v>
      </c>
      <c r="D38" s="72" t="s">
        <v>59</v>
      </c>
      <c r="E38" s="257">
        <f>E43/255*B38</f>
        <v>3.5225098039215688</v>
      </c>
      <c r="F38" s="73"/>
      <c r="G38" s="73"/>
      <c r="H38" s="73"/>
      <c r="I38" s="61">
        <f t="shared" si="5"/>
        <v>56.777698610616312</v>
      </c>
      <c r="J38" s="61">
        <f>SUMIF('3-Basis ruimtestaat'!J:J,A38,'3-Basis ruimtestaat'!I:I)</f>
        <v>188.78000000000006</v>
      </c>
      <c r="K38" s="75">
        <f t="shared" si="1"/>
        <v>3.668843977930189E-2</v>
      </c>
      <c r="L38" s="77"/>
      <c r="M38" s="64" t="s">
        <v>64</v>
      </c>
      <c r="N38" s="78"/>
      <c r="O38" s="80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7" customHeight="1">
      <c r="A39" s="69">
        <v>2206</v>
      </c>
      <c r="B39" s="81">
        <v>206</v>
      </c>
      <c r="C39" s="71" t="s">
        <v>63</v>
      </c>
      <c r="D39" s="72" t="s">
        <v>495</v>
      </c>
      <c r="E39" s="257">
        <f>E43/255*B39</f>
        <v>3.6281850980392161</v>
      </c>
      <c r="F39" s="73"/>
      <c r="G39" s="73"/>
      <c r="H39" s="73"/>
      <c r="I39" s="61">
        <f t="shared" si="5"/>
        <v>56.777698610616312</v>
      </c>
      <c r="J39" s="61">
        <f>SUMIF('3-Basis ruimtestaat'!J:J,A39,'3-Basis ruimtestaat'!I:I)</f>
        <v>9.64</v>
      </c>
      <c r="K39" s="75">
        <f t="shared" si="1"/>
        <v>1.8734853240410536E-3</v>
      </c>
      <c r="L39" s="77"/>
      <c r="M39" s="64" t="s">
        <v>64</v>
      </c>
      <c r="N39" s="78"/>
      <c r="O39" s="93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7" hidden="1" customHeight="1">
      <c r="A40" s="69">
        <v>2210</v>
      </c>
      <c r="B40" s="81">
        <v>210</v>
      </c>
      <c r="C40" s="71" t="s">
        <v>63</v>
      </c>
      <c r="D40" s="223" t="s">
        <v>221</v>
      </c>
      <c r="E40" s="257">
        <f>E43/255*B40</f>
        <v>3.6986352941176475</v>
      </c>
      <c r="F40" s="73"/>
      <c r="G40" s="73"/>
      <c r="H40" s="73"/>
      <c r="I40" s="61">
        <f t="shared" si="5"/>
        <v>56.777698610616312</v>
      </c>
      <c r="J40" s="61">
        <f>SUMIF('3-Basis ruimtestaat'!J:J,A40,'3-Basis ruimtestaat'!I:I)</f>
        <v>0</v>
      </c>
      <c r="K40" s="75" t="str">
        <f t="shared" si="1"/>
        <v/>
      </c>
      <c r="L40" s="77"/>
      <c r="M40" s="64" t="s">
        <v>64</v>
      </c>
      <c r="N40" s="78"/>
      <c r="O40" s="80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7" hidden="1" customHeight="1">
      <c r="A41" s="69">
        <v>2230</v>
      </c>
      <c r="B41" s="81">
        <v>230</v>
      </c>
      <c r="C41" s="71" t="s">
        <v>63</v>
      </c>
      <c r="D41" s="72" t="s">
        <v>249</v>
      </c>
      <c r="E41" s="257">
        <f>E43/255*B41</f>
        <v>4.0508862745098044</v>
      </c>
      <c r="F41" s="73"/>
      <c r="G41" s="73"/>
      <c r="H41" s="73"/>
      <c r="I41" s="61">
        <f t="shared" si="5"/>
        <v>56.777698610616312</v>
      </c>
      <c r="J41" s="61">
        <f>SUMIF('3-Basis ruimtestaat'!J:J,A41,'3-Basis ruimtestaat'!I:I)</f>
        <v>0</v>
      </c>
      <c r="K41" s="75" t="str">
        <f t="shared" si="1"/>
        <v/>
      </c>
      <c r="L41" s="77"/>
      <c r="M41" s="64" t="s">
        <v>64</v>
      </c>
      <c r="N41" s="78"/>
      <c r="O41" s="80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7" hidden="1" customHeight="1">
      <c r="A42" s="69">
        <v>2245</v>
      </c>
      <c r="B42" s="81">
        <v>245</v>
      </c>
      <c r="C42" s="71" t="s">
        <v>63</v>
      </c>
      <c r="D42" s="72" t="s">
        <v>230</v>
      </c>
      <c r="E42" s="257">
        <f>E43/255*B42</f>
        <v>4.3150745098039218</v>
      </c>
      <c r="F42" s="73"/>
      <c r="G42" s="73"/>
      <c r="H42" s="73"/>
      <c r="I42" s="61">
        <f t="shared" si="5"/>
        <v>56.777698610616312</v>
      </c>
      <c r="J42" s="61">
        <f>SUMIF('3-Basis ruimtestaat'!J:J,A42,'3-Basis ruimtestaat'!I:I)</f>
        <v>0</v>
      </c>
      <c r="K42" s="75" t="str">
        <f t="shared" ref="K42:K73" si="6">IF(J42=0,"",J42/$J$202)</f>
        <v/>
      </c>
      <c r="L42" s="77"/>
      <c r="M42" s="64" t="s">
        <v>64</v>
      </c>
      <c r="N42" s="78"/>
      <c r="O42" s="93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7" hidden="1" customHeight="1">
      <c r="A43" s="69">
        <v>2255</v>
      </c>
      <c r="B43" s="81">
        <v>255</v>
      </c>
      <c r="C43" s="71" t="s">
        <v>63</v>
      </c>
      <c r="D43" s="72" t="s">
        <v>61</v>
      </c>
      <c r="E43" s="257">
        <f>O43*$O$9</f>
        <v>4.4912000000000001</v>
      </c>
      <c r="F43" s="73"/>
      <c r="G43" s="73"/>
      <c r="H43" s="73"/>
      <c r="I43" s="61">
        <f t="shared" si="5"/>
        <v>56.777698610616312</v>
      </c>
      <c r="J43" s="61">
        <f>SUMIF('3-Basis ruimtestaat'!J:J,A43,'3-Basis ruimtestaat'!I:I)</f>
        <v>0</v>
      </c>
      <c r="K43" s="75" t="str">
        <f t="shared" si="6"/>
        <v/>
      </c>
      <c r="L43" s="77"/>
      <c r="M43" s="64" t="s">
        <v>64</v>
      </c>
      <c r="N43" s="78"/>
      <c r="O43" s="101">
        <v>3.2080000000000002</v>
      </c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7" hidden="1" customHeight="1">
      <c r="A44" s="69">
        <v>2315</v>
      </c>
      <c r="B44" s="81">
        <v>315</v>
      </c>
      <c r="C44" s="71" t="s">
        <v>63</v>
      </c>
      <c r="D44" s="72" t="s">
        <v>240</v>
      </c>
      <c r="E44" s="257">
        <f>E43/255*225</f>
        <v>3.9628235294117649</v>
      </c>
      <c r="F44" s="73"/>
      <c r="G44" s="73"/>
      <c r="H44" s="73"/>
      <c r="I44" s="61">
        <f t="shared" si="5"/>
        <v>79.488778054862834</v>
      </c>
      <c r="J44" s="61">
        <f>SUMIF('3-Basis ruimtestaat'!J:J,A44,'3-Basis ruimtestaat'!I:I)</f>
        <v>0</v>
      </c>
      <c r="K44" s="75" t="str">
        <f t="shared" si="6"/>
        <v/>
      </c>
      <c r="L44" s="77"/>
      <c r="M44" s="64" t="s">
        <v>64</v>
      </c>
      <c r="N44" s="78"/>
      <c r="O44" s="80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7" hidden="1" customHeight="1">
      <c r="A45" s="69">
        <v>2365</v>
      </c>
      <c r="B45" s="81">
        <v>365</v>
      </c>
      <c r="C45" s="71" t="s">
        <v>63</v>
      </c>
      <c r="D45" s="72" t="s">
        <v>62</v>
      </c>
      <c r="E45" s="257">
        <f>E43</f>
        <v>4.4912000000000001</v>
      </c>
      <c r="F45" s="73"/>
      <c r="G45" s="73"/>
      <c r="H45" s="73"/>
      <c r="I45" s="61">
        <f t="shared" si="5"/>
        <v>81.270039187744928</v>
      </c>
      <c r="J45" s="61">
        <f>SUMIF('3-Basis ruimtestaat'!J:J,A45,'3-Basis ruimtestaat'!I:I)</f>
        <v>0</v>
      </c>
      <c r="K45" s="75" t="str">
        <f t="shared" si="6"/>
        <v/>
      </c>
      <c r="L45" s="77"/>
      <c r="M45" s="64" t="s">
        <v>64</v>
      </c>
      <c r="N45" s="78"/>
      <c r="O45" s="80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7" hidden="1" customHeight="1">
      <c r="A46" s="69">
        <v>2450</v>
      </c>
      <c r="B46" s="81">
        <v>450</v>
      </c>
      <c r="C46" s="71" t="s">
        <v>63</v>
      </c>
      <c r="D46" s="72" t="s">
        <v>238</v>
      </c>
      <c r="E46" s="257">
        <f>E41</f>
        <v>4.0508862745098044</v>
      </c>
      <c r="F46" s="73"/>
      <c r="G46" s="73"/>
      <c r="H46" s="73"/>
      <c r="I46" s="61">
        <f t="shared" si="5"/>
        <v>111.08680162946669</v>
      </c>
      <c r="J46" s="61">
        <f>SUMIF('3-Basis ruimtestaat'!J:J,A46,'3-Basis ruimtestaat'!I:I)</f>
        <v>0</v>
      </c>
      <c r="K46" s="75" t="str">
        <f t="shared" si="6"/>
        <v/>
      </c>
      <c r="L46" s="77"/>
      <c r="M46" s="64" t="s">
        <v>64</v>
      </c>
      <c r="N46" s="78"/>
      <c r="O46" s="93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7" hidden="1" customHeight="1">
      <c r="A47" s="69">
        <v>2490</v>
      </c>
      <c r="B47" s="81">
        <v>490</v>
      </c>
      <c r="C47" s="71" t="s">
        <v>63</v>
      </c>
      <c r="D47" s="72" t="s">
        <v>237</v>
      </c>
      <c r="E47" s="257">
        <f>E42</f>
        <v>4.3150745098039218</v>
      </c>
      <c r="F47" s="73"/>
      <c r="G47" s="73"/>
      <c r="H47" s="73"/>
      <c r="I47" s="61">
        <f t="shared" si="5"/>
        <v>113.55539722123262</v>
      </c>
      <c r="J47" s="61">
        <f>SUMIF('3-Basis ruimtestaat'!J:J,A47,'3-Basis ruimtestaat'!I:I)</f>
        <v>0</v>
      </c>
      <c r="K47" s="75" t="str">
        <f t="shared" si="6"/>
        <v/>
      </c>
      <c r="L47" s="77"/>
      <c r="M47" s="64" t="s">
        <v>64</v>
      </c>
      <c r="N47" s="78"/>
      <c r="O47" s="93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7" hidden="1" customHeight="1">
      <c r="A48" s="69">
        <v>2510</v>
      </c>
      <c r="B48" s="81">
        <v>510</v>
      </c>
      <c r="C48" s="71" t="s">
        <v>63</v>
      </c>
      <c r="D48" s="72" t="s">
        <v>81</v>
      </c>
      <c r="E48" s="257">
        <f>E43</f>
        <v>4.4912000000000001</v>
      </c>
      <c r="F48" s="73"/>
      <c r="G48" s="73"/>
      <c r="H48" s="73"/>
      <c r="I48" s="61">
        <f t="shared" si="5"/>
        <v>113.55539722123262</v>
      </c>
      <c r="J48" s="61">
        <f>SUMIF('3-Basis ruimtestaat'!J:J,A48,'3-Basis ruimtestaat'!I:I)</f>
        <v>0</v>
      </c>
      <c r="K48" s="75" t="str">
        <f t="shared" si="6"/>
        <v/>
      </c>
      <c r="L48" s="77"/>
      <c r="M48" s="64" t="s">
        <v>64</v>
      </c>
      <c r="N48" s="78"/>
      <c r="O48" s="80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7" hidden="1" customHeight="1">
      <c r="A49" s="69">
        <v>2675</v>
      </c>
      <c r="B49" s="81">
        <v>675</v>
      </c>
      <c r="C49" s="71" t="s">
        <v>63</v>
      </c>
      <c r="D49" s="72" t="s">
        <v>239</v>
      </c>
      <c r="E49" s="257">
        <f>E41</f>
        <v>4.0508862745098044</v>
      </c>
      <c r="F49" s="73"/>
      <c r="G49" s="73"/>
      <c r="H49" s="73"/>
      <c r="I49" s="61">
        <f t="shared" si="5"/>
        <v>166.63020244420005</v>
      </c>
      <c r="J49" s="61">
        <f>SUMIF('3-Basis ruimtestaat'!J:J,A49,'3-Basis ruimtestaat'!I:I)</f>
        <v>0</v>
      </c>
      <c r="K49" s="75" t="str">
        <f t="shared" si="6"/>
        <v/>
      </c>
      <c r="L49" s="77"/>
      <c r="M49" s="64" t="s">
        <v>64</v>
      </c>
      <c r="N49" s="78"/>
      <c r="O49" s="80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7" hidden="1" customHeight="1" thickBot="1">
      <c r="A50" s="69">
        <v>21020</v>
      </c>
      <c r="B50" s="126">
        <v>1020</v>
      </c>
      <c r="C50" s="71" t="s">
        <v>63</v>
      </c>
      <c r="D50" s="72" t="s">
        <v>82</v>
      </c>
      <c r="E50" s="257">
        <f>E43</f>
        <v>4.4912000000000001</v>
      </c>
      <c r="F50" s="73"/>
      <c r="G50" s="73"/>
      <c r="H50" s="73"/>
      <c r="I50" s="61">
        <f t="shared" si="5"/>
        <v>227.11079444246525</v>
      </c>
      <c r="J50" s="61">
        <f>SUMIF('3-Basis ruimtestaat'!J:J,A50,'3-Basis ruimtestaat'!I:I)</f>
        <v>0</v>
      </c>
      <c r="K50" s="75" t="str">
        <f t="shared" si="6"/>
        <v/>
      </c>
      <c r="L50" s="77"/>
      <c r="M50" s="64" t="s">
        <v>64</v>
      </c>
      <c r="N50" s="78"/>
      <c r="O50" s="80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7" customHeight="1">
      <c r="A51" s="69">
        <v>3010</v>
      </c>
      <c r="B51" s="127">
        <v>10</v>
      </c>
      <c r="C51" s="128" t="s">
        <v>83</v>
      </c>
      <c r="D51" s="72" t="s">
        <v>44</v>
      </c>
      <c r="E51" s="257">
        <f>E66/255*B51*1.5</f>
        <v>3.0800000000000001E-2</v>
      </c>
      <c r="F51" s="73"/>
      <c r="G51" s="73"/>
      <c r="H51" s="73"/>
      <c r="I51" s="61">
        <f t="shared" si="0"/>
        <v>324.67532467532465</v>
      </c>
      <c r="J51" s="61">
        <f>SUMIF('3-Basis ruimtestaat'!J:J,A51,'3-Basis ruimtestaat'!I:I)</f>
        <v>3.26</v>
      </c>
      <c r="K51" s="75">
        <f t="shared" si="6"/>
        <v>6.3356453904292887E-4</v>
      </c>
      <c r="L51" s="77"/>
      <c r="M51" s="64" t="s">
        <v>84</v>
      </c>
      <c r="N51" s="78"/>
      <c r="O51" s="93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7" hidden="1" customHeight="1">
      <c r="A52" s="69">
        <v>3012</v>
      </c>
      <c r="B52" s="81">
        <v>12</v>
      </c>
      <c r="C52" s="128" t="s">
        <v>83</v>
      </c>
      <c r="D52" s="72" t="s">
        <v>47</v>
      </c>
      <c r="E52" s="257">
        <f>E66/255*B52*1.5</f>
        <v>3.696E-2</v>
      </c>
      <c r="F52" s="73"/>
      <c r="G52" s="73"/>
      <c r="H52" s="73"/>
      <c r="I52" s="61">
        <f t="shared" si="0"/>
        <v>324.6753246753247</v>
      </c>
      <c r="J52" s="61">
        <f>SUMIF('3-Basis ruimtestaat'!J:J,A52,'3-Basis ruimtestaat'!I:I)</f>
        <v>0</v>
      </c>
      <c r="K52" s="75" t="str">
        <f t="shared" si="6"/>
        <v/>
      </c>
      <c r="L52" s="77"/>
      <c r="M52" s="64" t="s">
        <v>84</v>
      </c>
      <c r="N52" s="78"/>
      <c r="O52" s="80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7" hidden="1" customHeight="1">
      <c r="A53" s="69">
        <v>3040</v>
      </c>
      <c r="B53" s="81">
        <v>40</v>
      </c>
      <c r="C53" s="128" t="s">
        <v>83</v>
      </c>
      <c r="D53" s="72" t="s">
        <v>48</v>
      </c>
      <c r="E53" s="257">
        <f>E66/255*B53*1.3</f>
        <v>0.10677333333333335</v>
      </c>
      <c r="F53" s="73"/>
      <c r="G53" s="73"/>
      <c r="H53" s="73"/>
      <c r="I53" s="61">
        <f t="shared" si="0"/>
        <v>374.6253746253746</v>
      </c>
      <c r="J53" s="61">
        <f>SUMIF('3-Basis ruimtestaat'!J:J,A53,'3-Basis ruimtestaat'!I:I)</f>
        <v>0</v>
      </c>
      <c r="K53" s="75" t="str">
        <f t="shared" si="6"/>
        <v/>
      </c>
      <c r="L53" s="77"/>
      <c r="M53" s="64" t="s">
        <v>84</v>
      </c>
      <c r="N53" s="78"/>
      <c r="O53" s="80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7" hidden="1" customHeight="1">
      <c r="A54" s="69">
        <v>3052</v>
      </c>
      <c r="B54" s="81">
        <v>52</v>
      </c>
      <c r="C54" s="128" t="s">
        <v>83</v>
      </c>
      <c r="D54" s="72" t="s">
        <v>49</v>
      </c>
      <c r="E54" s="257">
        <f>E66/255*B54*1.4</f>
        <v>0.14948266666666665</v>
      </c>
      <c r="F54" s="73"/>
      <c r="G54" s="73"/>
      <c r="H54" s="73"/>
      <c r="I54" s="61">
        <f t="shared" si="0"/>
        <v>347.86641929499075</v>
      </c>
      <c r="J54" s="61">
        <f>SUMIF('3-Basis ruimtestaat'!J:J,A54,'3-Basis ruimtestaat'!I:I)</f>
        <v>0</v>
      </c>
      <c r="K54" s="75" t="str">
        <f t="shared" si="6"/>
        <v/>
      </c>
      <c r="L54" s="77"/>
      <c r="M54" s="64" t="s">
        <v>84</v>
      </c>
      <c r="N54" s="78"/>
      <c r="O54" s="80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7" hidden="1" customHeight="1">
      <c r="A55" s="69">
        <v>3080</v>
      </c>
      <c r="B55" s="81">
        <v>80</v>
      </c>
      <c r="C55" s="128" t="s">
        <v>83</v>
      </c>
      <c r="D55" s="72" t="s">
        <v>50</v>
      </c>
      <c r="E55" s="257">
        <f>E66/255*B55*1.2</f>
        <v>0.19711999999999999</v>
      </c>
      <c r="F55" s="73"/>
      <c r="G55" s="73"/>
      <c r="H55" s="73"/>
      <c r="I55" s="61">
        <f t="shared" si="0"/>
        <v>405.84415584415586</v>
      </c>
      <c r="J55" s="61">
        <f>SUMIF('3-Basis ruimtestaat'!J:J,A55,'3-Basis ruimtestaat'!I:I)</f>
        <v>0</v>
      </c>
      <c r="K55" s="75" t="str">
        <f t="shared" si="6"/>
        <v/>
      </c>
      <c r="L55" s="77"/>
      <c r="M55" s="64" t="s">
        <v>84</v>
      </c>
      <c r="N55" s="78"/>
      <c r="O55" s="80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7" hidden="1" customHeight="1">
      <c r="A56" s="69">
        <v>3104</v>
      </c>
      <c r="B56" s="81">
        <v>104</v>
      </c>
      <c r="C56" s="128" t="s">
        <v>83</v>
      </c>
      <c r="D56" s="72" t="s">
        <v>51</v>
      </c>
      <c r="E56" s="257">
        <f>E66/255*B56*1.2</f>
        <v>0.25625599999999998</v>
      </c>
      <c r="F56" s="73"/>
      <c r="G56" s="73"/>
      <c r="H56" s="73"/>
      <c r="I56" s="61">
        <f t="shared" si="0"/>
        <v>405.84415584415586</v>
      </c>
      <c r="J56" s="61">
        <f>SUMIF('3-Basis ruimtestaat'!J:J,A56,'3-Basis ruimtestaat'!I:I)</f>
        <v>0</v>
      </c>
      <c r="K56" s="75" t="str">
        <f t="shared" si="6"/>
        <v/>
      </c>
      <c r="L56" s="77"/>
      <c r="M56" s="64" t="s">
        <v>84</v>
      </c>
      <c r="N56" s="78"/>
      <c r="O56" s="93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7" hidden="1" customHeight="1">
      <c r="A57" s="69">
        <v>3120</v>
      </c>
      <c r="B57" s="81">
        <v>120</v>
      </c>
      <c r="C57" s="128" t="s">
        <v>83</v>
      </c>
      <c r="D57" s="72" t="s">
        <v>55</v>
      </c>
      <c r="E57" s="257">
        <f>E66/255*B57*1.2</f>
        <v>0.29567999999999994</v>
      </c>
      <c r="F57" s="73"/>
      <c r="G57" s="73"/>
      <c r="H57" s="73"/>
      <c r="I57" s="61">
        <f t="shared" si="0"/>
        <v>405.84415584415592</v>
      </c>
      <c r="J57" s="61">
        <f>SUMIF('3-Basis ruimtestaat'!J:J,A57,'3-Basis ruimtestaat'!I:I)</f>
        <v>0</v>
      </c>
      <c r="K57" s="75" t="str">
        <f t="shared" si="6"/>
        <v/>
      </c>
      <c r="L57" s="77"/>
      <c r="M57" s="64" t="s">
        <v>84</v>
      </c>
      <c r="N57" s="78"/>
      <c r="O57" s="93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7" hidden="1" customHeight="1">
      <c r="A58" s="69">
        <v>3130</v>
      </c>
      <c r="B58" s="81">
        <v>130</v>
      </c>
      <c r="C58" s="128" t="s">
        <v>83</v>
      </c>
      <c r="D58" s="72" t="s">
        <v>56</v>
      </c>
      <c r="E58" s="257">
        <f>E66/255*B58*1.1</f>
        <v>0.29362666666666665</v>
      </c>
      <c r="F58" s="73"/>
      <c r="G58" s="73"/>
      <c r="H58" s="73"/>
      <c r="I58" s="61">
        <f t="shared" si="0"/>
        <v>442.73907910271549</v>
      </c>
      <c r="J58" s="61">
        <f>SUMIF('3-Basis ruimtestaat'!J:J,A58,'3-Basis ruimtestaat'!I:I)</f>
        <v>0</v>
      </c>
      <c r="K58" s="75" t="str">
        <f t="shared" si="6"/>
        <v/>
      </c>
      <c r="L58" s="77"/>
      <c r="M58" s="64" t="s">
        <v>84</v>
      </c>
      <c r="N58" s="78"/>
      <c r="O58" s="93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7" hidden="1" customHeight="1">
      <c r="A59" s="69">
        <v>3156</v>
      </c>
      <c r="B59" s="81">
        <v>156</v>
      </c>
      <c r="C59" s="128" t="s">
        <v>83</v>
      </c>
      <c r="D59" s="72" t="s">
        <v>57</v>
      </c>
      <c r="E59" s="257">
        <f>E66/255*B59*1.1</f>
        <v>0.352352</v>
      </c>
      <c r="F59" s="73"/>
      <c r="G59" s="73"/>
      <c r="H59" s="73"/>
      <c r="I59" s="61">
        <f t="shared" si="0"/>
        <v>442.73907910271549</v>
      </c>
      <c r="J59" s="61">
        <f>SUMIF('3-Basis ruimtestaat'!J:J,A59,'3-Basis ruimtestaat'!I:I)</f>
        <v>0</v>
      </c>
      <c r="K59" s="75" t="str">
        <f t="shared" si="6"/>
        <v/>
      </c>
      <c r="L59" s="77"/>
      <c r="M59" s="64" t="s">
        <v>84</v>
      </c>
      <c r="N59" s="78"/>
      <c r="O59" s="80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7" hidden="1" customHeight="1">
      <c r="A60" s="69">
        <v>3160</v>
      </c>
      <c r="B60" s="81">
        <v>160</v>
      </c>
      <c r="C60" s="128" t="s">
        <v>83</v>
      </c>
      <c r="D60" s="72" t="s">
        <v>58</v>
      </c>
      <c r="E60" s="257">
        <f>E66/255*B60</f>
        <v>0.32853333333333334</v>
      </c>
      <c r="F60" s="73"/>
      <c r="G60" s="73"/>
      <c r="H60" s="73"/>
      <c r="I60" s="61">
        <f t="shared" si="0"/>
        <v>487.01298701298703</v>
      </c>
      <c r="J60" s="61">
        <f>SUMIF('3-Basis ruimtestaat'!J:J,A60,'3-Basis ruimtestaat'!I:I)</f>
        <v>0</v>
      </c>
      <c r="K60" s="75" t="str">
        <f t="shared" si="6"/>
        <v/>
      </c>
      <c r="L60" s="77"/>
      <c r="M60" s="64" t="s">
        <v>84</v>
      </c>
      <c r="N60" s="78"/>
      <c r="O60" s="93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7" customHeight="1">
      <c r="A61" s="69">
        <v>3200</v>
      </c>
      <c r="B61" s="81">
        <v>200</v>
      </c>
      <c r="C61" s="128" t="s">
        <v>83</v>
      </c>
      <c r="D61" s="72" t="s">
        <v>59</v>
      </c>
      <c r="E61" s="257">
        <f>E66/255*B61</f>
        <v>0.41066666666666662</v>
      </c>
      <c r="F61" s="73"/>
      <c r="G61" s="73"/>
      <c r="H61" s="73"/>
      <c r="I61" s="61">
        <f t="shared" si="0"/>
        <v>487.01298701298708</v>
      </c>
      <c r="J61" s="61">
        <f>SUMIF('3-Basis ruimtestaat'!J:J,A61,'3-Basis ruimtestaat'!I:I)</f>
        <v>1391.36</v>
      </c>
      <c r="K61" s="75">
        <f t="shared" si="6"/>
        <v>0.270403790503917</v>
      </c>
      <c r="L61" s="77"/>
      <c r="M61" s="64" t="s">
        <v>84</v>
      </c>
      <c r="N61" s="78"/>
      <c r="O61" s="93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7" customHeight="1">
      <c r="A62" s="69">
        <v>3206</v>
      </c>
      <c r="B62" s="81">
        <v>206</v>
      </c>
      <c r="C62" s="128" t="s">
        <v>83</v>
      </c>
      <c r="D62" s="658" t="s">
        <v>495</v>
      </c>
      <c r="E62" s="257">
        <f>E66/255*B62*1.05</f>
        <v>0.44413599999999998</v>
      </c>
      <c r="F62" s="73"/>
      <c r="G62" s="73"/>
      <c r="H62" s="73"/>
      <c r="I62" s="61">
        <f t="shared" si="0"/>
        <v>463.82189239332098</v>
      </c>
      <c r="J62" s="61">
        <f>SUMIF('3-Basis ruimtestaat'!J:J,A62,'3-Basis ruimtestaat'!I:I)</f>
        <v>90.64</v>
      </c>
      <c r="K62" s="75">
        <f t="shared" si="6"/>
        <v>1.7615426324800943E-2</v>
      </c>
      <c r="L62" s="77"/>
      <c r="M62" s="64" t="s">
        <v>84</v>
      </c>
      <c r="N62" s="78"/>
      <c r="O62" s="80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7" hidden="1" customHeight="1">
      <c r="A63" s="69">
        <v>3210</v>
      </c>
      <c r="B63" s="81">
        <v>210</v>
      </c>
      <c r="C63" s="128" t="s">
        <v>83</v>
      </c>
      <c r="D63" s="223" t="s">
        <v>221</v>
      </c>
      <c r="E63" s="257">
        <f>E66/255*B63</f>
        <v>0.43119999999999997</v>
      </c>
      <c r="F63" s="73"/>
      <c r="G63" s="73"/>
      <c r="H63" s="73"/>
      <c r="I63" s="61">
        <f t="shared" si="0"/>
        <v>487.01298701298703</v>
      </c>
      <c r="J63" s="61">
        <f>SUMIF('3-Basis ruimtestaat'!J:J,A63,'3-Basis ruimtestaat'!I:I)</f>
        <v>0</v>
      </c>
      <c r="K63" s="75" t="str">
        <f t="shared" si="6"/>
        <v/>
      </c>
      <c r="L63" s="77"/>
      <c r="M63" s="64" t="s">
        <v>84</v>
      </c>
      <c r="N63" s="78"/>
      <c r="O63" s="93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7" hidden="1" customHeight="1">
      <c r="A64" s="69">
        <v>3230</v>
      </c>
      <c r="B64" s="81">
        <v>230</v>
      </c>
      <c r="C64" s="128" t="s">
        <v>83</v>
      </c>
      <c r="D64" s="72" t="s">
        <v>249</v>
      </c>
      <c r="E64" s="257">
        <f>E66/255*B64</f>
        <v>0.47226666666666667</v>
      </c>
      <c r="F64" s="73"/>
      <c r="G64" s="73"/>
      <c r="H64" s="73"/>
      <c r="I64" s="61">
        <f t="shared" ref="I64:I65" si="7">IF(E64=0,0,B64/(E64+F64+G64+H64))</f>
        <v>487.01298701298703</v>
      </c>
      <c r="J64" s="61">
        <f>SUMIF('3-Basis ruimtestaat'!J:J,A64,'3-Basis ruimtestaat'!I:I)</f>
        <v>0</v>
      </c>
      <c r="K64" s="75" t="str">
        <f t="shared" si="6"/>
        <v/>
      </c>
      <c r="L64" s="77"/>
      <c r="M64" s="64" t="s">
        <v>84</v>
      </c>
      <c r="N64" s="78"/>
      <c r="O64" s="93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7" hidden="1" customHeight="1">
      <c r="A65" s="69">
        <v>3245</v>
      </c>
      <c r="B65" s="81">
        <v>245</v>
      </c>
      <c r="C65" s="128" t="s">
        <v>83</v>
      </c>
      <c r="D65" s="72" t="s">
        <v>230</v>
      </c>
      <c r="E65" s="257">
        <f>E66/255*B65</f>
        <v>0.50306666666666666</v>
      </c>
      <c r="F65" s="73"/>
      <c r="G65" s="73"/>
      <c r="H65" s="73"/>
      <c r="I65" s="61">
        <f t="shared" si="7"/>
        <v>487.01298701298703</v>
      </c>
      <c r="J65" s="61">
        <f>SUMIF('3-Basis ruimtestaat'!J:J,A65,'3-Basis ruimtestaat'!I:I)</f>
        <v>0</v>
      </c>
      <c r="K65" s="75" t="str">
        <f t="shared" si="6"/>
        <v/>
      </c>
      <c r="L65" s="77"/>
      <c r="M65" s="64" t="s">
        <v>84</v>
      </c>
      <c r="N65" s="78"/>
      <c r="O65" s="93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7" hidden="1" customHeight="1">
      <c r="A66" s="69">
        <v>3255</v>
      </c>
      <c r="B66" s="81">
        <v>255</v>
      </c>
      <c r="C66" s="128" t="s">
        <v>83</v>
      </c>
      <c r="D66" s="72" t="s">
        <v>61</v>
      </c>
      <c r="E66" s="257">
        <f>O66*$O$9</f>
        <v>0.52359999999999995</v>
      </c>
      <c r="F66" s="73"/>
      <c r="G66" s="73"/>
      <c r="H66" s="73"/>
      <c r="I66" s="61">
        <f t="shared" si="0"/>
        <v>487.01298701298708</v>
      </c>
      <c r="J66" s="61">
        <f>SUMIF('3-Basis ruimtestaat'!J:J,A66,'3-Basis ruimtestaat'!I:I)</f>
        <v>0</v>
      </c>
      <c r="K66" s="75" t="str">
        <f t="shared" si="6"/>
        <v/>
      </c>
      <c r="L66" s="77"/>
      <c r="M66" s="64" t="s">
        <v>84</v>
      </c>
      <c r="N66" s="78"/>
      <c r="O66" s="101">
        <v>0.374</v>
      </c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7" hidden="1" customHeight="1" thickBot="1">
      <c r="A67" s="69">
        <v>3365</v>
      </c>
      <c r="B67" s="126">
        <v>365</v>
      </c>
      <c r="C67" s="128" t="s">
        <v>83</v>
      </c>
      <c r="D67" s="72" t="s">
        <v>62</v>
      </c>
      <c r="E67" s="257">
        <f>E66</f>
        <v>0.52359999999999995</v>
      </c>
      <c r="F67" s="73"/>
      <c r="G67" s="73"/>
      <c r="H67" s="73"/>
      <c r="I67" s="61">
        <f t="shared" si="0"/>
        <v>697.09702062643248</v>
      </c>
      <c r="J67" s="61">
        <f>SUMIF('3-Basis ruimtestaat'!J:J,A67,'3-Basis ruimtestaat'!I:I)</f>
        <v>0</v>
      </c>
      <c r="K67" s="75" t="str">
        <f t="shared" si="6"/>
        <v/>
      </c>
      <c r="L67" s="77"/>
      <c r="M67" s="64" t="s">
        <v>84</v>
      </c>
      <c r="N67" s="78"/>
      <c r="O67" s="80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7" hidden="1" customHeight="1">
      <c r="A68" s="69">
        <v>4010</v>
      </c>
      <c r="B68" s="70">
        <v>10</v>
      </c>
      <c r="C68" s="129" t="s">
        <v>296</v>
      </c>
      <c r="D68" s="72" t="s">
        <v>44</v>
      </c>
      <c r="E68" s="257">
        <f>E83/255*B68*1.5</f>
        <v>9.2564705882352938E-2</v>
      </c>
      <c r="F68" s="73"/>
      <c r="G68" s="73"/>
      <c r="H68" s="73"/>
      <c r="I68" s="61">
        <f t="shared" si="0"/>
        <v>108.03253685815963</v>
      </c>
      <c r="J68" s="61">
        <f>SUMIF('3-Basis ruimtestaat'!J:J,A68,'3-Basis ruimtestaat'!I:I)</f>
        <v>0</v>
      </c>
      <c r="K68" s="75" t="str">
        <f t="shared" si="6"/>
        <v/>
      </c>
      <c r="L68" s="77"/>
      <c r="M68" s="64" t="s">
        <v>84</v>
      </c>
      <c r="N68" s="78"/>
      <c r="O68" s="80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7" hidden="1" customHeight="1">
      <c r="A69" s="69">
        <v>4012</v>
      </c>
      <c r="B69" s="81">
        <v>12</v>
      </c>
      <c r="C69" s="129" t="s">
        <v>296</v>
      </c>
      <c r="D69" s="72" t="s">
        <v>47</v>
      </c>
      <c r="E69" s="257">
        <f>E83/255*B69*1.5</f>
        <v>0.11107764705882353</v>
      </c>
      <c r="F69" s="73"/>
      <c r="G69" s="73"/>
      <c r="H69" s="73"/>
      <c r="I69" s="61">
        <f t="shared" si="0"/>
        <v>108.03253685815963</v>
      </c>
      <c r="J69" s="61">
        <f>SUMIF('3-Basis ruimtestaat'!J:J,A69,'3-Basis ruimtestaat'!I:I)</f>
        <v>0</v>
      </c>
      <c r="K69" s="75" t="str">
        <f t="shared" si="6"/>
        <v/>
      </c>
      <c r="L69" s="77"/>
      <c r="M69" s="64" t="s">
        <v>84</v>
      </c>
      <c r="N69" s="78"/>
      <c r="O69" s="93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7" hidden="1" customHeight="1">
      <c r="A70" s="69">
        <v>4040</v>
      </c>
      <c r="B70" s="81">
        <v>40</v>
      </c>
      <c r="C70" s="129" t="s">
        <v>296</v>
      </c>
      <c r="D70" s="72" t="s">
        <v>48</v>
      </c>
      <c r="E70" s="257">
        <f>E83/255*B70*1.3</f>
        <v>0.32089098039215685</v>
      </c>
      <c r="F70" s="73"/>
      <c r="G70" s="73"/>
      <c r="H70" s="73"/>
      <c r="I70" s="61">
        <f t="shared" si="0"/>
        <v>124.65292714403034</v>
      </c>
      <c r="J70" s="61">
        <f>SUMIF('3-Basis ruimtestaat'!J:J,A70,'3-Basis ruimtestaat'!I:I)</f>
        <v>0</v>
      </c>
      <c r="K70" s="75" t="str">
        <f t="shared" si="6"/>
        <v/>
      </c>
      <c r="L70" s="77"/>
      <c r="M70" s="64" t="s">
        <v>84</v>
      </c>
      <c r="N70" s="78"/>
      <c r="O70" s="93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7" hidden="1" customHeight="1">
      <c r="A71" s="69">
        <v>4052</v>
      </c>
      <c r="B71" s="81">
        <v>52</v>
      </c>
      <c r="C71" s="129" t="s">
        <v>296</v>
      </c>
      <c r="D71" s="72" t="s">
        <v>49</v>
      </c>
      <c r="E71" s="257">
        <f>E83/255*B71*1.4</f>
        <v>0.44924737254901959</v>
      </c>
      <c r="F71" s="73"/>
      <c r="G71" s="73"/>
      <c r="H71" s="73"/>
      <c r="I71" s="61">
        <f t="shared" si="0"/>
        <v>115.74914663374247</v>
      </c>
      <c r="J71" s="61">
        <f>SUMIF('3-Basis ruimtestaat'!J:J,A71,'3-Basis ruimtestaat'!I:I)</f>
        <v>0</v>
      </c>
      <c r="K71" s="75" t="str">
        <f t="shared" si="6"/>
        <v/>
      </c>
      <c r="L71" s="77"/>
      <c r="M71" s="64" t="s">
        <v>84</v>
      </c>
      <c r="N71" s="78"/>
      <c r="O71" s="93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7" hidden="1" customHeight="1">
      <c r="A72" s="69">
        <v>4080</v>
      </c>
      <c r="B72" s="81">
        <v>80</v>
      </c>
      <c r="C72" s="129" t="s">
        <v>296</v>
      </c>
      <c r="D72" s="72" t="s">
        <v>50</v>
      </c>
      <c r="E72" s="257">
        <f>E83/255*B72*1.2</f>
        <v>0.59241411764705876</v>
      </c>
      <c r="F72" s="73"/>
      <c r="G72" s="73"/>
      <c r="H72" s="73"/>
      <c r="I72" s="61">
        <f t="shared" si="0"/>
        <v>135.04067107269955</v>
      </c>
      <c r="J72" s="61">
        <f>SUMIF('3-Basis ruimtestaat'!J:J,A72,'3-Basis ruimtestaat'!I:I)</f>
        <v>0</v>
      </c>
      <c r="K72" s="75" t="str">
        <f t="shared" si="6"/>
        <v/>
      </c>
      <c r="L72" s="77"/>
      <c r="M72" s="64" t="s">
        <v>84</v>
      </c>
      <c r="N72" s="78"/>
      <c r="O72" s="93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7" hidden="1" customHeight="1">
      <c r="A73" s="69">
        <v>4104</v>
      </c>
      <c r="B73" s="81">
        <v>104</v>
      </c>
      <c r="C73" s="129" t="s">
        <v>296</v>
      </c>
      <c r="D73" s="72" t="s">
        <v>51</v>
      </c>
      <c r="E73" s="257">
        <f>E83/255*B73*1.2</f>
        <v>0.77013835294117639</v>
      </c>
      <c r="F73" s="130"/>
      <c r="G73" s="130"/>
      <c r="H73" s="73"/>
      <c r="I73" s="61">
        <f t="shared" si="0"/>
        <v>135.04067107269955</v>
      </c>
      <c r="J73" s="61">
        <f>SUMIF('3-Basis ruimtestaat'!J:J,A73,'3-Basis ruimtestaat'!I:I)</f>
        <v>0</v>
      </c>
      <c r="K73" s="75" t="str">
        <f t="shared" si="6"/>
        <v/>
      </c>
      <c r="L73" s="77"/>
      <c r="M73" s="64" t="s">
        <v>84</v>
      </c>
      <c r="N73" s="78"/>
      <c r="O73" s="80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7" hidden="1" customHeight="1">
      <c r="A74" s="69">
        <v>4120</v>
      </c>
      <c r="B74" s="81">
        <v>120</v>
      </c>
      <c r="C74" s="129" t="s">
        <v>296</v>
      </c>
      <c r="D74" s="72" t="s">
        <v>55</v>
      </c>
      <c r="E74" s="257">
        <f>E83/255*B74*1.2</f>
        <v>0.88862117647058814</v>
      </c>
      <c r="F74" s="130"/>
      <c r="G74" s="130"/>
      <c r="H74" s="73"/>
      <c r="I74" s="61">
        <f t="shared" si="0"/>
        <v>135.04067107269955</v>
      </c>
      <c r="J74" s="61">
        <f>SUMIF('3-Basis ruimtestaat'!J:J,A74,'3-Basis ruimtestaat'!I:I)</f>
        <v>0</v>
      </c>
      <c r="K74" s="75" t="str">
        <f t="shared" ref="K74:K105" si="8">IF(J74=0,"",J74/$J$202)</f>
        <v/>
      </c>
      <c r="L74" s="77"/>
      <c r="M74" s="64" t="s">
        <v>84</v>
      </c>
      <c r="N74" s="78"/>
      <c r="O74" s="80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7" hidden="1" customHeight="1">
      <c r="A75" s="69">
        <v>4130</v>
      </c>
      <c r="B75" s="81">
        <v>130</v>
      </c>
      <c r="C75" s="129" t="s">
        <v>296</v>
      </c>
      <c r="D75" s="72" t="s">
        <v>56</v>
      </c>
      <c r="E75" s="257">
        <f>E83/255*B75*1.1</f>
        <v>0.88245019607843145</v>
      </c>
      <c r="F75" s="73"/>
      <c r="G75" s="73"/>
      <c r="H75" s="73"/>
      <c r="I75" s="61">
        <f t="shared" si="0"/>
        <v>147.31709571567222</v>
      </c>
      <c r="J75" s="61">
        <f>SUMIF('3-Basis ruimtestaat'!J:J,A75,'3-Basis ruimtestaat'!I:I)</f>
        <v>0</v>
      </c>
      <c r="K75" s="75" t="str">
        <f t="shared" si="8"/>
        <v/>
      </c>
      <c r="L75" s="77"/>
      <c r="M75" s="64" t="s">
        <v>84</v>
      </c>
      <c r="N75" s="78"/>
      <c r="O75" s="80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7" hidden="1" customHeight="1">
      <c r="A76" s="69">
        <v>4156</v>
      </c>
      <c r="B76" s="81">
        <v>156</v>
      </c>
      <c r="C76" s="129" t="s">
        <v>296</v>
      </c>
      <c r="D76" s="72" t="s">
        <v>57</v>
      </c>
      <c r="E76" s="257">
        <f>E83/255*B76*1.1</f>
        <v>1.0589402352941177</v>
      </c>
      <c r="F76" s="73"/>
      <c r="G76" s="73"/>
      <c r="H76" s="73"/>
      <c r="I76" s="61">
        <f t="shared" si="0"/>
        <v>147.31709571567222</v>
      </c>
      <c r="J76" s="61">
        <f>SUMIF('3-Basis ruimtestaat'!J:J,A76,'3-Basis ruimtestaat'!I:I)</f>
        <v>0</v>
      </c>
      <c r="K76" s="75" t="str">
        <f t="shared" si="8"/>
        <v/>
      </c>
      <c r="L76" s="77"/>
      <c r="M76" s="64" t="s">
        <v>84</v>
      </c>
      <c r="N76" s="78"/>
      <c r="O76" s="80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7" hidden="1" customHeight="1">
      <c r="A77" s="69">
        <v>4160</v>
      </c>
      <c r="B77" s="81">
        <v>160</v>
      </c>
      <c r="C77" s="129" t="s">
        <v>296</v>
      </c>
      <c r="D77" s="72" t="s">
        <v>58</v>
      </c>
      <c r="E77" s="257">
        <f>E83/255*B77</f>
        <v>0.98735686274509804</v>
      </c>
      <c r="F77" s="73"/>
      <c r="G77" s="73"/>
      <c r="H77" s="73"/>
      <c r="I77" s="61">
        <f t="shared" si="0"/>
        <v>162.04880528723945</v>
      </c>
      <c r="J77" s="61">
        <f>SUMIF('3-Basis ruimtestaat'!J:J,A77,'3-Basis ruimtestaat'!I:I)</f>
        <v>0</v>
      </c>
      <c r="K77" s="75" t="str">
        <f t="shared" si="8"/>
        <v/>
      </c>
      <c r="L77" s="77"/>
      <c r="M77" s="64" t="s">
        <v>84</v>
      </c>
      <c r="N77" s="78"/>
      <c r="O77" s="80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7" customHeight="1">
      <c r="A78" s="69">
        <v>4200</v>
      </c>
      <c r="B78" s="81">
        <v>200</v>
      </c>
      <c r="C78" s="129" t="s">
        <v>296</v>
      </c>
      <c r="D78" s="72" t="s">
        <v>59</v>
      </c>
      <c r="E78" s="257">
        <f>E83/255*B78</f>
        <v>1.2341960784313726</v>
      </c>
      <c r="F78" s="73"/>
      <c r="G78" s="73"/>
      <c r="H78" s="73"/>
      <c r="I78" s="61">
        <f t="shared" si="0"/>
        <v>162.04880528723945</v>
      </c>
      <c r="J78" s="61">
        <f>SUMIF('3-Basis ruimtestaat'!J:J,A78,'3-Basis ruimtestaat'!I:I)</f>
        <v>5</v>
      </c>
      <c r="K78" s="75">
        <f t="shared" si="8"/>
        <v>9.7172475313332652E-4</v>
      </c>
      <c r="L78" s="77"/>
      <c r="M78" s="64" t="s">
        <v>84</v>
      </c>
      <c r="N78" s="78"/>
      <c r="O78" s="80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7" customHeight="1">
      <c r="A79" s="69">
        <v>4206</v>
      </c>
      <c r="B79" s="81">
        <v>206</v>
      </c>
      <c r="C79" s="129" t="s">
        <v>296</v>
      </c>
      <c r="D79" s="658" t="s">
        <v>495</v>
      </c>
      <c r="E79" s="257">
        <f>E83/255*B79*1.05</f>
        <v>1.3347830588235297</v>
      </c>
      <c r="F79" s="73"/>
      <c r="G79" s="73"/>
      <c r="H79" s="73"/>
      <c r="I79" s="61">
        <f t="shared" si="0"/>
        <v>154.33219551165658</v>
      </c>
      <c r="J79" s="61">
        <f>SUMIF('3-Basis ruimtestaat'!J:J,A79,'3-Basis ruimtestaat'!I:I)</f>
        <v>5.3</v>
      </c>
      <c r="K79" s="75">
        <f t="shared" si="8"/>
        <v>1.0300282383213261E-3</v>
      </c>
      <c r="L79" s="77"/>
      <c r="M79" s="64" t="s">
        <v>84</v>
      </c>
      <c r="N79" s="78"/>
      <c r="O79" s="80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7" hidden="1" customHeight="1">
      <c r="A80" s="69">
        <v>4210</v>
      </c>
      <c r="B80" s="81">
        <v>210</v>
      </c>
      <c r="C80" s="129" t="s">
        <v>296</v>
      </c>
      <c r="D80" s="223" t="s">
        <v>221</v>
      </c>
      <c r="E80" s="257">
        <f>E83/255*B80</f>
        <v>1.2959058823529412</v>
      </c>
      <c r="F80" s="73"/>
      <c r="G80" s="73"/>
      <c r="H80" s="73"/>
      <c r="I80" s="61">
        <f t="shared" si="0"/>
        <v>162.04880528723945</v>
      </c>
      <c r="J80" s="61">
        <f>SUMIF('3-Basis ruimtestaat'!J:J,A80,'3-Basis ruimtestaat'!I:I)</f>
        <v>0</v>
      </c>
      <c r="K80" s="75" t="str">
        <f t="shared" si="8"/>
        <v/>
      </c>
      <c r="L80" s="77"/>
      <c r="M80" s="64" t="s">
        <v>84</v>
      </c>
      <c r="N80" s="78"/>
      <c r="O80" s="80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7" hidden="1" customHeight="1">
      <c r="A81" s="69">
        <v>4225</v>
      </c>
      <c r="B81" s="81">
        <v>225</v>
      </c>
      <c r="C81" s="129" t="s">
        <v>296</v>
      </c>
      <c r="D81" s="72" t="s">
        <v>229</v>
      </c>
      <c r="E81" s="257">
        <f>E83/255*B81</f>
        <v>1.3884705882352941</v>
      </c>
      <c r="F81" s="73"/>
      <c r="G81" s="73"/>
      <c r="H81" s="73"/>
      <c r="I81" s="61">
        <f t="shared" ref="I81:I82" si="9">IF(E81=0,0,B81/(E81+F81+G81+H81))</f>
        <v>162.04880528723945</v>
      </c>
      <c r="J81" s="61">
        <f>SUMIF('3-Basis ruimtestaat'!J:J,A81,'3-Basis ruimtestaat'!I:I)</f>
        <v>0</v>
      </c>
      <c r="K81" s="75" t="str">
        <f t="shared" si="8"/>
        <v/>
      </c>
      <c r="L81" s="77"/>
      <c r="M81" s="64" t="s">
        <v>84</v>
      </c>
      <c r="N81" s="78"/>
      <c r="O81" s="80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7" hidden="1" customHeight="1">
      <c r="A82" s="69">
        <v>4245</v>
      </c>
      <c r="B82" s="81">
        <v>245</v>
      </c>
      <c r="C82" s="129" t="s">
        <v>296</v>
      </c>
      <c r="D82" s="72" t="s">
        <v>230</v>
      </c>
      <c r="E82" s="257">
        <f>E83/255*B82</f>
        <v>1.5118901960784314</v>
      </c>
      <c r="F82" s="73"/>
      <c r="G82" s="73"/>
      <c r="H82" s="73"/>
      <c r="I82" s="61">
        <f t="shared" si="9"/>
        <v>162.04880528723945</v>
      </c>
      <c r="J82" s="61">
        <f>SUMIF('3-Basis ruimtestaat'!J:J,A82,'3-Basis ruimtestaat'!I:I)</f>
        <v>0</v>
      </c>
      <c r="K82" s="75" t="str">
        <f t="shared" si="8"/>
        <v/>
      </c>
      <c r="L82" s="77"/>
      <c r="M82" s="64" t="s">
        <v>84</v>
      </c>
      <c r="N82" s="78"/>
      <c r="O82" s="93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7" hidden="1" customHeight="1">
      <c r="A83" s="69">
        <v>4255</v>
      </c>
      <c r="B83" s="81">
        <v>255</v>
      </c>
      <c r="C83" s="129" t="s">
        <v>296</v>
      </c>
      <c r="D83" s="72" t="s">
        <v>61</v>
      </c>
      <c r="E83" s="257">
        <f>O83*$O$9</f>
        <v>1.5736000000000001</v>
      </c>
      <c r="F83" s="73"/>
      <c r="G83" s="73"/>
      <c r="H83" s="73"/>
      <c r="I83" s="61">
        <f t="shared" si="0"/>
        <v>162.04880528723945</v>
      </c>
      <c r="J83" s="61">
        <f>SUMIF('3-Basis ruimtestaat'!J:J,A83,'3-Basis ruimtestaat'!I:I)</f>
        <v>0</v>
      </c>
      <c r="K83" s="75" t="str">
        <f t="shared" si="8"/>
        <v/>
      </c>
      <c r="L83" s="77"/>
      <c r="M83" s="64" t="s">
        <v>84</v>
      </c>
      <c r="N83" s="78"/>
      <c r="O83" s="101">
        <v>1.1240000000000001</v>
      </c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7" hidden="1" customHeight="1" thickBot="1">
      <c r="A84" s="69">
        <v>4365</v>
      </c>
      <c r="B84" s="126">
        <v>365</v>
      </c>
      <c r="C84" s="129" t="s">
        <v>296</v>
      </c>
      <c r="D84" s="72" t="s">
        <v>62</v>
      </c>
      <c r="E84" s="257">
        <f>E83</f>
        <v>1.5736000000000001</v>
      </c>
      <c r="F84" s="73"/>
      <c r="G84" s="73"/>
      <c r="H84" s="73"/>
      <c r="I84" s="61">
        <f t="shared" si="0"/>
        <v>231.95221148957802</v>
      </c>
      <c r="J84" s="61">
        <f>SUMIF('3-Basis ruimtestaat'!J:J,A84,'3-Basis ruimtestaat'!I:I)</f>
        <v>0</v>
      </c>
      <c r="K84" s="75" t="str">
        <f t="shared" si="8"/>
        <v/>
      </c>
      <c r="L84" s="77"/>
      <c r="M84" s="64" t="s">
        <v>84</v>
      </c>
      <c r="N84" s="78"/>
      <c r="O84" s="80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7" hidden="1" customHeight="1">
      <c r="A85" s="69">
        <v>5010</v>
      </c>
      <c r="B85" s="70">
        <v>10</v>
      </c>
      <c r="C85" s="128" t="s">
        <v>496</v>
      </c>
      <c r="D85" s="72" t="s">
        <v>44</v>
      </c>
      <c r="E85" s="257">
        <f>E100/255*B85*1.5</f>
        <v>2.8576470588235293E-2</v>
      </c>
      <c r="F85" s="73"/>
      <c r="G85" s="73"/>
      <c r="H85" s="73"/>
      <c r="I85" s="61">
        <f t="shared" si="0"/>
        <v>349.93824619184852</v>
      </c>
      <c r="J85" s="61">
        <f>SUMIF('3-Basis ruimtestaat'!J:J,A85,'3-Basis ruimtestaat'!I:I)</f>
        <v>0</v>
      </c>
      <c r="K85" s="75" t="str">
        <f t="shared" si="8"/>
        <v/>
      </c>
      <c r="L85" s="77"/>
      <c r="M85" s="64" t="s">
        <v>84</v>
      </c>
      <c r="N85" s="78"/>
      <c r="O85" s="80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7" hidden="1" customHeight="1">
      <c r="A86" s="69">
        <v>5012</v>
      </c>
      <c r="B86" s="81">
        <v>12</v>
      </c>
      <c r="C86" s="128" t="s">
        <v>496</v>
      </c>
      <c r="D86" s="72" t="s">
        <v>47</v>
      </c>
      <c r="E86" s="257">
        <f>E100/255*B86*1.5</f>
        <v>3.4291764705882348E-2</v>
      </c>
      <c r="F86" s="73"/>
      <c r="G86" s="73"/>
      <c r="H86" s="73"/>
      <c r="I86" s="61">
        <f t="shared" si="0"/>
        <v>349.93824619184852</v>
      </c>
      <c r="J86" s="61">
        <f>SUMIF('3-Basis ruimtestaat'!J:J,A86,'3-Basis ruimtestaat'!I:I)</f>
        <v>0</v>
      </c>
      <c r="K86" s="75" t="str">
        <f t="shared" si="8"/>
        <v/>
      </c>
      <c r="L86" s="77"/>
      <c r="M86" s="64" t="s">
        <v>84</v>
      </c>
      <c r="N86" s="78"/>
      <c r="O86" s="80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7" hidden="1" customHeight="1">
      <c r="A87" s="69">
        <v>5040</v>
      </c>
      <c r="B87" s="81">
        <v>40</v>
      </c>
      <c r="C87" s="128" t="s">
        <v>496</v>
      </c>
      <c r="D87" s="72" t="s">
        <v>48</v>
      </c>
      <c r="E87" s="257">
        <f>E100/255*B87*1.3</f>
        <v>9.9065098039215677E-2</v>
      </c>
      <c r="F87" s="73"/>
      <c r="G87" s="73"/>
      <c r="H87" s="73"/>
      <c r="I87" s="61">
        <f t="shared" si="0"/>
        <v>403.7748994521329</v>
      </c>
      <c r="J87" s="61">
        <f>SUMIF('3-Basis ruimtestaat'!J:J,A87,'3-Basis ruimtestaat'!I:I)</f>
        <v>0</v>
      </c>
      <c r="K87" s="75" t="str">
        <f t="shared" si="8"/>
        <v/>
      </c>
      <c r="L87" s="77"/>
      <c r="M87" s="64" t="s">
        <v>84</v>
      </c>
      <c r="N87" s="78"/>
      <c r="O87" s="80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7" hidden="1" customHeight="1">
      <c r="A88" s="69">
        <v>5052</v>
      </c>
      <c r="B88" s="81">
        <v>52</v>
      </c>
      <c r="C88" s="128" t="s">
        <v>496</v>
      </c>
      <c r="D88" s="72" t="s">
        <v>49</v>
      </c>
      <c r="E88" s="257">
        <f>E100/255*B88*1.4</f>
        <v>0.13869113725490193</v>
      </c>
      <c r="F88" s="73"/>
      <c r="G88" s="73"/>
      <c r="H88" s="73"/>
      <c r="I88" s="61">
        <f t="shared" si="0"/>
        <v>374.93383520555204</v>
      </c>
      <c r="J88" s="61">
        <f>SUMIF('3-Basis ruimtestaat'!J:J,A88,'3-Basis ruimtestaat'!I:I)</f>
        <v>0</v>
      </c>
      <c r="K88" s="75" t="str">
        <f t="shared" si="8"/>
        <v/>
      </c>
      <c r="L88" s="77"/>
      <c r="M88" s="64" t="s">
        <v>84</v>
      </c>
      <c r="N88" s="78"/>
      <c r="O88" s="80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7" hidden="1" customHeight="1">
      <c r="A89" s="69">
        <v>5080</v>
      </c>
      <c r="B89" s="81">
        <v>80</v>
      </c>
      <c r="C89" s="128" t="s">
        <v>496</v>
      </c>
      <c r="D89" s="72" t="s">
        <v>50</v>
      </c>
      <c r="E89" s="257">
        <f>E100/255*B89*1.2</f>
        <v>0.18288941176470586</v>
      </c>
      <c r="F89" s="73"/>
      <c r="G89" s="73"/>
      <c r="H89" s="73"/>
      <c r="I89" s="61">
        <f t="shared" si="0"/>
        <v>437.42280773981071</v>
      </c>
      <c r="J89" s="61">
        <f>SUMIF('3-Basis ruimtestaat'!J:J,A89,'3-Basis ruimtestaat'!I:I)</f>
        <v>0</v>
      </c>
      <c r="K89" s="75" t="str">
        <f t="shared" si="8"/>
        <v/>
      </c>
      <c r="L89" s="77"/>
      <c r="M89" s="64" t="s">
        <v>84</v>
      </c>
      <c r="N89" s="78"/>
      <c r="O89" s="80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7" hidden="1" customHeight="1">
      <c r="A90" s="69">
        <v>5104</v>
      </c>
      <c r="B90" s="81">
        <v>104</v>
      </c>
      <c r="C90" s="128" t="s">
        <v>496</v>
      </c>
      <c r="D90" s="72" t="s">
        <v>51</v>
      </c>
      <c r="E90" s="257">
        <f>E100/255*B90*1.2</f>
        <v>0.2377562352941176</v>
      </c>
      <c r="F90" s="73"/>
      <c r="G90" s="73"/>
      <c r="H90" s="73"/>
      <c r="I90" s="61">
        <f t="shared" si="0"/>
        <v>437.42280773981071</v>
      </c>
      <c r="J90" s="61">
        <f>SUMIF('3-Basis ruimtestaat'!J:J,A90,'3-Basis ruimtestaat'!I:I)</f>
        <v>0</v>
      </c>
      <c r="K90" s="75" t="str">
        <f t="shared" si="8"/>
        <v/>
      </c>
      <c r="L90" s="77"/>
      <c r="M90" s="64" t="s">
        <v>84</v>
      </c>
      <c r="N90" s="78"/>
      <c r="O90" s="80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7" hidden="1" customHeight="1">
      <c r="A91" s="69">
        <v>5120</v>
      </c>
      <c r="B91" s="81">
        <v>120</v>
      </c>
      <c r="C91" s="128" t="s">
        <v>496</v>
      </c>
      <c r="D91" s="72" t="s">
        <v>55</v>
      </c>
      <c r="E91" s="257">
        <f>E100/255*B91*1.2</f>
        <v>0.27433411764705878</v>
      </c>
      <c r="F91" s="73"/>
      <c r="G91" s="73"/>
      <c r="H91" s="73"/>
      <c r="I91" s="61">
        <f t="shared" si="0"/>
        <v>437.42280773981071</v>
      </c>
      <c r="J91" s="61">
        <f>SUMIF('3-Basis ruimtestaat'!J:J,A91,'3-Basis ruimtestaat'!I:I)</f>
        <v>0</v>
      </c>
      <c r="K91" s="75" t="str">
        <f t="shared" si="8"/>
        <v/>
      </c>
      <c r="L91" s="77"/>
      <c r="M91" s="64" t="s">
        <v>84</v>
      </c>
      <c r="N91" s="78"/>
      <c r="O91" s="80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7" hidden="1" customHeight="1">
      <c r="A92" s="69">
        <v>5130</v>
      </c>
      <c r="B92" s="81">
        <v>130</v>
      </c>
      <c r="C92" s="128" t="s">
        <v>496</v>
      </c>
      <c r="D92" s="72" t="s">
        <v>56</v>
      </c>
      <c r="E92" s="257">
        <f>E100/255*B92*1.1</f>
        <v>0.2724290196078431</v>
      </c>
      <c r="F92" s="73"/>
      <c r="G92" s="73"/>
      <c r="H92" s="73"/>
      <c r="I92" s="61">
        <f t="shared" si="0"/>
        <v>477.18851753433893</v>
      </c>
      <c r="J92" s="61">
        <f>SUMIF('3-Basis ruimtestaat'!J:J,A92,'3-Basis ruimtestaat'!I:I)</f>
        <v>0</v>
      </c>
      <c r="K92" s="75" t="str">
        <f t="shared" si="8"/>
        <v/>
      </c>
      <c r="L92" s="77"/>
      <c r="M92" s="64" t="s">
        <v>84</v>
      </c>
      <c r="N92" s="78"/>
      <c r="O92" s="93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7" hidden="1" customHeight="1">
      <c r="A93" s="69">
        <v>5156</v>
      </c>
      <c r="B93" s="81">
        <v>156</v>
      </c>
      <c r="C93" s="128" t="s">
        <v>496</v>
      </c>
      <c r="D93" s="72" t="s">
        <v>57</v>
      </c>
      <c r="E93" s="257">
        <f>E100/255*B93*1.1</f>
        <v>0.3269148235294117</v>
      </c>
      <c r="F93" s="73"/>
      <c r="G93" s="73"/>
      <c r="H93" s="73"/>
      <c r="I93" s="61">
        <f t="shared" si="0"/>
        <v>477.18851753433893</v>
      </c>
      <c r="J93" s="61">
        <f>SUMIF('3-Basis ruimtestaat'!J:J,A93,'3-Basis ruimtestaat'!I:I)</f>
        <v>0</v>
      </c>
      <c r="K93" s="75" t="str">
        <f t="shared" si="8"/>
        <v/>
      </c>
      <c r="L93" s="77"/>
      <c r="M93" s="64" t="s">
        <v>84</v>
      </c>
      <c r="N93" s="78"/>
      <c r="O93" s="80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7" hidden="1" customHeight="1">
      <c r="A94" s="69">
        <v>5160</v>
      </c>
      <c r="B94" s="81">
        <v>160</v>
      </c>
      <c r="C94" s="128" t="s">
        <v>496</v>
      </c>
      <c r="D94" s="72" t="s">
        <v>58</v>
      </c>
      <c r="E94" s="257">
        <f>E100/255*B94</f>
        <v>0.30481568627450978</v>
      </c>
      <c r="F94" s="73"/>
      <c r="G94" s="73"/>
      <c r="H94" s="73"/>
      <c r="I94" s="61">
        <f t="shared" si="0"/>
        <v>524.90736928777278</v>
      </c>
      <c r="J94" s="61">
        <f>SUMIF('3-Basis ruimtestaat'!J:J,A94,'3-Basis ruimtestaat'!I:I)</f>
        <v>0</v>
      </c>
      <c r="K94" s="75" t="str">
        <f t="shared" si="8"/>
        <v/>
      </c>
      <c r="L94" s="77"/>
      <c r="M94" s="64" t="s">
        <v>84</v>
      </c>
      <c r="N94" s="78"/>
      <c r="O94" s="80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7" customHeight="1">
      <c r="A95" s="69">
        <v>5200</v>
      </c>
      <c r="B95" s="81">
        <v>200</v>
      </c>
      <c r="C95" s="128" t="s">
        <v>496</v>
      </c>
      <c r="D95" s="72" t="s">
        <v>59</v>
      </c>
      <c r="E95" s="257">
        <f>E100/255*B95</f>
        <v>0.38101960784313721</v>
      </c>
      <c r="F95" s="73"/>
      <c r="G95" s="73"/>
      <c r="H95" s="73"/>
      <c r="I95" s="61">
        <f t="shared" si="0"/>
        <v>524.90736928777278</v>
      </c>
      <c r="J95" s="61">
        <f>SUMIF('3-Basis ruimtestaat'!J:J,A95,'3-Basis ruimtestaat'!I:I)</f>
        <v>326.08</v>
      </c>
      <c r="K95" s="75">
        <f t="shared" si="8"/>
        <v>6.3372001500343014E-2</v>
      </c>
      <c r="L95" s="77"/>
      <c r="M95" s="64" t="s">
        <v>84</v>
      </c>
      <c r="N95" s="78"/>
      <c r="O95" s="80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7" hidden="1" customHeight="1">
      <c r="A96" s="69">
        <v>5208</v>
      </c>
      <c r="B96" s="81">
        <v>208</v>
      </c>
      <c r="C96" s="128" t="s">
        <v>496</v>
      </c>
      <c r="D96" s="72" t="s">
        <v>60</v>
      </c>
      <c r="E96" s="257">
        <f>E100/255*B96*1.05</f>
        <v>0.41607341176470586</v>
      </c>
      <c r="F96" s="73"/>
      <c r="G96" s="73"/>
      <c r="H96" s="73"/>
      <c r="I96" s="61">
        <f t="shared" si="0"/>
        <v>499.91178027406932</v>
      </c>
      <c r="J96" s="61">
        <f>SUMIF('3-Basis ruimtestaat'!J:J,A96,'3-Basis ruimtestaat'!I:I)</f>
        <v>0</v>
      </c>
      <c r="K96" s="75" t="str">
        <f t="shared" si="8"/>
        <v/>
      </c>
      <c r="L96" s="77"/>
      <c r="M96" s="64" t="s">
        <v>84</v>
      </c>
      <c r="N96" s="78"/>
      <c r="O96" s="80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7" hidden="1" customHeight="1">
      <c r="A97" s="69">
        <v>5210</v>
      </c>
      <c r="B97" s="81">
        <v>210</v>
      </c>
      <c r="C97" s="128" t="s">
        <v>496</v>
      </c>
      <c r="D97" s="223" t="s">
        <v>221</v>
      </c>
      <c r="E97" s="257">
        <f>E100/255*B97</f>
        <v>0.40007058823529407</v>
      </c>
      <c r="F97" s="73"/>
      <c r="G97" s="73"/>
      <c r="H97" s="73"/>
      <c r="I97" s="61">
        <f t="shared" si="0"/>
        <v>524.90736928777278</v>
      </c>
      <c r="J97" s="61">
        <f>SUMIF('3-Basis ruimtestaat'!J:J,A97,'3-Basis ruimtestaat'!I:I)</f>
        <v>0</v>
      </c>
      <c r="K97" s="75" t="str">
        <f t="shared" si="8"/>
        <v/>
      </c>
      <c r="L97" s="77"/>
      <c r="M97" s="64" t="s">
        <v>84</v>
      </c>
      <c r="N97" s="78"/>
      <c r="O97" s="80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7" hidden="1" customHeight="1">
      <c r="A98" s="69">
        <v>5230</v>
      </c>
      <c r="B98" s="81">
        <v>230</v>
      </c>
      <c r="C98" s="128" t="s">
        <v>496</v>
      </c>
      <c r="D98" s="72" t="s">
        <v>249</v>
      </c>
      <c r="E98" s="257">
        <f>E100/255*B98</f>
        <v>0.43817254901960778</v>
      </c>
      <c r="F98" s="73"/>
      <c r="G98" s="73"/>
      <c r="H98" s="73"/>
      <c r="I98" s="61">
        <f t="shared" ref="I98:I99" si="10">IF(E98=0,0,B98/(E98+F98+G98+H98))</f>
        <v>524.90736928777278</v>
      </c>
      <c r="J98" s="61">
        <f>SUMIF('3-Basis ruimtestaat'!J:J,A98,'3-Basis ruimtestaat'!I:I)</f>
        <v>0</v>
      </c>
      <c r="K98" s="75" t="str">
        <f t="shared" si="8"/>
        <v/>
      </c>
      <c r="L98" s="77"/>
      <c r="M98" s="64" t="s">
        <v>84</v>
      </c>
      <c r="N98" s="78"/>
      <c r="O98" s="80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7" hidden="1" customHeight="1">
      <c r="A99" s="69">
        <v>5245</v>
      </c>
      <c r="B99" s="81">
        <v>245</v>
      </c>
      <c r="C99" s="128" t="s">
        <v>496</v>
      </c>
      <c r="D99" s="72" t="s">
        <v>230</v>
      </c>
      <c r="E99" s="257">
        <f>E100/255*B99</f>
        <v>0.4667490196078431</v>
      </c>
      <c r="F99" s="73"/>
      <c r="G99" s="73"/>
      <c r="H99" s="73"/>
      <c r="I99" s="61">
        <f t="shared" si="10"/>
        <v>524.90736928777278</v>
      </c>
      <c r="J99" s="61">
        <f>SUMIF('3-Basis ruimtestaat'!J:J,A99,'3-Basis ruimtestaat'!I:I)</f>
        <v>0</v>
      </c>
      <c r="K99" s="75" t="str">
        <f t="shared" si="8"/>
        <v/>
      </c>
      <c r="L99" s="77"/>
      <c r="M99" s="64" t="s">
        <v>84</v>
      </c>
      <c r="N99" s="78"/>
      <c r="O99" s="93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7" hidden="1" customHeight="1">
      <c r="A100" s="69">
        <v>5255</v>
      </c>
      <c r="B100" s="81">
        <v>255</v>
      </c>
      <c r="C100" s="128" t="s">
        <v>496</v>
      </c>
      <c r="D100" s="72" t="s">
        <v>61</v>
      </c>
      <c r="E100" s="257">
        <f>O100*$O$9</f>
        <v>0.48579999999999995</v>
      </c>
      <c r="F100" s="73"/>
      <c r="G100" s="73"/>
      <c r="H100" s="73"/>
      <c r="I100" s="61">
        <f t="shared" si="0"/>
        <v>524.90736928777278</v>
      </c>
      <c r="J100" s="61">
        <f>SUMIF('3-Basis ruimtestaat'!J:J,A100,'3-Basis ruimtestaat'!I:I)</f>
        <v>0</v>
      </c>
      <c r="K100" s="75" t="str">
        <f t="shared" si="8"/>
        <v/>
      </c>
      <c r="L100" s="77"/>
      <c r="M100" s="64" t="s">
        <v>84</v>
      </c>
      <c r="N100" s="78"/>
      <c r="O100" s="101">
        <v>0.34699999999999998</v>
      </c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7" hidden="1" customHeight="1" thickBot="1">
      <c r="A101" s="69">
        <v>5365</v>
      </c>
      <c r="B101" s="126">
        <v>365</v>
      </c>
      <c r="C101" s="128" t="s">
        <v>496</v>
      </c>
      <c r="D101" s="72" t="s">
        <v>62</v>
      </c>
      <c r="E101" s="257">
        <f>E100</f>
        <v>0.48579999999999995</v>
      </c>
      <c r="F101" s="73"/>
      <c r="G101" s="73"/>
      <c r="H101" s="73"/>
      <c r="I101" s="61">
        <f t="shared" si="0"/>
        <v>751.33799917661599</v>
      </c>
      <c r="J101" s="61">
        <f>SUMIF('3-Basis ruimtestaat'!J:J,A101,'3-Basis ruimtestaat'!I:I)</f>
        <v>0</v>
      </c>
      <c r="K101" s="75" t="str">
        <f t="shared" si="8"/>
        <v/>
      </c>
      <c r="L101" s="77"/>
      <c r="M101" s="64" t="s">
        <v>84</v>
      </c>
      <c r="N101" s="78"/>
      <c r="O101" s="93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7" hidden="1" customHeight="1">
      <c r="A102" s="69">
        <v>6010</v>
      </c>
      <c r="B102" s="70">
        <v>10</v>
      </c>
      <c r="C102" s="129" t="s">
        <v>225</v>
      </c>
      <c r="D102" s="72" t="s">
        <v>44</v>
      </c>
      <c r="E102" s="257">
        <f>E117/255*B102*1.5</f>
        <v>0.16470588235294115</v>
      </c>
      <c r="F102" s="73"/>
      <c r="G102" s="73"/>
      <c r="H102" s="73"/>
      <c r="I102" s="61">
        <f t="shared" si="0"/>
        <v>60.714285714285722</v>
      </c>
      <c r="J102" s="61">
        <f>SUMIF('3-Basis ruimtestaat'!J:J,A102,'3-Basis ruimtestaat'!I:I)</f>
        <v>0</v>
      </c>
      <c r="K102" s="75" t="str">
        <f t="shared" si="8"/>
        <v/>
      </c>
      <c r="L102" s="77"/>
      <c r="M102" s="64" t="s">
        <v>84</v>
      </c>
      <c r="N102" s="78"/>
      <c r="O102" s="93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7" hidden="1" customHeight="1">
      <c r="A103" s="69">
        <v>6012</v>
      </c>
      <c r="B103" s="81">
        <v>12</v>
      </c>
      <c r="C103" s="129" t="s">
        <v>225</v>
      </c>
      <c r="D103" s="72" t="s">
        <v>47</v>
      </c>
      <c r="E103" s="257">
        <f>E117/255*B103*1.5</f>
        <v>0.1976470588235294</v>
      </c>
      <c r="F103" s="73"/>
      <c r="G103" s="73"/>
      <c r="H103" s="73"/>
      <c r="I103" s="61">
        <f t="shared" si="0"/>
        <v>60.714285714285715</v>
      </c>
      <c r="J103" s="61">
        <f>SUMIF('3-Basis ruimtestaat'!J:J,A103,'3-Basis ruimtestaat'!I:I)</f>
        <v>0</v>
      </c>
      <c r="K103" s="75" t="str">
        <f t="shared" si="8"/>
        <v/>
      </c>
      <c r="L103" s="77"/>
      <c r="M103" s="64" t="s">
        <v>84</v>
      </c>
      <c r="N103" s="78"/>
      <c r="O103" s="80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7" hidden="1" customHeight="1">
      <c r="A104" s="69">
        <v>6040</v>
      </c>
      <c r="B104" s="81">
        <v>40</v>
      </c>
      <c r="C104" s="129" t="s">
        <v>225</v>
      </c>
      <c r="D104" s="72" t="s">
        <v>48</v>
      </c>
      <c r="E104" s="257">
        <f>E117/255*B104*1.3</f>
        <v>0.57098039215686269</v>
      </c>
      <c r="F104" s="73"/>
      <c r="G104" s="73"/>
      <c r="H104" s="73"/>
      <c r="I104" s="61">
        <f t="shared" si="0"/>
        <v>70.054945054945065</v>
      </c>
      <c r="J104" s="61">
        <f>SUMIF('3-Basis ruimtestaat'!J:J,A104,'3-Basis ruimtestaat'!I:I)</f>
        <v>0</v>
      </c>
      <c r="K104" s="75" t="str">
        <f t="shared" si="8"/>
        <v/>
      </c>
      <c r="L104" s="77"/>
      <c r="M104" s="64" t="s">
        <v>84</v>
      </c>
      <c r="N104" s="78"/>
      <c r="O104" s="93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7" hidden="1" customHeight="1">
      <c r="A105" s="69">
        <v>6052</v>
      </c>
      <c r="B105" s="81">
        <v>52</v>
      </c>
      <c r="C105" s="129" t="s">
        <v>225</v>
      </c>
      <c r="D105" s="72" t="s">
        <v>49</v>
      </c>
      <c r="E105" s="257">
        <f>E117/255*B105*1.4</f>
        <v>0.79937254901960775</v>
      </c>
      <c r="F105" s="73"/>
      <c r="G105" s="73"/>
      <c r="H105" s="73"/>
      <c r="I105" s="61">
        <f t="shared" si="0"/>
        <v>65.051020408163268</v>
      </c>
      <c r="J105" s="61">
        <f>SUMIF('3-Basis ruimtestaat'!J:J,A105,'3-Basis ruimtestaat'!I:I)</f>
        <v>0</v>
      </c>
      <c r="K105" s="75" t="str">
        <f t="shared" si="8"/>
        <v/>
      </c>
      <c r="L105" s="77"/>
      <c r="M105" s="64" t="s">
        <v>84</v>
      </c>
      <c r="N105" s="78"/>
      <c r="O105" s="80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7" hidden="1" customHeight="1">
      <c r="A106" s="69">
        <v>6080</v>
      </c>
      <c r="B106" s="81">
        <v>80</v>
      </c>
      <c r="C106" s="129" t="s">
        <v>225</v>
      </c>
      <c r="D106" s="72" t="s">
        <v>50</v>
      </c>
      <c r="E106" s="257">
        <f>E117/255*B106*1.2</f>
        <v>1.0541176470588234</v>
      </c>
      <c r="F106" s="73"/>
      <c r="G106" s="73"/>
      <c r="H106" s="73"/>
      <c r="I106" s="61">
        <f t="shared" si="0"/>
        <v>75.892857142857153</v>
      </c>
      <c r="J106" s="61">
        <f>SUMIF('3-Basis ruimtestaat'!J:J,A106,'3-Basis ruimtestaat'!I:I)</f>
        <v>0</v>
      </c>
      <c r="K106" s="75" t="str">
        <f t="shared" ref="K106:K137" si="11">IF(J106=0,"",J106/$J$202)</f>
        <v/>
      </c>
      <c r="L106" s="77"/>
      <c r="M106" s="64" t="s">
        <v>84</v>
      </c>
      <c r="N106" s="78"/>
      <c r="O106" s="93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7" hidden="1" customHeight="1">
      <c r="A107" s="69">
        <v>6104</v>
      </c>
      <c r="B107" s="81">
        <v>104</v>
      </c>
      <c r="C107" s="129" t="s">
        <v>225</v>
      </c>
      <c r="D107" s="72" t="s">
        <v>51</v>
      </c>
      <c r="E107" s="257">
        <f>E117/255*B107*1.2</f>
        <v>1.3703529411764703</v>
      </c>
      <c r="F107" s="73"/>
      <c r="G107" s="73"/>
      <c r="H107" s="73"/>
      <c r="I107" s="61">
        <f t="shared" si="0"/>
        <v>75.892857142857153</v>
      </c>
      <c r="J107" s="61">
        <f>SUMIF('3-Basis ruimtestaat'!J:J,A107,'3-Basis ruimtestaat'!I:I)</f>
        <v>0</v>
      </c>
      <c r="K107" s="75" t="str">
        <f t="shared" si="11"/>
        <v/>
      </c>
      <c r="L107" s="77"/>
      <c r="M107" s="64" t="s">
        <v>84</v>
      </c>
      <c r="N107" s="78"/>
      <c r="O107" s="80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7" hidden="1" customHeight="1">
      <c r="A108" s="69">
        <v>6120</v>
      </c>
      <c r="B108" s="81">
        <v>120</v>
      </c>
      <c r="C108" s="129" t="s">
        <v>225</v>
      </c>
      <c r="D108" s="72" t="s">
        <v>55</v>
      </c>
      <c r="E108" s="257">
        <f>E117/255*B108*1.2</f>
        <v>1.581176470588235</v>
      </c>
      <c r="F108" s="73"/>
      <c r="G108" s="73"/>
      <c r="H108" s="73"/>
      <c r="I108" s="61">
        <f t="shared" si="0"/>
        <v>75.892857142857153</v>
      </c>
      <c r="J108" s="61">
        <f>SUMIF('3-Basis ruimtestaat'!J:J,A108,'3-Basis ruimtestaat'!I:I)</f>
        <v>0</v>
      </c>
      <c r="K108" s="75" t="str">
        <f t="shared" si="11"/>
        <v/>
      </c>
      <c r="L108" s="77"/>
      <c r="M108" s="64" t="s">
        <v>84</v>
      </c>
      <c r="N108" s="78"/>
      <c r="O108" s="80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7" hidden="1" customHeight="1">
      <c r="A109" s="69">
        <v>6130</v>
      </c>
      <c r="B109" s="81">
        <v>130</v>
      </c>
      <c r="C109" s="129" t="s">
        <v>225</v>
      </c>
      <c r="D109" s="72" t="s">
        <v>56</v>
      </c>
      <c r="E109" s="257">
        <f>E117/255*B109*1.1</f>
        <v>1.5701960784313724</v>
      </c>
      <c r="F109" s="73"/>
      <c r="G109" s="73"/>
      <c r="H109" s="73"/>
      <c r="I109" s="61">
        <f t="shared" si="0"/>
        <v>82.792207792207805</v>
      </c>
      <c r="J109" s="61">
        <f>SUMIF('3-Basis ruimtestaat'!J:J,A109,'3-Basis ruimtestaat'!I:I)</f>
        <v>0</v>
      </c>
      <c r="K109" s="75" t="str">
        <f t="shared" si="11"/>
        <v/>
      </c>
      <c r="L109" s="77"/>
      <c r="M109" s="64" t="s">
        <v>84</v>
      </c>
      <c r="N109" s="78"/>
      <c r="O109" s="93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7" hidden="1" customHeight="1">
      <c r="A110" s="69">
        <v>6156</v>
      </c>
      <c r="B110" s="81">
        <v>156</v>
      </c>
      <c r="C110" s="129" t="s">
        <v>225</v>
      </c>
      <c r="D110" s="72" t="s">
        <v>57</v>
      </c>
      <c r="E110" s="257">
        <f>E117/255*B110*1.1</f>
        <v>1.884235294117647</v>
      </c>
      <c r="F110" s="73"/>
      <c r="G110" s="73"/>
      <c r="H110" s="73"/>
      <c r="I110" s="61">
        <f t="shared" si="0"/>
        <v>82.79220779220779</v>
      </c>
      <c r="J110" s="61">
        <f>SUMIF('3-Basis ruimtestaat'!J:J,A110,'3-Basis ruimtestaat'!I:I)</f>
        <v>0</v>
      </c>
      <c r="K110" s="75" t="str">
        <f t="shared" si="11"/>
        <v/>
      </c>
      <c r="L110" s="77"/>
      <c r="M110" s="64" t="s">
        <v>84</v>
      </c>
      <c r="N110" s="78"/>
      <c r="O110" s="80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7" hidden="1" customHeight="1">
      <c r="A111" s="69">
        <v>6160</v>
      </c>
      <c r="B111" s="81">
        <v>160</v>
      </c>
      <c r="C111" s="129" t="s">
        <v>225</v>
      </c>
      <c r="D111" s="72" t="s">
        <v>58</v>
      </c>
      <c r="E111" s="257">
        <f>E117/255*B111</f>
        <v>1.756862745098039</v>
      </c>
      <c r="F111" s="73"/>
      <c r="G111" s="73"/>
      <c r="H111" s="73"/>
      <c r="I111" s="61">
        <f t="shared" si="0"/>
        <v>91.071428571428584</v>
      </c>
      <c r="J111" s="61">
        <f>SUMIF('3-Basis ruimtestaat'!J:J,A111,'3-Basis ruimtestaat'!I:I)</f>
        <v>0</v>
      </c>
      <c r="K111" s="75" t="str">
        <f t="shared" si="11"/>
        <v/>
      </c>
      <c r="L111" s="77"/>
      <c r="M111" s="64" t="s">
        <v>84</v>
      </c>
      <c r="N111" s="78"/>
      <c r="O111" s="80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7" customHeight="1">
      <c r="A112" s="69">
        <v>6200</v>
      </c>
      <c r="B112" s="81">
        <v>200</v>
      </c>
      <c r="C112" s="129" t="s">
        <v>225</v>
      </c>
      <c r="D112" s="72" t="s">
        <v>59</v>
      </c>
      <c r="E112" s="257">
        <f>E117/255*B112</f>
        <v>2.1960784313725488</v>
      </c>
      <c r="F112" s="73"/>
      <c r="G112" s="73"/>
      <c r="H112" s="73"/>
      <c r="I112" s="61">
        <f t="shared" si="0"/>
        <v>91.071428571428584</v>
      </c>
      <c r="J112" s="61">
        <f>SUMIF('3-Basis ruimtestaat'!J:J,A112,'3-Basis ruimtestaat'!I:I)</f>
        <v>35.64</v>
      </c>
      <c r="K112" s="75">
        <f t="shared" si="11"/>
        <v>6.9264540403343516E-3</v>
      </c>
      <c r="L112" s="77"/>
      <c r="M112" s="64" t="s">
        <v>84</v>
      </c>
      <c r="N112" s="78"/>
      <c r="O112" s="80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7" customHeight="1">
      <c r="A113" s="69">
        <v>6206</v>
      </c>
      <c r="B113" s="81">
        <v>206</v>
      </c>
      <c r="C113" s="129" t="s">
        <v>225</v>
      </c>
      <c r="D113" s="72" t="s">
        <v>495</v>
      </c>
      <c r="E113" s="257">
        <f>E117/255*B113</f>
        <v>2.2619607843137253</v>
      </c>
      <c r="F113" s="73"/>
      <c r="G113" s="73"/>
      <c r="H113" s="73"/>
      <c r="I113" s="61">
        <f t="shared" si="0"/>
        <v>91.071428571428584</v>
      </c>
      <c r="J113" s="61">
        <f>SUMIF('3-Basis ruimtestaat'!J:J,A113,'3-Basis ruimtestaat'!I:I)</f>
        <v>9.9</v>
      </c>
      <c r="K113" s="75">
        <f t="shared" si="11"/>
        <v>1.9240150112039866E-3</v>
      </c>
      <c r="L113" s="77"/>
      <c r="M113" s="64" t="s">
        <v>84</v>
      </c>
      <c r="N113" s="78"/>
      <c r="O113" s="80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7" hidden="1" customHeight="1">
      <c r="A114" s="69">
        <v>6210</v>
      </c>
      <c r="B114" s="81">
        <v>210</v>
      </c>
      <c r="C114" s="129" t="s">
        <v>225</v>
      </c>
      <c r="D114" s="223" t="s">
        <v>221</v>
      </c>
      <c r="E114" s="257">
        <f>E117/255*B114</f>
        <v>2.3058823529411763</v>
      </c>
      <c r="F114" s="73"/>
      <c r="G114" s="73"/>
      <c r="H114" s="73"/>
      <c r="I114" s="61">
        <f t="shared" si="0"/>
        <v>91.071428571428584</v>
      </c>
      <c r="J114" s="61">
        <f>SUMIF('3-Basis ruimtestaat'!J:J,A114,'3-Basis ruimtestaat'!I:I)</f>
        <v>0</v>
      </c>
      <c r="K114" s="75" t="str">
        <f t="shared" si="11"/>
        <v/>
      </c>
      <c r="L114" s="77"/>
      <c r="M114" s="64" t="s">
        <v>84</v>
      </c>
      <c r="N114" s="78"/>
      <c r="O114" s="80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7" hidden="1" customHeight="1">
      <c r="A115" s="69">
        <v>6225</v>
      </c>
      <c r="B115" s="81">
        <v>225</v>
      </c>
      <c r="C115" s="129" t="s">
        <v>225</v>
      </c>
      <c r="D115" s="72" t="s">
        <v>229</v>
      </c>
      <c r="E115" s="257">
        <f>E117/255*B115</f>
        <v>2.4705882352941173</v>
      </c>
      <c r="F115" s="73"/>
      <c r="G115" s="73"/>
      <c r="H115" s="73"/>
      <c r="I115" s="61">
        <f t="shared" ref="I115:I116" si="12">IF(E115=0,0,B115/(E115+F115+G115+H115))</f>
        <v>91.071428571428584</v>
      </c>
      <c r="J115" s="61">
        <f>SUMIF('3-Basis ruimtestaat'!J:J,A115,'3-Basis ruimtestaat'!I:I)</f>
        <v>0</v>
      </c>
      <c r="K115" s="75" t="str">
        <f t="shared" si="11"/>
        <v/>
      </c>
      <c r="L115" s="77"/>
      <c r="M115" s="64" t="s">
        <v>84</v>
      </c>
      <c r="N115" s="78"/>
      <c r="O115" s="80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7" hidden="1" customHeight="1">
      <c r="A116" s="69">
        <v>6245</v>
      </c>
      <c r="B116" s="81">
        <v>245</v>
      </c>
      <c r="C116" s="129" t="s">
        <v>225</v>
      </c>
      <c r="D116" s="72" t="s">
        <v>230</v>
      </c>
      <c r="E116" s="257">
        <f>E117/255*B116</f>
        <v>2.6901960784313723</v>
      </c>
      <c r="F116" s="73"/>
      <c r="G116" s="73"/>
      <c r="H116" s="73"/>
      <c r="I116" s="61">
        <f t="shared" si="12"/>
        <v>91.071428571428584</v>
      </c>
      <c r="J116" s="61">
        <f>SUMIF('3-Basis ruimtestaat'!J:J,A116,'3-Basis ruimtestaat'!I:I)</f>
        <v>0</v>
      </c>
      <c r="K116" s="75" t="str">
        <f t="shared" si="11"/>
        <v/>
      </c>
      <c r="L116" s="77"/>
      <c r="M116" s="64" t="s">
        <v>84</v>
      </c>
      <c r="N116" s="78"/>
      <c r="O116" s="93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7" hidden="1" customHeight="1">
      <c r="A117" s="69">
        <v>6255</v>
      </c>
      <c r="B117" s="81">
        <v>255</v>
      </c>
      <c r="C117" s="129" t="s">
        <v>225</v>
      </c>
      <c r="D117" s="72" t="s">
        <v>61</v>
      </c>
      <c r="E117" s="257">
        <f>O117*$O$9</f>
        <v>2.8</v>
      </c>
      <c r="F117" s="73"/>
      <c r="G117" s="73"/>
      <c r="H117" s="73"/>
      <c r="I117" s="61">
        <f t="shared" si="0"/>
        <v>91.071428571428584</v>
      </c>
      <c r="J117" s="61">
        <f>SUMIF('3-Basis ruimtestaat'!J:J,A117,'3-Basis ruimtestaat'!I:I)</f>
        <v>0</v>
      </c>
      <c r="K117" s="75" t="str">
        <f t="shared" si="11"/>
        <v/>
      </c>
      <c r="L117" s="77"/>
      <c r="M117" s="64" t="s">
        <v>84</v>
      </c>
      <c r="N117" s="78"/>
      <c r="O117" s="101">
        <v>2</v>
      </c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7" hidden="1" customHeight="1" thickBot="1">
      <c r="A118" s="69">
        <v>6365</v>
      </c>
      <c r="B118" s="126">
        <v>365</v>
      </c>
      <c r="C118" s="129" t="s">
        <v>225</v>
      </c>
      <c r="D118" s="72" t="s">
        <v>62</v>
      </c>
      <c r="E118" s="257">
        <f>E117</f>
        <v>2.8</v>
      </c>
      <c r="F118" s="73"/>
      <c r="G118" s="73"/>
      <c r="H118" s="73"/>
      <c r="I118" s="61">
        <f t="shared" si="0"/>
        <v>130.35714285714286</v>
      </c>
      <c r="J118" s="61">
        <f>SUMIF('3-Basis ruimtestaat'!J:J,A118,'3-Basis ruimtestaat'!I:I)</f>
        <v>0</v>
      </c>
      <c r="K118" s="75" t="str">
        <f t="shared" si="11"/>
        <v/>
      </c>
      <c r="L118" s="77"/>
      <c r="M118" s="64" t="s">
        <v>84</v>
      </c>
      <c r="N118" s="78"/>
      <c r="O118" s="93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7" hidden="1" customHeight="1">
      <c r="A119" s="69">
        <v>7010</v>
      </c>
      <c r="B119" s="70">
        <v>10</v>
      </c>
      <c r="C119" s="129" t="s">
        <v>87</v>
      </c>
      <c r="D119" s="72" t="s">
        <v>44</v>
      </c>
      <c r="E119" s="257">
        <f>E134/255*B119*1.5</f>
        <v>5.5176470588235292E-2</v>
      </c>
      <c r="F119" s="73"/>
      <c r="G119" s="73"/>
      <c r="H119" s="73"/>
      <c r="I119" s="61">
        <f t="shared" si="0"/>
        <v>181.23667377398721</v>
      </c>
      <c r="J119" s="61">
        <f>SUMIF('3-Basis ruimtestaat'!J:J,A119,'3-Basis ruimtestaat'!I:I)</f>
        <v>0</v>
      </c>
      <c r="K119" s="75" t="str">
        <f t="shared" si="11"/>
        <v/>
      </c>
      <c r="L119" s="77"/>
      <c r="M119" s="64" t="s">
        <v>84</v>
      </c>
      <c r="N119" s="78"/>
      <c r="O119" s="93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7" hidden="1" customHeight="1">
      <c r="A120" s="69">
        <v>7012</v>
      </c>
      <c r="B120" s="81">
        <v>12</v>
      </c>
      <c r="C120" s="129" t="s">
        <v>87</v>
      </c>
      <c r="D120" s="72" t="s">
        <v>47</v>
      </c>
      <c r="E120" s="257">
        <f>E134/255*B120*1.5</f>
        <v>6.6211764705882345E-2</v>
      </c>
      <c r="F120" s="73"/>
      <c r="G120" s="73"/>
      <c r="H120" s="73"/>
      <c r="I120" s="61">
        <f t="shared" si="0"/>
        <v>181.23667377398723</v>
      </c>
      <c r="J120" s="61">
        <f>SUMIF('3-Basis ruimtestaat'!J:J,A120,'3-Basis ruimtestaat'!I:I)</f>
        <v>0</v>
      </c>
      <c r="K120" s="75" t="str">
        <f t="shared" si="11"/>
        <v/>
      </c>
      <c r="L120" s="77"/>
      <c r="M120" s="64" t="s">
        <v>84</v>
      </c>
      <c r="N120" s="78"/>
      <c r="O120" s="80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7" hidden="1" customHeight="1">
      <c r="A121" s="69">
        <v>7040</v>
      </c>
      <c r="B121" s="81">
        <v>40</v>
      </c>
      <c r="C121" s="129" t="s">
        <v>87</v>
      </c>
      <c r="D121" s="72" t="s">
        <v>48</v>
      </c>
      <c r="E121" s="257">
        <f>E134/255*B121*1.3</f>
        <v>0.19127843137254902</v>
      </c>
      <c r="F121" s="73"/>
      <c r="G121" s="73"/>
      <c r="H121" s="73"/>
      <c r="I121" s="61">
        <f t="shared" si="0"/>
        <v>209.11923896998525</v>
      </c>
      <c r="J121" s="61">
        <f>SUMIF('3-Basis ruimtestaat'!J:J,A121,'3-Basis ruimtestaat'!I:I)</f>
        <v>0</v>
      </c>
      <c r="K121" s="75" t="str">
        <f t="shared" si="11"/>
        <v/>
      </c>
      <c r="L121" s="77"/>
      <c r="M121" s="64" t="s">
        <v>84</v>
      </c>
      <c r="N121" s="78"/>
      <c r="O121" s="93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7" hidden="1" customHeight="1">
      <c r="A122" s="69">
        <v>7052</v>
      </c>
      <c r="B122" s="81">
        <v>52</v>
      </c>
      <c r="C122" s="129" t="s">
        <v>87</v>
      </c>
      <c r="D122" s="72" t="s">
        <v>49</v>
      </c>
      <c r="E122" s="257">
        <f>E134/255*B122*1.4</f>
        <v>0.26778980392156859</v>
      </c>
      <c r="F122" s="73"/>
      <c r="G122" s="73"/>
      <c r="H122" s="73"/>
      <c r="I122" s="61">
        <f t="shared" si="0"/>
        <v>194.18215047212917</v>
      </c>
      <c r="J122" s="61">
        <f>SUMIF('3-Basis ruimtestaat'!J:J,A122,'3-Basis ruimtestaat'!I:I)</f>
        <v>0</v>
      </c>
      <c r="K122" s="75" t="str">
        <f t="shared" si="11"/>
        <v/>
      </c>
      <c r="L122" s="77"/>
      <c r="M122" s="64" t="s">
        <v>84</v>
      </c>
      <c r="N122" s="78"/>
      <c r="O122" s="93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7" hidden="1" customHeight="1">
      <c r="A123" s="69">
        <v>7080</v>
      </c>
      <c r="B123" s="81">
        <v>80</v>
      </c>
      <c r="C123" s="129" t="s">
        <v>87</v>
      </c>
      <c r="D123" s="72" t="s">
        <v>50</v>
      </c>
      <c r="E123" s="257">
        <f>E134/255*B123*1.2</f>
        <v>0.35312941176470586</v>
      </c>
      <c r="F123" s="73"/>
      <c r="G123" s="73"/>
      <c r="H123" s="73"/>
      <c r="I123" s="61">
        <f t="shared" si="0"/>
        <v>226.54584221748402</v>
      </c>
      <c r="J123" s="61">
        <f>SUMIF('3-Basis ruimtestaat'!J:J,A123,'3-Basis ruimtestaat'!I:I)</f>
        <v>0</v>
      </c>
      <c r="K123" s="75" t="str">
        <f t="shared" si="11"/>
        <v/>
      </c>
      <c r="L123" s="77"/>
      <c r="M123" s="64" t="s">
        <v>84</v>
      </c>
      <c r="N123" s="78"/>
      <c r="O123" s="80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7" hidden="1" customHeight="1">
      <c r="A124" s="69">
        <v>7104</v>
      </c>
      <c r="B124" s="81">
        <v>104</v>
      </c>
      <c r="C124" s="129" t="s">
        <v>87</v>
      </c>
      <c r="D124" s="72" t="s">
        <v>51</v>
      </c>
      <c r="E124" s="257">
        <f>E134/255*B124*1.2</f>
        <v>0.45906823529411755</v>
      </c>
      <c r="F124" s="73"/>
      <c r="G124" s="73"/>
      <c r="H124" s="73"/>
      <c r="I124" s="61">
        <f t="shared" si="0"/>
        <v>226.54584221748405</v>
      </c>
      <c r="J124" s="61">
        <f>SUMIF('3-Basis ruimtestaat'!J:J,A124,'3-Basis ruimtestaat'!I:I)</f>
        <v>0</v>
      </c>
      <c r="K124" s="75" t="str">
        <f t="shared" si="11"/>
        <v/>
      </c>
      <c r="L124" s="77"/>
      <c r="M124" s="64" t="s">
        <v>84</v>
      </c>
      <c r="N124" s="78"/>
      <c r="O124" s="80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7" hidden="1" customHeight="1">
      <c r="A125" s="69">
        <v>7120</v>
      </c>
      <c r="B125" s="81">
        <v>120</v>
      </c>
      <c r="C125" s="129" t="s">
        <v>87</v>
      </c>
      <c r="D125" s="72" t="s">
        <v>55</v>
      </c>
      <c r="E125" s="257">
        <f>E134/255*B125*1.2</f>
        <v>0.52969411764705876</v>
      </c>
      <c r="F125" s="73"/>
      <c r="G125" s="73"/>
      <c r="H125" s="73"/>
      <c r="I125" s="61">
        <f t="shared" si="0"/>
        <v>226.54584221748402</v>
      </c>
      <c r="J125" s="61">
        <f>SUMIF('3-Basis ruimtestaat'!J:J,A125,'3-Basis ruimtestaat'!I:I)</f>
        <v>0</v>
      </c>
      <c r="K125" s="75" t="str">
        <f t="shared" si="11"/>
        <v/>
      </c>
      <c r="L125" s="77"/>
      <c r="M125" s="64" t="s">
        <v>84</v>
      </c>
      <c r="N125" s="78"/>
      <c r="O125" s="80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7" hidden="1" customHeight="1">
      <c r="A126" s="69">
        <v>7130</v>
      </c>
      <c r="B126" s="81">
        <v>130</v>
      </c>
      <c r="C126" s="129" t="s">
        <v>87</v>
      </c>
      <c r="D126" s="72" t="s">
        <v>56</v>
      </c>
      <c r="E126" s="257">
        <f>E134/255*B126*1.1</f>
        <v>0.52601568627450979</v>
      </c>
      <c r="F126" s="73"/>
      <c r="G126" s="73"/>
      <c r="H126" s="73"/>
      <c r="I126" s="61">
        <f t="shared" si="0"/>
        <v>247.14091878270983</v>
      </c>
      <c r="J126" s="61">
        <f>SUMIF('3-Basis ruimtestaat'!J:J,A126,'3-Basis ruimtestaat'!I:I)</f>
        <v>0</v>
      </c>
      <c r="K126" s="75" t="str">
        <f t="shared" si="11"/>
        <v/>
      </c>
      <c r="L126" s="77"/>
      <c r="M126" s="64" t="s">
        <v>84</v>
      </c>
      <c r="N126" s="78"/>
      <c r="O126" s="80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7" hidden="1" customHeight="1">
      <c r="A127" s="69">
        <v>7156</v>
      </c>
      <c r="B127" s="81">
        <v>156</v>
      </c>
      <c r="C127" s="129" t="s">
        <v>87</v>
      </c>
      <c r="D127" s="72" t="s">
        <v>57</v>
      </c>
      <c r="E127" s="257">
        <f>E134/255*B127*1.1</f>
        <v>0.63121882352941172</v>
      </c>
      <c r="F127" s="73"/>
      <c r="G127" s="73"/>
      <c r="H127" s="73"/>
      <c r="I127" s="61">
        <f t="shared" si="0"/>
        <v>247.14091878270983</v>
      </c>
      <c r="J127" s="61">
        <f>SUMIF('3-Basis ruimtestaat'!J:J,A127,'3-Basis ruimtestaat'!I:I)</f>
        <v>0</v>
      </c>
      <c r="K127" s="75" t="str">
        <f t="shared" si="11"/>
        <v/>
      </c>
      <c r="L127" s="77"/>
      <c r="M127" s="64" t="s">
        <v>84</v>
      </c>
      <c r="N127" s="78"/>
      <c r="O127" s="93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7" hidden="1" customHeight="1">
      <c r="A128" s="69">
        <v>7160</v>
      </c>
      <c r="B128" s="81">
        <v>160</v>
      </c>
      <c r="C128" s="129" t="s">
        <v>87</v>
      </c>
      <c r="D128" s="72" t="s">
        <v>58</v>
      </c>
      <c r="E128" s="257">
        <f>E134/255*B128</f>
        <v>0.58854901960784312</v>
      </c>
      <c r="F128" s="73"/>
      <c r="G128" s="73"/>
      <c r="H128" s="73"/>
      <c r="I128" s="61">
        <f t="shared" si="0"/>
        <v>271.85501066098084</v>
      </c>
      <c r="J128" s="61">
        <f>SUMIF('3-Basis ruimtestaat'!J:J,A128,'3-Basis ruimtestaat'!I:I)</f>
        <v>0</v>
      </c>
      <c r="K128" s="75" t="str">
        <f t="shared" si="11"/>
        <v/>
      </c>
      <c r="L128" s="77"/>
      <c r="M128" s="64" t="s">
        <v>84</v>
      </c>
      <c r="N128" s="78"/>
      <c r="O128" s="93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7" customHeight="1">
      <c r="A129" s="69">
        <v>7200</v>
      </c>
      <c r="B129" s="81">
        <v>200</v>
      </c>
      <c r="C129" s="129" t="s">
        <v>87</v>
      </c>
      <c r="D129" s="72" t="s">
        <v>59</v>
      </c>
      <c r="E129" s="257">
        <f>E134/255*B129</f>
        <v>0.73568627450980384</v>
      </c>
      <c r="F129" s="73"/>
      <c r="G129" s="73"/>
      <c r="H129" s="73"/>
      <c r="I129" s="61">
        <f t="shared" si="0"/>
        <v>271.85501066098084</v>
      </c>
      <c r="J129" s="61">
        <f>SUMIF('3-Basis ruimtestaat'!J:J,A129,'3-Basis ruimtestaat'!I:I)</f>
        <v>2197.3799999999997</v>
      </c>
      <c r="K129" s="75">
        <f t="shared" si="11"/>
        <v>0.42704970760802174</v>
      </c>
      <c r="L129" s="77"/>
      <c r="M129" s="64" t="s">
        <v>84</v>
      </c>
      <c r="N129" s="78"/>
      <c r="O129" s="93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7" hidden="1" customHeight="1">
      <c r="A130" s="69">
        <v>7208</v>
      </c>
      <c r="B130" s="81">
        <v>208</v>
      </c>
      <c r="C130" s="129" t="s">
        <v>87</v>
      </c>
      <c r="D130" s="72" t="s">
        <v>60</v>
      </c>
      <c r="E130" s="257">
        <f>E134/255*B130*1.05</f>
        <v>0.80336941176470578</v>
      </c>
      <c r="F130" s="73"/>
      <c r="G130" s="73"/>
      <c r="H130" s="73"/>
      <c r="I130" s="61">
        <f t="shared" si="0"/>
        <v>258.90953396283891</v>
      </c>
      <c r="J130" s="61">
        <f>SUMIF('3-Basis ruimtestaat'!J:J,A130,'3-Basis ruimtestaat'!I:I)</f>
        <v>0</v>
      </c>
      <c r="K130" s="75" t="str">
        <f t="shared" si="11"/>
        <v/>
      </c>
      <c r="L130" s="77"/>
      <c r="M130" s="64" t="s">
        <v>84</v>
      </c>
      <c r="N130" s="78"/>
      <c r="O130" s="93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7" hidden="1" customHeight="1">
      <c r="A131" s="69">
        <v>7210</v>
      </c>
      <c r="B131" s="81">
        <v>210</v>
      </c>
      <c r="C131" s="129" t="s">
        <v>87</v>
      </c>
      <c r="D131" s="223" t="s">
        <v>221</v>
      </c>
      <c r="E131" s="257">
        <f>E134/255*B131</f>
        <v>0.77247058823529402</v>
      </c>
      <c r="F131" s="73"/>
      <c r="G131" s="73"/>
      <c r="H131" s="73"/>
      <c r="I131" s="61">
        <f t="shared" si="0"/>
        <v>271.85501066098084</v>
      </c>
      <c r="J131" s="61">
        <f>SUMIF('3-Basis ruimtestaat'!J:J,A131,'3-Basis ruimtestaat'!I:I)</f>
        <v>0</v>
      </c>
      <c r="K131" s="75" t="str">
        <f t="shared" si="11"/>
        <v/>
      </c>
      <c r="L131" s="77"/>
      <c r="M131" s="64" t="s">
        <v>84</v>
      </c>
      <c r="N131" s="78"/>
      <c r="O131" s="93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7" hidden="1" customHeight="1">
      <c r="A132" s="69">
        <v>7225</v>
      </c>
      <c r="B132" s="81">
        <v>225</v>
      </c>
      <c r="C132" s="129" t="s">
        <v>87</v>
      </c>
      <c r="D132" s="72" t="s">
        <v>229</v>
      </c>
      <c r="E132" s="257">
        <f>E134/255*B132</f>
        <v>0.82764705882352929</v>
      </c>
      <c r="F132" s="73"/>
      <c r="G132" s="73"/>
      <c r="H132" s="73"/>
      <c r="I132" s="61">
        <f t="shared" ref="I132:I133" si="13">IF(E132=0,0,B132/(E132+F132+G132+H132))</f>
        <v>271.85501066098084</v>
      </c>
      <c r="J132" s="61">
        <f>SUMIF('3-Basis ruimtestaat'!J:J,A132,'3-Basis ruimtestaat'!I:I)</f>
        <v>0</v>
      </c>
      <c r="K132" s="75" t="str">
        <f t="shared" si="11"/>
        <v/>
      </c>
      <c r="L132" s="77"/>
      <c r="M132" s="64" t="s">
        <v>84</v>
      </c>
      <c r="N132" s="78"/>
      <c r="O132" s="93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7" hidden="1" customHeight="1">
      <c r="A133" s="69">
        <v>7245</v>
      </c>
      <c r="B133" s="81">
        <v>245</v>
      </c>
      <c r="C133" s="129" t="s">
        <v>87</v>
      </c>
      <c r="D133" s="72" t="s">
        <v>230</v>
      </c>
      <c r="E133" s="257">
        <f>E134/255*B133</f>
        <v>0.90121568627450965</v>
      </c>
      <c r="F133" s="130"/>
      <c r="G133" s="130"/>
      <c r="H133" s="73"/>
      <c r="I133" s="61">
        <f t="shared" si="13"/>
        <v>271.85501066098084</v>
      </c>
      <c r="J133" s="61">
        <f>SUMIF('3-Basis ruimtestaat'!J:J,A133,'3-Basis ruimtestaat'!I:I)</f>
        <v>0</v>
      </c>
      <c r="K133" s="75" t="str">
        <f t="shared" si="11"/>
        <v/>
      </c>
      <c r="L133" s="77"/>
      <c r="M133" s="64" t="s">
        <v>84</v>
      </c>
      <c r="N133" s="78"/>
      <c r="O133" s="93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7" hidden="1" customHeight="1">
      <c r="A134" s="69">
        <v>7255</v>
      </c>
      <c r="B134" s="81">
        <v>255</v>
      </c>
      <c r="C134" s="129" t="s">
        <v>87</v>
      </c>
      <c r="D134" s="72" t="s">
        <v>61</v>
      </c>
      <c r="E134" s="257">
        <f>O134*$O$9</f>
        <v>0.93799999999999994</v>
      </c>
      <c r="F134" s="130"/>
      <c r="G134" s="130"/>
      <c r="H134" s="73"/>
      <c r="I134" s="61">
        <f t="shared" si="0"/>
        <v>271.85501066098084</v>
      </c>
      <c r="J134" s="61">
        <f>SUMIF('3-Basis ruimtestaat'!J:J,A134,'3-Basis ruimtestaat'!I:I)</f>
        <v>0</v>
      </c>
      <c r="K134" s="75" t="str">
        <f t="shared" si="11"/>
        <v/>
      </c>
      <c r="L134" s="77"/>
      <c r="M134" s="64" t="s">
        <v>84</v>
      </c>
      <c r="N134" s="78"/>
      <c r="O134" s="101">
        <v>0.67</v>
      </c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7" hidden="1" customHeight="1" thickBot="1">
      <c r="A135" s="69">
        <v>7365</v>
      </c>
      <c r="B135" s="126">
        <v>365</v>
      </c>
      <c r="C135" s="129" t="s">
        <v>87</v>
      </c>
      <c r="D135" s="72" t="s">
        <v>62</v>
      </c>
      <c r="E135" s="257">
        <f>E134</f>
        <v>0.93799999999999994</v>
      </c>
      <c r="F135" s="73"/>
      <c r="G135" s="73"/>
      <c r="H135" s="73"/>
      <c r="I135" s="61">
        <f t="shared" si="0"/>
        <v>389.12579957356081</v>
      </c>
      <c r="J135" s="61">
        <f>SUMIF('3-Basis ruimtestaat'!J:J,A135,'3-Basis ruimtestaat'!I:I)</f>
        <v>0</v>
      </c>
      <c r="K135" s="75" t="str">
        <f t="shared" si="11"/>
        <v/>
      </c>
      <c r="L135" s="77"/>
      <c r="M135" s="64" t="s">
        <v>84</v>
      </c>
      <c r="N135" s="78"/>
      <c r="O135" s="80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7" hidden="1" customHeight="1">
      <c r="A136" s="69">
        <v>8010</v>
      </c>
      <c r="B136" s="70">
        <v>10</v>
      </c>
      <c r="C136" s="128" t="s">
        <v>466</v>
      </c>
      <c r="D136" s="72" t="s">
        <v>44</v>
      </c>
      <c r="E136" s="257">
        <f>E151/255*B136*1.5</f>
        <v>9.2564705882352938E-2</v>
      </c>
      <c r="F136" s="73"/>
      <c r="G136" s="73"/>
      <c r="H136" s="73"/>
      <c r="I136" s="61">
        <f t="shared" si="0"/>
        <v>108.03253685815963</v>
      </c>
      <c r="J136" s="61">
        <f>SUMIF('3-Basis ruimtestaat'!J:J,A136,'3-Basis ruimtestaat'!I:I)</f>
        <v>0</v>
      </c>
      <c r="K136" s="75" t="str">
        <f t="shared" si="11"/>
        <v/>
      </c>
      <c r="L136" s="77"/>
      <c r="M136" s="64" t="s">
        <v>84</v>
      </c>
      <c r="N136" s="78"/>
      <c r="O136" s="93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7" hidden="1" customHeight="1">
      <c r="A137" s="69">
        <v>8012</v>
      </c>
      <c r="B137" s="81">
        <v>12</v>
      </c>
      <c r="C137" s="128" t="s">
        <v>466</v>
      </c>
      <c r="D137" s="72" t="s">
        <v>47</v>
      </c>
      <c r="E137" s="257">
        <f>E151/255*B137*1.5</f>
        <v>0.11107764705882353</v>
      </c>
      <c r="F137" s="73"/>
      <c r="G137" s="73"/>
      <c r="H137" s="73"/>
      <c r="I137" s="61">
        <f t="shared" si="0"/>
        <v>108.03253685815963</v>
      </c>
      <c r="J137" s="61">
        <f>SUMIF('3-Basis ruimtestaat'!J:J,A137,'3-Basis ruimtestaat'!I:I)</f>
        <v>0</v>
      </c>
      <c r="K137" s="75" t="str">
        <f t="shared" si="11"/>
        <v/>
      </c>
      <c r="L137" s="77"/>
      <c r="M137" s="64" t="s">
        <v>84</v>
      </c>
      <c r="N137" s="78"/>
      <c r="O137" s="80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7" hidden="1" customHeight="1">
      <c r="A138" s="69">
        <v>8040</v>
      </c>
      <c r="B138" s="81">
        <v>40</v>
      </c>
      <c r="C138" s="128" t="s">
        <v>466</v>
      </c>
      <c r="D138" s="72" t="s">
        <v>48</v>
      </c>
      <c r="E138" s="257">
        <f>E151/255*B138*1.3</f>
        <v>0.32089098039215685</v>
      </c>
      <c r="F138" s="73"/>
      <c r="G138" s="73"/>
      <c r="H138" s="73"/>
      <c r="I138" s="61">
        <f t="shared" si="0"/>
        <v>124.65292714403034</v>
      </c>
      <c r="J138" s="61">
        <f>SUMIF('3-Basis ruimtestaat'!J:J,A138,'3-Basis ruimtestaat'!I:I)</f>
        <v>0</v>
      </c>
      <c r="K138" s="75" t="str">
        <f t="shared" ref="K138:K169" si="14">IF(J138=0,"",J138/$J$202)</f>
        <v/>
      </c>
      <c r="L138" s="77"/>
      <c r="M138" s="64" t="s">
        <v>84</v>
      </c>
      <c r="N138" s="78"/>
      <c r="O138" s="93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7" hidden="1" customHeight="1">
      <c r="A139" s="69">
        <v>8052</v>
      </c>
      <c r="B139" s="81">
        <v>52</v>
      </c>
      <c r="C139" s="128" t="s">
        <v>466</v>
      </c>
      <c r="D139" s="72" t="s">
        <v>49</v>
      </c>
      <c r="E139" s="257">
        <f>E151/255*B139*1.4</f>
        <v>0.44924737254901959</v>
      </c>
      <c r="F139" s="73"/>
      <c r="G139" s="73"/>
      <c r="H139" s="73"/>
      <c r="I139" s="61">
        <f t="shared" si="0"/>
        <v>115.74914663374247</v>
      </c>
      <c r="J139" s="61">
        <f>SUMIF('3-Basis ruimtestaat'!J:J,A139,'3-Basis ruimtestaat'!I:I)</f>
        <v>0</v>
      </c>
      <c r="K139" s="75" t="str">
        <f t="shared" si="14"/>
        <v/>
      </c>
      <c r="L139" s="77"/>
      <c r="M139" s="64" t="s">
        <v>84</v>
      </c>
      <c r="N139" s="78"/>
      <c r="O139" s="80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7" hidden="1" customHeight="1">
      <c r="A140" s="69">
        <v>8080</v>
      </c>
      <c r="B140" s="81">
        <v>80</v>
      </c>
      <c r="C140" s="128" t="s">
        <v>466</v>
      </c>
      <c r="D140" s="72" t="s">
        <v>50</v>
      </c>
      <c r="E140" s="257">
        <f>E151/255*B140*1.2</f>
        <v>0.59241411764705876</v>
      </c>
      <c r="F140" s="73"/>
      <c r="G140" s="73"/>
      <c r="H140" s="73"/>
      <c r="I140" s="61">
        <f t="shared" si="0"/>
        <v>135.04067107269955</v>
      </c>
      <c r="J140" s="61">
        <f>SUMIF('3-Basis ruimtestaat'!J:J,A140,'3-Basis ruimtestaat'!I:I)</f>
        <v>0</v>
      </c>
      <c r="K140" s="75" t="str">
        <f t="shared" si="14"/>
        <v/>
      </c>
      <c r="L140" s="77"/>
      <c r="M140" s="64" t="s">
        <v>84</v>
      </c>
      <c r="N140" s="78"/>
      <c r="O140" s="80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7" hidden="1" customHeight="1">
      <c r="A141" s="69">
        <v>8104</v>
      </c>
      <c r="B141" s="81">
        <v>104</v>
      </c>
      <c r="C141" s="128" t="s">
        <v>466</v>
      </c>
      <c r="D141" s="72" t="s">
        <v>51</v>
      </c>
      <c r="E141" s="257">
        <f>E151/255*B141*1.2</f>
        <v>0.77013835294117639</v>
      </c>
      <c r="F141" s="73"/>
      <c r="G141" s="73"/>
      <c r="H141" s="73"/>
      <c r="I141" s="61">
        <f t="shared" si="0"/>
        <v>135.04067107269955</v>
      </c>
      <c r="J141" s="61">
        <f>SUMIF('3-Basis ruimtestaat'!J:J,A141,'3-Basis ruimtestaat'!I:I)</f>
        <v>0</v>
      </c>
      <c r="K141" s="75" t="str">
        <f t="shared" si="14"/>
        <v/>
      </c>
      <c r="L141" s="77"/>
      <c r="M141" s="64" t="s">
        <v>84</v>
      </c>
      <c r="N141" s="78"/>
      <c r="O141" s="93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7" hidden="1" customHeight="1">
      <c r="A142" s="69">
        <v>8120</v>
      </c>
      <c r="B142" s="81">
        <v>120</v>
      </c>
      <c r="C142" s="128" t="s">
        <v>466</v>
      </c>
      <c r="D142" s="72" t="s">
        <v>55</v>
      </c>
      <c r="E142" s="257">
        <f>E151/255*B142*1.2</f>
        <v>0.88862117647058814</v>
      </c>
      <c r="F142" s="73"/>
      <c r="G142" s="73"/>
      <c r="H142" s="73"/>
      <c r="I142" s="61">
        <f t="shared" si="0"/>
        <v>135.04067107269955</v>
      </c>
      <c r="J142" s="61">
        <f>SUMIF('3-Basis ruimtestaat'!J:J,A142,'3-Basis ruimtestaat'!I:I)</f>
        <v>0</v>
      </c>
      <c r="K142" s="75" t="str">
        <f t="shared" si="14"/>
        <v/>
      </c>
      <c r="L142" s="77"/>
      <c r="M142" s="64" t="s">
        <v>84</v>
      </c>
      <c r="N142" s="78"/>
      <c r="O142" s="80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7" hidden="1" customHeight="1">
      <c r="A143" s="69">
        <v>8130</v>
      </c>
      <c r="B143" s="81">
        <v>130</v>
      </c>
      <c r="C143" s="128" t="s">
        <v>466</v>
      </c>
      <c r="D143" s="72" t="s">
        <v>56</v>
      </c>
      <c r="E143" s="257">
        <f>E151/255*B143*1.1</f>
        <v>0.88245019607843145</v>
      </c>
      <c r="F143" s="73"/>
      <c r="G143" s="73"/>
      <c r="H143" s="73"/>
      <c r="I143" s="61">
        <f t="shared" si="0"/>
        <v>147.31709571567222</v>
      </c>
      <c r="J143" s="61">
        <f>SUMIF('3-Basis ruimtestaat'!J:J,A143,'3-Basis ruimtestaat'!I:I)</f>
        <v>0</v>
      </c>
      <c r="K143" s="75" t="str">
        <f t="shared" si="14"/>
        <v/>
      </c>
      <c r="L143" s="77"/>
      <c r="M143" s="64" t="s">
        <v>84</v>
      </c>
      <c r="N143" s="78"/>
      <c r="O143" s="80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7" hidden="1" customHeight="1">
      <c r="A144" s="69">
        <v>8156</v>
      </c>
      <c r="B144" s="81">
        <v>156</v>
      </c>
      <c r="C144" s="128" t="s">
        <v>466</v>
      </c>
      <c r="D144" s="72" t="s">
        <v>57</v>
      </c>
      <c r="E144" s="257">
        <f>E151/255*B144*1.1</f>
        <v>1.0589402352941177</v>
      </c>
      <c r="F144" s="73"/>
      <c r="G144" s="73"/>
      <c r="H144" s="73"/>
      <c r="I144" s="61">
        <f t="shared" si="0"/>
        <v>147.31709571567222</v>
      </c>
      <c r="J144" s="61">
        <f>SUMIF('3-Basis ruimtestaat'!J:J,A144,'3-Basis ruimtestaat'!I:I)</f>
        <v>0</v>
      </c>
      <c r="K144" s="75" t="str">
        <f t="shared" si="14"/>
        <v/>
      </c>
      <c r="L144" s="77"/>
      <c r="M144" s="64" t="s">
        <v>84</v>
      </c>
      <c r="N144" s="78"/>
      <c r="O144" s="80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7" hidden="1" customHeight="1">
      <c r="A145" s="69">
        <v>8160</v>
      </c>
      <c r="B145" s="81">
        <v>160</v>
      </c>
      <c r="C145" s="128" t="s">
        <v>466</v>
      </c>
      <c r="D145" s="72" t="s">
        <v>58</v>
      </c>
      <c r="E145" s="257">
        <f>E151/255*B145</f>
        <v>0.98735686274509804</v>
      </c>
      <c r="F145" s="73"/>
      <c r="G145" s="73"/>
      <c r="H145" s="73"/>
      <c r="I145" s="61">
        <f t="shared" si="0"/>
        <v>162.04880528723945</v>
      </c>
      <c r="J145" s="61">
        <f>SUMIF('3-Basis ruimtestaat'!J:J,A145,'3-Basis ruimtestaat'!I:I)</f>
        <v>0</v>
      </c>
      <c r="K145" s="75" t="str">
        <f t="shared" si="14"/>
        <v/>
      </c>
      <c r="L145" s="77"/>
      <c r="M145" s="64" t="s">
        <v>84</v>
      </c>
      <c r="N145" s="78"/>
      <c r="O145" s="80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7" customHeight="1" thickBot="1">
      <c r="A146" s="69">
        <v>8200</v>
      </c>
      <c r="B146" s="81">
        <v>200</v>
      </c>
      <c r="C146" s="128" t="s">
        <v>466</v>
      </c>
      <c r="D146" s="72" t="s">
        <v>59</v>
      </c>
      <c r="E146" s="257">
        <f>E151/255*B146</f>
        <v>1.2341960784313726</v>
      </c>
      <c r="F146" s="73"/>
      <c r="G146" s="73"/>
      <c r="H146" s="73"/>
      <c r="I146" s="61">
        <f t="shared" si="0"/>
        <v>162.04880528723945</v>
      </c>
      <c r="J146" s="61">
        <f>SUMIF('3-Basis ruimtestaat'!J:J,A146,'3-Basis ruimtestaat'!I:I)</f>
        <v>28.6</v>
      </c>
      <c r="K146" s="75">
        <f t="shared" si="14"/>
        <v>5.5582655879226278E-3</v>
      </c>
      <c r="L146" s="77"/>
      <c r="M146" s="64" t="s">
        <v>84</v>
      </c>
      <c r="N146" s="78"/>
      <c r="O146" s="93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7" hidden="1" customHeight="1">
      <c r="A147" s="69">
        <v>8208</v>
      </c>
      <c r="B147" s="81">
        <v>208</v>
      </c>
      <c r="C147" s="128" t="s">
        <v>466</v>
      </c>
      <c r="D147" s="72" t="s">
        <v>60</v>
      </c>
      <c r="E147" s="257">
        <f>E151/255*B147*1.05</f>
        <v>1.3477421176470588</v>
      </c>
      <c r="F147" s="73"/>
      <c r="G147" s="73"/>
      <c r="H147" s="73"/>
      <c r="I147" s="61">
        <f t="shared" si="0"/>
        <v>154.33219551165664</v>
      </c>
      <c r="J147" s="61">
        <f>SUMIF('3-Basis ruimtestaat'!J:J,A147,'3-Basis ruimtestaat'!I:I)</f>
        <v>0</v>
      </c>
      <c r="K147" s="75" t="str">
        <f t="shared" si="14"/>
        <v/>
      </c>
      <c r="L147" s="77"/>
      <c r="M147" s="64" t="s">
        <v>84</v>
      </c>
      <c r="N147" s="78"/>
      <c r="O147" s="93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7" hidden="1" customHeight="1">
      <c r="A148" s="69">
        <v>8210</v>
      </c>
      <c r="B148" s="81">
        <v>210</v>
      </c>
      <c r="C148" s="128" t="s">
        <v>466</v>
      </c>
      <c r="D148" s="223" t="s">
        <v>221</v>
      </c>
      <c r="E148" s="257">
        <f>E151/255*B148</f>
        <v>1.2959058823529412</v>
      </c>
      <c r="F148" s="73"/>
      <c r="G148" s="73"/>
      <c r="H148" s="73"/>
      <c r="I148" s="61">
        <f t="shared" si="0"/>
        <v>162.04880528723945</v>
      </c>
      <c r="J148" s="61">
        <f>SUMIF('3-Basis ruimtestaat'!J:J,A148,'3-Basis ruimtestaat'!I:I)</f>
        <v>0</v>
      </c>
      <c r="K148" s="75" t="str">
        <f t="shared" si="14"/>
        <v/>
      </c>
      <c r="L148" s="77"/>
      <c r="M148" s="64" t="s">
        <v>84</v>
      </c>
      <c r="N148" s="78"/>
      <c r="O148" s="93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7" hidden="1" customHeight="1">
      <c r="A149" s="69">
        <v>8230</v>
      </c>
      <c r="B149" s="81">
        <v>230</v>
      </c>
      <c r="C149" s="128" t="s">
        <v>466</v>
      </c>
      <c r="D149" s="72" t="s">
        <v>249</v>
      </c>
      <c r="E149" s="257">
        <f>E151/255*B149</f>
        <v>1.4193254901960786</v>
      </c>
      <c r="F149" s="73"/>
      <c r="G149" s="73"/>
      <c r="H149" s="73"/>
      <c r="I149" s="61">
        <f t="shared" ref="I149:I150" si="15">IF(E149=0,0,B149/(E149+F149+G149+H149))</f>
        <v>162.04880528723945</v>
      </c>
      <c r="J149" s="61">
        <f>SUMIF('3-Basis ruimtestaat'!J:J,A149,'3-Basis ruimtestaat'!I:I)</f>
        <v>0</v>
      </c>
      <c r="K149" s="75" t="str">
        <f t="shared" si="14"/>
        <v/>
      </c>
      <c r="L149" s="77"/>
      <c r="M149" s="64" t="s">
        <v>84</v>
      </c>
      <c r="N149" s="78"/>
      <c r="O149" s="93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7" hidden="1" customHeight="1">
      <c r="A150" s="69">
        <v>8245</v>
      </c>
      <c r="B150" s="81">
        <v>245</v>
      </c>
      <c r="C150" s="128" t="s">
        <v>466</v>
      </c>
      <c r="D150" s="72" t="s">
        <v>230</v>
      </c>
      <c r="E150" s="257">
        <f>E151/255*B150</f>
        <v>1.5118901960784314</v>
      </c>
      <c r="F150" s="73"/>
      <c r="G150" s="73"/>
      <c r="H150" s="73"/>
      <c r="I150" s="61">
        <f t="shared" si="15"/>
        <v>162.04880528723945</v>
      </c>
      <c r="J150" s="61">
        <f>SUMIF('3-Basis ruimtestaat'!J:J,A150,'3-Basis ruimtestaat'!I:I)</f>
        <v>0</v>
      </c>
      <c r="K150" s="75" t="str">
        <f t="shared" si="14"/>
        <v/>
      </c>
      <c r="L150" s="77"/>
      <c r="M150" s="64" t="s">
        <v>84</v>
      </c>
      <c r="N150" s="78"/>
      <c r="O150" s="93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7" hidden="1" customHeight="1">
      <c r="A151" s="69">
        <v>8255</v>
      </c>
      <c r="B151" s="81">
        <v>255</v>
      </c>
      <c r="C151" s="128" t="s">
        <v>466</v>
      </c>
      <c r="D151" s="72" t="s">
        <v>61</v>
      </c>
      <c r="E151" s="257">
        <f>O151*$O$9</f>
        <v>1.5736000000000001</v>
      </c>
      <c r="F151" s="73"/>
      <c r="G151" s="73"/>
      <c r="H151" s="73"/>
      <c r="I151" s="61">
        <f t="shared" si="0"/>
        <v>162.04880528723945</v>
      </c>
      <c r="J151" s="61">
        <f>SUMIF('3-Basis ruimtestaat'!J:J,A151,'3-Basis ruimtestaat'!I:I)</f>
        <v>0</v>
      </c>
      <c r="K151" s="75" t="str">
        <f t="shared" si="14"/>
        <v/>
      </c>
      <c r="L151" s="77"/>
      <c r="M151" s="64" t="s">
        <v>84</v>
      </c>
      <c r="N151" s="78"/>
      <c r="O151" s="101">
        <v>1.1240000000000001</v>
      </c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7" hidden="1" customHeight="1" thickBot="1">
      <c r="A152" s="69">
        <v>8365</v>
      </c>
      <c r="B152" s="126">
        <v>365</v>
      </c>
      <c r="C152" s="128" t="s">
        <v>466</v>
      </c>
      <c r="D152" s="72" t="s">
        <v>62</v>
      </c>
      <c r="E152" s="257">
        <f>E151</f>
        <v>1.5736000000000001</v>
      </c>
      <c r="F152" s="73"/>
      <c r="G152" s="73"/>
      <c r="H152" s="73"/>
      <c r="I152" s="61">
        <f t="shared" si="0"/>
        <v>231.95221148957802</v>
      </c>
      <c r="J152" s="61">
        <f>SUMIF('3-Basis ruimtestaat'!J:J,A152,'3-Basis ruimtestaat'!I:I)</f>
        <v>0</v>
      </c>
      <c r="K152" s="75" t="str">
        <f t="shared" si="14"/>
        <v/>
      </c>
      <c r="L152" s="77"/>
      <c r="M152" s="64" t="s">
        <v>84</v>
      </c>
      <c r="N152" s="78"/>
      <c r="O152" s="80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7" customHeight="1" thickBot="1">
      <c r="A153" s="69">
        <v>9010</v>
      </c>
      <c r="B153" s="70">
        <v>10</v>
      </c>
      <c r="C153" s="128" t="s">
        <v>88</v>
      </c>
      <c r="D153" s="72" t="s">
        <v>44</v>
      </c>
      <c r="E153" s="257">
        <f>E166/255*B153*1.5</f>
        <v>5.9705882352941178E-2</v>
      </c>
      <c r="F153" s="73"/>
      <c r="G153" s="73"/>
      <c r="H153" s="73"/>
      <c r="I153" s="61">
        <f t="shared" si="0"/>
        <v>167.48768472906403</v>
      </c>
      <c r="J153" s="61">
        <f>SUMIF('3-Basis ruimtestaat'!J:J,A153,'3-Basis ruimtestaat'!I:I)</f>
        <v>119.28000000000003</v>
      </c>
      <c r="K153" s="75">
        <f t="shared" si="14"/>
        <v>2.3181465710748642E-2</v>
      </c>
      <c r="L153" s="77"/>
      <c r="M153" s="64" t="s">
        <v>85</v>
      </c>
      <c r="N153" s="78"/>
      <c r="O153" s="93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7" hidden="1" customHeight="1">
      <c r="A154" s="69">
        <v>9012</v>
      </c>
      <c r="B154" s="81">
        <v>12</v>
      </c>
      <c r="C154" s="128" t="s">
        <v>88</v>
      </c>
      <c r="D154" s="72" t="s">
        <v>47</v>
      </c>
      <c r="E154" s="257">
        <f>E166/255*B154*1.5</f>
        <v>7.1647058823529425E-2</v>
      </c>
      <c r="F154" s="73"/>
      <c r="G154" s="73"/>
      <c r="H154" s="73"/>
      <c r="I154" s="61">
        <f t="shared" si="0"/>
        <v>167.487684729064</v>
      </c>
      <c r="J154" s="61">
        <f>SUMIF('3-Basis ruimtestaat'!J:J,A154,'3-Basis ruimtestaat'!I:I)</f>
        <v>0</v>
      </c>
      <c r="K154" s="75" t="str">
        <f t="shared" si="14"/>
        <v/>
      </c>
      <c r="L154" s="77"/>
      <c r="M154" s="64" t="s">
        <v>85</v>
      </c>
      <c r="N154" s="78"/>
      <c r="O154" s="93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7" hidden="1" customHeight="1">
      <c r="A155" s="69">
        <v>9040</v>
      </c>
      <c r="B155" s="81">
        <v>40</v>
      </c>
      <c r="C155" s="128" t="s">
        <v>88</v>
      </c>
      <c r="D155" s="72" t="s">
        <v>48</v>
      </c>
      <c r="E155" s="257">
        <f>E166/255*B155*1.3</f>
        <v>0.20698039215686276</v>
      </c>
      <c r="F155" s="73"/>
      <c r="G155" s="73"/>
      <c r="H155" s="73"/>
      <c r="I155" s="61">
        <f t="shared" si="0"/>
        <v>193.25502084122772</v>
      </c>
      <c r="J155" s="61">
        <f>SUMIF('3-Basis ruimtestaat'!J:J,A155,'3-Basis ruimtestaat'!I:I)</f>
        <v>0</v>
      </c>
      <c r="K155" s="75" t="str">
        <f t="shared" si="14"/>
        <v/>
      </c>
      <c r="L155" s="77"/>
      <c r="M155" s="64" t="s">
        <v>85</v>
      </c>
      <c r="N155" s="78"/>
      <c r="O155" s="80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7" hidden="1" customHeight="1">
      <c r="A156" s="69">
        <v>9052</v>
      </c>
      <c r="B156" s="81">
        <v>52</v>
      </c>
      <c r="C156" s="128" t="s">
        <v>88</v>
      </c>
      <c r="D156" s="72" t="s">
        <v>49</v>
      </c>
      <c r="E156" s="257">
        <f>E166/255*B156*1.4</f>
        <v>0.28977254901960786</v>
      </c>
      <c r="F156" s="73"/>
      <c r="G156" s="73"/>
      <c r="H156" s="73"/>
      <c r="I156" s="61">
        <f t="shared" si="0"/>
        <v>179.45109078114004</v>
      </c>
      <c r="J156" s="61">
        <f>SUMIF('3-Basis ruimtestaat'!J:J,A156,'3-Basis ruimtestaat'!I:I)</f>
        <v>0</v>
      </c>
      <c r="K156" s="75" t="str">
        <f t="shared" si="14"/>
        <v/>
      </c>
      <c r="L156" s="77"/>
      <c r="M156" s="64" t="s">
        <v>85</v>
      </c>
      <c r="N156" s="78"/>
      <c r="O156" s="80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7" hidden="1" customHeight="1">
      <c r="A157" s="69">
        <v>9080</v>
      </c>
      <c r="B157" s="81">
        <v>80</v>
      </c>
      <c r="C157" s="128" t="s">
        <v>88</v>
      </c>
      <c r="D157" s="72" t="s">
        <v>50</v>
      </c>
      <c r="E157" s="257">
        <f>E166/255*B157*1.2</f>
        <v>0.38211764705882351</v>
      </c>
      <c r="F157" s="73"/>
      <c r="G157" s="73"/>
      <c r="H157" s="73"/>
      <c r="I157" s="61">
        <f t="shared" si="0"/>
        <v>209.35960591133005</v>
      </c>
      <c r="J157" s="61">
        <f>SUMIF('3-Basis ruimtestaat'!J:J,A157,'3-Basis ruimtestaat'!I:I)</f>
        <v>0</v>
      </c>
      <c r="K157" s="75" t="str">
        <f t="shared" si="14"/>
        <v/>
      </c>
      <c r="L157" s="77"/>
      <c r="M157" s="64" t="s">
        <v>85</v>
      </c>
      <c r="N157" s="78"/>
      <c r="O157" s="80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7" hidden="1" customHeight="1">
      <c r="A158" s="69">
        <v>9104</v>
      </c>
      <c r="B158" s="81">
        <v>104</v>
      </c>
      <c r="C158" s="128" t="s">
        <v>88</v>
      </c>
      <c r="D158" s="72" t="s">
        <v>51</v>
      </c>
      <c r="E158" s="257">
        <f>E166/255*B158*1.2</f>
        <v>0.49675294117647062</v>
      </c>
      <c r="F158" s="73"/>
      <c r="G158" s="73"/>
      <c r="H158" s="73"/>
      <c r="I158" s="61">
        <f t="shared" si="0"/>
        <v>209.35960591133005</v>
      </c>
      <c r="J158" s="61">
        <f>SUMIF('3-Basis ruimtestaat'!J:J,A158,'3-Basis ruimtestaat'!I:I)</f>
        <v>0</v>
      </c>
      <c r="K158" s="75" t="str">
        <f t="shared" si="14"/>
        <v/>
      </c>
      <c r="L158" s="77"/>
      <c r="M158" s="64" t="s">
        <v>85</v>
      </c>
      <c r="N158" s="78"/>
      <c r="O158" s="80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7" hidden="1" customHeight="1">
      <c r="A159" s="69">
        <v>9120</v>
      </c>
      <c r="B159" s="81">
        <v>120</v>
      </c>
      <c r="C159" s="128" t="s">
        <v>88</v>
      </c>
      <c r="D159" s="72" t="s">
        <v>55</v>
      </c>
      <c r="E159" s="257">
        <f>E166/255*B159*1.2</f>
        <v>0.57317647058823529</v>
      </c>
      <c r="F159" s="73"/>
      <c r="G159" s="73"/>
      <c r="H159" s="73"/>
      <c r="I159" s="61">
        <f t="shared" si="0"/>
        <v>209.35960591133005</v>
      </c>
      <c r="J159" s="61">
        <f>SUMIF('3-Basis ruimtestaat'!J:J,A159,'3-Basis ruimtestaat'!I:I)</f>
        <v>0</v>
      </c>
      <c r="K159" s="75" t="str">
        <f t="shared" si="14"/>
        <v/>
      </c>
      <c r="L159" s="77"/>
      <c r="M159" s="64" t="s">
        <v>85</v>
      </c>
      <c r="N159" s="78"/>
      <c r="O159" s="93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7" hidden="1" customHeight="1">
      <c r="A160" s="69">
        <v>9130</v>
      </c>
      <c r="B160" s="81">
        <v>130</v>
      </c>
      <c r="C160" s="128" t="s">
        <v>88</v>
      </c>
      <c r="D160" s="72" t="s">
        <v>56</v>
      </c>
      <c r="E160" s="257">
        <f>E166/255*B160*1.1</f>
        <v>0.56919607843137265</v>
      </c>
      <c r="F160" s="73"/>
      <c r="G160" s="73"/>
      <c r="H160" s="73"/>
      <c r="I160" s="61">
        <f t="shared" si="0"/>
        <v>228.39229735781456</v>
      </c>
      <c r="J160" s="61">
        <f>SUMIF('3-Basis ruimtestaat'!J:J,A160,'3-Basis ruimtestaat'!I:I)</f>
        <v>0</v>
      </c>
      <c r="K160" s="75" t="str">
        <f t="shared" si="14"/>
        <v/>
      </c>
      <c r="L160" s="77"/>
      <c r="M160" s="64" t="s">
        <v>85</v>
      </c>
      <c r="N160" s="78"/>
      <c r="O160" s="93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7" hidden="1" customHeight="1">
      <c r="A161" s="69">
        <v>9156</v>
      </c>
      <c r="B161" s="81">
        <v>156</v>
      </c>
      <c r="C161" s="128" t="s">
        <v>88</v>
      </c>
      <c r="D161" s="72" t="s">
        <v>57</v>
      </c>
      <c r="E161" s="257">
        <f>E166/255*B161*1.1</f>
        <v>0.68303529411764707</v>
      </c>
      <c r="F161" s="73"/>
      <c r="G161" s="73"/>
      <c r="H161" s="73"/>
      <c r="I161" s="61">
        <f t="shared" si="0"/>
        <v>228.39229735781458</v>
      </c>
      <c r="J161" s="61">
        <f>SUMIF('3-Basis ruimtestaat'!J:J,A161,'3-Basis ruimtestaat'!I:I)</f>
        <v>0</v>
      </c>
      <c r="K161" s="75" t="str">
        <f t="shared" si="14"/>
        <v/>
      </c>
      <c r="L161" s="77"/>
      <c r="M161" s="64" t="s">
        <v>85</v>
      </c>
      <c r="N161" s="78"/>
      <c r="O161" s="93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7" hidden="1" customHeight="1">
      <c r="A162" s="69">
        <v>9160</v>
      </c>
      <c r="B162" s="81">
        <v>160</v>
      </c>
      <c r="C162" s="128" t="s">
        <v>88</v>
      </c>
      <c r="D162" s="72" t="s">
        <v>58</v>
      </c>
      <c r="E162" s="257">
        <f>E166/255*B162</f>
        <v>0.6368627450980392</v>
      </c>
      <c r="F162" s="73"/>
      <c r="G162" s="73"/>
      <c r="H162" s="73"/>
      <c r="I162" s="61">
        <f t="shared" si="0"/>
        <v>251.23152709359607</v>
      </c>
      <c r="J162" s="61">
        <f>SUMIF('3-Basis ruimtestaat'!J:J,A162,'3-Basis ruimtestaat'!I:I)</f>
        <v>0</v>
      </c>
      <c r="K162" s="75" t="str">
        <f t="shared" si="14"/>
        <v/>
      </c>
      <c r="L162" s="77"/>
      <c r="M162" s="64" t="s">
        <v>85</v>
      </c>
      <c r="N162" s="78"/>
      <c r="O162" s="93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7" hidden="1" customHeight="1">
      <c r="A163" s="69">
        <v>9200</v>
      </c>
      <c r="B163" s="81">
        <v>200</v>
      </c>
      <c r="C163" s="128" t="s">
        <v>88</v>
      </c>
      <c r="D163" s="223" t="s">
        <v>221</v>
      </c>
      <c r="E163" s="257">
        <f>E166/255*B163</f>
        <v>0.79607843137254908</v>
      </c>
      <c r="F163" s="130"/>
      <c r="G163" s="130"/>
      <c r="H163" s="73"/>
      <c r="I163" s="61">
        <f t="shared" si="0"/>
        <v>251.23152709359604</v>
      </c>
      <c r="J163" s="61">
        <f>SUMIF('3-Basis ruimtestaat'!J:J,A163,'3-Basis ruimtestaat'!I:I)</f>
        <v>0</v>
      </c>
      <c r="K163" s="75" t="str">
        <f t="shared" si="14"/>
        <v/>
      </c>
      <c r="L163" s="77"/>
      <c r="M163" s="64" t="s">
        <v>85</v>
      </c>
      <c r="N163" s="78"/>
      <c r="O163" s="80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7" hidden="1" customHeight="1">
      <c r="A164" s="69">
        <v>9208</v>
      </c>
      <c r="B164" s="81">
        <v>208</v>
      </c>
      <c r="C164" s="128" t="s">
        <v>88</v>
      </c>
      <c r="D164" s="72" t="s">
        <v>60</v>
      </c>
      <c r="E164" s="257">
        <f>E166/255*B164*1.05</f>
        <v>0.86931764705882364</v>
      </c>
      <c r="F164" s="130"/>
      <c r="G164" s="130"/>
      <c r="H164" s="73"/>
      <c r="I164" s="61">
        <f t="shared" si="0"/>
        <v>239.26812104152003</v>
      </c>
      <c r="J164" s="61">
        <f>SUMIF('3-Basis ruimtestaat'!J:J,A164,'3-Basis ruimtestaat'!I:I)</f>
        <v>0</v>
      </c>
      <c r="K164" s="75" t="str">
        <f t="shared" si="14"/>
        <v/>
      </c>
      <c r="L164" s="77"/>
      <c r="M164" s="64" t="s">
        <v>85</v>
      </c>
      <c r="N164" s="78"/>
      <c r="O164" s="80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7" hidden="1" customHeight="1">
      <c r="A165" s="69">
        <v>9210</v>
      </c>
      <c r="B165" s="81">
        <v>210</v>
      </c>
      <c r="C165" s="128" t="s">
        <v>88</v>
      </c>
      <c r="D165" s="223" t="s">
        <v>221</v>
      </c>
      <c r="E165" s="257">
        <f>E166/255*B165</f>
        <v>0.83588235294117652</v>
      </c>
      <c r="F165" s="130"/>
      <c r="G165" s="130"/>
      <c r="H165" s="73"/>
      <c r="I165" s="61">
        <f t="shared" ref="I165" si="16">IF(E165=0,0,B165/(E165+F165+G165+H165))</f>
        <v>251.23152709359604</v>
      </c>
      <c r="J165" s="61">
        <f>SUMIF('3-Basis ruimtestaat'!J:J,A165,'3-Basis ruimtestaat'!I:I)</f>
        <v>0</v>
      </c>
      <c r="K165" s="75" t="str">
        <f t="shared" si="14"/>
        <v/>
      </c>
      <c r="L165" s="77"/>
      <c r="M165" s="64" t="s">
        <v>85</v>
      </c>
      <c r="N165" s="78"/>
      <c r="O165" s="80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7" hidden="1" customHeight="1">
      <c r="A166" s="69">
        <v>9255</v>
      </c>
      <c r="B166" s="81">
        <v>255</v>
      </c>
      <c r="C166" s="128" t="s">
        <v>88</v>
      </c>
      <c r="D166" s="72" t="s">
        <v>61</v>
      </c>
      <c r="E166" s="257">
        <f>O166*$O$9</f>
        <v>1.0149999999999999</v>
      </c>
      <c r="F166" s="130"/>
      <c r="G166" s="130"/>
      <c r="H166" s="73"/>
      <c r="I166" s="61">
        <f t="shared" si="0"/>
        <v>251.23152709359607</v>
      </c>
      <c r="J166" s="61">
        <f>SUMIF('3-Basis ruimtestaat'!J:J,A166,'3-Basis ruimtestaat'!I:I)</f>
        <v>0</v>
      </c>
      <c r="K166" s="75" t="str">
        <f t="shared" si="14"/>
        <v/>
      </c>
      <c r="L166" s="77"/>
      <c r="M166" s="64" t="s">
        <v>85</v>
      </c>
      <c r="N166" s="78"/>
      <c r="O166" s="101">
        <v>0.72499999999999998</v>
      </c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7" hidden="1" customHeight="1" thickBot="1">
      <c r="A167" s="69">
        <v>9365</v>
      </c>
      <c r="B167" s="126">
        <v>365</v>
      </c>
      <c r="C167" s="128" t="s">
        <v>88</v>
      </c>
      <c r="D167" s="72" t="s">
        <v>62</v>
      </c>
      <c r="E167" s="257">
        <f>E166</f>
        <v>1.0149999999999999</v>
      </c>
      <c r="F167" s="73"/>
      <c r="G167" s="73"/>
      <c r="H167" s="57"/>
      <c r="I167" s="61">
        <f t="shared" si="0"/>
        <v>359.60591133004931</v>
      </c>
      <c r="J167" s="61">
        <f>SUMIF('3-Basis ruimtestaat'!J:J,A167,'3-Basis ruimtestaat'!I:I)</f>
        <v>0</v>
      </c>
      <c r="K167" s="75" t="str">
        <f t="shared" si="14"/>
        <v/>
      </c>
      <c r="L167" s="63"/>
      <c r="M167" s="64" t="s">
        <v>85</v>
      </c>
      <c r="N167" s="78"/>
      <c r="O167" s="80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7" customHeight="1">
      <c r="A168" s="69">
        <v>10004</v>
      </c>
      <c r="B168" s="70">
        <v>4</v>
      </c>
      <c r="C168" s="128" t="s">
        <v>473</v>
      </c>
      <c r="D168" s="72" t="s">
        <v>235</v>
      </c>
      <c r="E168" s="257">
        <f>E181/255*B168*1.5</f>
        <v>1.1430588235294116E-2</v>
      </c>
      <c r="F168" s="73"/>
      <c r="G168" s="73"/>
      <c r="H168" s="73"/>
      <c r="I168" s="61">
        <f t="shared" si="0"/>
        <v>349.93824619184852</v>
      </c>
      <c r="J168" s="61">
        <f>SUMIF('3-Basis ruimtestaat'!J:J,A168,'3-Basis ruimtestaat'!I:I)</f>
        <v>55.96</v>
      </c>
      <c r="K168" s="75">
        <f t="shared" si="14"/>
        <v>1.087554343706819E-2</v>
      </c>
      <c r="L168" s="77"/>
      <c r="M168" s="64" t="s">
        <v>86</v>
      </c>
      <c r="N168" s="78"/>
      <c r="O168" s="80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7" hidden="1" customHeight="1">
      <c r="A169" s="69">
        <v>10012</v>
      </c>
      <c r="B169" s="81">
        <v>12</v>
      </c>
      <c r="C169" s="128" t="s">
        <v>473</v>
      </c>
      <c r="D169" s="72" t="s">
        <v>47</v>
      </c>
      <c r="E169" s="257">
        <f>E181/255*B169*1.5</f>
        <v>3.4291764705882348E-2</v>
      </c>
      <c r="F169" s="73"/>
      <c r="G169" s="73"/>
      <c r="H169" s="73"/>
      <c r="I169" s="61">
        <f t="shared" si="0"/>
        <v>349.93824619184852</v>
      </c>
      <c r="J169" s="61">
        <f>SUMIF('3-Basis ruimtestaat'!J:J,A169,'3-Basis ruimtestaat'!I:I)</f>
        <v>0</v>
      </c>
      <c r="K169" s="75" t="str">
        <f t="shared" si="14"/>
        <v/>
      </c>
      <c r="L169" s="77"/>
      <c r="M169" s="64" t="s">
        <v>86</v>
      </c>
      <c r="N169" s="78"/>
      <c r="O169" s="80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7" hidden="1" customHeight="1">
      <c r="A170" s="69">
        <v>10040</v>
      </c>
      <c r="B170" s="81">
        <v>40</v>
      </c>
      <c r="C170" s="128" t="s">
        <v>473</v>
      </c>
      <c r="D170" s="72" t="s">
        <v>48</v>
      </c>
      <c r="E170" s="257">
        <f>E181/255*B170*1.3</f>
        <v>9.9065098039215677E-2</v>
      </c>
      <c r="F170" s="73"/>
      <c r="G170" s="73"/>
      <c r="H170" s="73"/>
      <c r="I170" s="61">
        <f t="shared" si="0"/>
        <v>403.7748994521329</v>
      </c>
      <c r="J170" s="61">
        <f>SUMIF('3-Basis ruimtestaat'!J:J,A170,'3-Basis ruimtestaat'!I:I)</f>
        <v>0</v>
      </c>
      <c r="K170" s="75" t="str">
        <f t="shared" ref="K170:K201" si="17">IF(J170=0,"",J170/$J$202)</f>
        <v/>
      </c>
      <c r="L170" s="77"/>
      <c r="M170" s="64" t="s">
        <v>86</v>
      </c>
      <c r="N170" s="78"/>
      <c r="O170" s="80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7" hidden="1" customHeight="1">
      <c r="A171" s="69">
        <v>10052</v>
      </c>
      <c r="B171" s="81">
        <v>52</v>
      </c>
      <c r="C171" s="128" t="s">
        <v>473</v>
      </c>
      <c r="D171" s="72" t="s">
        <v>49</v>
      </c>
      <c r="E171" s="257">
        <f>E181/255*B171*1.4</f>
        <v>0.13869113725490193</v>
      </c>
      <c r="F171" s="73"/>
      <c r="G171" s="73"/>
      <c r="H171" s="73"/>
      <c r="I171" s="61">
        <f t="shared" si="0"/>
        <v>374.93383520555204</v>
      </c>
      <c r="J171" s="61">
        <f>SUMIF('3-Basis ruimtestaat'!J:J,A171,'3-Basis ruimtestaat'!I:I)</f>
        <v>0</v>
      </c>
      <c r="K171" s="75" t="str">
        <f t="shared" si="17"/>
        <v/>
      </c>
      <c r="L171" s="77"/>
      <c r="M171" s="64" t="s">
        <v>86</v>
      </c>
      <c r="N171" s="78"/>
      <c r="O171" s="80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7" hidden="1" customHeight="1">
      <c r="A172" s="69">
        <v>10080</v>
      </c>
      <c r="B172" s="81">
        <v>80</v>
      </c>
      <c r="C172" s="128" t="s">
        <v>473</v>
      </c>
      <c r="D172" s="72" t="s">
        <v>50</v>
      </c>
      <c r="E172" s="257">
        <f>E181/255*B172*1.2</f>
        <v>0.18288941176470586</v>
      </c>
      <c r="F172" s="73"/>
      <c r="G172" s="73"/>
      <c r="H172" s="73"/>
      <c r="I172" s="61">
        <f t="shared" si="0"/>
        <v>437.42280773981071</v>
      </c>
      <c r="J172" s="61">
        <f>SUMIF('3-Basis ruimtestaat'!J:J,A172,'3-Basis ruimtestaat'!I:I)</f>
        <v>0</v>
      </c>
      <c r="K172" s="75" t="str">
        <f t="shared" si="17"/>
        <v/>
      </c>
      <c r="L172" s="77"/>
      <c r="M172" s="64" t="s">
        <v>86</v>
      </c>
      <c r="N172" s="78"/>
      <c r="O172" s="80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7" hidden="1" customHeight="1">
      <c r="A173" s="69">
        <v>10104</v>
      </c>
      <c r="B173" s="81">
        <v>104</v>
      </c>
      <c r="C173" s="128" t="s">
        <v>473</v>
      </c>
      <c r="D173" s="72" t="s">
        <v>51</v>
      </c>
      <c r="E173" s="257">
        <f>E181/255*B173*1.2</f>
        <v>0.2377562352941176</v>
      </c>
      <c r="F173" s="73"/>
      <c r="G173" s="73"/>
      <c r="H173" s="73"/>
      <c r="I173" s="61">
        <f t="shared" si="0"/>
        <v>437.42280773981071</v>
      </c>
      <c r="J173" s="61">
        <f>SUMIF('3-Basis ruimtestaat'!J:J,A173,'3-Basis ruimtestaat'!I:I)</f>
        <v>0</v>
      </c>
      <c r="K173" s="75" t="str">
        <f t="shared" si="17"/>
        <v/>
      </c>
      <c r="L173" s="77"/>
      <c r="M173" s="64" t="s">
        <v>86</v>
      </c>
      <c r="N173" s="78"/>
      <c r="O173" s="93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7" hidden="1" customHeight="1">
      <c r="A174" s="69">
        <v>10120</v>
      </c>
      <c r="B174" s="81">
        <v>120</v>
      </c>
      <c r="C174" s="128" t="s">
        <v>473</v>
      </c>
      <c r="D174" s="72" t="s">
        <v>55</v>
      </c>
      <c r="E174" s="257">
        <f>E181/255*B174*1.2</f>
        <v>0.27433411764705878</v>
      </c>
      <c r="F174" s="73"/>
      <c r="G174" s="73"/>
      <c r="H174" s="73"/>
      <c r="I174" s="61">
        <f t="shared" si="0"/>
        <v>437.42280773981071</v>
      </c>
      <c r="J174" s="61">
        <f>SUMIF('3-Basis ruimtestaat'!J:J,A174,'3-Basis ruimtestaat'!I:I)</f>
        <v>0</v>
      </c>
      <c r="K174" s="75" t="str">
        <f t="shared" si="17"/>
        <v/>
      </c>
      <c r="L174" s="77"/>
      <c r="M174" s="64" t="s">
        <v>86</v>
      </c>
      <c r="N174" s="78"/>
      <c r="O174" s="80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7" hidden="1" customHeight="1">
      <c r="A175" s="69">
        <v>10130</v>
      </c>
      <c r="B175" s="81">
        <v>130</v>
      </c>
      <c r="C175" s="128" t="s">
        <v>473</v>
      </c>
      <c r="D175" s="72" t="s">
        <v>56</v>
      </c>
      <c r="E175" s="257">
        <f>E181/255*B175*1.1</f>
        <v>0.2724290196078431</v>
      </c>
      <c r="F175" s="73"/>
      <c r="G175" s="73"/>
      <c r="H175" s="73"/>
      <c r="I175" s="61">
        <f t="shared" si="0"/>
        <v>477.18851753433893</v>
      </c>
      <c r="J175" s="61">
        <f>SUMIF('3-Basis ruimtestaat'!J:J,A175,'3-Basis ruimtestaat'!I:I)</f>
        <v>0</v>
      </c>
      <c r="K175" s="75" t="str">
        <f t="shared" si="17"/>
        <v/>
      </c>
      <c r="L175" s="77"/>
      <c r="M175" s="64" t="s">
        <v>86</v>
      </c>
      <c r="N175" s="78"/>
      <c r="O175" s="80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7" hidden="1" customHeight="1">
      <c r="A176" s="69">
        <v>10156</v>
      </c>
      <c r="B176" s="81">
        <v>156</v>
      </c>
      <c r="C176" s="128" t="s">
        <v>473</v>
      </c>
      <c r="D176" s="72" t="s">
        <v>57</v>
      </c>
      <c r="E176" s="257">
        <f>E181/255*B176*1.1</f>
        <v>0.3269148235294117</v>
      </c>
      <c r="F176" s="73"/>
      <c r="G176" s="73"/>
      <c r="H176" s="73"/>
      <c r="I176" s="61">
        <f t="shared" si="0"/>
        <v>477.18851753433893</v>
      </c>
      <c r="J176" s="61">
        <f>SUMIF('3-Basis ruimtestaat'!J:J,A176,'3-Basis ruimtestaat'!I:I)</f>
        <v>0</v>
      </c>
      <c r="K176" s="75" t="str">
        <f t="shared" si="17"/>
        <v/>
      </c>
      <c r="L176" s="77"/>
      <c r="M176" s="64" t="s">
        <v>86</v>
      </c>
      <c r="N176" s="78"/>
      <c r="O176" s="80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7" hidden="1" customHeight="1">
      <c r="A177" s="69">
        <v>10160</v>
      </c>
      <c r="B177" s="81">
        <v>160</v>
      </c>
      <c r="C177" s="128" t="s">
        <v>473</v>
      </c>
      <c r="D177" s="72" t="s">
        <v>58</v>
      </c>
      <c r="E177" s="257">
        <f>E181/255*B177</f>
        <v>0.30481568627450978</v>
      </c>
      <c r="F177" s="73"/>
      <c r="G177" s="73"/>
      <c r="H177" s="73"/>
      <c r="I177" s="61">
        <f t="shared" si="0"/>
        <v>524.90736928777278</v>
      </c>
      <c r="J177" s="61">
        <f>SUMIF('3-Basis ruimtestaat'!J:J,A177,'3-Basis ruimtestaat'!I:I)</f>
        <v>0</v>
      </c>
      <c r="K177" s="75" t="str">
        <f t="shared" si="17"/>
        <v/>
      </c>
      <c r="L177" s="77"/>
      <c r="M177" s="64" t="s">
        <v>86</v>
      </c>
      <c r="N177" s="78"/>
      <c r="O177" s="80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7" hidden="1" customHeight="1">
      <c r="A178" s="69">
        <v>10200</v>
      </c>
      <c r="B178" s="81">
        <v>200</v>
      </c>
      <c r="C178" s="128" t="s">
        <v>473</v>
      </c>
      <c r="D178" s="72" t="s">
        <v>59</v>
      </c>
      <c r="E178" s="257">
        <f>E181/255*B178</f>
        <v>0.38101960784313721</v>
      </c>
      <c r="F178" s="73"/>
      <c r="G178" s="73"/>
      <c r="H178" s="73"/>
      <c r="I178" s="61">
        <f t="shared" si="0"/>
        <v>524.90736928777278</v>
      </c>
      <c r="J178" s="61">
        <f>SUMIF('3-Basis ruimtestaat'!J:J,A178,'3-Basis ruimtestaat'!I:I)</f>
        <v>0</v>
      </c>
      <c r="K178" s="75" t="str">
        <f t="shared" si="17"/>
        <v/>
      </c>
      <c r="L178" s="77"/>
      <c r="M178" s="64" t="s">
        <v>86</v>
      </c>
      <c r="N178" s="78"/>
      <c r="O178" s="80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7" hidden="1" customHeight="1">
      <c r="A179" s="69">
        <v>10208</v>
      </c>
      <c r="B179" s="81">
        <v>208</v>
      </c>
      <c r="C179" s="128" t="s">
        <v>473</v>
      </c>
      <c r="D179" s="72" t="s">
        <v>60</v>
      </c>
      <c r="E179" s="257">
        <f>E181/255*B179*1.05</f>
        <v>0.41607341176470586</v>
      </c>
      <c r="F179" s="73"/>
      <c r="G179" s="73"/>
      <c r="H179" s="73"/>
      <c r="I179" s="61">
        <f t="shared" si="0"/>
        <v>499.91178027406932</v>
      </c>
      <c r="J179" s="61">
        <f>SUMIF('3-Basis ruimtestaat'!J:J,A179,'3-Basis ruimtestaat'!I:I)</f>
        <v>0</v>
      </c>
      <c r="K179" s="75" t="str">
        <f t="shared" si="17"/>
        <v/>
      </c>
      <c r="L179" s="77"/>
      <c r="M179" s="64" t="s">
        <v>86</v>
      </c>
      <c r="N179" s="78"/>
      <c r="O179" s="80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7" hidden="1" customHeight="1">
      <c r="A180" s="69">
        <v>10210</v>
      </c>
      <c r="B180" s="81">
        <v>210</v>
      </c>
      <c r="C180" s="128" t="s">
        <v>473</v>
      </c>
      <c r="D180" s="223" t="s">
        <v>221</v>
      </c>
      <c r="E180" s="257">
        <f>E181/255*B180</f>
        <v>0.40007058823529407</v>
      </c>
      <c r="F180" s="73"/>
      <c r="G180" s="73"/>
      <c r="H180" s="73"/>
      <c r="I180" s="61">
        <f t="shared" ref="I180" si="18">IF(E180=0,0,B180/(E180+F180+G180+H180))</f>
        <v>524.90736928777278</v>
      </c>
      <c r="J180" s="61">
        <f>SUMIF('3-Basis ruimtestaat'!J:J,A180,'3-Basis ruimtestaat'!I:I)</f>
        <v>0</v>
      </c>
      <c r="K180" s="75" t="str">
        <f t="shared" si="17"/>
        <v/>
      </c>
      <c r="L180" s="77"/>
      <c r="M180" s="64" t="s">
        <v>86</v>
      </c>
      <c r="N180" s="78"/>
      <c r="O180" s="80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7" hidden="1" customHeight="1">
      <c r="A181" s="69">
        <v>10255</v>
      </c>
      <c r="B181" s="81">
        <v>255</v>
      </c>
      <c r="C181" s="128" t="s">
        <v>473</v>
      </c>
      <c r="D181" s="72" t="s">
        <v>61</v>
      </c>
      <c r="E181" s="257">
        <f>O181*$O$9</f>
        <v>0.48579999999999995</v>
      </c>
      <c r="F181" s="73"/>
      <c r="G181" s="73"/>
      <c r="H181" s="73"/>
      <c r="I181" s="61">
        <f t="shared" si="0"/>
        <v>524.90736928777278</v>
      </c>
      <c r="J181" s="61">
        <f>SUMIF('3-Basis ruimtestaat'!J:J,A181,'3-Basis ruimtestaat'!I:I)</f>
        <v>0</v>
      </c>
      <c r="K181" s="75" t="str">
        <f t="shared" si="17"/>
        <v/>
      </c>
      <c r="L181" s="77"/>
      <c r="M181" s="64" t="s">
        <v>86</v>
      </c>
      <c r="N181" s="78"/>
      <c r="O181" s="101">
        <v>0.34699999999999998</v>
      </c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7" hidden="1" customHeight="1" thickBot="1">
      <c r="A182" s="69">
        <v>10365</v>
      </c>
      <c r="B182" s="126">
        <v>365</v>
      </c>
      <c r="C182" s="128" t="s">
        <v>473</v>
      </c>
      <c r="D182" s="72" t="s">
        <v>62</v>
      </c>
      <c r="E182" s="257">
        <f>E181</f>
        <v>0.48579999999999995</v>
      </c>
      <c r="F182" s="73"/>
      <c r="G182" s="73"/>
      <c r="H182" s="73"/>
      <c r="I182" s="61">
        <f t="shared" si="0"/>
        <v>751.33799917661599</v>
      </c>
      <c r="J182" s="61">
        <f>SUMIF('3-Basis ruimtestaat'!J:J,A182,'3-Basis ruimtestaat'!I:I)</f>
        <v>0</v>
      </c>
      <c r="K182" s="75" t="str">
        <f t="shared" si="17"/>
        <v/>
      </c>
      <c r="L182" s="77"/>
      <c r="M182" s="64" t="s">
        <v>86</v>
      </c>
      <c r="N182" s="78"/>
      <c r="O182" s="80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7" hidden="1" customHeight="1">
      <c r="A183" s="69">
        <v>11010</v>
      </c>
      <c r="B183" s="70">
        <v>10</v>
      </c>
      <c r="C183" s="128" t="s">
        <v>465</v>
      </c>
      <c r="D183" s="72" t="s">
        <v>44</v>
      </c>
      <c r="E183" s="257">
        <f>E198/255*B183*1.5</f>
        <v>0.10911764705882351</v>
      </c>
      <c r="F183" s="73"/>
      <c r="G183" s="73"/>
      <c r="H183" s="73"/>
      <c r="I183" s="61">
        <f t="shared" si="0"/>
        <v>91.644204851752036</v>
      </c>
      <c r="J183" s="61">
        <f>SUMIF('3-Basis ruimtestaat'!J:J,A183,'3-Basis ruimtestaat'!I:I)</f>
        <v>0</v>
      </c>
      <c r="K183" s="75" t="str">
        <f t="shared" si="17"/>
        <v/>
      </c>
      <c r="L183" s="77"/>
      <c r="M183" s="64" t="s">
        <v>64</v>
      </c>
      <c r="N183" s="78"/>
      <c r="O183" s="93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7" hidden="1" customHeight="1">
      <c r="A184" s="69">
        <v>11012</v>
      </c>
      <c r="B184" s="81">
        <v>12</v>
      </c>
      <c r="C184" s="128" t="s">
        <v>465</v>
      </c>
      <c r="D184" s="72" t="s">
        <v>47</v>
      </c>
      <c r="E184" s="257">
        <f>E198/255*B184*1.5</f>
        <v>0.13094117647058823</v>
      </c>
      <c r="F184" s="73"/>
      <c r="G184" s="73"/>
      <c r="H184" s="73"/>
      <c r="I184" s="61">
        <f t="shared" si="0"/>
        <v>91.644204851752022</v>
      </c>
      <c r="J184" s="61">
        <f>SUMIF('3-Basis ruimtestaat'!J:J,A184,'3-Basis ruimtestaat'!I:I)</f>
        <v>0</v>
      </c>
      <c r="K184" s="75" t="str">
        <f t="shared" si="17"/>
        <v/>
      </c>
      <c r="L184" s="77"/>
      <c r="M184" s="64" t="s">
        <v>64</v>
      </c>
      <c r="N184" s="78"/>
      <c r="O184" s="80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7" hidden="1" customHeight="1">
      <c r="A185" s="69">
        <v>11040</v>
      </c>
      <c r="B185" s="81">
        <v>40</v>
      </c>
      <c r="C185" s="128" t="s">
        <v>465</v>
      </c>
      <c r="D185" s="72" t="s">
        <v>48</v>
      </c>
      <c r="E185" s="257">
        <f>E198/255*B185*1.3</f>
        <v>0.37827450980392158</v>
      </c>
      <c r="F185" s="73"/>
      <c r="G185" s="73"/>
      <c r="H185" s="73"/>
      <c r="I185" s="61">
        <f t="shared" si="0"/>
        <v>105.7433132904831</v>
      </c>
      <c r="J185" s="61">
        <f>SUMIF('3-Basis ruimtestaat'!J:J,A185,'3-Basis ruimtestaat'!I:I)</f>
        <v>0</v>
      </c>
      <c r="K185" s="75" t="str">
        <f t="shared" si="17"/>
        <v/>
      </c>
      <c r="L185" s="77"/>
      <c r="M185" s="64" t="s">
        <v>64</v>
      </c>
      <c r="N185" s="78"/>
      <c r="O185" s="80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7" hidden="1" customHeight="1">
      <c r="A186" s="69">
        <v>11052</v>
      </c>
      <c r="B186" s="81">
        <v>52</v>
      </c>
      <c r="C186" s="128" t="s">
        <v>465</v>
      </c>
      <c r="D186" s="72" t="s">
        <v>49</v>
      </c>
      <c r="E186" s="257">
        <f>E198/255*B186*1.4</f>
        <v>0.52958431372549009</v>
      </c>
      <c r="F186" s="73"/>
      <c r="G186" s="73"/>
      <c r="H186" s="73"/>
      <c r="I186" s="61">
        <f t="shared" si="0"/>
        <v>98.190219484020048</v>
      </c>
      <c r="J186" s="61">
        <f>SUMIF('3-Basis ruimtestaat'!J:J,A186,'3-Basis ruimtestaat'!I:I)</f>
        <v>0</v>
      </c>
      <c r="K186" s="75" t="str">
        <f t="shared" si="17"/>
        <v/>
      </c>
      <c r="L186" s="77"/>
      <c r="M186" s="64" t="s">
        <v>64</v>
      </c>
      <c r="N186" s="78"/>
      <c r="O186" s="80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7" hidden="1" customHeight="1">
      <c r="A187" s="69">
        <v>11080</v>
      </c>
      <c r="B187" s="81">
        <v>80</v>
      </c>
      <c r="C187" s="128" t="s">
        <v>465</v>
      </c>
      <c r="D187" s="72" t="s">
        <v>50</v>
      </c>
      <c r="E187" s="257">
        <f>E198/255*B187*1.2</f>
        <v>0.69835294117647051</v>
      </c>
      <c r="F187" s="73"/>
      <c r="G187" s="73"/>
      <c r="H187" s="73"/>
      <c r="I187" s="61">
        <f t="shared" si="0"/>
        <v>114.55525606469004</v>
      </c>
      <c r="J187" s="61">
        <f>SUMIF('3-Basis ruimtestaat'!J:J,A187,'3-Basis ruimtestaat'!I:I)</f>
        <v>0</v>
      </c>
      <c r="K187" s="75" t="str">
        <f t="shared" si="17"/>
        <v/>
      </c>
      <c r="L187" s="77"/>
      <c r="M187" s="64" t="s">
        <v>64</v>
      </c>
      <c r="N187" s="78"/>
      <c r="O187" s="80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7" hidden="1" customHeight="1">
      <c r="A188" s="69">
        <v>11104</v>
      </c>
      <c r="B188" s="81">
        <v>104</v>
      </c>
      <c r="C188" s="128" t="s">
        <v>465</v>
      </c>
      <c r="D188" s="72" t="s">
        <v>51</v>
      </c>
      <c r="E188" s="257">
        <f>E198/255*B188*1.2</f>
        <v>0.90785882352941161</v>
      </c>
      <c r="F188" s="73"/>
      <c r="G188" s="73"/>
      <c r="H188" s="73"/>
      <c r="I188" s="61">
        <f t="shared" si="0"/>
        <v>114.55525606469004</v>
      </c>
      <c r="J188" s="61">
        <f>SUMIF('3-Basis ruimtestaat'!J:J,A188,'3-Basis ruimtestaat'!I:I)</f>
        <v>0</v>
      </c>
      <c r="K188" s="75" t="str">
        <f t="shared" si="17"/>
        <v/>
      </c>
      <c r="L188" s="77"/>
      <c r="M188" s="64" t="s">
        <v>64</v>
      </c>
      <c r="N188" s="78"/>
      <c r="O188" s="80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7" hidden="1" customHeight="1">
      <c r="A189" s="69">
        <v>11120</v>
      </c>
      <c r="B189" s="81">
        <v>120</v>
      </c>
      <c r="C189" s="128" t="s">
        <v>465</v>
      </c>
      <c r="D189" s="72" t="s">
        <v>55</v>
      </c>
      <c r="E189" s="257">
        <f>E198/255*B189*1.2</f>
        <v>1.0475294117647056</v>
      </c>
      <c r="F189" s="73"/>
      <c r="G189" s="73"/>
      <c r="H189" s="73"/>
      <c r="I189" s="61">
        <f t="shared" si="0"/>
        <v>114.55525606469006</v>
      </c>
      <c r="J189" s="61">
        <f>SUMIF('3-Basis ruimtestaat'!J:J,A189,'3-Basis ruimtestaat'!I:I)</f>
        <v>0</v>
      </c>
      <c r="K189" s="75" t="str">
        <f t="shared" si="17"/>
        <v/>
      </c>
      <c r="L189" s="77"/>
      <c r="M189" s="64" t="s">
        <v>64</v>
      </c>
      <c r="N189" s="78"/>
      <c r="O189" s="93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7" hidden="1" customHeight="1">
      <c r="A190" s="69">
        <v>11130</v>
      </c>
      <c r="B190" s="81">
        <v>130</v>
      </c>
      <c r="C190" s="128" t="s">
        <v>465</v>
      </c>
      <c r="D190" s="72" t="s">
        <v>56</v>
      </c>
      <c r="E190" s="257">
        <f>E198/255*B190*1.1</f>
        <v>1.0402549019607843</v>
      </c>
      <c r="F190" s="73"/>
      <c r="G190" s="73"/>
      <c r="H190" s="73"/>
      <c r="I190" s="61">
        <f t="shared" si="0"/>
        <v>124.96937025238913</v>
      </c>
      <c r="J190" s="61">
        <f>SUMIF('3-Basis ruimtestaat'!J:J,A190,'3-Basis ruimtestaat'!I:I)</f>
        <v>0</v>
      </c>
      <c r="K190" s="75" t="str">
        <f t="shared" si="17"/>
        <v/>
      </c>
      <c r="L190" s="77"/>
      <c r="M190" s="64" t="s">
        <v>64</v>
      </c>
      <c r="N190" s="78"/>
      <c r="O190" s="93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7" hidden="1" customHeight="1">
      <c r="A191" s="69">
        <v>11156</v>
      </c>
      <c r="B191" s="81">
        <v>156</v>
      </c>
      <c r="C191" s="128" t="s">
        <v>465</v>
      </c>
      <c r="D191" s="72" t="s">
        <v>57</v>
      </c>
      <c r="E191" s="257">
        <f>E198/255*B191*1.1</f>
        <v>1.2483058823529412</v>
      </c>
      <c r="F191" s="73"/>
      <c r="G191" s="73"/>
      <c r="H191" s="73"/>
      <c r="I191" s="61">
        <f t="shared" si="0"/>
        <v>124.96937025238913</v>
      </c>
      <c r="J191" s="61">
        <f>SUMIF('3-Basis ruimtestaat'!J:J,A191,'3-Basis ruimtestaat'!I:I)</f>
        <v>0</v>
      </c>
      <c r="K191" s="75" t="str">
        <f t="shared" si="17"/>
        <v/>
      </c>
      <c r="L191" s="77"/>
      <c r="M191" s="64" t="s">
        <v>64</v>
      </c>
      <c r="N191" s="78"/>
      <c r="O191" s="80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7" hidden="1" customHeight="1">
      <c r="A192" s="69">
        <v>11160</v>
      </c>
      <c r="B192" s="81">
        <v>160</v>
      </c>
      <c r="C192" s="128" t="s">
        <v>465</v>
      </c>
      <c r="D192" s="72" t="s">
        <v>58</v>
      </c>
      <c r="E192" s="257">
        <f>E198/255*B192</f>
        <v>1.1639215686274509</v>
      </c>
      <c r="F192" s="73"/>
      <c r="G192" s="73"/>
      <c r="H192" s="73"/>
      <c r="I192" s="61">
        <f t="shared" si="0"/>
        <v>137.46630727762803</v>
      </c>
      <c r="J192" s="61">
        <f>SUMIF('3-Basis ruimtestaat'!J:J,A192,'3-Basis ruimtestaat'!I:I)</f>
        <v>0</v>
      </c>
      <c r="K192" s="75" t="str">
        <f t="shared" si="17"/>
        <v/>
      </c>
      <c r="L192" s="77"/>
      <c r="M192" s="64" t="s">
        <v>64</v>
      </c>
      <c r="N192" s="78"/>
      <c r="O192" s="93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7" customHeight="1" thickBot="1">
      <c r="A193" s="69">
        <v>11200</v>
      </c>
      <c r="B193" s="81">
        <v>200</v>
      </c>
      <c r="C193" s="128" t="s">
        <v>465</v>
      </c>
      <c r="D193" s="72" t="s">
        <v>59</v>
      </c>
      <c r="E193" s="257">
        <f>E198/255*B193</f>
        <v>1.4549019607843134</v>
      </c>
      <c r="F193" s="73"/>
      <c r="G193" s="73"/>
      <c r="H193" s="73"/>
      <c r="I193" s="61">
        <f t="shared" si="0"/>
        <v>137.46630727762806</v>
      </c>
      <c r="J193" s="61">
        <f>SUMIF('3-Basis ruimtestaat'!J:J,A193,'3-Basis ruimtestaat'!I:I)</f>
        <v>57.03</v>
      </c>
      <c r="K193" s="75">
        <f t="shared" si="17"/>
        <v>1.1083492534238723E-2</v>
      </c>
      <c r="L193" s="77"/>
      <c r="M193" s="64" t="s">
        <v>64</v>
      </c>
      <c r="N193" s="78"/>
      <c r="O193" s="80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7" hidden="1" customHeight="1">
      <c r="A194" s="69">
        <v>11208</v>
      </c>
      <c r="B194" s="81">
        <v>208</v>
      </c>
      <c r="C194" s="128" t="s">
        <v>465</v>
      </c>
      <c r="D194" s="72" t="s">
        <v>60</v>
      </c>
      <c r="E194" s="257">
        <f>E198/255*B194*1.05</f>
        <v>1.5887529411764705</v>
      </c>
      <c r="F194" s="73"/>
      <c r="G194" s="73"/>
      <c r="H194" s="73"/>
      <c r="I194" s="61">
        <f t="shared" si="0"/>
        <v>130.92029264536004</v>
      </c>
      <c r="J194" s="61">
        <f>SUMIF('3-Basis ruimtestaat'!J:J,A194,'3-Basis ruimtestaat'!I:I)</f>
        <v>0</v>
      </c>
      <c r="K194" s="75" t="str">
        <f t="shared" si="17"/>
        <v/>
      </c>
      <c r="L194" s="77"/>
      <c r="M194" s="64" t="s">
        <v>64</v>
      </c>
      <c r="N194" s="78"/>
      <c r="O194" s="93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7" hidden="1" customHeight="1">
      <c r="A195" s="69">
        <v>11210</v>
      </c>
      <c r="B195" s="81">
        <v>210</v>
      </c>
      <c r="C195" s="128" t="s">
        <v>465</v>
      </c>
      <c r="D195" s="223" t="s">
        <v>221</v>
      </c>
      <c r="E195" s="257">
        <f>E198/255*B195</f>
        <v>1.5276470588235291</v>
      </c>
      <c r="F195" s="73"/>
      <c r="G195" s="73"/>
      <c r="H195" s="73"/>
      <c r="I195" s="61">
        <f t="shared" si="0"/>
        <v>137.46630727762806</v>
      </c>
      <c r="J195" s="61">
        <f>SUMIF('3-Basis ruimtestaat'!J:J,A195,'3-Basis ruimtestaat'!I:I)</f>
        <v>0</v>
      </c>
      <c r="K195" s="75" t="str">
        <f t="shared" si="17"/>
        <v/>
      </c>
      <c r="L195" s="77"/>
      <c r="M195" s="64" t="s">
        <v>64</v>
      </c>
      <c r="N195" s="78"/>
      <c r="O195" s="80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7" hidden="1" customHeight="1">
      <c r="A196" s="69">
        <v>11230</v>
      </c>
      <c r="B196" s="81">
        <v>230</v>
      </c>
      <c r="C196" s="128" t="s">
        <v>465</v>
      </c>
      <c r="D196" s="72" t="s">
        <v>249</v>
      </c>
      <c r="E196" s="257">
        <f>E198/255*B196</f>
        <v>1.6731372549019605</v>
      </c>
      <c r="F196" s="73"/>
      <c r="G196" s="73"/>
      <c r="H196" s="73"/>
      <c r="I196" s="61">
        <f t="shared" ref="I196:I197" si="19">IF(E196=0,0,B196/(E196+F196+G196+H196))</f>
        <v>137.46630727762806</v>
      </c>
      <c r="J196" s="61">
        <f>SUMIF('3-Basis ruimtestaat'!J:J,A196,'3-Basis ruimtestaat'!I:I)</f>
        <v>0</v>
      </c>
      <c r="K196" s="75" t="str">
        <f t="shared" si="17"/>
        <v/>
      </c>
      <c r="L196" s="77"/>
      <c r="M196" s="64" t="s">
        <v>64</v>
      </c>
      <c r="N196" s="78"/>
      <c r="O196" s="80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7" hidden="1" customHeight="1">
      <c r="A197" s="69">
        <v>11245</v>
      </c>
      <c r="B197" s="81">
        <v>245</v>
      </c>
      <c r="C197" s="128" t="s">
        <v>465</v>
      </c>
      <c r="D197" s="72" t="s">
        <v>230</v>
      </c>
      <c r="E197" s="257">
        <f>E198/255*B197</f>
        <v>1.7822549019607841</v>
      </c>
      <c r="F197" s="73"/>
      <c r="G197" s="73"/>
      <c r="H197" s="73"/>
      <c r="I197" s="61">
        <f t="shared" si="19"/>
        <v>137.46630727762806</v>
      </c>
      <c r="J197" s="61">
        <f>SUMIF('3-Basis ruimtestaat'!J:J,A197,'3-Basis ruimtestaat'!I:I)</f>
        <v>0</v>
      </c>
      <c r="K197" s="75" t="str">
        <f t="shared" si="17"/>
        <v/>
      </c>
      <c r="L197" s="77"/>
      <c r="M197" s="64" t="s">
        <v>64</v>
      </c>
      <c r="N197" s="78"/>
      <c r="O197" s="93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7" hidden="1" customHeight="1">
      <c r="A198" s="69">
        <v>11255</v>
      </c>
      <c r="B198" s="81">
        <v>255</v>
      </c>
      <c r="C198" s="128" t="s">
        <v>465</v>
      </c>
      <c r="D198" s="72" t="s">
        <v>61</v>
      </c>
      <c r="E198" s="257">
        <f>O198*$O$9</f>
        <v>1.8549999999999998</v>
      </c>
      <c r="F198" s="73"/>
      <c r="G198" s="73"/>
      <c r="H198" s="73"/>
      <c r="I198" s="61">
        <f t="shared" si="0"/>
        <v>137.46630727762806</v>
      </c>
      <c r="J198" s="61">
        <f>SUMIF('3-Basis ruimtestaat'!J:J,A198,'3-Basis ruimtestaat'!I:I)</f>
        <v>0</v>
      </c>
      <c r="K198" s="75" t="str">
        <f t="shared" si="17"/>
        <v/>
      </c>
      <c r="L198" s="77"/>
      <c r="M198" s="64" t="s">
        <v>64</v>
      </c>
      <c r="N198" s="78"/>
      <c r="O198" s="101">
        <v>1.325</v>
      </c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7" hidden="1" customHeight="1" thickBot="1">
      <c r="A199" s="69">
        <v>11365</v>
      </c>
      <c r="B199" s="126">
        <v>365</v>
      </c>
      <c r="C199" s="128" t="s">
        <v>465</v>
      </c>
      <c r="D199" s="72" t="s">
        <v>62</v>
      </c>
      <c r="E199" s="257">
        <f>E198</f>
        <v>1.8549999999999998</v>
      </c>
      <c r="F199" s="73"/>
      <c r="G199" s="73"/>
      <c r="H199" s="73"/>
      <c r="I199" s="61">
        <f t="shared" si="0"/>
        <v>196.76549865229114</v>
      </c>
      <c r="J199" s="61">
        <f>SUMIF('3-Basis ruimtestaat'!J:J,A199,'3-Basis ruimtestaat'!I:I)</f>
        <v>0</v>
      </c>
      <c r="K199" s="75" t="str">
        <f t="shared" si="17"/>
        <v/>
      </c>
      <c r="L199" s="77"/>
      <c r="M199" s="64" t="s">
        <v>64</v>
      </c>
      <c r="N199" s="78"/>
      <c r="O199" s="80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7" customHeight="1">
      <c r="A200" s="224" t="s">
        <v>162</v>
      </c>
      <c r="B200" s="226">
        <v>0</v>
      </c>
      <c r="C200" s="225" t="s">
        <v>163</v>
      </c>
      <c r="D200" s="72"/>
      <c r="E200" s="173"/>
      <c r="F200" s="130"/>
      <c r="G200" s="130"/>
      <c r="H200" s="73"/>
      <c r="I200" s="61">
        <f t="shared" ref="I200:I201" si="20">IF(E200=0,0,B200/(E200+F200+G200+H200))</f>
        <v>0</v>
      </c>
      <c r="J200" s="61">
        <f>SUMIF('3-Basis ruimtestaat'!J:J,A200,'3-Basis ruimtestaat'!I:I)</f>
        <v>12.22</v>
      </c>
      <c r="K200" s="75">
        <f t="shared" si="17"/>
        <v>2.3748952966578503E-3</v>
      </c>
      <c r="L200" s="77"/>
      <c r="M200" s="64"/>
      <c r="N200" s="78"/>
      <c r="O200" s="80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7" hidden="1" customHeight="1" thickBot="1">
      <c r="A201" s="224" t="s">
        <v>161</v>
      </c>
      <c r="B201" s="227">
        <v>0</v>
      </c>
      <c r="C201" s="225" t="s">
        <v>161</v>
      </c>
      <c r="D201" s="72"/>
      <c r="E201" s="173"/>
      <c r="F201" s="130"/>
      <c r="G201" s="130"/>
      <c r="H201" s="73"/>
      <c r="I201" s="61">
        <f t="shared" si="20"/>
        <v>0</v>
      </c>
      <c r="J201" s="61">
        <f>SUMIF('3-Basis ruimtestaat'!J:J,A201,'3-Basis ruimtestaat'!I:I)</f>
        <v>0</v>
      </c>
      <c r="K201" s="75" t="str">
        <f t="shared" si="17"/>
        <v/>
      </c>
      <c r="L201" s="77"/>
      <c r="M201" s="64"/>
      <c r="N201" s="78"/>
      <c r="O201" s="80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7" customHeight="1">
      <c r="A202" s="9"/>
      <c r="B202" s="1"/>
      <c r="C202" s="2"/>
      <c r="D202" s="8"/>
      <c r="E202" s="3"/>
      <c r="F202" s="3"/>
      <c r="G202" s="3"/>
      <c r="H202" s="3"/>
      <c r="I202" s="4"/>
      <c r="J202" s="229">
        <f t="shared" ref="J202:K202" si="21">SUM(J10:J201)</f>
        <v>5145.49</v>
      </c>
      <c r="K202" s="228">
        <f t="shared" si="21"/>
        <v>0.99999999999999989</v>
      </c>
      <c r="L202" s="8"/>
      <c r="M202" s="9"/>
      <c r="N202" s="7"/>
      <c r="O202" s="9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7" customHeight="1">
      <c r="A203" s="9"/>
      <c r="B203" s="1"/>
      <c r="C203" s="2"/>
      <c r="D203" s="8"/>
      <c r="E203" s="3"/>
      <c r="F203" s="3"/>
      <c r="G203" s="3"/>
      <c r="H203" s="3"/>
      <c r="I203" s="4"/>
      <c r="J203" s="4"/>
      <c r="K203" s="132"/>
      <c r="L203" s="8"/>
      <c r="M203" s="9"/>
      <c r="N203" s="7"/>
      <c r="O203" s="9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7" customHeight="1">
      <c r="A204" s="7"/>
      <c r="B204" s="7"/>
      <c r="C204" s="7"/>
      <c r="D204" s="8"/>
      <c r="E204" s="7"/>
      <c r="F204" s="7"/>
      <c r="G204" s="7"/>
      <c r="H204" s="7"/>
      <c r="I204" s="7"/>
      <c r="J204" s="174"/>
      <c r="K204" s="10"/>
      <c r="L204" s="132"/>
      <c r="M204" s="7"/>
      <c r="N204" s="7"/>
      <c r="O204" s="9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7" customHeight="1">
      <c r="A205" s="175" t="s">
        <v>164</v>
      </c>
      <c r="B205" s="7"/>
      <c r="C205" s="7"/>
      <c r="D205" s="8"/>
      <c r="E205" s="7"/>
      <c r="F205" s="7"/>
      <c r="G205" s="7"/>
      <c r="H205" s="7"/>
      <c r="I205" s="7"/>
      <c r="J205" s="7"/>
      <c r="K205" s="10"/>
      <c r="L205" s="132"/>
      <c r="M205" s="7"/>
      <c r="N205" s="7"/>
      <c r="O205" s="9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7" customHeight="1">
      <c r="A206" s="7" t="s">
        <v>165</v>
      </c>
      <c r="B206" s="7" t="s">
        <v>166</v>
      </c>
      <c r="C206" s="7"/>
      <c r="D206" s="8"/>
      <c r="E206" s="7"/>
      <c r="F206" s="7"/>
      <c r="G206" s="7"/>
      <c r="H206" s="7"/>
      <c r="I206" s="7"/>
      <c r="J206" s="7"/>
      <c r="K206" s="10"/>
      <c r="L206" s="7"/>
      <c r="M206" s="7"/>
      <c r="N206" s="7"/>
      <c r="O206" s="9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7" customHeight="1">
      <c r="A207" s="7" t="s">
        <v>167</v>
      </c>
      <c r="B207" s="7" t="s">
        <v>168</v>
      </c>
      <c r="C207" s="7"/>
      <c r="D207" s="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9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7" customHeight="1">
      <c r="A208" s="7" t="s">
        <v>169</v>
      </c>
      <c r="B208" s="7" t="s">
        <v>170</v>
      </c>
      <c r="C208" s="7"/>
      <c r="D208" s="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9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7" customHeight="1">
      <c r="A209" s="7" t="s">
        <v>171</v>
      </c>
      <c r="B209" s="7" t="s">
        <v>172</v>
      </c>
      <c r="C209" s="7"/>
      <c r="D209" s="8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9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7" customHeight="1">
      <c r="A210" s="7" t="s">
        <v>173</v>
      </c>
      <c r="B210" s="7" t="s">
        <v>174</v>
      </c>
      <c r="C210" s="7"/>
      <c r="D210" s="8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9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7" customHeight="1">
      <c r="A211" s="7" t="s">
        <v>175</v>
      </c>
      <c r="B211" s="7" t="s">
        <v>176</v>
      </c>
      <c r="C211" s="7"/>
      <c r="D211" s="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9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7" customHeight="1">
      <c r="A212" s="7" t="s">
        <v>177</v>
      </c>
      <c r="B212" s="7" t="s">
        <v>178</v>
      </c>
      <c r="C212" s="7"/>
      <c r="D212" s="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9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7" customHeight="1">
      <c r="A213" s="7"/>
      <c r="B213" s="7"/>
      <c r="C213" s="7"/>
      <c r="D213" s="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9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7" customHeight="1">
      <c r="A214" s="7"/>
      <c r="B214" s="7"/>
      <c r="C214" s="7"/>
      <c r="D214" s="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9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7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9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7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9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7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9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7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9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7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9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7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9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7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9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7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9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7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9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7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9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7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9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7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9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7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9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7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9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7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9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7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9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7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9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7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9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7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9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7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9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7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9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7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9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7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9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7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9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7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9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7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9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7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9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7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9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7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9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7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9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7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9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7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9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7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9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7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9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7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9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7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9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7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9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7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9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7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9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7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9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7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9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7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9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7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9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7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9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7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9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7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9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7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9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7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9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7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9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7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9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7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9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7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9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7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9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7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9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7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9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7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9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7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9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7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9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7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9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7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9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7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9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7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9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7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9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7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9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7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9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7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9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7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9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7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9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7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9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7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9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7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9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7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9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7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9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7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9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7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9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7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9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7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9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7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9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7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9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7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9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7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9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7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9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7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9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7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9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7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9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7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9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7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9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7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9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7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9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7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9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7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9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7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9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7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9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7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9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7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9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7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9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7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9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7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9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7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9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7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9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7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9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7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9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7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9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7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9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7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9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7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9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7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9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7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9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7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9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7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9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7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9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7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9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7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9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7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9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7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9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7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9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7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9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7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9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7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9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7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9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7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9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7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9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7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9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7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9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7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9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7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9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7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9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7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9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7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9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7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9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7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9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7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9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7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9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7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9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7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9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7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9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7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9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7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9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7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9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7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9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7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9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7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9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7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9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7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9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7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9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7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9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7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9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7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9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7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9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7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9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7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9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7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9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7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9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7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9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7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9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7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9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7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9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7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9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7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9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7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9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7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9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7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9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7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9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7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9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7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9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7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9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7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9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7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9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7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9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7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9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7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9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7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9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7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9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7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9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7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9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7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9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7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9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7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9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7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9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7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9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7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9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7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9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7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9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7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9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7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9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7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9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7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9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7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9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7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9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7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9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7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9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7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9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7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9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7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9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7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9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7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9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7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9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7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9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7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9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7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9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7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9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7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9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7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9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7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9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7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9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7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9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7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9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7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9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7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9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7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9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7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9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7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9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7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9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7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9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7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9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7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9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7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9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7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9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7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9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7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9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7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9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7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9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7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9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7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9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7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9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7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9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7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9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7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9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7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9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7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9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7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9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7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9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7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9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7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9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7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9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7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9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7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9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7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9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7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9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7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9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7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9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7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9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7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9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7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9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7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9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7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9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7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9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7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9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7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9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7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9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7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9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7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9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7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9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7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9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7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9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7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9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7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9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7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9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7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9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7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9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7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9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7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9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7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9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7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9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7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9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7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9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7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9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7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9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7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9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7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9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7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9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7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9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7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9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7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9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7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9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7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9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7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9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7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9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7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9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7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9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7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9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7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9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7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9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7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9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7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9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7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9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7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9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7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9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7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9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7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9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7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9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7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9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7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9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7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9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7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9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7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9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7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9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7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9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7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9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7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9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7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9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7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9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7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9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7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9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7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9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7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9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7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9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7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9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7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9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7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9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7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9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7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9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7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9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7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9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7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9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7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9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7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9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7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9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7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9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7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9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7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9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7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9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7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9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7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9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7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9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7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9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7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9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7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9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7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9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7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9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7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9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7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9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7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9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7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9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7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9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7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9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7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9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7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9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7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9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7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9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7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9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7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9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7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9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7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9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7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9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7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9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7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9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7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9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7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9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7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9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7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9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7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9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7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9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7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9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7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9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7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9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7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9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7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9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7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9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7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9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7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9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7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9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7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9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7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9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7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9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7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9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7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9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7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9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7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9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7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9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7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9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7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9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7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9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7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9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7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9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7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9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7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9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7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9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7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9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7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9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7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9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7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9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7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9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7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9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7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9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7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9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7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9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7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9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7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9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7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9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7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9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7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9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7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9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7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9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7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9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7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9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7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9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7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9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7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9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7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9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7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9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7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9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7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9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7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9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7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9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7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9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7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9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7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9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7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9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7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9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7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9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7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9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7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9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7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9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7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9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7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9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7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9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7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9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7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9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7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9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7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9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7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9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7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9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7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9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7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9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7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9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7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9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7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9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7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9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7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9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7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9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7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9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7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9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7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9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7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9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7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9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7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9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7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9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7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9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7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9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7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9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7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9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7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9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7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9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7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9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7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9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7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9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7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9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7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9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7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9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7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9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7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9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7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9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7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9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7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9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7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9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7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9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7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9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7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9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7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9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7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9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7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9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7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9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7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9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7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9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7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9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7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9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7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9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7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9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7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9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7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9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7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9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7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9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7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9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7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9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7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9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7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9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7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9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7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9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7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9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7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9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7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9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7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9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7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9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7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9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7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9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7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9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7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9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7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9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7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9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7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9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7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9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7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9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7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9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7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9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7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9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7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9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7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9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7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9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7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9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7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9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7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9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7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9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7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9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7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9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7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9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7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9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7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9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7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9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7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9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7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9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7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9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7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9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7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9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7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9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7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9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7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9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7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9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7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9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7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9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7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9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7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9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7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9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7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9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7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9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7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9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7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9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7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9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7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9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7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9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7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9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7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9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7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9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7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9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7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9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7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9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7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9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7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9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7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9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7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9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7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9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7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9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7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9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7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9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7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9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7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9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7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9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7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9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7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9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7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9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7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9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7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9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7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9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</sheetData>
  <sheetProtection algorithmName="SHA-512" hashValue="+G3xTlGWZr8kH5wsbscz/IPP8sBUoViHttsf9grjbzIzBUe8ZMBAPZOiBBE+mRufqDArxeA4G9fQG6NkjvCvXA==" saltValue="s/wRZ7S/utbEuSV3jSFa9Q==" spinCount="100000" sheet="1" objects="1" scenarios="1"/>
  <autoFilter ref="A8:O201" xr:uid="{00000000-0009-0000-0000-000002000000}">
    <filterColumn colId="9">
      <filters blank="1">
        <filter val="1.391"/>
        <filter val="10"/>
        <filter val="119"/>
        <filter val="12"/>
        <filter val="128"/>
        <filter val="189"/>
        <filter val="2.197"/>
        <filter val="29"/>
        <filter val="3"/>
        <filter val="326"/>
        <filter val="36"/>
        <filter val="481"/>
        <filter val="5"/>
        <filter val="56"/>
        <filter val="57"/>
        <filter val="91"/>
      </filters>
    </filterColumn>
  </autoFilter>
  <sortState xmlns:xlrd2="http://schemas.microsoft.com/office/spreadsheetml/2017/richdata2" ref="A28:Z50">
    <sortCondition ref="A28:A50"/>
  </sortState>
  <pageMargins left="0.59055118110236227" right="0.59055118110236227" top="0.59055118110236227" bottom="0.78740157480314965" header="0" footer="0"/>
  <pageSetup paperSize="9" scale="47" orientation="landscape"/>
  <headerFoot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38"/>
  <sheetViews>
    <sheetView showGridLines="0" topLeftCell="B1" workbookViewId="0">
      <pane ySplit="9" topLeftCell="A10" activePane="bottomLeft" state="frozen"/>
      <selection activeCell="B4" sqref="B4"/>
      <selection pane="bottomLeft" activeCell="AD14" sqref="AD14"/>
    </sheetView>
  </sheetViews>
  <sheetFormatPr baseColWidth="10" defaultColWidth="14.1640625" defaultRowHeight="18" customHeight="1"/>
  <cols>
    <col min="1" max="1" width="4.1640625" hidden="1" customWidth="1"/>
    <col min="2" max="2" width="34.1640625" customWidth="1"/>
    <col min="3" max="3" width="39.33203125" customWidth="1"/>
    <col min="4" max="4" width="11.5" bestFit="1" customWidth="1"/>
    <col min="5" max="5" width="12" bestFit="1" customWidth="1"/>
    <col min="6" max="6" width="27.1640625" customWidth="1"/>
    <col min="7" max="7" width="19.1640625" customWidth="1"/>
    <col min="8" max="8" width="19.83203125" customWidth="1"/>
    <col min="9" max="9" width="17.83203125" customWidth="1"/>
    <col min="10" max="10" width="15.1640625" customWidth="1"/>
    <col min="11" max="11" width="13.83203125" customWidth="1"/>
    <col min="12" max="12" width="12.1640625" customWidth="1"/>
    <col min="13" max="14" width="12.1640625" hidden="1" customWidth="1"/>
    <col min="15" max="15" width="17.1640625" hidden="1" customWidth="1"/>
    <col min="16" max="16" width="9.1640625" customWidth="1"/>
    <col min="17" max="19" width="9.1640625" hidden="1" customWidth="1"/>
    <col min="20" max="20" width="9.1640625" style="254" hidden="1" customWidth="1"/>
    <col min="21" max="24" width="11.83203125" hidden="1" customWidth="1"/>
    <col min="25" max="25" width="23.1640625" hidden="1" customWidth="1"/>
    <col min="26" max="26" width="13.83203125" hidden="1" customWidth="1"/>
    <col min="27" max="27" width="18.1640625" customWidth="1"/>
    <col min="28" max="28" width="8.83203125" customWidth="1"/>
  </cols>
  <sheetData>
    <row r="1" spans="1:28" ht="18" customHeight="1">
      <c r="A1" s="131">
        <v>1</v>
      </c>
      <c r="B1" s="265" t="s">
        <v>247</v>
      </c>
      <c r="C1" s="9"/>
      <c r="D1" s="10"/>
      <c r="E1" s="7"/>
      <c r="F1" s="7"/>
      <c r="G1" s="7"/>
      <c r="H1" s="1"/>
      <c r="I1" s="9"/>
      <c r="J1" s="10"/>
      <c r="K1" s="132"/>
      <c r="L1" s="132"/>
      <c r="M1" s="132"/>
      <c r="N1" s="132"/>
      <c r="O1" s="132"/>
      <c r="P1" s="133"/>
      <c r="Q1" s="132"/>
      <c r="R1" s="134"/>
      <c r="S1" s="132"/>
      <c r="T1" s="250"/>
      <c r="U1" s="135"/>
      <c r="V1" s="135"/>
      <c r="W1" s="135"/>
      <c r="X1" s="135"/>
      <c r="Y1" s="136"/>
    </row>
    <row r="2" spans="1:28" ht="18" customHeight="1">
      <c r="A2" s="137">
        <v>2</v>
      </c>
      <c r="B2" s="138"/>
      <c r="C2" s="139"/>
      <c r="D2" s="35"/>
      <c r="E2" s="88"/>
      <c r="F2" s="7"/>
      <c r="G2" s="7"/>
      <c r="H2" s="140"/>
      <c r="I2" s="141"/>
      <c r="J2" s="86"/>
      <c r="K2" s="142"/>
      <c r="L2" s="142"/>
      <c r="M2" s="142"/>
      <c r="N2" s="142"/>
      <c r="O2" s="142"/>
      <c r="P2" s="143"/>
      <c r="Q2" s="142"/>
      <c r="R2" s="144"/>
      <c r="S2" s="142"/>
      <c r="T2" s="251"/>
      <c r="U2" s="145"/>
      <c r="V2" s="145"/>
      <c r="W2" s="145"/>
      <c r="X2" s="145"/>
      <c r="Y2" s="136"/>
    </row>
    <row r="3" spans="1:28" ht="18" customHeight="1">
      <c r="A3" s="137">
        <v>3</v>
      </c>
      <c r="B3" s="12" t="str">
        <f>'1-Contractblad dag'!A3</f>
        <v>Naam opdrachtgever</v>
      </c>
      <c r="C3" s="14" t="str">
        <f>'1-Contractblad dag'!B3</f>
        <v>Herman Broerenstichting</v>
      </c>
      <c r="D3" s="146"/>
      <c r="H3" s="140"/>
      <c r="I3" s="141"/>
      <c r="J3" s="86"/>
      <c r="K3" s="142"/>
      <c r="L3" s="142"/>
      <c r="M3" s="142"/>
      <c r="N3" s="142"/>
      <c r="O3" s="142"/>
      <c r="P3" s="143"/>
      <c r="Q3" s="142"/>
      <c r="R3" s="144"/>
      <c r="S3" s="142"/>
      <c r="T3" s="141"/>
      <c r="U3" s="97"/>
      <c r="V3" s="97"/>
      <c r="W3" s="97"/>
      <c r="X3" s="97"/>
      <c r="Y3" s="136"/>
    </row>
    <row r="4" spans="1:28" ht="18" customHeight="1">
      <c r="A4" s="137">
        <v>4</v>
      </c>
      <c r="B4" s="12" t="str">
        <f>'1-Contractblad dag'!A4</f>
        <v>Calculatie onderdeel</v>
      </c>
      <c r="C4" s="14" t="s">
        <v>89</v>
      </c>
      <c r="D4" s="147"/>
      <c r="F4" s="16"/>
      <c r="G4" s="16"/>
      <c r="H4" s="140"/>
      <c r="I4" s="141"/>
      <c r="J4" s="86"/>
      <c r="K4" s="142"/>
      <c r="L4" s="142"/>
      <c r="M4" s="142"/>
      <c r="N4" s="142"/>
      <c r="O4" s="142"/>
      <c r="P4" s="143"/>
      <c r="Q4" s="142"/>
      <c r="R4" s="144"/>
      <c r="S4" s="142"/>
      <c r="T4" s="141"/>
      <c r="U4" s="97"/>
      <c r="V4" s="97"/>
      <c r="W4" s="97"/>
      <c r="X4" s="97"/>
      <c r="Y4" s="136"/>
    </row>
    <row r="5" spans="1:28" ht="18" customHeight="1">
      <c r="A5" s="137">
        <v>5</v>
      </c>
      <c r="B5" s="12" t="str">
        <f>'1-Contractblad dag'!A5</f>
        <v>Gebouw/plaats</v>
      </c>
      <c r="C5" s="14" t="str">
        <f>'1-Contractblad dag'!B5</f>
        <v>Delft</v>
      </c>
      <c r="D5" s="146"/>
      <c r="H5" s="140"/>
      <c r="I5" s="141"/>
      <c r="J5" s="86"/>
      <c r="K5" s="142"/>
      <c r="L5" s="142"/>
      <c r="M5" s="142"/>
      <c r="N5" s="142"/>
      <c r="O5" s="142"/>
      <c r="P5" s="143"/>
      <c r="Q5" s="142"/>
      <c r="R5" s="144"/>
      <c r="S5" s="142"/>
      <c r="T5" s="141"/>
      <c r="U5" s="97"/>
      <c r="V5" s="97"/>
      <c r="W5" s="97"/>
      <c r="X5" s="97"/>
      <c r="Y5" s="136"/>
    </row>
    <row r="6" spans="1:28" ht="18" customHeight="1">
      <c r="A6" s="137">
        <v>6</v>
      </c>
      <c r="B6" s="12" t="str">
        <f>'1-Contractblad dag'!A6</f>
        <v>Besteknummer</v>
      </c>
      <c r="C6" s="14" t="str">
        <f>'1-Contractblad dag'!B6</f>
        <v>Calculatie Herman Broerenstichting -2024.01</v>
      </c>
      <c r="D6" s="146"/>
      <c r="H6" s="140"/>
      <c r="I6" s="141"/>
      <c r="J6" s="86"/>
      <c r="K6" s="142"/>
      <c r="L6" s="142"/>
      <c r="M6" s="142"/>
      <c r="N6" s="142"/>
      <c r="O6" s="142"/>
      <c r="P6" s="143"/>
      <c r="Q6" s="142"/>
      <c r="R6" s="144"/>
      <c r="S6" s="142"/>
      <c r="T6" s="141"/>
      <c r="U6" s="97"/>
      <c r="V6" s="97"/>
      <c r="W6" s="97"/>
      <c r="X6" s="97"/>
      <c r="Y6" s="136"/>
    </row>
    <row r="7" spans="1:28" ht="18" customHeight="1">
      <c r="A7" s="137">
        <v>7</v>
      </c>
      <c r="B7" s="12" t="str">
        <f>'1-Contractblad dag'!A7</f>
        <v>Naam leverancier</v>
      </c>
      <c r="C7" s="14" t="str">
        <f>'1-Contractblad dag'!B7</f>
        <v>Exploitatie calculatie</v>
      </c>
      <c r="D7" s="146"/>
      <c r="H7" s="140"/>
      <c r="I7" s="141"/>
      <c r="J7" s="86"/>
      <c r="K7" s="142"/>
      <c r="L7" s="142"/>
      <c r="M7" s="142"/>
      <c r="N7" s="142"/>
      <c r="O7" s="142"/>
      <c r="P7" s="143"/>
      <c r="Q7" s="142"/>
      <c r="R7" s="144"/>
      <c r="S7" s="142"/>
      <c r="T7" s="141"/>
      <c r="U7" s="97"/>
      <c r="V7" s="97"/>
      <c r="W7" s="97"/>
      <c r="X7" s="97"/>
      <c r="Y7" s="136"/>
    </row>
    <row r="8" spans="1:28" ht="18" customHeight="1">
      <c r="A8" s="137">
        <v>8</v>
      </c>
      <c r="B8" s="144"/>
      <c r="C8" s="139"/>
      <c r="D8" s="148"/>
      <c r="E8" s="144"/>
      <c r="F8" s="97"/>
      <c r="G8" s="97"/>
      <c r="H8" s="140"/>
      <c r="I8" s="141"/>
      <c r="J8" s="86"/>
      <c r="K8" s="142"/>
      <c r="L8" s="142"/>
      <c r="M8" s="142"/>
      <c r="N8" s="142"/>
      <c r="O8" s="142"/>
      <c r="P8" s="143"/>
      <c r="Q8" s="142"/>
      <c r="R8" s="144"/>
      <c r="S8" s="142"/>
      <c r="T8" s="251"/>
      <c r="U8" s="145"/>
      <c r="V8" s="145"/>
      <c r="W8" s="145"/>
      <c r="X8" s="145"/>
      <c r="Y8" s="136"/>
    </row>
    <row r="9" spans="1:28" ht="58" customHeight="1">
      <c r="A9" s="137">
        <v>9</v>
      </c>
      <c r="B9" s="149" t="s">
        <v>90</v>
      </c>
      <c r="C9" s="149" t="s">
        <v>91</v>
      </c>
      <c r="D9" s="150" t="s">
        <v>92</v>
      </c>
      <c r="E9" s="151" t="s">
        <v>93</v>
      </c>
      <c r="F9" s="149" t="s">
        <v>94</v>
      </c>
      <c r="G9" s="149" t="s">
        <v>24</v>
      </c>
      <c r="H9" s="152" t="s">
        <v>95</v>
      </c>
      <c r="I9" s="153" t="s">
        <v>31</v>
      </c>
      <c r="J9" s="154" t="s">
        <v>96</v>
      </c>
      <c r="K9" s="155" t="s">
        <v>97</v>
      </c>
      <c r="L9" s="156" t="s">
        <v>98</v>
      </c>
      <c r="M9" s="156" t="s">
        <v>99</v>
      </c>
      <c r="N9" s="156" t="s">
        <v>100</v>
      </c>
      <c r="O9" s="156" t="s">
        <v>101</v>
      </c>
      <c r="P9" s="157" t="s">
        <v>102</v>
      </c>
      <c r="Q9" s="155" t="s">
        <v>103</v>
      </c>
      <c r="R9" s="155" t="s">
        <v>104</v>
      </c>
      <c r="S9" s="155" t="s">
        <v>105</v>
      </c>
      <c r="T9" s="252" t="s">
        <v>106</v>
      </c>
      <c r="U9" s="152" t="s">
        <v>107</v>
      </c>
      <c r="V9" s="152" t="s">
        <v>108</v>
      </c>
      <c r="W9" s="152" t="s">
        <v>109</v>
      </c>
      <c r="X9" s="152" t="s">
        <v>110</v>
      </c>
      <c r="Y9" s="158" t="s">
        <v>111</v>
      </c>
      <c r="Z9" s="7"/>
      <c r="AA9" s="7"/>
      <c r="AB9" s="7"/>
    </row>
    <row r="10" spans="1:28" ht="18" customHeight="1">
      <c r="A10" s="137">
        <v>10</v>
      </c>
      <c r="B10" s="303" t="s">
        <v>303</v>
      </c>
      <c r="C10" s="304" t="s">
        <v>499</v>
      </c>
      <c r="D10" s="305">
        <v>0</v>
      </c>
      <c r="E10" s="306" t="s">
        <v>305</v>
      </c>
      <c r="F10" s="72" t="s">
        <v>434</v>
      </c>
      <c r="G10" s="72" t="s">
        <v>290</v>
      </c>
      <c r="H10" s="55" t="s">
        <v>484</v>
      </c>
      <c r="I10" s="162">
        <v>9.9</v>
      </c>
      <c r="J10" s="263">
        <v>6206</v>
      </c>
      <c r="K10" s="163">
        <f t="shared" ref="K10:K84" si="0">SUM(IF(J10="",0,VLOOKUP(J10,Kengetal,2)))</f>
        <v>206</v>
      </c>
      <c r="L10" s="164">
        <f t="shared" ref="L10:L200" si="1">P10*I10*U10</f>
        <v>22.393411764705881</v>
      </c>
      <c r="M10" s="164">
        <f t="shared" ref="M10:M200" si="2">Q10*I10*V10</f>
        <v>0</v>
      </c>
      <c r="N10" s="164">
        <f t="shared" ref="N10:N200" si="3">R10*I10*W10</f>
        <v>0</v>
      </c>
      <c r="O10" s="164">
        <f t="shared" ref="O10:O200" si="4">S10*I10*X10</f>
        <v>0</v>
      </c>
      <c r="P10" s="165">
        <f t="shared" ref="P10:P84" si="5">IF($J10="",0,VLOOKUP($J10,Kengetal,5,FALSE))</f>
        <v>2.2619607843137253</v>
      </c>
      <c r="Q10" s="164">
        <f t="shared" ref="Q10:Q84" si="6">IF($J10="",0,VLOOKUP($J10,Kengetal,6,FALSE))</f>
        <v>0</v>
      </c>
      <c r="R10" s="164">
        <f t="shared" ref="R10:R84" si="7">IF($J10="",0,VLOOKUP($J10,Kengetal,7,FALSE))</f>
        <v>0</v>
      </c>
      <c r="S10" s="164">
        <f t="shared" ref="S10:S84" si="8">IF($J10="",0,VLOOKUP($J10,Kengetal,8,FALSE))</f>
        <v>0</v>
      </c>
      <c r="T10" s="253" t="str">
        <f t="shared" ref="T10:T84" si="9">IF(J10="","",VLOOKUP(J10,Kengetal,13,FALSE))</f>
        <v>V</v>
      </c>
      <c r="U10" s="264">
        <v>1</v>
      </c>
      <c r="V10" s="264">
        <v>1</v>
      </c>
      <c r="W10" s="264">
        <v>1</v>
      </c>
      <c r="X10" s="264">
        <v>1</v>
      </c>
      <c r="Y10" s="159"/>
      <c r="Z10" s="166">
        <f t="shared" ref="Z10:Z200" si="10">I10*K10</f>
        <v>2039.4</v>
      </c>
      <c r="AA10" s="167">
        <f t="shared" ref="AA10:AA200" si="11">L10+M10+N10+O10</f>
        <v>22.393411764705881</v>
      </c>
      <c r="AB10" s="168"/>
    </row>
    <row r="11" spans="1:28" ht="18" customHeight="1">
      <c r="A11" s="137">
        <v>11</v>
      </c>
      <c r="B11" s="303" t="s">
        <v>303</v>
      </c>
      <c r="C11" s="304" t="s">
        <v>499</v>
      </c>
      <c r="D11" s="305">
        <v>0</v>
      </c>
      <c r="E11" s="306" t="s">
        <v>306</v>
      </c>
      <c r="F11" s="72" t="s">
        <v>435</v>
      </c>
      <c r="G11" s="72" t="s">
        <v>290</v>
      </c>
      <c r="H11" s="55" t="s">
        <v>485</v>
      </c>
      <c r="I11" s="162">
        <v>76.69</v>
      </c>
      <c r="J11" s="263">
        <v>3206</v>
      </c>
      <c r="K11" s="163">
        <f t="shared" si="0"/>
        <v>206</v>
      </c>
      <c r="L11" s="164">
        <f t="shared" si="1"/>
        <v>34.060789839999998</v>
      </c>
      <c r="M11" s="164">
        <f t="shared" si="2"/>
        <v>0</v>
      </c>
      <c r="N11" s="164">
        <f t="shared" si="3"/>
        <v>0</v>
      </c>
      <c r="O11" s="164">
        <f t="shared" si="4"/>
        <v>0</v>
      </c>
      <c r="P11" s="165">
        <f t="shared" si="5"/>
        <v>0.44413599999999998</v>
      </c>
      <c r="Q11" s="164">
        <f t="shared" si="6"/>
        <v>0</v>
      </c>
      <c r="R11" s="164">
        <f t="shared" si="7"/>
        <v>0</v>
      </c>
      <c r="S11" s="164">
        <f t="shared" si="8"/>
        <v>0</v>
      </c>
      <c r="T11" s="253" t="str">
        <f t="shared" si="9"/>
        <v>V</v>
      </c>
      <c r="U11" s="264">
        <v>1</v>
      </c>
      <c r="V11" s="264">
        <v>1</v>
      </c>
      <c r="W11" s="264">
        <v>1</v>
      </c>
      <c r="X11" s="264">
        <v>1</v>
      </c>
      <c r="Y11" s="159"/>
      <c r="Z11" s="166">
        <f t="shared" si="10"/>
        <v>15798.14</v>
      </c>
      <c r="AA11" s="167">
        <f t="shared" si="11"/>
        <v>34.060789839999998</v>
      </c>
      <c r="AB11" s="168"/>
    </row>
    <row r="12" spans="1:28" ht="18" customHeight="1">
      <c r="A12" s="137">
        <v>12</v>
      </c>
      <c r="B12" s="303" t="s">
        <v>303</v>
      </c>
      <c r="C12" s="304" t="s">
        <v>499</v>
      </c>
      <c r="D12" s="305">
        <v>0</v>
      </c>
      <c r="E12" s="306" t="s">
        <v>307</v>
      </c>
      <c r="F12" s="72" t="s">
        <v>292</v>
      </c>
      <c r="G12" s="72" t="s">
        <v>293</v>
      </c>
      <c r="H12" s="55" t="s">
        <v>486</v>
      </c>
      <c r="I12" s="162">
        <v>24.94</v>
      </c>
      <c r="J12" s="263">
        <v>1206</v>
      </c>
      <c r="K12" s="163">
        <f t="shared" si="0"/>
        <v>206</v>
      </c>
      <c r="L12" s="164">
        <f t="shared" si="1"/>
        <v>15.231591529411768</v>
      </c>
      <c r="M12" s="164">
        <f t="shared" si="2"/>
        <v>0</v>
      </c>
      <c r="N12" s="164">
        <f t="shared" si="3"/>
        <v>0</v>
      </c>
      <c r="O12" s="164">
        <f t="shared" si="4"/>
        <v>0</v>
      </c>
      <c r="P12" s="165">
        <f t="shared" si="5"/>
        <v>0.61072941176470597</v>
      </c>
      <c r="Q12" s="164">
        <f t="shared" si="6"/>
        <v>0</v>
      </c>
      <c r="R12" s="164">
        <f t="shared" si="7"/>
        <v>0</v>
      </c>
      <c r="S12" s="164">
        <f t="shared" si="8"/>
        <v>0</v>
      </c>
      <c r="T12" s="253" t="str">
        <f t="shared" si="9"/>
        <v>B</v>
      </c>
      <c r="U12" s="264">
        <v>1</v>
      </c>
      <c r="V12" s="264">
        <v>1</v>
      </c>
      <c r="W12" s="264">
        <v>1</v>
      </c>
      <c r="X12" s="264">
        <v>1</v>
      </c>
      <c r="Y12" s="159"/>
      <c r="Z12" s="166">
        <f t="shared" si="10"/>
        <v>5137.6400000000003</v>
      </c>
      <c r="AA12" s="167">
        <f t="shared" si="11"/>
        <v>15.231591529411768</v>
      </c>
      <c r="AB12" s="168"/>
    </row>
    <row r="13" spans="1:28" ht="18" customHeight="1">
      <c r="A13" s="137">
        <v>13</v>
      </c>
      <c r="B13" s="303" t="s">
        <v>303</v>
      </c>
      <c r="C13" s="304" t="s">
        <v>499</v>
      </c>
      <c r="D13" s="305">
        <v>0</v>
      </c>
      <c r="E13" s="306" t="s">
        <v>308</v>
      </c>
      <c r="F13" s="72" t="s">
        <v>436</v>
      </c>
      <c r="G13" s="72" t="s">
        <v>293</v>
      </c>
      <c r="H13" s="55" t="s">
        <v>486</v>
      </c>
      <c r="I13" s="162">
        <v>15.34</v>
      </c>
      <c r="J13" s="263">
        <v>1200</v>
      </c>
      <c r="K13" s="163">
        <f t="shared" si="0"/>
        <v>200</v>
      </c>
      <c r="L13" s="164">
        <f t="shared" si="1"/>
        <v>9.0957176470588248</v>
      </c>
      <c r="M13" s="164">
        <f t="shared" si="2"/>
        <v>0</v>
      </c>
      <c r="N13" s="164">
        <f t="shared" si="3"/>
        <v>0</v>
      </c>
      <c r="O13" s="164">
        <f t="shared" si="4"/>
        <v>0</v>
      </c>
      <c r="P13" s="165">
        <f t="shared" si="5"/>
        <v>0.5929411764705883</v>
      </c>
      <c r="Q13" s="164">
        <f t="shared" si="6"/>
        <v>0</v>
      </c>
      <c r="R13" s="164">
        <f t="shared" si="7"/>
        <v>0</v>
      </c>
      <c r="S13" s="164">
        <f t="shared" si="8"/>
        <v>0</v>
      </c>
      <c r="T13" s="253" t="str">
        <f t="shared" si="9"/>
        <v>B</v>
      </c>
      <c r="U13" s="264">
        <v>1</v>
      </c>
      <c r="V13" s="264">
        <v>1</v>
      </c>
      <c r="W13" s="264">
        <v>1</v>
      </c>
      <c r="X13" s="264">
        <v>1</v>
      </c>
      <c r="Y13" s="159"/>
      <c r="Z13" s="166">
        <f t="shared" si="10"/>
        <v>3068</v>
      </c>
      <c r="AA13" s="167">
        <f t="shared" si="11"/>
        <v>9.0957176470588248</v>
      </c>
      <c r="AB13" s="168"/>
    </row>
    <row r="14" spans="1:28" ht="18" customHeight="1">
      <c r="A14" s="137">
        <v>14</v>
      </c>
      <c r="B14" s="303" t="s">
        <v>303</v>
      </c>
      <c r="C14" s="304" t="s">
        <v>499</v>
      </c>
      <c r="D14" s="305">
        <v>0</v>
      </c>
      <c r="E14" s="306" t="s">
        <v>309</v>
      </c>
      <c r="F14" s="72" t="s">
        <v>298</v>
      </c>
      <c r="G14" s="72" t="s">
        <v>290</v>
      </c>
      <c r="H14" s="55" t="s">
        <v>486</v>
      </c>
      <c r="I14" s="162">
        <v>98.85</v>
      </c>
      <c r="J14" s="263">
        <v>3200</v>
      </c>
      <c r="K14" s="163">
        <f t="shared" si="0"/>
        <v>200</v>
      </c>
      <c r="L14" s="164">
        <f t="shared" si="1"/>
        <v>40.594399999999993</v>
      </c>
      <c r="M14" s="164">
        <f t="shared" si="2"/>
        <v>0</v>
      </c>
      <c r="N14" s="164">
        <f t="shared" si="3"/>
        <v>0</v>
      </c>
      <c r="O14" s="164">
        <f t="shared" si="4"/>
        <v>0</v>
      </c>
      <c r="P14" s="165">
        <f t="shared" si="5"/>
        <v>0.41066666666666662</v>
      </c>
      <c r="Q14" s="164">
        <f t="shared" si="6"/>
        <v>0</v>
      </c>
      <c r="R14" s="164">
        <f t="shared" si="7"/>
        <v>0</v>
      </c>
      <c r="S14" s="164">
        <f t="shared" si="8"/>
        <v>0</v>
      </c>
      <c r="T14" s="253" t="str">
        <f t="shared" si="9"/>
        <v>V</v>
      </c>
      <c r="U14" s="264">
        <v>1</v>
      </c>
      <c r="V14" s="264">
        <v>1</v>
      </c>
      <c r="W14" s="264">
        <v>1</v>
      </c>
      <c r="X14" s="264">
        <v>1</v>
      </c>
      <c r="Y14" s="159"/>
      <c r="Z14" s="166">
        <f t="shared" si="10"/>
        <v>19770</v>
      </c>
      <c r="AA14" s="167">
        <f t="shared" si="11"/>
        <v>40.594399999999993</v>
      </c>
      <c r="AB14" s="168"/>
    </row>
    <row r="15" spans="1:28" ht="18" customHeight="1">
      <c r="A15" s="137">
        <v>15</v>
      </c>
      <c r="B15" s="303" t="s">
        <v>303</v>
      </c>
      <c r="C15" s="304" t="s">
        <v>499</v>
      </c>
      <c r="D15" s="305">
        <v>0</v>
      </c>
      <c r="E15" s="306" t="s">
        <v>310</v>
      </c>
      <c r="F15" s="72" t="s">
        <v>437</v>
      </c>
      <c r="G15" s="72" t="s">
        <v>293</v>
      </c>
      <c r="H15" s="55" t="s">
        <v>486</v>
      </c>
      <c r="I15" s="162">
        <v>25.33</v>
      </c>
      <c r="J15" s="263">
        <v>1206</v>
      </c>
      <c r="K15" s="163">
        <f t="shared" si="0"/>
        <v>206</v>
      </c>
      <c r="L15" s="164">
        <f t="shared" si="1"/>
        <v>15.469776000000001</v>
      </c>
      <c r="M15" s="164">
        <f t="shared" si="2"/>
        <v>0</v>
      </c>
      <c r="N15" s="164">
        <f t="shared" si="3"/>
        <v>0</v>
      </c>
      <c r="O15" s="164">
        <f t="shared" si="4"/>
        <v>0</v>
      </c>
      <c r="P15" s="165">
        <f t="shared" si="5"/>
        <v>0.61072941176470597</v>
      </c>
      <c r="Q15" s="164">
        <f t="shared" si="6"/>
        <v>0</v>
      </c>
      <c r="R15" s="164">
        <f t="shared" si="7"/>
        <v>0</v>
      </c>
      <c r="S15" s="164">
        <f t="shared" si="8"/>
        <v>0</v>
      </c>
      <c r="T15" s="253" t="str">
        <f t="shared" si="9"/>
        <v>B</v>
      </c>
      <c r="U15" s="264">
        <v>1</v>
      </c>
      <c r="V15" s="264">
        <v>1</v>
      </c>
      <c r="W15" s="264">
        <v>1</v>
      </c>
      <c r="X15" s="264">
        <v>1</v>
      </c>
      <c r="Y15" s="159"/>
      <c r="Z15" s="166">
        <f t="shared" si="10"/>
        <v>5217.9799999999996</v>
      </c>
      <c r="AA15" s="167">
        <f t="shared" si="11"/>
        <v>15.469776000000001</v>
      </c>
      <c r="AB15" s="168"/>
    </row>
    <row r="16" spans="1:28" ht="18" customHeight="1">
      <c r="A16" s="137">
        <v>16</v>
      </c>
      <c r="B16" s="303" t="s">
        <v>303</v>
      </c>
      <c r="C16" s="304" t="s">
        <v>499</v>
      </c>
      <c r="D16" s="305">
        <v>0</v>
      </c>
      <c r="E16" s="306" t="s">
        <v>311</v>
      </c>
      <c r="F16" s="72" t="s">
        <v>294</v>
      </c>
      <c r="G16" s="72" t="s">
        <v>293</v>
      </c>
      <c r="H16" s="55" t="s">
        <v>486</v>
      </c>
      <c r="I16" s="162">
        <v>15.4</v>
      </c>
      <c r="J16" s="263">
        <v>1200</v>
      </c>
      <c r="K16" s="163">
        <f t="shared" si="0"/>
        <v>200</v>
      </c>
      <c r="L16" s="164">
        <f t="shared" si="1"/>
        <v>9.1312941176470606</v>
      </c>
      <c r="M16" s="164">
        <f t="shared" si="2"/>
        <v>0</v>
      </c>
      <c r="N16" s="164">
        <f t="shared" si="3"/>
        <v>0</v>
      </c>
      <c r="O16" s="164">
        <f t="shared" si="4"/>
        <v>0</v>
      </c>
      <c r="P16" s="165">
        <f t="shared" si="5"/>
        <v>0.5929411764705883</v>
      </c>
      <c r="Q16" s="164">
        <f t="shared" si="6"/>
        <v>0</v>
      </c>
      <c r="R16" s="164">
        <f t="shared" si="7"/>
        <v>0</v>
      </c>
      <c r="S16" s="164">
        <f t="shared" si="8"/>
        <v>0</v>
      </c>
      <c r="T16" s="253" t="str">
        <f t="shared" si="9"/>
        <v>B</v>
      </c>
      <c r="U16" s="264">
        <v>1</v>
      </c>
      <c r="V16" s="264">
        <v>1</v>
      </c>
      <c r="W16" s="264">
        <v>1</v>
      </c>
      <c r="X16" s="264">
        <v>1</v>
      </c>
      <c r="Y16" s="159"/>
      <c r="Z16" s="166">
        <f t="shared" si="10"/>
        <v>3080</v>
      </c>
      <c r="AA16" s="167">
        <f t="shared" si="11"/>
        <v>9.1312941176470606</v>
      </c>
      <c r="AB16" s="168"/>
    </row>
    <row r="17" spans="1:28" ht="18" customHeight="1">
      <c r="A17" s="137">
        <v>17</v>
      </c>
      <c r="B17" s="303" t="s">
        <v>303</v>
      </c>
      <c r="C17" s="304" t="s">
        <v>499</v>
      </c>
      <c r="D17" s="305">
        <v>0</v>
      </c>
      <c r="E17" s="306" t="s">
        <v>312</v>
      </c>
      <c r="F17" s="72" t="s">
        <v>438</v>
      </c>
      <c r="G17" s="72" t="s">
        <v>293</v>
      </c>
      <c r="H17" s="55" t="s">
        <v>486</v>
      </c>
      <c r="I17" s="162">
        <v>32.72</v>
      </c>
      <c r="J17" s="263">
        <v>1200</v>
      </c>
      <c r="K17" s="163">
        <f t="shared" si="0"/>
        <v>200</v>
      </c>
      <c r="L17" s="164">
        <f t="shared" si="1"/>
        <v>19.401035294117648</v>
      </c>
      <c r="M17" s="164">
        <f t="shared" si="2"/>
        <v>0</v>
      </c>
      <c r="N17" s="164">
        <f t="shared" si="3"/>
        <v>0</v>
      </c>
      <c r="O17" s="164">
        <f t="shared" si="4"/>
        <v>0</v>
      </c>
      <c r="P17" s="165">
        <f t="shared" si="5"/>
        <v>0.5929411764705883</v>
      </c>
      <c r="Q17" s="164">
        <f t="shared" si="6"/>
        <v>0</v>
      </c>
      <c r="R17" s="164">
        <f t="shared" si="7"/>
        <v>0</v>
      </c>
      <c r="S17" s="164">
        <f t="shared" si="8"/>
        <v>0</v>
      </c>
      <c r="T17" s="253" t="str">
        <f t="shared" si="9"/>
        <v>B</v>
      </c>
      <c r="U17" s="264">
        <v>1</v>
      </c>
      <c r="V17" s="264">
        <v>1</v>
      </c>
      <c r="W17" s="264">
        <v>1</v>
      </c>
      <c r="X17" s="264">
        <v>1</v>
      </c>
      <c r="Y17" s="159"/>
      <c r="Z17" s="166">
        <f t="shared" si="10"/>
        <v>6544</v>
      </c>
      <c r="AA17" s="167">
        <f t="shared" si="11"/>
        <v>19.401035294117648</v>
      </c>
      <c r="AB17" s="168"/>
    </row>
    <row r="18" spans="1:28" ht="18" customHeight="1">
      <c r="A18" s="137">
        <v>20</v>
      </c>
      <c r="B18" s="303" t="s">
        <v>303</v>
      </c>
      <c r="C18" s="304" t="s">
        <v>499</v>
      </c>
      <c r="D18" s="305">
        <v>0</v>
      </c>
      <c r="E18" s="306" t="s">
        <v>313</v>
      </c>
      <c r="F18" s="72" t="s">
        <v>439</v>
      </c>
      <c r="G18" s="72" t="s">
        <v>293</v>
      </c>
      <c r="H18" s="55" t="s">
        <v>486</v>
      </c>
      <c r="I18" s="162">
        <v>14.85</v>
      </c>
      <c r="J18" s="263">
        <v>1200</v>
      </c>
      <c r="K18" s="163">
        <f t="shared" si="0"/>
        <v>200</v>
      </c>
      <c r="L18" s="164">
        <f t="shared" si="1"/>
        <v>8.8051764705882363</v>
      </c>
      <c r="M18" s="164">
        <f t="shared" si="2"/>
        <v>0</v>
      </c>
      <c r="N18" s="164">
        <f t="shared" si="3"/>
        <v>0</v>
      </c>
      <c r="O18" s="164">
        <f t="shared" si="4"/>
        <v>0</v>
      </c>
      <c r="P18" s="165">
        <f t="shared" si="5"/>
        <v>0.5929411764705883</v>
      </c>
      <c r="Q18" s="164">
        <f t="shared" si="6"/>
        <v>0</v>
      </c>
      <c r="R18" s="164">
        <f t="shared" si="7"/>
        <v>0</v>
      </c>
      <c r="S18" s="164">
        <f t="shared" si="8"/>
        <v>0</v>
      </c>
      <c r="T18" s="253" t="str">
        <f t="shared" si="9"/>
        <v>B</v>
      </c>
      <c r="U18" s="264">
        <v>1</v>
      </c>
      <c r="V18" s="264">
        <v>1</v>
      </c>
      <c r="W18" s="264">
        <v>1</v>
      </c>
      <c r="X18" s="264">
        <v>1</v>
      </c>
      <c r="Y18" s="159"/>
      <c r="Z18" s="166">
        <f t="shared" si="10"/>
        <v>2970</v>
      </c>
      <c r="AA18" s="167">
        <f t="shared" si="11"/>
        <v>8.8051764705882363</v>
      </c>
      <c r="AB18" s="168"/>
    </row>
    <row r="19" spans="1:28" ht="18" customHeight="1">
      <c r="A19" s="137">
        <v>21</v>
      </c>
      <c r="B19" s="303" t="s">
        <v>303</v>
      </c>
      <c r="C19" s="304" t="s">
        <v>499</v>
      </c>
      <c r="D19" s="305">
        <v>0</v>
      </c>
      <c r="E19" s="306" t="s">
        <v>314</v>
      </c>
      <c r="F19" s="72" t="s">
        <v>295</v>
      </c>
      <c r="G19" s="72" t="s">
        <v>295</v>
      </c>
      <c r="H19" s="55" t="s">
        <v>299</v>
      </c>
      <c r="I19" s="162">
        <v>2.52</v>
      </c>
      <c r="J19" s="263">
        <v>2200</v>
      </c>
      <c r="K19" s="163">
        <f t="shared" si="0"/>
        <v>200</v>
      </c>
      <c r="L19" s="164">
        <f t="shared" si="1"/>
        <v>8.8767247058823529</v>
      </c>
      <c r="M19" s="164">
        <f t="shared" si="2"/>
        <v>0</v>
      </c>
      <c r="N19" s="164">
        <f t="shared" si="3"/>
        <v>0</v>
      </c>
      <c r="O19" s="164">
        <f t="shared" si="4"/>
        <v>0</v>
      </c>
      <c r="P19" s="165">
        <f t="shared" si="5"/>
        <v>3.5225098039215688</v>
      </c>
      <c r="Q19" s="164">
        <f t="shared" si="6"/>
        <v>0</v>
      </c>
      <c r="R19" s="164">
        <f t="shared" si="7"/>
        <v>0</v>
      </c>
      <c r="S19" s="164">
        <f t="shared" si="8"/>
        <v>0</v>
      </c>
      <c r="T19" s="253" t="str">
        <f t="shared" si="9"/>
        <v>S</v>
      </c>
      <c r="U19" s="264">
        <v>1</v>
      </c>
      <c r="V19" s="264">
        <v>1</v>
      </c>
      <c r="W19" s="264">
        <v>1</v>
      </c>
      <c r="X19" s="264">
        <v>1</v>
      </c>
      <c r="Y19" s="159"/>
      <c r="Z19" s="166">
        <f t="shared" si="10"/>
        <v>504</v>
      </c>
      <c r="AA19" s="167">
        <f t="shared" si="11"/>
        <v>8.8767247058823529</v>
      </c>
      <c r="AB19" s="168"/>
    </row>
    <row r="20" spans="1:28" ht="18" customHeight="1">
      <c r="A20" s="137">
        <v>23</v>
      </c>
      <c r="B20" s="303" t="s">
        <v>303</v>
      </c>
      <c r="C20" s="304" t="s">
        <v>499</v>
      </c>
      <c r="D20" s="305">
        <v>0</v>
      </c>
      <c r="E20" s="306" t="s">
        <v>315</v>
      </c>
      <c r="F20" s="72" t="s">
        <v>295</v>
      </c>
      <c r="G20" s="72" t="s">
        <v>295</v>
      </c>
      <c r="H20" s="55" t="s">
        <v>486</v>
      </c>
      <c r="I20" s="162">
        <v>2.52</v>
      </c>
      <c r="J20" s="263">
        <v>2200</v>
      </c>
      <c r="K20" s="163">
        <f t="shared" si="0"/>
        <v>200</v>
      </c>
      <c r="L20" s="164">
        <f t="shared" si="1"/>
        <v>8.8767247058823529</v>
      </c>
      <c r="M20" s="164">
        <f t="shared" si="2"/>
        <v>0</v>
      </c>
      <c r="N20" s="164">
        <f t="shared" si="3"/>
        <v>0</v>
      </c>
      <c r="O20" s="164">
        <f t="shared" si="4"/>
        <v>0</v>
      </c>
      <c r="P20" s="165">
        <f t="shared" si="5"/>
        <v>3.5225098039215688</v>
      </c>
      <c r="Q20" s="164">
        <f t="shared" si="6"/>
        <v>0</v>
      </c>
      <c r="R20" s="164">
        <f t="shared" si="7"/>
        <v>0</v>
      </c>
      <c r="S20" s="164">
        <f t="shared" si="8"/>
        <v>0</v>
      </c>
      <c r="T20" s="253" t="str">
        <f t="shared" si="9"/>
        <v>S</v>
      </c>
      <c r="U20" s="264">
        <v>1</v>
      </c>
      <c r="V20" s="264">
        <v>1</v>
      </c>
      <c r="W20" s="264">
        <v>1</v>
      </c>
      <c r="X20" s="264">
        <v>1</v>
      </c>
      <c r="Y20" s="159"/>
      <c r="Z20" s="166">
        <f t="shared" si="10"/>
        <v>504</v>
      </c>
      <c r="AA20" s="167">
        <f t="shared" si="11"/>
        <v>8.8767247058823529</v>
      </c>
      <c r="AB20" s="168"/>
    </row>
    <row r="21" spans="1:28" ht="18" customHeight="1">
      <c r="A21" s="137">
        <v>24</v>
      </c>
      <c r="B21" s="303" t="s">
        <v>303</v>
      </c>
      <c r="C21" s="304" t="s">
        <v>499</v>
      </c>
      <c r="D21" s="305">
        <v>0</v>
      </c>
      <c r="E21" s="306" t="s">
        <v>316</v>
      </c>
      <c r="F21" s="72" t="s">
        <v>440</v>
      </c>
      <c r="G21" s="72" t="s">
        <v>293</v>
      </c>
      <c r="H21" s="55" t="s">
        <v>486</v>
      </c>
      <c r="I21" s="162">
        <v>10.82</v>
      </c>
      <c r="J21" s="263">
        <v>1200</v>
      </c>
      <c r="K21" s="163">
        <f t="shared" si="0"/>
        <v>200</v>
      </c>
      <c r="L21" s="164">
        <f t="shared" si="1"/>
        <v>6.4156235294117661</v>
      </c>
      <c r="M21" s="164">
        <f t="shared" si="2"/>
        <v>0</v>
      </c>
      <c r="N21" s="164">
        <f t="shared" si="3"/>
        <v>0</v>
      </c>
      <c r="O21" s="164">
        <f t="shared" si="4"/>
        <v>0</v>
      </c>
      <c r="P21" s="165">
        <f t="shared" si="5"/>
        <v>0.5929411764705883</v>
      </c>
      <c r="Q21" s="164">
        <f t="shared" si="6"/>
        <v>0</v>
      </c>
      <c r="R21" s="164">
        <f t="shared" si="7"/>
        <v>0</v>
      </c>
      <c r="S21" s="164">
        <f t="shared" si="8"/>
        <v>0</v>
      </c>
      <c r="T21" s="253" t="str">
        <f t="shared" si="9"/>
        <v>B</v>
      </c>
      <c r="U21" s="264">
        <v>1</v>
      </c>
      <c r="V21" s="264">
        <v>1</v>
      </c>
      <c r="W21" s="264">
        <v>1</v>
      </c>
      <c r="X21" s="264">
        <v>1</v>
      </c>
      <c r="Y21" s="159"/>
      <c r="Z21" s="166">
        <f t="shared" si="10"/>
        <v>2164</v>
      </c>
      <c r="AA21" s="167">
        <f t="shared" si="11"/>
        <v>6.4156235294117661</v>
      </c>
      <c r="AB21" s="168"/>
    </row>
    <row r="22" spans="1:28" ht="18" customHeight="1">
      <c r="A22" s="137">
        <v>25</v>
      </c>
      <c r="B22" s="303" t="s">
        <v>303</v>
      </c>
      <c r="C22" s="304" t="s">
        <v>499</v>
      </c>
      <c r="D22" s="305">
        <v>0</v>
      </c>
      <c r="E22" s="306" t="s">
        <v>317</v>
      </c>
      <c r="F22" s="72" t="s">
        <v>298</v>
      </c>
      <c r="G22" s="72" t="s">
        <v>290</v>
      </c>
      <c r="H22" s="55" t="s">
        <v>486</v>
      </c>
      <c r="I22" s="162">
        <v>22.6</v>
      </c>
      <c r="J22" s="263">
        <v>3200</v>
      </c>
      <c r="K22" s="163">
        <f t="shared" si="0"/>
        <v>200</v>
      </c>
      <c r="L22" s="164">
        <f t="shared" si="1"/>
        <v>9.2810666666666659</v>
      </c>
      <c r="M22" s="164">
        <f t="shared" si="2"/>
        <v>0</v>
      </c>
      <c r="N22" s="164">
        <f t="shared" si="3"/>
        <v>0</v>
      </c>
      <c r="O22" s="164">
        <f t="shared" si="4"/>
        <v>0</v>
      </c>
      <c r="P22" s="165">
        <f t="shared" si="5"/>
        <v>0.41066666666666662</v>
      </c>
      <c r="Q22" s="164">
        <f t="shared" si="6"/>
        <v>0</v>
      </c>
      <c r="R22" s="164">
        <f t="shared" si="7"/>
        <v>0</v>
      </c>
      <c r="S22" s="164">
        <f t="shared" si="8"/>
        <v>0</v>
      </c>
      <c r="T22" s="253" t="str">
        <f t="shared" si="9"/>
        <v>V</v>
      </c>
      <c r="U22" s="264">
        <v>1</v>
      </c>
      <c r="V22" s="264">
        <v>1</v>
      </c>
      <c r="W22" s="264">
        <v>1</v>
      </c>
      <c r="X22" s="264">
        <v>1</v>
      </c>
      <c r="Y22" s="159"/>
      <c r="Z22" s="166">
        <f t="shared" si="10"/>
        <v>4520</v>
      </c>
      <c r="AA22" s="167">
        <f t="shared" si="11"/>
        <v>9.2810666666666659</v>
      </c>
      <c r="AB22" s="168"/>
    </row>
    <row r="23" spans="1:28" ht="18" customHeight="1">
      <c r="A23" s="137">
        <v>26</v>
      </c>
      <c r="B23" s="303" t="s">
        <v>303</v>
      </c>
      <c r="C23" s="304" t="s">
        <v>499</v>
      </c>
      <c r="D23" s="305">
        <v>0</v>
      </c>
      <c r="E23" s="306" t="s">
        <v>318</v>
      </c>
      <c r="F23" s="72" t="s">
        <v>441</v>
      </c>
      <c r="G23" s="72" t="s">
        <v>290</v>
      </c>
      <c r="H23" s="55" t="s">
        <v>299</v>
      </c>
      <c r="I23" s="162">
        <v>2.84</v>
      </c>
      <c r="J23" s="263">
        <v>3200</v>
      </c>
      <c r="K23" s="163">
        <f t="shared" si="0"/>
        <v>200</v>
      </c>
      <c r="L23" s="164">
        <f t="shared" si="1"/>
        <v>1.1662933333333332</v>
      </c>
      <c r="M23" s="164">
        <f t="shared" si="2"/>
        <v>0</v>
      </c>
      <c r="N23" s="164">
        <f t="shared" si="3"/>
        <v>0</v>
      </c>
      <c r="O23" s="164">
        <f t="shared" si="4"/>
        <v>0</v>
      </c>
      <c r="P23" s="165">
        <f t="shared" si="5"/>
        <v>0.41066666666666662</v>
      </c>
      <c r="Q23" s="164">
        <f t="shared" si="6"/>
        <v>0</v>
      </c>
      <c r="R23" s="164">
        <f t="shared" si="7"/>
        <v>0</v>
      </c>
      <c r="S23" s="164">
        <f t="shared" si="8"/>
        <v>0</v>
      </c>
      <c r="T23" s="253" t="str">
        <f t="shared" si="9"/>
        <v>V</v>
      </c>
      <c r="U23" s="264">
        <v>1</v>
      </c>
      <c r="V23" s="264">
        <v>1</v>
      </c>
      <c r="W23" s="264">
        <v>1</v>
      </c>
      <c r="X23" s="264">
        <v>1</v>
      </c>
      <c r="Y23" s="159"/>
      <c r="Z23" s="166">
        <f t="shared" si="10"/>
        <v>568</v>
      </c>
      <c r="AA23" s="167">
        <f t="shared" si="11"/>
        <v>1.1662933333333332</v>
      </c>
      <c r="AB23" s="168"/>
    </row>
    <row r="24" spans="1:28" ht="18" customHeight="1">
      <c r="A24" s="137">
        <v>27</v>
      </c>
      <c r="B24" s="303" t="s">
        <v>303</v>
      </c>
      <c r="C24" s="304" t="s">
        <v>499</v>
      </c>
      <c r="D24" s="305">
        <v>0</v>
      </c>
      <c r="E24" s="306" t="s">
        <v>319</v>
      </c>
      <c r="F24" s="72" t="s">
        <v>442</v>
      </c>
      <c r="G24" s="72" t="s">
        <v>295</v>
      </c>
      <c r="H24" s="55" t="s">
        <v>299</v>
      </c>
      <c r="I24" s="162">
        <v>2.14</v>
      </c>
      <c r="J24" s="263">
        <v>2200</v>
      </c>
      <c r="K24" s="163">
        <f t="shared" si="0"/>
        <v>200</v>
      </c>
      <c r="L24" s="164">
        <f t="shared" si="1"/>
        <v>7.5381709803921577</v>
      </c>
      <c r="M24" s="164">
        <f t="shared" si="2"/>
        <v>0</v>
      </c>
      <c r="N24" s="164">
        <f t="shared" si="3"/>
        <v>0</v>
      </c>
      <c r="O24" s="164">
        <f t="shared" si="4"/>
        <v>0</v>
      </c>
      <c r="P24" s="165">
        <f t="shared" si="5"/>
        <v>3.5225098039215688</v>
      </c>
      <c r="Q24" s="164">
        <f t="shared" si="6"/>
        <v>0</v>
      </c>
      <c r="R24" s="164">
        <f t="shared" si="7"/>
        <v>0</v>
      </c>
      <c r="S24" s="164">
        <f t="shared" si="8"/>
        <v>0</v>
      </c>
      <c r="T24" s="253" t="str">
        <f t="shared" si="9"/>
        <v>S</v>
      </c>
      <c r="U24" s="264">
        <v>1</v>
      </c>
      <c r="V24" s="264">
        <v>1</v>
      </c>
      <c r="W24" s="264">
        <v>1</v>
      </c>
      <c r="X24" s="264">
        <v>1</v>
      </c>
      <c r="Y24" s="159"/>
      <c r="Z24" s="166">
        <f t="shared" si="10"/>
        <v>428</v>
      </c>
      <c r="AA24" s="167">
        <f t="shared" si="11"/>
        <v>7.5381709803921577</v>
      </c>
      <c r="AB24" s="168"/>
    </row>
    <row r="25" spans="1:28" ht="18" customHeight="1">
      <c r="A25" s="137">
        <v>28</v>
      </c>
      <c r="B25" s="303" t="s">
        <v>303</v>
      </c>
      <c r="C25" s="304" t="s">
        <v>499</v>
      </c>
      <c r="D25" s="305">
        <v>0</v>
      </c>
      <c r="E25" s="306" t="s">
        <v>320</v>
      </c>
      <c r="F25" s="72" t="s">
        <v>443</v>
      </c>
      <c r="G25" s="72" t="s">
        <v>290</v>
      </c>
      <c r="H25" s="55" t="s">
        <v>299</v>
      </c>
      <c r="I25" s="162">
        <v>16.48</v>
      </c>
      <c r="J25" s="263">
        <v>3200</v>
      </c>
      <c r="K25" s="163">
        <f t="shared" si="0"/>
        <v>200</v>
      </c>
      <c r="L25" s="164">
        <f t="shared" si="1"/>
        <v>6.767786666666666</v>
      </c>
      <c r="M25" s="164">
        <f t="shared" si="2"/>
        <v>0</v>
      </c>
      <c r="N25" s="164">
        <f t="shared" si="3"/>
        <v>0</v>
      </c>
      <c r="O25" s="164">
        <f t="shared" si="4"/>
        <v>0</v>
      </c>
      <c r="P25" s="165">
        <f t="shared" si="5"/>
        <v>0.41066666666666662</v>
      </c>
      <c r="Q25" s="164">
        <f t="shared" si="6"/>
        <v>0</v>
      </c>
      <c r="R25" s="164">
        <f t="shared" si="7"/>
        <v>0</v>
      </c>
      <c r="S25" s="164">
        <f t="shared" si="8"/>
        <v>0</v>
      </c>
      <c r="T25" s="253" t="str">
        <f t="shared" si="9"/>
        <v>V</v>
      </c>
      <c r="U25" s="264">
        <v>1</v>
      </c>
      <c r="V25" s="264">
        <v>1</v>
      </c>
      <c r="W25" s="264">
        <v>1</v>
      </c>
      <c r="X25" s="264">
        <v>1</v>
      </c>
      <c r="Y25" s="159"/>
      <c r="Z25" s="166">
        <f t="shared" si="10"/>
        <v>3296</v>
      </c>
      <c r="AA25" s="167">
        <f t="shared" si="11"/>
        <v>6.767786666666666</v>
      </c>
      <c r="AB25" s="168"/>
    </row>
    <row r="26" spans="1:28" ht="18" customHeight="1">
      <c r="A26" s="137">
        <v>29</v>
      </c>
      <c r="B26" s="303" t="s">
        <v>303</v>
      </c>
      <c r="C26" s="304" t="s">
        <v>499</v>
      </c>
      <c r="D26" s="305">
        <v>0</v>
      </c>
      <c r="E26" s="306" t="s">
        <v>321</v>
      </c>
      <c r="F26" s="72" t="s">
        <v>444</v>
      </c>
      <c r="G26" s="72" t="s">
        <v>295</v>
      </c>
      <c r="H26" s="55" t="s">
        <v>299</v>
      </c>
      <c r="I26" s="162">
        <v>1.75</v>
      </c>
      <c r="J26" s="263">
        <v>2200</v>
      </c>
      <c r="K26" s="163">
        <f t="shared" si="0"/>
        <v>200</v>
      </c>
      <c r="L26" s="164">
        <f t="shared" si="1"/>
        <v>6.1643921568627453</v>
      </c>
      <c r="M26" s="164">
        <f t="shared" si="2"/>
        <v>0</v>
      </c>
      <c r="N26" s="164">
        <f t="shared" si="3"/>
        <v>0</v>
      </c>
      <c r="O26" s="164">
        <f t="shared" si="4"/>
        <v>0</v>
      </c>
      <c r="P26" s="165">
        <f t="shared" si="5"/>
        <v>3.5225098039215688</v>
      </c>
      <c r="Q26" s="164">
        <f t="shared" si="6"/>
        <v>0</v>
      </c>
      <c r="R26" s="164">
        <f t="shared" si="7"/>
        <v>0</v>
      </c>
      <c r="S26" s="164">
        <f t="shared" si="8"/>
        <v>0</v>
      </c>
      <c r="T26" s="253" t="str">
        <f t="shared" si="9"/>
        <v>S</v>
      </c>
      <c r="U26" s="264">
        <v>1</v>
      </c>
      <c r="V26" s="264">
        <v>1</v>
      </c>
      <c r="W26" s="264">
        <v>1</v>
      </c>
      <c r="X26" s="264">
        <v>1</v>
      </c>
      <c r="Y26" s="159"/>
      <c r="Z26" s="166">
        <f t="shared" si="10"/>
        <v>350</v>
      </c>
      <c r="AA26" s="167">
        <f t="shared" si="11"/>
        <v>6.1643921568627453</v>
      </c>
      <c r="AB26" s="168"/>
    </row>
    <row r="27" spans="1:28" ht="18" customHeight="1">
      <c r="A27" s="137">
        <v>30</v>
      </c>
      <c r="B27" s="303" t="s">
        <v>303</v>
      </c>
      <c r="C27" s="304" t="s">
        <v>499</v>
      </c>
      <c r="D27" s="305">
        <v>0</v>
      </c>
      <c r="E27" s="306" t="s">
        <v>322</v>
      </c>
      <c r="F27" s="72" t="s">
        <v>445</v>
      </c>
      <c r="G27" s="72" t="s">
        <v>295</v>
      </c>
      <c r="H27" s="55" t="s">
        <v>299</v>
      </c>
      <c r="I27" s="162">
        <v>10.1</v>
      </c>
      <c r="J27" s="263">
        <v>2200</v>
      </c>
      <c r="K27" s="163">
        <f t="shared" si="0"/>
        <v>200</v>
      </c>
      <c r="L27" s="164">
        <f t="shared" si="1"/>
        <v>35.577349019607844</v>
      </c>
      <c r="M27" s="164">
        <f t="shared" si="2"/>
        <v>0</v>
      </c>
      <c r="N27" s="164">
        <f t="shared" si="3"/>
        <v>0</v>
      </c>
      <c r="O27" s="164">
        <f t="shared" si="4"/>
        <v>0</v>
      </c>
      <c r="P27" s="165">
        <f t="shared" si="5"/>
        <v>3.5225098039215688</v>
      </c>
      <c r="Q27" s="164">
        <f t="shared" si="6"/>
        <v>0</v>
      </c>
      <c r="R27" s="164">
        <f t="shared" si="7"/>
        <v>0</v>
      </c>
      <c r="S27" s="164">
        <f t="shared" si="8"/>
        <v>0</v>
      </c>
      <c r="T27" s="253" t="str">
        <f t="shared" si="9"/>
        <v>S</v>
      </c>
      <c r="U27" s="264">
        <v>1</v>
      </c>
      <c r="V27" s="264">
        <v>1</v>
      </c>
      <c r="W27" s="264">
        <v>1</v>
      </c>
      <c r="X27" s="264">
        <v>1</v>
      </c>
      <c r="Y27" s="159"/>
      <c r="Z27" s="166">
        <f t="shared" si="10"/>
        <v>2020</v>
      </c>
      <c r="AA27" s="167">
        <f t="shared" si="11"/>
        <v>35.577349019607844</v>
      </c>
      <c r="AB27" s="168"/>
    </row>
    <row r="28" spans="1:28" ht="18" customHeight="1">
      <c r="A28" s="137">
        <v>31</v>
      </c>
      <c r="B28" s="303" t="s">
        <v>303</v>
      </c>
      <c r="C28" s="304" t="s">
        <v>499</v>
      </c>
      <c r="D28" s="305">
        <v>0</v>
      </c>
      <c r="E28" s="306" t="s">
        <v>323</v>
      </c>
      <c r="F28" s="72" t="s">
        <v>446</v>
      </c>
      <c r="G28" s="72" t="s">
        <v>290</v>
      </c>
      <c r="H28" s="55" t="s">
        <v>299</v>
      </c>
      <c r="I28" s="162">
        <v>15.63</v>
      </c>
      <c r="J28" s="263">
        <v>3200</v>
      </c>
      <c r="K28" s="163">
        <f t="shared" si="0"/>
        <v>200</v>
      </c>
      <c r="L28" s="164">
        <f t="shared" si="1"/>
        <v>6.4187199999999995</v>
      </c>
      <c r="M28" s="164">
        <f t="shared" si="2"/>
        <v>0</v>
      </c>
      <c r="N28" s="164">
        <f t="shared" si="3"/>
        <v>0</v>
      </c>
      <c r="O28" s="164">
        <f t="shared" si="4"/>
        <v>0</v>
      </c>
      <c r="P28" s="165">
        <f t="shared" si="5"/>
        <v>0.41066666666666662</v>
      </c>
      <c r="Q28" s="164">
        <f t="shared" si="6"/>
        <v>0</v>
      </c>
      <c r="R28" s="164">
        <f t="shared" si="7"/>
        <v>0</v>
      </c>
      <c r="S28" s="164">
        <f t="shared" si="8"/>
        <v>0</v>
      </c>
      <c r="T28" s="253" t="str">
        <f t="shared" si="9"/>
        <v>V</v>
      </c>
      <c r="U28" s="264">
        <v>1</v>
      </c>
      <c r="V28" s="264">
        <v>1</v>
      </c>
      <c r="W28" s="264">
        <v>1</v>
      </c>
      <c r="X28" s="264">
        <v>1</v>
      </c>
      <c r="Y28" s="159"/>
      <c r="Z28" s="166">
        <f t="shared" si="10"/>
        <v>3126</v>
      </c>
      <c r="AA28" s="167">
        <f t="shared" si="11"/>
        <v>6.4187199999999995</v>
      </c>
      <c r="AB28" s="168"/>
    </row>
    <row r="29" spans="1:28" ht="18" customHeight="1">
      <c r="A29" s="137">
        <v>32</v>
      </c>
      <c r="B29" s="303" t="s">
        <v>303</v>
      </c>
      <c r="C29" s="304" t="s">
        <v>499</v>
      </c>
      <c r="D29" s="305">
        <v>0</v>
      </c>
      <c r="E29" s="306" t="s">
        <v>324</v>
      </c>
      <c r="F29" s="72" t="s">
        <v>444</v>
      </c>
      <c r="G29" s="72" t="s">
        <v>295</v>
      </c>
      <c r="H29" s="55" t="s">
        <v>299</v>
      </c>
      <c r="I29" s="162">
        <v>1.42</v>
      </c>
      <c r="J29" s="263">
        <v>2200</v>
      </c>
      <c r="K29" s="163">
        <f t="shared" si="0"/>
        <v>200</v>
      </c>
      <c r="L29" s="164">
        <f t="shared" si="1"/>
        <v>5.0019639215686276</v>
      </c>
      <c r="M29" s="164">
        <f t="shared" si="2"/>
        <v>0</v>
      </c>
      <c r="N29" s="164">
        <f t="shared" si="3"/>
        <v>0</v>
      </c>
      <c r="O29" s="164">
        <f t="shared" si="4"/>
        <v>0</v>
      </c>
      <c r="P29" s="165">
        <f t="shared" si="5"/>
        <v>3.5225098039215688</v>
      </c>
      <c r="Q29" s="164">
        <f t="shared" si="6"/>
        <v>0</v>
      </c>
      <c r="R29" s="164">
        <f t="shared" si="7"/>
        <v>0</v>
      </c>
      <c r="S29" s="164">
        <f t="shared" si="8"/>
        <v>0</v>
      </c>
      <c r="T29" s="253" t="str">
        <f t="shared" si="9"/>
        <v>S</v>
      </c>
      <c r="U29" s="264">
        <v>1</v>
      </c>
      <c r="V29" s="264">
        <v>1</v>
      </c>
      <c r="W29" s="264">
        <v>1</v>
      </c>
      <c r="X29" s="264">
        <v>1</v>
      </c>
      <c r="Y29" s="159"/>
      <c r="Z29" s="166">
        <f t="shared" si="10"/>
        <v>284</v>
      </c>
      <c r="AA29" s="167">
        <f t="shared" si="11"/>
        <v>5.0019639215686276</v>
      </c>
      <c r="AB29" s="168"/>
    </row>
    <row r="30" spans="1:28" ht="18" customHeight="1">
      <c r="A30" s="137">
        <v>33</v>
      </c>
      <c r="B30" s="303" t="s">
        <v>303</v>
      </c>
      <c r="C30" s="304" t="s">
        <v>499</v>
      </c>
      <c r="D30" s="305">
        <v>0</v>
      </c>
      <c r="E30" s="306" t="s">
        <v>325</v>
      </c>
      <c r="F30" s="72" t="s">
        <v>445</v>
      </c>
      <c r="G30" s="72" t="s">
        <v>295</v>
      </c>
      <c r="H30" s="55" t="s">
        <v>299</v>
      </c>
      <c r="I30" s="162">
        <v>9.98</v>
      </c>
      <c r="J30" s="263">
        <v>2200</v>
      </c>
      <c r="K30" s="163">
        <f t="shared" si="0"/>
        <v>200</v>
      </c>
      <c r="L30" s="164">
        <f t="shared" si="1"/>
        <v>35.154647843137255</v>
      </c>
      <c r="M30" s="164">
        <f t="shared" si="2"/>
        <v>0</v>
      </c>
      <c r="N30" s="164">
        <f t="shared" si="3"/>
        <v>0</v>
      </c>
      <c r="O30" s="164">
        <f t="shared" si="4"/>
        <v>0</v>
      </c>
      <c r="P30" s="165">
        <f t="shared" si="5"/>
        <v>3.5225098039215688</v>
      </c>
      <c r="Q30" s="164">
        <f t="shared" si="6"/>
        <v>0</v>
      </c>
      <c r="R30" s="164">
        <f t="shared" si="7"/>
        <v>0</v>
      </c>
      <c r="S30" s="164">
        <f t="shared" si="8"/>
        <v>0</v>
      </c>
      <c r="T30" s="253" t="str">
        <f t="shared" si="9"/>
        <v>S</v>
      </c>
      <c r="U30" s="264">
        <v>1</v>
      </c>
      <c r="V30" s="264">
        <v>1</v>
      </c>
      <c r="W30" s="264">
        <v>1</v>
      </c>
      <c r="X30" s="264">
        <v>1</v>
      </c>
      <c r="Y30" s="159"/>
      <c r="Z30" s="166">
        <f t="shared" si="10"/>
        <v>1996</v>
      </c>
      <c r="AA30" s="167">
        <f t="shared" si="11"/>
        <v>35.154647843137255</v>
      </c>
      <c r="AB30" s="168"/>
    </row>
    <row r="31" spans="1:28" ht="18" customHeight="1">
      <c r="A31" s="137">
        <v>33</v>
      </c>
      <c r="B31" s="303" t="s">
        <v>303</v>
      </c>
      <c r="C31" s="304" t="s">
        <v>499</v>
      </c>
      <c r="D31" s="305">
        <v>0</v>
      </c>
      <c r="E31" s="306" t="s">
        <v>326</v>
      </c>
      <c r="F31" s="72" t="s">
        <v>226</v>
      </c>
      <c r="G31" s="72" t="s">
        <v>290</v>
      </c>
      <c r="H31" s="55" t="s">
        <v>486</v>
      </c>
      <c r="I31" s="162">
        <v>120</v>
      </c>
      <c r="J31" s="263">
        <v>5200</v>
      </c>
      <c r="K31" s="163">
        <f t="shared" ref="K31" si="12">SUM(IF(J31="",0,VLOOKUP(J31,Kengetal,2)))</f>
        <v>200</v>
      </c>
      <c r="L31" s="164">
        <f t="shared" ref="L31" si="13">P31*I31*U31</f>
        <v>45.722352941176467</v>
      </c>
      <c r="M31" s="164">
        <f t="shared" ref="M31" si="14">Q31*I31*V31</f>
        <v>0</v>
      </c>
      <c r="N31" s="164">
        <f t="shared" ref="N31" si="15">R31*I31*W31</f>
        <v>0</v>
      </c>
      <c r="O31" s="164">
        <f t="shared" ref="O31" si="16">S31*I31*X31</f>
        <v>0</v>
      </c>
      <c r="P31" s="165">
        <f t="shared" si="5"/>
        <v>0.38101960784313721</v>
      </c>
      <c r="Q31" s="164">
        <f t="shared" si="6"/>
        <v>0</v>
      </c>
      <c r="R31" s="164">
        <f t="shared" si="7"/>
        <v>0</v>
      </c>
      <c r="S31" s="164">
        <f t="shared" si="8"/>
        <v>0</v>
      </c>
      <c r="T31" s="253" t="str">
        <f t="shared" ref="T31" si="17">IF(J31="","",VLOOKUP(J31,Kengetal,13,FALSE))</f>
        <v>V</v>
      </c>
      <c r="U31" s="264">
        <v>1</v>
      </c>
      <c r="V31" s="264">
        <v>1</v>
      </c>
      <c r="W31" s="264">
        <v>1</v>
      </c>
      <c r="X31" s="264">
        <v>1</v>
      </c>
      <c r="Y31" s="159"/>
      <c r="Z31" s="166">
        <f t="shared" ref="Z31" si="18">I31*K31</f>
        <v>24000</v>
      </c>
      <c r="AA31" s="167">
        <f t="shared" ref="AA31" si="19">L31+M31+N31+O31</f>
        <v>45.722352941176467</v>
      </c>
      <c r="AB31" s="168"/>
    </row>
    <row r="32" spans="1:28" ht="18" customHeight="1">
      <c r="A32" s="137">
        <v>34</v>
      </c>
      <c r="B32" s="303" t="s">
        <v>303</v>
      </c>
      <c r="C32" s="304" t="s">
        <v>499</v>
      </c>
      <c r="D32" s="305">
        <v>0</v>
      </c>
      <c r="E32" s="306" t="s">
        <v>327</v>
      </c>
      <c r="F32" s="72" t="s">
        <v>447</v>
      </c>
      <c r="G32" s="72" t="s">
        <v>290</v>
      </c>
      <c r="H32" s="55" t="s">
        <v>486</v>
      </c>
      <c r="I32" s="162">
        <v>38.07</v>
      </c>
      <c r="J32" s="263">
        <v>10004</v>
      </c>
      <c r="K32" s="163">
        <f t="shared" si="0"/>
        <v>4</v>
      </c>
      <c r="L32" s="164">
        <f t="shared" si="1"/>
        <v>0.43516249411764701</v>
      </c>
      <c r="M32" s="164">
        <f t="shared" si="2"/>
        <v>0</v>
      </c>
      <c r="N32" s="164">
        <f t="shared" si="3"/>
        <v>0</v>
      </c>
      <c r="O32" s="164">
        <f t="shared" si="4"/>
        <v>0</v>
      </c>
      <c r="P32" s="165">
        <f t="shared" si="5"/>
        <v>1.1430588235294116E-2</v>
      </c>
      <c r="Q32" s="164">
        <f t="shared" si="6"/>
        <v>0</v>
      </c>
      <c r="R32" s="164">
        <f t="shared" si="7"/>
        <v>0</v>
      </c>
      <c r="S32" s="164">
        <f t="shared" si="8"/>
        <v>0</v>
      </c>
      <c r="T32" s="253" t="str">
        <f t="shared" si="9"/>
        <v>O</v>
      </c>
      <c r="U32" s="264">
        <v>1</v>
      </c>
      <c r="V32" s="264">
        <v>1</v>
      </c>
      <c r="W32" s="264">
        <v>1</v>
      </c>
      <c r="X32" s="264">
        <v>1</v>
      </c>
      <c r="Y32" s="159"/>
      <c r="Z32" s="166">
        <f t="shared" si="10"/>
        <v>152.28</v>
      </c>
      <c r="AA32" s="167">
        <f t="shared" si="11"/>
        <v>0.43516249411764701</v>
      </c>
      <c r="AB32" s="168"/>
    </row>
    <row r="33" spans="1:28" ht="18" customHeight="1">
      <c r="A33" s="137">
        <v>35</v>
      </c>
      <c r="B33" s="303" t="s">
        <v>303</v>
      </c>
      <c r="C33" s="304" t="s">
        <v>499</v>
      </c>
      <c r="D33" s="305">
        <v>0</v>
      </c>
      <c r="E33" s="306" t="s">
        <v>328</v>
      </c>
      <c r="F33" s="72" t="s">
        <v>448</v>
      </c>
      <c r="G33" s="72" t="s">
        <v>290</v>
      </c>
      <c r="H33" s="55" t="s">
        <v>486</v>
      </c>
      <c r="I33" s="162">
        <v>6.77</v>
      </c>
      <c r="J33" s="263">
        <v>3200</v>
      </c>
      <c r="K33" s="163">
        <f t="shared" si="0"/>
        <v>200</v>
      </c>
      <c r="L33" s="164">
        <f t="shared" si="1"/>
        <v>2.7802133333333328</v>
      </c>
      <c r="M33" s="164">
        <f t="shared" si="2"/>
        <v>0</v>
      </c>
      <c r="N33" s="164">
        <f t="shared" si="3"/>
        <v>0</v>
      </c>
      <c r="O33" s="164">
        <f t="shared" si="4"/>
        <v>0</v>
      </c>
      <c r="P33" s="165">
        <f t="shared" si="5"/>
        <v>0.41066666666666662</v>
      </c>
      <c r="Q33" s="164">
        <f t="shared" si="6"/>
        <v>0</v>
      </c>
      <c r="R33" s="164">
        <f t="shared" si="7"/>
        <v>0</v>
      </c>
      <c r="S33" s="164">
        <f t="shared" si="8"/>
        <v>0</v>
      </c>
      <c r="T33" s="253" t="str">
        <f t="shared" si="9"/>
        <v>V</v>
      </c>
      <c r="U33" s="264">
        <v>1</v>
      </c>
      <c r="V33" s="264">
        <v>1</v>
      </c>
      <c r="W33" s="264">
        <v>1</v>
      </c>
      <c r="X33" s="264">
        <v>1</v>
      </c>
      <c r="Y33" s="159"/>
      <c r="Z33" s="166">
        <f t="shared" si="10"/>
        <v>1354</v>
      </c>
      <c r="AA33" s="167">
        <f t="shared" si="11"/>
        <v>2.7802133333333328</v>
      </c>
      <c r="AB33" s="168"/>
    </row>
    <row r="34" spans="1:28" ht="18" customHeight="1">
      <c r="A34" s="137">
        <v>36</v>
      </c>
      <c r="B34" s="303" t="s">
        <v>303</v>
      </c>
      <c r="C34" s="304" t="s">
        <v>499</v>
      </c>
      <c r="D34" s="305">
        <v>0</v>
      </c>
      <c r="E34" s="306" t="s">
        <v>329</v>
      </c>
      <c r="F34" s="72" t="s">
        <v>449</v>
      </c>
      <c r="G34" s="72" t="s">
        <v>290</v>
      </c>
      <c r="H34" s="55" t="s">
        <v>486</v>
      </c>
      <c r="I34" s="162">
        <v>4.88</v>
      </c>
      <c r="J34" s="263">
        <v>9010</v>
      </c>
      <c r="K34" s="163">
        <f t="shared" si="0"/>
        <v>10</v>
      </c>
      <c r="L34" s="164">
        <f t="shared" si="1"/>
        <v>0.29136470588235297</v>
      </c>
      <c r="M34" s="164">
        <f t="shared" si="2"/>
        <v>0</v>
      </c>
      <c r="N34" s="164">
        <f t="shared" si="3"/>
        <v>0</v>
      </c>
      <c r="O34" s="164">
        <f t="shared" si="4"/>
        <v>0</v>
      </c>
      <c r="P34" s="165">
        <f t="shared" si="5"/>
        <v>5.9705882352941178E-2</v>
      </c>
      <c r="Q34" s="164">
        <f t="shared" si="6"/>
        <v>0</v>
      </c>
      <c r="R34" s="164">
        <f t="shared" si="7"/>
        <v>0</v>
      </c>
      <c r="S34" s="164">
        <f t="shared" si="8"/>
        <v>0</v>
      </c>
      <c r="T34" s="253" t="str">
        <f t="shared" si="9"/>
        <v>VP</v>
      </c>
      <c r="U34" s="264">
        <v>1</v>
      </c>
      <c r="V34" s="264">
        <v>1</v>
      </c>
      <c r="W34" s="264">
        <v>1</v>
      </c>
      <c r="X34" s="264">
        <v>1</v>
      </c>
      <c r="Y34" s="159"/>
      <c r="Z34" s="166">
        <f t="shared" si="10"/>
        <v>48.8</v>
      </c>
      <c r="AA34" s="167">
        <f t="shared" si="11"/>
        <v>0.29136470588235297</v>
      </c>
      <c r="AB34" s="168"/>
    </row>
    <row r="35" spans="1:28" ht="18" customHeight="1">
      <c r="A35" s="137">
        <v>37</v>
      </c>
      <c r="B35" s="303" t="s">
        <v>303</v>
      </c>
      <c r="C35" s="304" t="s">
        <v>499</v>
      </c>
      <c r="D35" s="305">
        <v>0</v>
      </c>
      <c r="E35" s="306" t="s">
        <v>330</v>
      </c>
      <c r="F35" s="72" t="s">
        <v>450</v>
      </c>
      <c r="G35" s="72" t="s">
        <v>290</v>
      </c>
      <c r="H35" s="55" t="s">
        <v>486</v>
      </c>
      <c r="I35" s="162">
        <v>27.93</v>
      </c>
      <c r="J35" s="263">
        <v>3200</v>
      </c>
      <c r="K35" s="163">
        <f t="shared" si="0"/>
        <v>200</v>
      </c>
      <c r="L35" s="164">
        <f t="shared" si="1"/>
        <v>11.469919999999998</v>
      </c>
      <c r="M35" s="164">
        <f t="shared" si="2"/>
        <v>0</v>
      </c>
      <c r="N35" s="164">
        <f t="shared" si="3"/>
        <v>0</v>
      </c>
      <c r="O35" s="164">
        <f t="shared" si="4"/>
        <v>0</v>
      </c>
      <c r="P35" s="165">
        <f t="shared" si="5"/>
        <v>0.41066666666666662</v>
      </c>
      <c r="Q35" s="164">
        <f t="shared" si="6"/>
        <v>0</v>
      </c>
      <c r="R35" s="164">
        <f t="shared" si="7"/>
        <v>0</v>
      </c>
      <c r="S35" s="164">
        <f t="shared" si="8"/>
        <v>0</v>
      </c>
      <c r="T35" s="253" t="str">
        <f t="shared" si="9"/>
        <v>V</v>
      </c>
      <c r="U35" s="264">
        <v>1</v>
      </c>
      <c r="V35" s="264">
        <v>1</v>
      </c>
      <c r="W35" s="264">
        <v>1</v>
      </c>
      <c r="X35" s="264">
        <v>1</v>
      </c>
      <c r="Y35" s="159"/>
      <c r="Z35" s="166">
        <f t="shared" si="10"/>
        <v>5586</v>
      </c>
      <c r="AA35" s="167">
        <f t="shared" si="11"/>
        <v>11.469919999999998</v>
      </c>
      <c r="AB35" s="168"/>
    </row>
    <row r="36" spans="1:28" ht="18" customHeight="1">
      <c r="A36" s="137">
        <v>38</v>
      </c>
      <c r="B36" s="303" t="s">
        <v>303</v>
      </c>
      <c r="C36" s="304" t="s">
        <v>499</v>
      </c>
      <c r="D36" s="305">
        <v>0</v>
      </c>
      <c r="E36" s="306" t="s">
        <v>331</v>
      </c>
      <c r="F36" s="72" t="s">
        <v>451</v>
      </c>
      <c r="G36" s="72" t="s">
        <v>290</v>
      </c>
      <c r="H36" s="55" t="s">
        <v>299</v>
      </c>
      <c r="I36" s="162">
        <v>17.23</v>
      </c>
      <c r="J36" s="263">
        <v>3200</v>
      </c>
      <c r="K36" s="163">
        <f t="shared" si="0"/>
        <v>200</v>
      </c>
      <c r="L36" s="164">
        <f t="shared" si="1"/>
        <v>7.0757866666666658</v>
      </c>
      <c r="M36" s="164">
        <f t="shared" si="2"/>
        <v>0</v>
      </c>
      <c r="N36" s="164">
        <f t="shared" si="3"/>
        <v>0</v>
      </c>
      <c r="O36" s="164">
        <f t="shared" si="4"/>
        <v>0</v>
      </c>
      <c r="P36" s="165">
        <f t="shared" si="5"/>
        <v>0.41066666666666662</v>
      </c>
      <c r="Q36" s="164">
        <f t="shared" si="6"/>
        <v>0</v>
      </c>
      <c r="R36" s="164">
        <f t="shared" si="7"/>
        <v>0</v>
      </c>
      <c r="S36" s="164">
        <f t="shared" si="8"/>
        <v>0</v>
      </c>
      <c r="T36" s="253" t="str">
        <f t="shared" si="9"/>
        <v>V</v>
      </c>
      <c r="U36" s="264">
        <v>1</v>
      </c>
      <c r="V36" s="264">
        <v>1</v>
      </c>
      <c r="W36" s="264">
        <v>1</v>
      </c>
      <c r="X36" s="264">
        <v>1</v>
      </c>
      <c r="Y36" s="159"/>
      <c r="Z36" s="166">
        <f t="shared" si="10"/>
        <v>3446</v>
      </c>
      <c r="AA36" s="167">
        <f t="shared" si="11"/>
        <v>7.0757866666666658</v>
      </c>
      <c r="AB36" s="168"/>
    </row>
    <row r="37" spans="1:28" ht="18" customHeight="1">
      <c r="A37" s="137">
        <v>39</v>
      </c>
      <c r="B37" s="303" t="s">
        <v>303</v>
      </c>
      <c r="C37" s="304" t="s">
        <v>499</v>
      </c>
      <c r="D37" s="305">
        <v>0</v>
      </c>
      <c r="E37" s="306" t="s">
        <v>332</v>
      </c>
      <c r="F37" s="72" t="s">
        <v>452</v>
      </c>
      <c r="G37" s="72" t="s">
        <v>483</v>
      </c>
      <c r="H37" s="55" t="s">
        <v>299</v>
      </c>
      <c r="I37" s="162">
        <v>78.08</v>
      </c>
      <c r="J37" s="263">
        <v>7200</v>
      </c>
      <c r="K37" s="163">
        <f t="shared" si="0"/>
        <v>200</v>
      </c>
      <c r="L37" s="164">
        <f t="shared" si="1"/>
        <v>57.442384313725483</v>
      </c>
      <c r="M37" s="164">
        <f t="shared" si="2"/>
        <v>0</v>
      </c>
      <c r="N37" s="164">
        <f t="shared" si="3"/>
        <v>0</v>
      </c>
      <c r="O37" s="164">
        <f t="shared" si="4"/>
        <v>0</v>
      </c>
      <c r="P37" s="165">
        <f t="shared" si="5"/>
        <v>0.73568627450980384</v>
      </c>
      <c r="Q37" s="164">
        <f t="shared" si="6"/>
        <v>0</v>
      </c>
      <c r="R37" s="164">
        <f t="shared" si="7"/>
        <v>0</v>
      </c>
      <c r="S37" s="164">
        <f t="shared" si="8"/>
        <v>0</v>
      </c>
      <c r="T37" s="253" t="str">
        <f t="shared" si="9"/>
        <v>V</v>
      </c>
      <c r="U37" s="264">
        <v>1</v>
      </c>
      <c r="V37" s="264">
        <v>1</v>
      </c>
      <c r="W37" s="264">
        <v>1</v>
      </c>
      <c r="X37" s="264">
        <v>1</v>
      </c>
      <c r="Y37" s="159"/>
      <c r="Z37" s="166">
        <f t="shared" si="10"/>
        <v>15616</v>
      </c>
      <c r="AA37" s="167">
        <f t="shared" si="11"/>
        <v>57.442384313725483</v>
      </c>
      <c r="AB37" s="168"/>
    </row>
    <row r="38" spans="1:28" ht="18" customHeight="1">
      <c r="A38" s="137">
        <v>40</v>
      </c>
      <c r="B38" s="303" t="s">
        <v>303</v>
      </c>
      <c r="C38" s="304" t="s">
        <v>499</v>
      </c>
      <c r="D38" s="305">
        <v>0</v>
      </c>
      <c r="E38" s="306" t="s">
        <v>333</v>
      </c>
      <c r="F38" s="72" t="s">
        <v>453</v>
      </c>
      <c r="G38" s="72" t="s">
        <v>483</v>
      </c>
      <c r="H38" s="55" t="s">
        <v>486</v>
      </c>
      <c r="I38" s="162">
        <v>61.52</v>
      </c>
      <c r="J38" s="263">
        <v>7200</v>
      </c>
      <c r="K38" s="163">
        <f t="shared" si="0"/>
        <v>200</v>
      </c>
      <c r="L38" s="164">
        <f t="shared" si="1"/>
        <v>45.259419607843135</v>
      </c>
      <c r="M38" s="164">
        <f t="shared" si="2"/>
        <v>0</v>
      </c>
      <c r="N38" s="164">
        <f t="shared" si="3"/>
        <v>0</v>
      </c>
      <c r="O38" s="164">
        <f t="shared" si="4"/>
        <v>0</v>
      </c>
      <c r="P38" s="165">
        <f t="shared" si="5"/>
        <v>0.73568627450980384</v>
      </c>
      <c r="Q38" s="164">
        <f t="shared" si="6"/>
        <v>0</v>
      </c>
      <c r="R38" s="164">
        <f t="shared" si="7"/>
        <v>0</v>
      </c>
      <c r="S38" s="164">
        <f t="shared" si="8"/>
        <v>0</v>
      </c>
      <c r="T38" s="253" t="str">
        <f t="shared" si="9"/>
        <v>V</v>
      </c>
      <c r="U38" s="264">
        <v>1</v>
      </c>
      <c r="V38" s="264">
        <v>1</v>
      </c>
      <c r="W38" s="264">
        <v>1</v>
      </c>
      <c r="X38" s="264">
        <v>1</v>
      </c>
      <c r="Y38" s="159"/>
      <c r="Z38" s="166">
        <f t="shared" si="10"/>
        <v>12304</v>
      </c>
      <c r="AA38" s="167">
        <f t="shared" si="11"/>
        <v>45.259419607843135</v>
      </c>
      <c r="AB38" s="168"/>
    </row>
    <row r="39" spans="1:28" ht="18" customHeight="1">
      <c r="A39" s="137">
        <v>41</v>
      </c>
      <c r="B39" s="303" t="s">
        <v>303</v>
      </c>
      <c r="C39" s="304" t="s">
        <v>499</v>
      </c>
      <c r="D39" s="305">
        <v>0</v>
      </c>
      <c r="E39" s="306" t="s">
        <v>334</v>
      </c>
      <c r="F39" s="72" t="s">
        <v>449</v>
      </c>
      <c r="G39" s="72" t="s">
        <v>290</v>
      </c>
      <c r="H39" s="55" t="s">
        <v>486</v>
      </c>
      <c r="I39" s="162">
        <v>6.9</v>
      </c>
      <c r="J39" s="263">
        <v>9010</v>
      </c>
      <c r="K39" s="163">
        <f t="shared" si="0"/>
        <v>10</v>
      </c>
      <c r="L39" s="164">
        <f t="shared" si="1"/>
        <v>0.41197058823529414</v>
      </c>
      <c r="M39" s="164">
        <f t="shared" si="2"/>
        <v>0</v>
      </c>
      <c r="N39" s="164">
        <f t="shared" si="3"/>
        <v>0</v>
      </c>
      <c r="O39" s="164">
        <f t="shared" si="4"/>
        <v>0</v>
      </c>
      <c r="P39" s="165">
        <f t="shared" si="5"/>
        <v>5.9705882352941178E-2</v>
      </c>
      <c r="Q39" s="164">
        <f t="shared" si="6"/>
        <v>0</v>
      </c>
      <c r="R39" s="164">
        <f t="shared" si="7"/>
        <v>0</v>
      </c>
      <c r="S39" s="164">
        <f t="shared" si="8"/>
        <v>0</v>
      </c>
      <c r="T39" s="253" t="str">
        <f t="shared" si="9"/>
        <v>VP</v>
      </c>
      <c r="U39" s="264">
        <v>1</v>
      </c>
      <c r="V39" s="264">
        <v>1</v>
      </c>
      <c r="W39" s="264">
        <v>1</v>
      </c>
      <c r="X39" s="264">
        <v>1</v>
      </c>
      <c r="Y39" s="159"/>
      <c r="Z39" s="166">
        <f t="shared" si="10"/>
        <v>69</v>
      </c>
      <c r="AA39" s="167">
        <f t="shared" si="11"/>
        <v>0.41197058823529414</v>
      </c>
      <c r="AB39" s="168"/>
    </row>
    <row r="40" spans="1:28" ht="18" customHeight="1">
      <c r="A40" s="137">
        <v>41</v>
      </c>
      <c r="B40" s="303" t="s">
        <v>303</v>
      </c>
      <c r="C40" s="304" t="s">
        <v>499</v>
      </c>
      <c r="D40" s="305">
        <v>0</v>
      </c>
      <c r="E40" s="306" t="s">
        <v>335</v>
      </c>
      <c r="F40" s="72" t="s">
        <v>444</v>
      </c>
      <c r="G40" s="72" t="s">
        <v>295</v>
      </c>
      <c r="H40" s="55" t="s">
        <v>299</v>
      </c>
      <c r="I40" s="162">
        <v>1.1000000000000001</v>
      </c>
      <c r="J40" s="263">
        <v>2200</v>
      </c>
      <c r="K40" s="163">
        <f t="shared" ref="K40" si="20">SUM(IF(J40="",0,VLOOKUP(J40,Kengetal,2)))</f>
        <v>200</v>
      </c>
      <c r="L40" s="164">
        <f t="shared" ref="L40" si="21">P40*I40*U40</f>
        <v>3.8747607843137262</v>
      </c>
      <c r="M40" s="164">
        <f t="shared" ref="M40" si="22">Q40*I40*V40</f>
        <v>0</v>
      </c>
      <c r="N40" s="164">
        <f t="shared" ref="N40" si="23">R40*I40*W40</f>
        <v>0</v>
      </c>
      <c r="O40" s="164">
        <f t="shared" ref="O40" si="24">S40*I40*X40</f>
        <v>0</v>
      </c>
      <c r="P40" s="165">
        <f t="shared" si="5"/>
        <v>3.5225098039215688</v>
      </c>
      <c r="Q40" s="164">
        <f t="shared" si="6"/>
        <v>0</v>
      </c>
      <c r="R40" s="164">
        <f t="shared" si="7"/>
        <v>0</v>
      </c>
      <c r="S40" s="164">
        <f t="shared" si="8"/>
        <v>0</v>
      </c>
      <c r="T40" s="253" t="str">
        <f t="shared" ref="T40" si="25">IF(J40="","",VLOOKUP(J40,Kengetal,13,FALSE))</f>
        <v>S</v>
      </c>
      <c r="U40" s="264">
        <v>1</v>
      </c>
      <c r="V40" s="264">
        <v>1</v>
      </c>
      <c r="W40" s="264">
        <v>1</v>
      </c>
      <c r="X40" s="264">
        <v>1</v>
      </c>
      <c r="Y40" s="159"/>
      <c r="Z40" s="166">
        <f t="shared" ref="Z40" si="26">I40*K40</f>
        <v>220.00000000000003</v>
      </c>
      <c r="AA40" s="167">
        <f t="shared" ref="AA40" si="27">L40+M40+N40+O40</f>
        <v>3.8747607843137262</v>
      </c>
      <c r="AB40" s="168"/>
    </row>
    <row r="41" spans="1:28" ht="18" customHeight="1">
      <c r="B41" s="303" t="s">
        <v>303</v>
      </c>
      <c r="C41" s="304" t="s">
        <v>499</v>
      </c>
      <c r="D41" s="305">
        <v>0</v>
      </c>
      <c r="E41" s="306" t="s">
        <v>336</v>
      </c>
      <c r="F41" s="72" t="s">
        <v>444</v>
      </c>
      <c r="G41" s="72" t="s">
        <v>295</v>
      </c>
      <c r="H41" s="55" t="s">
        <v>299</v>
      </c>
      <c r="I41" s="162">
        <v>1.1000000000000001</v>
      </c>
      <c r="J41" s="263">
        <v>2200</v>
      </c>
      <c r="K41" s="163">
        <f t="shared" si="0"/>
        <v>200</v>
      </c>
      <c r="L41" s="164">
        <f t="shared" si="1"/>
        <v>3.8747607843137262</v>
      </c>
      <c r="M41" s="164">
        <f t="shared" si="2"/>
        <v>0</v>
      </c>
      <c r="N41" s="164">
        <f t="shared" si="3"/>
        <v>0</v>
      </c>
      <c r="O41" s="164">
        <f t="shared" si="4"/>
        <v>0</v>
      </c>
      <c r="P41" s="165">
        <f t="shared" si="5"/>
        <v>3.5225098039215688</v>
      </c>
      <c r="Q41" s="164">
        <f t="shared" si="6"/>
        <v>0</v>
      </c>
      <c r="R41" s="164">
        <f t="shared" si="7"/>
        <v>0</v>
      </c>
      <c r="S41" s="164">
        <f t="shared" si="8"/>
        <v>0</v>
      </c>
      <c r="T41" s="253" t="str">
        <f t="shared" si="9"/>
        <v>S</v>
      </c>
      <c r="U41" s="264">
        <v>1</v>
      </c>
      <c r="V41" s="264">
        <v>1</v>
      </c>
      <c r="W41" s="264">
        <v>1</v>
      </c>
      <c r="X41" s="264">
        <v>1</v>
      </c>
      <c r="Y41" s="159"/>
      <c r="Z41" s="166">
        <f t="shared" si="10"/>
        <v>220.00000000000003</v>
      </c>
      <c r="AA41" s="167">
        <f t="shared" si="11"/>
        <v>3.8747607843137262</v>
      </c>
      <c r="AB41" s="168"/>
    </row>
    <row r="42" spans="1:28" ht="18" customHeight="1">
      <c r="B42" s="303" t="s">
        <v>303</v>
      </c>
      <c r="C42" s="304" t="s">
        <v>499</v>
      </c>
      <c r="D42" s="305">
        <v>0</v>
      </c>
      <c r="E42" s="306" t="s">
        <v>337</v>
      </c>
      <c r="F42" s="72" t="s">
        <v>444</v>
      </c>
      <c r="G42" s="72" t="s">
        <v>295</v>
      </c>
      <c r="H42" s="55" t="s">
        <v>299</v>
      </c>
      <c r="I42" s="162">
        <v>1.1000000000000001</v>
      </c>
      <c r="J42" s="263">
        <v>2200</v>
      </c>
      <c r="K42" s="163">
        <f t="shared" si="0"/>
        <v>200</v>
      </c>
      <c r="L42" s="164">
        <f t="shared" si="1"/>
        <v>3.8747607843137262</v>
      </c>
      <c r="M42" s="164">
        <f t="shared" si="2"/>
        <v>0</v>
      </c>
      <c r="N42" s="164">
        <f t="shared" si="3"/>
        <v>0</v>
      </c>
      <c r="O42" s="164">
        <f t="shared" si="4"/>
        <v>0</v>
      </c>
      <c r="P42" s="165">
        <f t="shared" si="5"/>
        <v>3.5225098039215688</v>
      </c>
      <c r="Q42" s="164">
        <f t="shared" si="6"/>
        <v>0</v>
      </c>
      <c r="R42" s="164">
        <f t="shared" si="7"/>
        <v>0</v>
      </c>
      <c r="S42" s="164">
        <f t="shared" si="8"/>
        <v>0</v>
      </c>
      <c r="T42" s="253" t="str">
        <f t="shared" si="9"/>
        <v>S</v>
      </c>
      <c r="U42" s="264">
        <v>1</v>
      </c>
      <c r="V42" s="264">
        <v>1</v>
      </c>
      <c r="W42" s="264">
        <v>1</v>
      </c>
      <c r="X42" s="264">
        <v>1</v>
      </c>
      <c r="Y42" s="159"/>
      <c r="Z42" s="166">
        <f t="shared" si="10"/>
        <v>220.00000000000003</v>
      </c>
      <c r="AA42" s="167">
        <f t="shared" si="11"/>
        <v>3.8747607843137262</v>
      </c>
      <c r="AB42" s="168"/>
    </row>
    <row r="43" spans="1:28" ht="18" customHeight="1">
      <c r="B43" s="303" t="s">
        <v>303</v>
      </c>
      <c r="C43" s="304" t="s">
        <v>499</v>
      </c>
      <c r="D43" s="305">
        <v>0</v>
      </c>
      <c r="E43" s="306" t="s">
        <v>338</v>
      </c>
      <c r="F43" s="72" t="s">
        <v>444</v>
      </c>
      <c r="G43" s="72" t="s">
        <v>295</v>
      </c>
      <c r="H43" s="55" t="s">
        <v>299</v>
      </c>
      <c r="I43" s="162">
        <v>1.1000000000000001</v>
      </c>
      <c r="J43" s="263">
        <v>2200</v>
      </c>
      <c r="K43" s="163">
        <f t="shared" si="0"/>
        <v>200</v>
      </c>
      <c r="L43" s="164">
        <f t="shared" si="1"/>
        <v>3.8747607843137262</v>
      </c>
      <c r="M43" s="164">
        <f t="shared" si="2"/>
        <v>0</v>
      </c>
      <c r="N43" s="164">
        <f t="shared" si="3"/>
        <v>0</v>
      </c>
      <c r="O43" s="164">
        <f t="shared" si="4"/>
        <v>0</v>
      </c>
      <c r="P43" s="165">
        <f t="shared" si="5"/>
        <v>3.5225098039215688</v>
      </c>
      <c r="Q43" s="164">
        <f t="shared" si="6"/>
        <v>0</v>
      </c>
      <c r="R43" s="164">
        <f t="shared" si="7"/>
        <v>0</v>
      </c>
      <c r="S43" s="164">
        <f t="shared" si="8"/>
        <v>0</v>
      </c>
      <c r="T43" s="253" t="str">
        <f t="shared" si="9"/>
        <v>S</v>
      </c>
      <c r="U43" s="264">
        <v>1</v>
      </c>
      <c r="V43" s="264">
        <v>1</v>
      </c>
      <c r="W43" s="264">
        <v>1</v>
      </c>
      <c r="X43" s="264">
        <v>1</v>
      </c>
      <c r="Y43" s="159"/>
      <c r="Z43" s="166">
        <f t="shared" si="10"/>
        <v>220.00000000000003</v>
      </c>
      <c r="AA43" s="167">
        <f t="shared" si="11"/>
        <v>3.8747607843137262</v>
      </c>
      <c r="AB43" s="168"/>
    </row>
    <row r="44" spans="1:28" ht="18" customHeight="1">
      <c r="B44" s="303" t="s">
        <v>303</v>
      </c>
      <c r="C44" s="304" t="s">
        <v>499</v>
      </c>
      <c r="D44" s="305">
        <v>0</v>
      </c>
      <c r="E44" s="306" t="s">
        <v>339</v>
      </c>
      <c r="F44" s="72" t="s">
        <v>453</v>
      </c>
      <c r="G44" s="72" t="s">
        <v>483</v>
      </c>
      <c r="H44" s="55" t="s">
        <v>486</v>
      </c>
      <c r="I44" s="162">
        <v>41.65</v>
      </c>
      <c r="J44" s="263">
        <v>7200</v>
      </c>
      <c r="K44" s="163">
        <f t="shared" si="0"/>
        <v>200</v>
      </c>
      <c r="L44" s="164">
        <f t="shared" si="1"/>
        <v>30.641333333333328</v>
      </c>
      <c r="M44" s="164">
        <f t="shared" si="2"/>
        <v>0</v>
      </c>
      <c r="N44" s="164">
        <f t="shared" si="3"/>
        <v>0</v>
      </c>
      <c r="O44" s="164">
        <f t="shared" si="4"/>
        <v>0</v>
      </c>
      <c r="P44" s="165">
        <f t="shared" si="5"/>
        <v>0.73568627450980384</v>
      </c>
      <c r="Q44" s="164">
        <f t="shared" si="6"/>
        <v>0</v>
      </c>
      <c r="R44" s="164">
        <f t="shared" si="7"/>
        <v>0</v>
      </c>
      <c r="S44" s="164">
        <f t="shared" si="8"/>
        <v>0</v>
      </c>
      <c r="T44" s="253" t="str">
        <f t="shared" si="9"/>
        <v>V</v>
      </c>
      <c r="U44" s="264">
        <v>1</v>
      </c>
      <c r="V44" s="264">
        <v>1</v>
      </c>
      <c r="W44" s="264">
        <v>1</v>
      </c>
      <c r="X44" s="264">
        <v>1</v>
      </c>
      <c r="Y44" s="159"/>
      <c r="Z44" s="166">
        <f t="shared" si="10"/>
        <v>8330</v>
      </c>
      <c r="AA44" s="167">
        <f t="shared" si="11"/>
        <v>30.641333333333328</v>
      </c>
      <c r="AB44" s="168"/>
    </row>
    <row r="45" spans="1:28" ht="18" customHeight="1">
      <c r="B45" s="303" t="s">
        <v>303</v>
      </c>
      <c r="C45" s="304" t="s">
        <v>499</v>
      </c>
      <c r="D45" s="305">
        <v>0</v>
      </c>
      <c r="E45" s="306" t="s">
        <v>340</v>
      </c>
      <c r="F45" s="72" t="s">
        <v>454</v>
      </c>
      <c r="G45" s="72" t="s">
        <v>290</v>
      </c>
      <c r="H45" s="55" t="s">
        <v>486</v>
      </c>
      <c r="I45" s="162">
        <v>2.68</v>
      </c>
      <c r="J45" s="263">
        <v>9010</v>
      </c>
      <c r="K45" s="163">
        <f t="shared" si="0"/>
        <v>10</v>
      </c>
      <c r="L45" s="164">
        <f t="shared" si="1"/>
        <v>0.16001176470588235</v>
      </c>
      <c r="M45" s="164">
        <f t="shared" si="2"/>
        <v>0</v>
      </c>
      <c r="N45" s="164">
        <f t="shared" si="3"/>
        <v>0</v>
      </c>
      <c r="O45" s="164">
        <f t="shared" si="4"/>
        <v>0</v>
      </c>
      <c r="P45" s="165">
        <f t="shared" si="5"/>
        <v>5.9705882352941178E-2</v>
      </c>
      <c r="Q45" s="164">
        <f t="shared" si="6"/>
        <v>0</v>
      </c>
      <c r="R45" s="164">
        <f t="shared" si="7"/>
        <v>0</v>
      </c>
      <c r="S45" s="164">
        <f t="shared" si="8"/>
        <v>0</v>
      </c>
      <c r="T45" s="253" t="str">
        <f t="shared" si="9"/>
        <v>VP</v>
      </c>
      <c r="U45" s="264">
        <v>1</v>
      </c>
      <c r="V45" s="264">
        <v>1</v>
      </c>
      <c r="W45" s="264">
        <v>1</v>
      </c>
      <c r="X45" s="264">
        <v>1</v>
      </c>
      <c r="Y45" s="159"/>
      <c r="Z45" s="166">
        <f t="shared" si="10"/>
        <v>26.8</v>
      </c>
      <c r="AA45" s="167">
        <f t="shared" si="11"/>
        <v>0.16001176470588235</v>
      </c>
      <c r="AB45" s="168"/>
    </row>
    <row r="46" spans="1:28" ht="18" customHeight="1">
      <c r="B46" s="303" t="s">
        <v>303</v>
      </c>
      <c r="C46" s="304" t="s">
        <v>499</v>
      </c>
      <c r="D46" s="305">
        <v>0</v>
      </c>
      <c r="E46" s="306" t="s">
        <v>341</v>
      </c>
      <c r="F46" s="72" t="s">
        <v>455</v>
      </c>
      <c r="G46" s="72" t="s">
        <v>290</v>
      </c>
      <c r="H46" s="55" t="s">
        <v>486</v>
      </c>
      <c r="I46" s="162">
        <v>126</v>
      </c>
      <c r="J46" s="263">
        <v>3200</v>
      </c>
      <c r="K46" s="163">
        <f t="shared" si="0"/>
        <v>200</v>
      </c>
      <c r="L46" s="164">
        <f t="shared" si="1"/>
        <v>51.743999999999993</v>
      </c>
      <c r="M46" s="164">
        <f t="shared" si="2"/>
        <v>0</v>
      </c>
      <c r="N46" s="164">
        <f t="shared" si="3"/>
        <v>0</v>
      </c>
      <c r="O46" s="164">
        <f t="shared" si="4"/>
        <v>0</v>
      </c>
      <c r="P46" s="165">
        <f t="shared" si="5"/>
        <v>0.41066666666666662</v>
      </c>
      <c r="Q46" s="164">
        <f t="shared" si="6"/>
        <v>0</v>
      </c>
      <c r="R46" s="164">
        <f t="shared" si="7"/>
        <v>0</v>
      </c>
      <c r="S46" s="164">
        <f t="shared" si="8"/>
        <v>0</v>
      </c>
      <c r="T46" s="253" t="str">
        <f t="shared" si="9"/>
        <v>V</v>
      </c>
      <c r="U46" s="264">
        <v>1</v>
      </c>
      <c r="V46" s="264">
        <v>1</v>
      </c>
      <c r="W46" s="264">
        <v>1</v>
      </c>
      <c r="X46" s="264">
        <v>1</v>
      </c>
      <c r="Y46" s="159"/>
      <c r="Z46" s="166">
        <f t="shared" si="10"/>
        <v>25200</v>
      </c>
      <c r="AA46" s="167">
        <f t="shared" si="11"/>
        <v>51.743999999999993</v>
      </c>
      <c r="AB46" s="168"/>
    </row>
    <row r="47" spans="1:28" ht="18" customHeight="1">
      <c r="B47" s="303" t="s">
        <v>303</v>
      </c>
      <c r="C47" s="304" t="s">
        <v>499</v>
      </c>
      <c r="D47" s="305">
        <v>0</v>
      </c>
      <c r="E47" s="306" t="s">
        <v>342</v>
      </c>
      <c r="F47" s="72" t="s">
        <v>456</v>
      </c>
      <c r="G47" s="72" t="s">
        <v>290</v>
      </c>
      <c r="H47" s="55" t="s">
        <v>299</v>
      </c>
      <c r="I47" s="162">
        <v>47.44</v>
      </c>
      <c r="J47" s="263">
        <v>9010</v>
      </c>
      <c r="K47" s="163">
        <f t="shared" si="0"/>
        <v>10</v>
      </c>
      <c r="L47" s="164">
        <f t="shared" si="1"/>
        <v>2.8324470588235293</v>
      </c>
      <c r="M47" s="164">
        <f t="shared" si="2"/>
        <v>0</v>
      </c>
      <c r="N47" s="164">
        <f t="shared" si="3"/>
        <v>0</v>
      </c>
      <c r="O47" s="164">
        <f t="shared" si="4"/>
        <v>0</v>
      </c>
      <c r="P47" s="165">
        <f t="shared" si="5"/>
        <v>5.9705882352941178E-2</v>
      </c>
      <c r="Q47" s="164">
        <f t="shared" si="6"/>
        <v>0</v>
      </c>
      <c r="R47" s="164">
        <f t="shared" si="7"/>
        <v>0</v>
      </c>
      <c r="S47" s="164">
        <f t="shared" si="8"/>
        <v>0</v>
      </c>
      <c r="T47" s="253" t="str">
        <f t="shared" si="9"/>
        <v>VP</v>
      </c>
      <c r="U47" s="264">
        <v>1</v>
      </c>
      <c r="V47" s="264">
        <v>1</v>
      </c>
      <c r="W47" s="264">
        <v>1</v>
      </c>
      <c r="X47" s="264">
        <v>1</v>
      </c>
      <c r="Y47" s="159"/>
      <c r="Z47" s="166">
        <f t="shared" si="10"/>
        <v>474.4</v>
      </c>
      <c r="AA47" s="167">
        <f t="shared" si="11"/>
        <v>2.8324470588235293</v>
      </c>
      <c r="AB47" s="168"/>
    </row>
    <row r="48" spans="1:28" ht="18" customHeight="1">
      <c r="B48" s="303" t="s">
        <v>303</v>
      </c>
      <c r="C48" s="304" t="s">
        <v>499</v>
      </c>
      <c r="D48" s="305">
        <v>0</v>
      </c>
      <c r="E48" s="306" t="s">
        <v>343</v>
      </c>
      <c r="F48" s="72" t="s">
        <v>457</v>
      </c>
      <c r="G48" s="72" t="s">
        <v>290</v>
      </c>
      <c r="H48" s="55" t="s">
        <v>299</v>
      </c>
      <c r="I48" s="162">
        <v>20.97</v>
      </c>
      <c r="J48" s="263">
        <v>3200</v>
      </c>
      <c r="K48" s="163">
        <f t="shared" si="0"/>
        <v>200</v>
      </c>
      <c r="L48" s="164">
        <f t="shared" si="1"/>
        <v>8.611679999999998</v>
      </c>
      <c r="M48" s="164">
        <f t="shared" si="2"/>
        <v>0</v>
      </c>
      <c r="N48" s="164">
        <f t="shared" si="3"/>
        <v>0</v>
      </c>
      <c r="O48" s="164">
        <f t="shared" si="4"/>
        <v>0</v>
      </c>
      <c r="P48" s="165">
        <f t="shared" si="5"/>
        <v>0.41066666666666662</v>
      </c>
      <c r="Q48" s="164">
        <f t="shared" si="6"/>
        <v>0</v>
      </c>
      <c r="R48" s="164">
        <f t="shared" si="7"/>
        <v>0</v>
      </c>
      <c r="S48" s="164">
        <f t="shared" si="8"/>
        <v>0</v>
      </c>
      <c r="T48" s="253" t="str">
        <f t="shared" si="9"/>
        <v>V</v>
      </c>
      <c r="U48" s="264">
        <v>1</v>
      </c>
      <c r="V48" s="264">
        <v>1</v>
      </c>
      <c r="W48" s="264">
        <v>1</v>
      </c>
      <c r="X48" s="264">
        <v>1</v>
      </c>
      <c r="Y48" s="159"/>
      <c r="Z48" s="166">
        <f t="shared" si="10"/>
        <v>4194</v>
      </c>
      <c r="AA48" s="167">
        <f t="shared" si="11"/>
        <v>8.611679999999998</v>
      </c>
      <c r="AB48" s="168"/>
    </row>
    <row r="49" spans="2:28" ht="18" customHeight="1">
      <c r="B49" s="303" t="s">
        <v>303</v>
      </c>
      <c r="C49" s="304" t="s">
        <v>499</v>
      </c>
      <c r="D49" s="305">
        <v>0</v>
      </c>
      <c r="E49" s="306" t="s">
        <v>344</v>
      </c>
      <c r="F49" s="72" t="s">
        <v>458</v>
      </c>
      <c r="G49" s="72" t="s">
        <v>290</v>
      </c>
      <c r="H49" s="55" t="s">
        <v>299</v>
      </c>
      <c r="I49" s="162">
        <v>12.83</v>
      </c>
      <c r="J49" s="263">
        <v>9010</v>
      </c>
      <c r="K49" s="163">
        <f t="shared" si="0"/>
        <v>10</v>
      </c>
      <c r="L49" s="164">
        <f t="shared" si="1"/>
        <v>0.76602647058823536</v>
      </c>
      <c r="M49" s="164">
        <f t="shared" si="2"/>
        <v>0</v>
      </c>
      <c r="N49" s="164">
        <f t="shared" si="3"/>
        <v>0</v>
      </c>
      <c r="O49" s="164">
        <f t="shared" si="4"/>
        <v>0</v>
      </c>
      <c r="P49" s="165">
        <f t="shared" si="5"/>
        <v>5.9705882352941178E-2</v>
      </c>
      <c r="Q49" s="164">
        <f t="shared" si="6"/>
        <v>0</v>
      </c>
      <c r="R49" s="164">
        <f t="shared" si="7"/>
        <v>0</v>
      </c>
      <c r="S49" s="164">
        <f t="shared" si="8"/>
        <v>0</v>
      </c>
      <c r="T49" s="253" t="str">
        <f t="shared" si="9"/>
        <v>VP</v>
      </c>
      <c r="U49" s="264">
        <v>1</v>
      </c>
      <c r="V49" s="264">
        <v>1</v>
      </c>
      <c r="W49" s="264">
        <v>1</v>
      </c>
      <c r="X49" s="264">
        <v>1</v>
      </c>
      <c r="Y49" s="159"/>
      <c r="Z49" s="166">
        <f t="shared" si="10"/>
        <v>128.30000000000001</v>
      </c>
      <c r="AA49" s="167">
        <f t="shared" si="11"/>
        <v>0.76602647058823536</v>
      </c>
      <c r="AB49" s="168"/>
    </row>
    <row r="50" spans="2:28" ht="18" customHeight="1">
      <c r="B50" s="303" t="s">
        <v>303</v>
      </c>
      <c r="C50" s="304" t="s">
        <v>499</v>
      </c>
      <c r="D50" s="305">
        <v>0</v>
      </c>
      <c r="E50" s="306" t="s">
        <v>345</v>
      </c>
      <c r="F50" s="72" t="s">
        <v>449</v>
      </c>
      <c r="G50" s="72" t="s">
        <v>290</v>
      </c>
      <c r="H50" s="55" t="s">
        <v>486</v>
      </c>
      <c r="I50" s="162">
        <v>9.15</v>
      </c>
      <c r="J50" s="263">
        <v>9010</v>
      </c>
      <c r="K50" s="163">
        <f t="shared" si="0"/>
        <v>10</v>
      </c>
      <c r="L50" s="164">
        <f t="shared" si="1"/>
        <v>0.54630882352941179</v>
      </c>
      <c r="M50" s="164">
        <f t="shared" si="2"/>
        <v>0</v>
      </c>
      <c r="N50" s="164">
        <f t="shared" si="3"/>
        <v>0</v>
      </c>
      <c r="O50" s="164">
        <f t="shared" si="4"/>
        <v>0</v>
      </c>
      <c r="P50" s="165">
        <f t="shared" si="5"/>
        <v>5.9705882352941178E-2</v>
      </c>
      <c r="Q50" s="164">
        <f t="shared" si="6"/>
        <v>0</v>
      </c>
      <c r="R50" s="164">
        <f t="shared" si="7"/>
        <v>0</v>
      </c>
      <c r="S50" s="164">
        <f t="shared" si="8"/>
        <v>0</v>
      </c>
      <c r="T50" s="253" t="str">
        <f t="shared" si="9"/>
        <v>VP</v>
      </c>
      <c r="U50" s="264">
        <v>1</v>
      </c>
      <c r="V50" s="264">
        <v>1</v>
      </c>
      <c r="W50" s="264">
        <v>1</v>
      </c>
      <c r="X50" s="264">
        <v>1</v>
      </c>
      <c r="Y50" s="159"/>
      <c r="Z50" s="166">
        <f t="shared" si="10"/>
        <v>91.5</v>
      </c>
      <c r="AA50" s="167">
        <f t="shared" si="11"/>
        <v>0.54630882352941179</v>
      </c>
      <c r="AB50" s="168"/>
    </row>
    <row r="51" spans="2:28" ht="18" customHeight="1">
      <c r="B51" s="303" t="s">
        <v>303</v>
      </c>
      <c r="C51" s="304" t="s">
        <v>499</v>
      </c>
      <c r="D51" s="305">
        <v>0</v>
      </c>
      <c r="E51" s="306" t="s">
        <v>346</v>
      </c>
      <c r="F51" s="72" t="s">
        <v>298</v>
      </c>
      <c r="G51" s="72" t="s">
        <v>290</v>
      </c>
      <c r="H51" s="55" t="s">
        <v>486</v>
      </c>
      <c r="I51" s="162">
        <v>110.84</v>
      </c>
      <c r="J51" s="263">
        <v>3200</v>
      </c>
      <c r="K51" s="163">
        <f t="shared" si="0"/>
        <v>200</v>
      </c>
      <c r="L51" s="164">
        <f t="shared" si="1"/>
        <v>45.518293333333332</v>
      </c>
      <c r="M51" s="164">
        <f t="shared" si="2"/>
        <v>0</v>
      </c>
      <c r="N51" s="164">
        <f t="shared" si="3"/>
        <v>0</v>
      </c>
      <c r="O51" s="164">
        <f t="shared" si="4"/>
        <v>0</v>
      </c>
      <c r="P51" s="165">
        <f t="shared" si="5"/>
        <v>0.41066666666666662</v>
      </c>
      <c r="Q51" s="164">
        <f t="shared" si="6"/>
        <v>0</v>
      </c>
      <c r="R51" s="164">
        <f t="shared" si="7"/>
        <v>0</v>
      </c>
      <c r="S51" s="164">
        <f t="shared" si="8"/>
        <v>0</v>
      </c>
      <c r="T51" s="253" t="str">
        <f t="shared" si="9"/>
        <v>V</v>
      </c>
      <c r="U51" s="264">
        <v>1</v>
      </c>
      <c r="V51" s="264">
        <v>1</v>
      </c>
      <c r="W51" s="264">
        <v>1</v>
      </c>
      <c r="X51" s="264">
        <v>1</v>
      </c>
      <c r="Y51" s="159"/>
      <c r="Z51" s="166">
        <f t="shared" si="10"/>
        <v>22168</v>
      </c>
      <c r="AA51" s="167">
        <f t="shared" si="11"/>
        <v>45.518293333333332</v>
      </c>
      <c r="AB51" s="168"/>
    </row>
    <row r="52" spans="2:28" ht="18" customHeight="1">
      <c r="B52" s="303" t="s">
        <v>303</v>
      </c>
      <c r="C52" s="304" t="s">
        <v>499</v>
      </c>
      <c r="D52" s="305">
        <v>0</v>
      </c>
      <c r="E52" s="306" t="s">
        <v>347</v>
      </c>
      <c r="F52" s="72" t="s">
        <v>298</v>
      </c>
      <c r="G52" s="72" t="s">
        <v>290</v>
      </c>
      <c r="H52" s="55" t="s">
        <v>486</v>
      </c>
      <c r="I52" s="162">
        <v>84.52</v>
      </c>
      <c r="J52" s="263">
        <v>3200</v>
      </c>
      <c r="K52" s="163">
        <f t="shared" si="0"/>
        <v>200</v>
      </c>
      <c r="L52" s="164">
        <f t="shared" si="1"/>
        <v>34.709546666666661</v>
      </c>
      <c r="M52" s="164">
        <f t="shared" si="2"/>
        <v>0</v>
      </c>
      <c r="N52" s="164">
        <f t="shared" si="3"/>
        <v>0</v>
      </c>
      <c r="O52" s="164">
        <f t="shared" si="4"/>
        <v>0</v>
      </c>
      <c r="P52" s="165">
        <f t="shared" si="5"/>
        <v>0.41066666666666662</v>
      </c>
      <c r="Q52" s="164">
        <f t="shared" si="6"/>
        <v>0</v>
      </c>
      <c r="R52" s="164">
        <f t="shared" si="7"/>
        <v>0</v>
      </c>
      <c r="S52" s="164">
        <f t="shared" si="8"/>
        <v>0</v>
      </c>
      <c r="T52" s="253" t="str">
        <f t="shared" si="9"/>
        <v>V</v>
      </c>
      <c r="U52" s="264">
        <v>1</v>
      </c>
      <c r="V52" s="264">
        <v>1</v>
      </c>
      <c r="W52" s="264">
        <v>1</v>
      </c>
      <c r="X52" s="264">
        <v>1</v>
      </c>
      <c r="Y52" s="159"/>
      <c r="Z52" s="166">
        <f t="shared" si="10"/>
        <v>16904</v>
      </c>
      <c r="AA52" s="167">
        <f t="shared" si="11"/>
        <v>34.709546666666661</v>
      </c>
      <c r="AB52" s="168"/>
    </row>
    <row r="53" spans="2:28" ht="18" customHeight="1">
      <c r="B53" s="303" t="s">
        <v>303</v>
      </c>
      <c r="C53" s="304" t="s">
        <v>499</v>
      </c>
      <c r="D53" s="305">
        <v>0</v>
      </c>
      <c r="E53" s="306" t="s">
        <v>348</v>
      </c>
      <c r="F53" s="72" t="s">
        <v>294</v>
      </c>
      <c r="G53" s="72" t="s">
        <v>294</v>
      </c>
      <c r="H53" s="55" t="s">
        <v>486</v>
      </c>
      <c r="I53" s="162">
        <v>14.52</v>
      </c>
      <c r="J53" s="263">
        <v>1200</v>
      </c>
      <c r="K53" s="163">
        <f t="shared" ref="K53:K56" si="28">SUM(IF(J53="",0,VLOOKUP(J53,Kengetal,2)))</f>
        <v>200</v>
      </c>
      <c r="L53" s="164">
        <f t="shared" ref="L53:L56" si="29">P53*I53*U53</f>
        <v>8.6095058823529413</v>
      </c>
      <c r="M53" s="164">
        <f t="shared" ref="M53:M56" si="30">Q53*I53*V53</f>
        <v>0</v>
      </c>
      <c r="N53" s="164">
        <f t="shared" ref="N53:N56" si="31">R53*I53*W53</f>
        <v>0</v>
      </c>
      <c r="O53" s="164">
        <f t="shared" ref="O53:O56" si="32">S53*I53*X53</f>
        <v>0</v>
      </c>
      <c r="P53" s="165">
        <f t="shared" si="5"/>
        <v>0.5929411764705883</v>
      </c>
      <c r="Q53" s="164">
        <f t="shared" si="6"/>
        <v>0</v>
      </c>
      <c r="R53" s="164">
        <f t="shared" si="7"/>
        <v>0</v>
      </c>
      <c r="S53" s="164">
        <f t="shared" si="8"/>
        <v>0</v>
      </c>
      <c r="T53" s="253" t="str">
        <f t="shared" ref="T53:T56" si="33">IF(J53="","",VLOOKUP(J53,Kengetal,13,FALSE))</f>
        <v>B</v>
      </c>
      <c r="U53" s="264">
        <v>1</v>
      </c>
      <c r="V53" s="264">
        <v>1</v>
      </c>
      <c r="W53" s="264">
        <v>1</v>
      </c>
      <c r="X53" s="264">
        <v>1</v>
      </c>
      <c r="Y53" s="159"/>
      <c r="Z53" s="166">
        <f t="shared" ref="Z53:Z56" si="34">I53*K53</f>
        <v>2904</v>
      </c>
      <c r="AA53" s="167">
        <f t="shared" ref="AA53:AA56" si="35">L53+M53+N53+O53</f>
        <v>8.6095058823529413</v>
      </c>
      <c r="AB53" s="168"/>
    </row>
    <row r="54" spans="2:28" ht="18" customHeight="1">
      <c r="B54" s="303" t="s">
        <v>303</v>
      </c>
      <c r="C54" s="304" t="s">
        <v>499</v>
      </c>
      <c r="D54" s="305">
        <v>0</v>
      </c>
      <c r="E54" s="306" t="s">
        <v>349</v>
      </c>
      <c r="F54" s="72" t="s">
        <v>444</v>
      </c>
      <c r="G54" s="72" t="s">
        <v>295</v>
      </c>
      <c r="H54" s="55" t="s">
        <v>299</v>
      </c>
      <c r="I54" s="162">
        <v>1.26</v>
      </c>
      <c r="J54" s="263">
        <v>2200</v>
      </c>
      <c r="K54" s="163">
        <f t="shared" si="28"/>
        <v>200</v>
      </c>
      <c r="L54" s="164">
        <f t="shared" si="29"/>
        <v>4.4383623529411764</v>
      </c>
      <c r="M54" s="164">
        <f t="shared" si="30"/>
        <v>0</v>
      </c>
      <c r="N54" s="164">
        <f t="shared" si="31"/>
        <v>0</v>
      </c>
      <c r="O54" s="164">
        <f t="shared" si="32"/>
        <v>0</v>
      </c>
      <c r="P54" s="165">
        <f t="shared" si="5"/>
        <v>3.5225098039215688</v>
      </c>
      <c r="Q54" s="164">
        <f t="shared" si="6"/>
        <v>0</v>
      </c>
      <c r="R54" s="164">
        <f t="shared" si="7"/>
        <v>0</v>
      </c>
      <c r="S54" s="164">
        <f t="shared" si="8"/>
        <v>0</v>
      </c>
      <c r="T54" s="253" t="str">
        <f t="shared" si="33"/>
        <v>S</v>
      </c>
      <c r="U54" s="264">
        <v>1</v>
      </c>
      <c r="V54" s="264">
        <v>1</v>
      </c>
      <c r="W54" s="264">
        <v>1</v>
      </c>
      <c r="X54" s="264">
        <v>1</v>
      </c>
      <c r="Y54" s="159"/>
      <c r="Z54" s="166">
        <f t="shared" si="34"/>
        <v>252</v>
      </c>
      <c r="AA54" s="167">
        <f t="shared" si="35"/>
        <v>4.4383623529411764</v>
      </c>
      <c r="AB54" s="168"/>
    </row>
    <row r="55" spans="2:28" ht="18" customHeight="1">
      <c r="B55" s="303" t="s">
        <v>303</v>
      </c>
      <c r="C55" s="304" t="s">
        <v>499</v>
      </c>
      <c r="D55" s="305">
        <v>0</v>
      </c>
      <c r="E55" s="306" t="s">
        <v>350</v>
      </c>
      <c r="F55" s="72" t="s">
        <v>444</v>
      </c>
      <c r="G55" s="72" t="s">
        <v>295</v>
      </c>
      <c r="H55" s="55" t="s">
        <v>299</v>
      </c>
      <c r="I55" s="162">
        <v>1.26</v>
      </c>
      <c r="J55" s="263">
        <v>2200</v>
      </c>
      <c r="K55" s="163">
        <f t="shared" si="28"/>
        <v>200</v>
      </c>
      <c r="L55" s="164">
        <f t="shared" si="29"/>
        <v>4.4383623529411764</v>
      </c>
      <c r="M55" s="164">
        <f t="shared" si="30"/>
        <v>0</v>
      </c>
      <c r="N55" s="164">
        <f t="shared" si="31"/>
        <v>0</v>
      </c>
      <c r="O55" s="164">
        <f t="shared" si="32"/>
        <v>0</v>
      </c>
      <c r="P55" s="165">
        <f t="shared" si="5"/>
        <v>3.5225098039215688</v>
      </c>
      <c r="Q55" s="164">
        <f t="shared" si="6"/>
        <v>0</v>
      </c>
      <c r="R55" s="164">
        <f t="shared" si="7"/>
        <v>0</v>
      </c>
      <c r="S55" s="164">
        <f t="shared" si="8"/>
        <v>0</v>
      </c>
      <c r="T55" s="253" t="str">
        <f t="shared" si="33"/>
        <v>S</v>
      </c>
      <c r="U55" s="264">
        <v>1</v>
      </c>
      <c r="V55" s="264">
        <v>1</v>
      </c>
      <c r="W55" s="264">
        <v>1</v>
      </c>
      <c r="X55" s="264">
        <v>1</v>
      </c>
      <c r="Y55" s="159"/>
      <c r="Z55" s="166">
        <f t="shared" si="34"/>
        <v>252</v>
      </c>
      <c r="AA55" s="167">
        <f t="shared" si="35"/>
        <v>4.4383623529411764</v>
      </c>
      <c r="AB55" s="168"/>
    </row>
    <row r="56" spans="2:28" ht="18" customHeight="1">
      <c r="B56" s="303" t="s">
        <v>303</v>
      </c>
      <c r="C56" s="304" t="s">
        <v>499</v>
      </c>
      <c r="D56" s="305">
        <v>0</v>
      </c>
      <c r="E56" s="306" t="s">
        <v>351</v>
      </c>
      <c r="F56" s="72" t="s">
        <v>444</v>
      </c>
      <c r="G56" s="72" t="s">
        <v>295</v>
      </c>
      <c r="H56" s="55" t="s">
        <v>299</v>
      </c>
      <c r="I56" s="162">
        <v>1.26</v>
      </c>
      <c r="J56" s="263">
        <v>2200</v>
      </c>
      <c r="K56" s="163">
        <f t="shared" si="28"/>
        <v>200</v>
      </c>
      <c r="L56" s="164">
        <f t="shared" si="29"/>
        <v>4.4383623529411764</v>
      </c>
      <c r="M56" s="164">
        <f t="shared" si="30"/>
        <v>0</v>
      </c>
      <c r="N56" s="164">
        <f t="shared" si="31"/>
        <v>0</v>
      </c>
      <c r="O56" s="164">
        <f t="shared" si="32"/>
        <v>0</v>
      </c>
      <c r="P56" s="165">
        <f t="shared" si="5"/>
        <v>3.5225098039215688</v>
      </c>
      <c r="Q56" s="164">
        <f t="shared" si="6"/>
        <v>0</v>
      </c>
      <c r="R56" s="164">
        <f t="shared" si="7"/>
        <v>0</v>
      </c>
      <c r="S56" s="164">
        <f t="shared" si="8"/>
        <v>0</v>
      </c>
      <c r="T56" s="253" t="str">
        <f t="shared" si="33"/>
        <v>S</v>
      </c>
      <c r="U56" s="264">
        <v>1</v>
      </c>
      <c r="V56" s="264">
        <v>1</v>
      </c>
      <c r="W56" s="264">
        <v>1</v>
      </c>
      <c r="X56" s="264">
        <v>1</v>
      </c>
      <c r="Y56" s="159"/>
      <c r="Z56" s="166">
        <f t="shared" si="34"/>
        <v>252</v>
      </c>
      <c r="AA56" s="167">
        <f t="shared" si="35"/>
        <v>4.4383623529411764</v>
      </c>
      <c r="AB56" s="168"/>
    </row>
    <row r="57" spans="2:28" ht="18" customHeight="1">
      <c r="B57" s="303" t="s">
        <v>303</v>
      </c>
      <c r="C57" s="304" t="s">
        <v>499</v>
      </c>
      <c r="D57" s="305">
        <v>0</v>
      </c>
      <c r="E57" s="306" t="s">
        <v>352</v>
      </c>
      <c r="F57" s="72" t="s">
        <v>459</v>
      </c>
      <c r="G57" s="72" t="s">
        <v>483</v>
      </c>
      <c r="H57" s="55" t="s">
        <v>486</v>
      </c>
      <c r="I57" s="162">
        <v>53.2</v>
      </c>
      <c r="J57" s="263">
        <v>7200</v>
      </c>
      <c r="K57" s="163">
        <f t="shared" si="0"/>
        <v>200</v>
      </c>
      <c r="L57" s="164">
        <f t="shared" si="1"/>
        <v>39.138509803921565</v>
      </c>
      <c r="M57" s="164">
        <f t="shared" si="2"/>
        <v>0</v>
      </c>
      <c r="N57" s="164">
        <f t="shared" si="3"/>
        <v>0</v>
      </c>
      <c r="O57" s="164">
        <f t="shared" si="4"/>
        <v>0</v>
      </c>
      <c r="P57" s="165">
        <f t="shared" si="5"/>
        <v>0.73568627450980384</v>
      </c>
      <c r="Q57" s="164">
        <f t="shared" si="6"/>
        <v>0</v>
      </c>
      <c r="R57" s="164">
        <f t="shared" si="7"/>
        <v>0</v>
      </c>
      <c r="S57" s="164">
        <f t="shared" si="8"/>
        <v>0</v>
      </c>
      <c r="T57" s="253" t="str">
        <f t="shared" si="9"/>
        <v>V</v>
      </c>
      <c r="U57" s="264">
        <v>1</v>
      </c>
      <c r="V57" s="264">
        <v>1</v>
      </c>
      <c r="W57" s="264">
        <v>1</v>
      </c>
      <c r="X57" s="264">
        <v>1</v>
      </c>
      <c r="Y57" s="159"/>
      <c r="Z57" s="166">
        <f t="shared" si="10"/>
        <v>10640</v>
      </c>
      <c r="AA57" s="167">
        <f t="shared" si="11"/>
        <v>39.138509803921565</v>
      </c>
      <c r="AB57" s="168"/>
    </row>
    <row r="58" spans="2:28" ht="18" customHeight="1">
      <c r="B58" s="303" t="s">
        <v>303</v>
      </c>
      <c r="C58" s="304" t="s">
        <v>499</v>
      </c>
      <c r="D58" s="305">
        <v>0</v>
      </c>
      <c r="E58" s="306" t="s">
        <v>353</v>
      </c>
      <c r="F58" s="72" t="s">
        <v>459</v>
      </c>
      <c r="G58" s="72" t="s">
        <v>483</v>
      </c>
      <c r="H58" s="55" t="s">
        <v>486</v>
      </c>
      <c r="I58" s="162">
        <v>53.2</v>
      </c>
      <c r="J58" s="263">
        <v>7200</v>
      </c>
      <c r="K58" s="163">
        <f t="shared" si="0"/>
        <v>200</v>
      </c>
      <c r="L58" s="164">
        <f t="shared" si="1"/>
        <v>39.138509803921565</v>
      </c>
      <c r="M58" s="164">
        <f t="shared" si="2"/>
        <v>0</v>
      </c>
      <c r="N58" s="164">
        <f t="shared" si="3"/>
        <v>0</v>
      </c>
      <c r="O58" s="164">
        <f t="shared" si="4"/>
        <v>0</v>
      </c>
      <c r="P58" s="165">
        <f t="shared" si="5"/>
        <v>0.73568627450980384</v>
      </c>
      <c r="Q58" s="164">
        <f t="shared" si="6"/>
        <v>0</v>
      </c>
      <c r="R58" s="164">
        <f t="shared" si="7"/>
        <v>0</v>
      </c>
      <c r="S58" s="164">
        <f t="shared" si="8"/>
        <v>0</v>
      </c>
      <c r="T58" s="253" t="str">
        <f t="shared" si="9"/>
        <v>V</v>
      </c>
      <c r="U58" s="264">
        <v>1</v>
      </c>
      <c r="V58" s="264">
        <v>1</v>
      </c>
      <c r="W58" s="264">
        <v>1</v>
      </c>
      <c r="X58" s="264">
        <v>1</v>
      </c>
      <c r="Y58" s="159"/>
      <c r="Z58" s="166">
        <f t="shared" si="10"/>
        <v>10640</v>
      </c>
      <c r="AA58" s="167">
        <f t="shared" si="11"/>
        <v>39.138509803921565</v>
      </c>
      <c r="AB58" s="168"/>
    </row>
    <row r="59" spans="2:28" ht="18" customHeight="1">
      <c r="B59" s="303" t="s">
        <v>303</v>
      </c>
      <c r="C59" s="304" t="s">
        <v>499</v>
      </c>
      <c r="D59" s="305">
        <v>0</v>
      </c>
      <c r="E59" s="161" t="s">
        <v>354</v>
      </c>
      <c r="F59" s="72" t="s">
        <v>459</v>
      </c>
      <c r="G59" s="72" t="s">
        <v>483</v>
      </c>
      <c r="H59" s="55" t="s">
        <v>486</v>
      </c>
      <c r="I59" s="162">
        <v>53.2</v>
      </c>
      <c r="J59" s="263">
        <v>7200</v>
      </c>
      <c r="K59" s="163">
        <f t="shared" si="0"/>
        <v>200</v>
      </c>
      <c r="L59" s="164">
        <f t="shared" si="1"/>
        <v>39.138509803921565</v>
      </c>
      <c r="M59" s="164">
        <f t="shared" si="2"/>
        <v>0</v>
      </c>
      <c r="N59" s="164">
        <f t="shared" si="3"/>
        <v>0</v>
      </c>
      <c r="O59" s="164">
        <f t="shared" si="4"/>
        <v>0</v>
      </c>
      <c r="P59" s="165">
        <f t="shared" si="5"/>
        <v>0.73568627450980384</v>
      </c>
      <c r="Q59" s="164">
        <f t="shared" si="6"/>
        <v>0</v>
      </c>
      <c r="R59" s="164">
        <f t="shared" si="7"/>
        <v>0</v>
      </c>
      <c r="S59" s="164">
        <f t="shared" si="8"/>
        <v>0</v>
      </c>
      <c r="T59" s="253" t="str">
        <f t="shared" si="9"/>
        <v>V</v>
      </c>
      <c r="U59" s="264">
        <v>1</v>
      </c>
      <c r="V59" s="264">
        <v>1</v>
      </c>
      <c r="W59" s="264">
        <v>1</v>
      </c>
      <c r="X59" s="264">
        <v>1</v>
      </c>
      <c r="Y59" s="159"/>
      <c r="Z59" s="166">
        <f t="shared" si="10"/>
        <v>10640</v>
      </c>
      <c r="AA59" s="167">
        <f t="shared" si="11"/>
        <v>39.138509803921565</v>
      </c>
      <c r="AB59" s="168"/>
    </row>
    <row r="60" spans="2:28" ht="18" customHeight="1">
      <c r="B60" s="303" t="s">
        <v>303</v>
      </c>
      <c r="C60" s="304" t="s">
        <v>499</v>
      </c>
      <c r="D60" s="305">
        <v>0</v>
      </c>
      <c r="E60" s="161" t="s">
        <v>355</v>
      </c>
      <c r="F60" s="72" t="s">
        <v>444</v>
      </c>
      <c r="G60" s="72" t="s">
        <v>295</v>
      </c>
      <c r="H60" s="55" t="s">
        <v>299</v>
      </c>
      <c r="I60" s="162">
        <v>1.18</v>
      </c>
      <c r="J60" s="263">
        <v>2200</v>
      </c>
      <c r="K60" s="163">
        <f t="shared" ref="K60" si="36">SUM(IF(J60="",0,VLOOKUP(J60,Kengetal,2)))</f>
        <v>200</v>
      </c>
      <c r="L60" s="164">
        <f t="shared" ref="L60" si="37">P60*I60*U60</f>
        <v>4.1565615686274509</v>
      </c>
      <c r="M60" s="164">
        <f t="shared" ref="M60" si="38">Q60*I60*V60</f>
        <v>0</v>
      </c>
      <c r="N60" s="164">
        <f t="shared" ref="N60" si="39">R60*I60*W60</f>
        <v>0</v>
      </c>
      <c r="O60" s="164">
        <f t="shared" ref="O60" si="40">S60*I60*X60</f>
        <v>0</v>
      </c>
      <c r="P60" s="165">
        <f t="shared" si="5"/>
        <v>3.5225098039215688</v>
      </c>
      <c r="Q60" s="164">
        <f t="shared" si="6"/>
        <v>0</v>
      </c>
      <c r="R60" s="164">
        <f t="shared" si="7"/>
        <v>0</v>
      </c>
      <c r="S60" s="164">
        <f t="shared" si="8"/>
        <v>0</v>
      </c>
      <c r="T60" s="253" t="str">
        <f t="shared" ref="T60" si="41">IF(J60="","",VLOOKUP(J60,Kengetal,13,FALSE))</f>
        <v>S</v>
      </c>
      <c r="U60" s="264">
        <v>1</v>
      </c>
      <c r="V60" s="264">
        <v>1</v>
      </c>
      <c r="W60" s="264">
        <v>1</v>
      </c>
      <c r="X60" s="264">
        <v>1</v>
      </c>
      <c r="Y60" s="159"/>
      <c r="Z60" s="166">
        <f t="shared" ref="Z60" si="42">I60*K60</f>
        <v>236</v>
      </c>
      <c r="AA60" s="167">
        <f t="shared" ref="AA60" si="43">L60+M60+N60+O60</f>
        <v>4.1565615686274509</v>
      </c>
      <c r="AB60" s="168"/>
    </row>
    <row r="61" spans="2:28" ht="18" customHeight="1">
      <c r="B61" s="303" t="s">
        <v>303</v>
      </c>
      <c r="C61" s="304" t="s">
        <v>499</v>
      </c>
      <c r="D61" s="305">
        <v>0</v>
      </c>
      <c r="E61" s="161" t="s">
        <v>356</v>
      </c>
      <c r="F61" s="72" t="s">
        <v>444</v>
      </c>
      <c r="G61" s="72" t="s">
        <v>295</v>
      </c>
      <c r="H61" s="55" t="s">
        <v>299</v>
      </c>
      <c r="I61" s="162">
        <v>1.18</v>
      </c>
      <c r="J61" s="263">
        <v>2200</v>
      </c>
      <c r="K61" s="163">
        <f t="shared" si="0"/>
        <v>200</v>
      </c>
      <c r="L61" s="164">
        <f t="shared" si="1"/>
        <v>4.1565615686274509</v>
      </c>
      <c r="M61" s="164">
        <f t="shared" si="2"/>
        <v>0</v>
      </c>
      <c r="N61" s="164">
        <f t="shared" si="3"/>
        <v>0</v>
      </c>
      <c r="O61" s="164">
        <f t="shared" si="4"/>
        <v>0</v>
      </c>
      <c r="P61" s="165">
        <f t="shared" si="5"/>
        <v>3.5225098039215688</v>
      </c>
      <c r="Q61" s="164">
        <f t="shared" si="6"/>
        <v>0</v>
      </c>
      <c r="R61" s="164">
        <f t="shared" si="7"/>
        <v>0</v>
      </c>
      <c r="S61" s="164">
        <f t="shared" si="8"/>
        <v>0</v>
      </c>
      <c r="T61" s="253" t="str">
        <f t="shared" si="9"/>
        <v>S</v>
      </c>
      <c r="U61" s="264">
        <v>1</v>
      </c>
      <c r="V61" s="264">
        <v>1</v>
      </c>
      <c r="W61" s="264">
        <v>1</v>
      </c>
      <c r="X61" s="264">
        <v>1</v>
      </c>
      <c r="Y61" s="159"/>
      <c r="Z61" s="166">
        <f t="shared" si="10"/>
        <v>236</v>
      </c>
      <c r="AA61" s="167">
        <f t="shared" si="11"/>
        <v>4.1565615686274509</v>
      </c>
      <c r="AB61" s="168"/>
    </row>
    <row r="62" spans="2:28" ht="18" customHeight="1">
      <c r="B62" s="303" t="s">
        <v>303</v>
      </c>
      <c r="C62" s="304" t="s">
        <v>499</v>
      </c>
      <c r="D62" s="305">
        <v>0</v>
      </c>
      <c r="E62" s="161" t="s">
        <v>357</v>
      </c>
      <c r="F62" s="72" t="s">
        <v>459</v>
      </c>
      <c r="G62" s="72" t="s">
        <v>483</v>
      </c>
      <c r="H62" s="55" t="s">
        <v>486</v>
      </c>
      <c r="I62" s="162">
        <v>47.42</v>
      </c>
      <c r="J62" s="263">
        <v>7200</v>
      </c>
      <c r="K62" s="163">
        <f t="shared" si="0"/>
        <v>200</v>
      </c>
      <c r="L62" s="164">
        <f t="shared" si="1"/>
        <v>34.886243137254901</v>
      </c>
      <c r="M62" s="164">
        <f t="shared" si="2"/>
        <v>0</v>
      </c>
      <c r="N62" s="164">
        <f t="shared" si="3"/>
        <v>0</v>
      </c>
      <c r="O62" s="164">
        <f t="shared" si="4"/>
        <v>0</v>
      </c>
      <c r="P62" s="165">
        <f t="shared" si="5"/>
        <v>0.73568627450980384</v>
      </c>
      <c r="Q62" s="164">
        <f t="shared" si="6"/>
        <v>0</v>
      </c>
      <c r="R62" s="164">
        <f t="shared" si="7"/>
        <v>0</v>
      </c>
      <c r="S62" s="164">
        <f t="shared" si="8"/>
        <v>0</v>
      </c>
      <c r="T62" s="253" t="str">
        <f t="shared" si="9"/>
        <v>V</v>
      </c>
      <c r="U62" s="264">
        <v>1</v>
      </c>
      <c r="V62" s="264">
        <v>1</v>
      </c>
      <c r="W62" s="264">
        <v>1</v>
      </c>
      <c r="X62" s="264">
        <v>1</v>
      </c>
      <c r="Y62" s="159"/>
      <c r="Z62" s="166">
        <f t="shared" si="10"/>
        <v>9484</v>
      </c>
      <c r="AA62" s="167">
        <f t="shared" si="11"/>
        <v>34.886243137254901</v>
      </c>
      <c r="AB62" s="168"/>
    </row>
    <row r="63" spans="2:28" ht="18" customHeight="1">
      <c r="B63" s="303" t="s">
        <v>303</v>
      </c>
      <c r="C63" s="304" t="s">
        <v>499</v>
      </c>
      <c r="D63" s="305">
        <v>0</v>
      </c>
      <c r="E63" s="161" t="s">
        <v>358</v>
      </c>
      <c r="F63" s="72" t="s">
        <v>454</v>
      </c>
      <c r="G63" s="72" t="s">
        <v>290</v>
      </c>
      <c r="H63" s="55" t="s">
        <v>486</v>
      </c>
      <c r="I63" s="162">
        <v>3.6</v>
      </c>
      <c r="J63" s="263">
        <v>9010</v>
      </c>
      <c r="K63" s="163">
        <f t="shared" si="0"/>
        <v>10</v>
      </c>
      <c r="L63" s="164">
        <f t="shared" si="1"/>
        <v>0.21494117647058825</v>
      </c>
      <c r="M63" s="164">
        <f t="shared" si="2"/>
        <v>0</v>
      </c>
      <c r="N63" s="164">
        <f t="shared" si="3"/>
        <v>0</v>
      </c>
      <c r="O63" s="164">
        <f t="shared" si="4"/>
        <v>0</v>
      </c>
      <c r="P63" s="165">
        <f t="shared" si="5"/>
        <v>5.9705882352941178E-2</v>
      </c>
      <c r="Q63" s="164">
        <f t="shared" si="6"/>
        <v>0</v>
      </c>
      <c r="R63" s="164">
        <f t="shared" si="7"/>
        <v>0</v>
      </c>
      <c r="S63" s="164">
        <f t="shared" si="8"/>
        <v>0</v>
      </c>
      <c r="T63" s="253" t="str">
        <f t="shared" si="9"/>
        <v>VP</v>
      </c>
      <c r="U63" s="264">
        <v>1</v>
      </c>
      <c r="V63" s="264">
        <v>1</v>
      </c>
      <c r="W63" s="264">
        <v>1</v>
      </c>
      <c r="X63" s="264">
        <v>1</v>
      </c>
      <c r="Y63" s="159"/>
      <c r="Z63" s="166">
        <f t="shared" si="10"/>
        <v>36</v>
      </c>
      <c r="AA63" s="167">
        <f t="shared" si="11"/>
        <v>0.21494117647058825</v>
      </c>
      <c r="AB63" s="168"/>
    </row>
    <row r="64" spans="2:28" ht="18" customHeight="1">
      <c r="B64" s="303" t="s">
        <v>303</v>
      </c>
      <c r="C64" s="304" t="s">
        <v>499</v>
      </c>
      <c r="D64" s="305">
        <v>0</v>
      </c>
      <c r="E64" s="161" t="s">
        <v>359</v>
      </c>
      <c r="F64" s="72" t="s">
        <v>294</v>
      </c>
      <c r="G64" s="72" t="s">
        <v>293</v>
      </c>
      <c r="H64" s="55" t="s">
        <v>486</v>
      </c>
      <c r="I64" s="162">
        <v>20.48</v>
      </c>
      <c r="J64" s="263">
        <v>1200</v>
      </c>
      <c r="K64" s="163">
        <f t="shared" si="0"/>
        <v>200</v>
      </c>
      <c r="L64" s="164">
        <f t="shared" si="1"/>
        <v>12.14343529411765</v>
      </c>
      <c r="M64" s="164">
        <f t="shared" si="2"/>
        <v>0</v>
      </c>
      <c r="N64" s="164">
        <f t="shared" si="3"/>
        <v>0</v>
      </c>
      <c r="O64" s="164">
        <f t="shared" si="4"/>
        <v>0</v>
      </c>
      <c r="P64" s="165">
        <f t="shared" si="5"/>
        <v>0.5929411764705883</v>
      </c>
      <c r="Q64" s="164">
        <f t="shared" si="6"/>
        <v>0</v>
      </c>
      <c r="R64" s="164">
        <f t="shared" si="7"/>
        <v>0</v>
      </c>
      <c r="S64" s="164">
        <f t="shared" si="8"/>
        <v>0</v>
      </c>
      <c r="T64" s="253" t="str">
        <f t="shared" si="9"/>
        <v>B</v>
      </c>
      <c r="U64" s="264">
        <v>1</v>
      </c>
      <c r="V64" s="264">
        <v>1</v>
      </c>
      <c r="W64" s="264">
        <v>1</v>
      </c>
      <c r="X64" s="264">
        <v>1</v>
      </c>
      <c r="Y64" s="159"/>
      <c r="Z64" s="166">
        <f t="shared" si="10"/>
        <v>4096</v>
      </c>
      <c r="AA64" s="167">
        <f t="shared" si="11"/>
        <v>12.14343529411765</v>
      </c>
      <c r="AB64" s="168"/>
    </row>
    <row r="65" spans="2:28" ht="18" customHeight="1">
      <c r="B65" s="303" t="s">
        <v>303</v>
      </c>
      <c r="C65" s="304" t="s">
        <v>499</v>
      </c>
      <c r="D65" s="305">
        <v>0</v>
      </c>
      <c r="E65" s="161" t="s">
        <v>360</v>
      </c>
      <c r="F65" s="72" t="s">
        <v>459</v>
      </c>
      <c r="G65" s="72" t="s">
        <v>483</v>
      </c>
      <c r="H65" s="55" t="s">
        <v>486</v>
      </c>
      <c r="I65" s="162">
        <v>55.78</v>
      </c>
      <c r="J65" s="263">
        <v>7200</v>
      </c>
      <c r="K65" s="163">
        <f t="shared" si="0"/>
        <v>200</v>
      </c>
      <c r="L65" s="164">
        <f t="shared" si="1"/>
        <v>41.036580392156857</v>
      </c>
      <c r="M65" s="164">
        <f t="shared" si="2"/>
        <v>0</v>
      </c>
      <c r="N65" s="164">
        <f t="shared" si="3"/>
        <v>0</v>
      </c>
      <c r="O65" s="164">
        <f t="shared" si="4"/>
        <v>0</v>
      </c>
      <c r="P65" s="165">
        <f t="shared" si="5"/>
        <v>0.73568627450980384</v>
      </c>
      <c r="Q65" s="164">
        <f t="shared" si="6"/>
        <v>0</v>
      </c>
      <c r="R65" s="164">
        <f t="shared" si="7"/>
        <v>0</v>
      </c>
      <c r="S65" s="164">
        <f t="shared" si="8"/>
        <v>0</v>
      </c>
      <c r="T65" s="253" t="str">
        <f t="shared" si="9"/>
        <v>V</v>
      </c>
      <c r="U65" s="264">
        <v>1</v>
      </c>
      <c r="V65" s="264">
        <v>1</v>
      </c>
      <c r="W65" s="264">
        <v>1</v>
      </c>
      <c r="X65" s="264">
        <v>1</v>
      </c>
      <c r="Y65" s="159"/>
      <c r="Z65" s="166">
        <f t="shared" si="10"/>
        <v>11156</v>
      </c>
      <c r="AA65" s="167">
        <f t="shared" si="11"/>
        <v>41.036580392156857</v>
      </c>
      <c r="AB65" s="168"/>
    </row>
    <row r="66" spans="2:28" ht="18" customHeight="1">
      <c r="B66" s="303" t="s">
        <v>303</v>
      </c>
      <c r="C66" s="304" t="s">
        <v>499</v>
      </c>
      <c r="D66" s="305">
        <v>0</v>
      </c>
      <c r="E66" s="161" t="s">
        <v>361</v>
      </c>
      <c r="F66" s="72" t="s">
        <v>454</v>
      </c>
      <c r="G66" s="72" t="s">
        <v>290</v>
      </c>
      <c r="H66" s="55" t="s">
        <v>486</v>
      </c>
      <c r="I66" s="162">
        <v>3.9</v>
      </c>
      <c r="J66" s="263">
        <v>9010</v>
      </c>
      <c r="K66" s="163">
        <f t="shared" ref="K66" si="44">SUM(IF(J66="",0,VLOOKUP(J66,Kengetal,2)))</f>
        <v>10</v>
      </c>
      <c r="L66" s="164">
        <f t="shared" ref="L66" si="45">P66*I66*U66</f>
        <v>0.2328529411764706</v>
      </c>
      <c r="M66" s="164">
        <f t="shared" ref="M66" si="46">Q66*I66*V66</f>
        <v>0</v>
      </c>
      <c r="N66" s="164">
        <f t="shared" ref="N66" si="47">R66*I66*W66</f>
        <v>0</v>
      </c>
      <c r="O66" s="164">
        <f t="shared" ref="O66" si="48">S66*I66*X66</f>
        <v>0</v>
      </c>
      <c r="P66" s="165">
        <f t="shared" si="5"/>
        <v>5.9705882352941178E-2</v>
      </c>
      <c r="Q66" s="164">
        <f t="shared" si="6"/>
        <v>0</v>
      </c>
      <c r="R66" s="164">
        <f t="shared" si="7"/>
        <v>0</v>
      </c>
      <c r="S66" s="164">
        <f t="shared" si="8"/>
        <v>0</v>
      </c>
      <c r="T66" s="253" t="str">
        <f t="shared" ref="T66" si="49">IF(J66="","",VLOOKUP(J66,Kengetal,13,FALSE))</f>
        <v>VP</v>
      </c>
      <c r="U66" s="264">
        <v>1</v>
      </c>
      <c r="V66" s="264">
        <v>1</v>
      </c>
      <c r="W66" s="264">
        <v>1</v>
      </c>
      <c r="X66" s="264">
        <v>1</v>
      </c>
      <c r="Y66" s="159"/>
      <c r="Z66" s="166">
        <f t="shared" ref="Z66" si="50">I66*K66</f>
        <v>39</v>
      </c>
      <c r="AA66" s="167">
        <f t="shared" ref="AA66" si="51">L66+M66+N66+O66</f>
        <v>0.2328529411764706</v>
      </c>
      <c r="AB66" s="168"/>
    </row>
    <row r="67" spans="2:28" ht="18" customHeight="1">
      <c r="B67" s="303" t="s">
        <v>303</v>
      </c>
      <c r="C67" s="304" t="s">
        <v>499</v>
      </c>
      <c r="D67" s="305">
        <v>0</v>
      </c>
      <c r="E67" s="161" t="s">
        <v>362</v>
      </c>
      <c r="F67" s="72" t="s">
        <v>444</v>
      </c>
      <c r="G67" s="72" t="s">
        <v>295</v>
      </c>
      <c r="H67" s="55" t="s">
        <v>299</v>
      </c>
      <c r="I67" s="162">
        <v>1.17</v>
      </c>
      <c r="J67" s="263">
        <v>2200</v>
      </c>
      <c r="K67" s="163">
        <f t="shared" ref="K67" si="52">SUM(IF(J67="",0,VLOOKUP(J67,Kengetal,2)))</f>
        <v>200</v>
      </c>
      <c r="L67" s="164">
        <f t="shared" ref="L67" si="53">P67*I67*U67</f>
        <v>4.1213364705882354</v>
      </c>
      <c r="M67" s="164">
        <f t="shared" ref="M67" si="54">Q67*I67*V67</f>
        <v>0</v>
      </c>
      <c r="N67" s="164">
        <f t="shared" ref="N67" si="55">R67*I67*W67</f>
        <v>0</v>
      </c>
      <c r="O67" s="164">
        <f t="shared" ref="O67" si="56">S67*I67*X67</f>
        <v>0</v>
      </c>
      <c r="P67" s="165">
        <f t="shared" si="5"/>
        <v>3.5225098039215688</v>
      </c>
      <c r="Q67" s="164">
        <f t="shared" si="6"/>
        <v>0</v>
      </c>
      <c r="R67" s="164">
        <f t="shared" si="7"/>
        <v>0</v>
      </c>
      <c r="S67" s="164">
        <f t="shared" si="8"/>
        <v>0</v>
      </c>
      <c r="T67" s="253" t="str">
        <f t="shared" ref="T67" si="57">IF(J67="","",VLOOKUP(J67,Kengetal,13,FALSE))</f>
        <v>S</v>
      </c>
      <c r="U67" s="264">
        <v>1</v>
      </c>
      <c r="V67" s="264">
        <v>1</v>
      </c>
      <c r="W67" s="264">
        <v>1</v>
      </c>
      <c r="X67" s="264">
        <v>1</v>
      </c>
      <c r="Y67" s="159"/>
      <c r="Z67" s="166">
        <f t="shared" ref="Z67" si="58">I67*K67</f>
        <v>234</v>
      </c>
      <c r="AA67" s="167">
        <f t="shared" ref="AA67" si="59">L67+M67+N67+O67</f>
        <v>4.1213364705882354</v>
      </c>
      <c r="AB67" s="168"/>
    </row>
    <row r="68" spans="2:28" ht="18" customHeight="1">
      <c r="B68" s="303" t="s">
        <v>303</v>
      </c>
      <c r="C68" s="304" t="s">
        <v>499</v>
      </c>
      <c r="D68" s="305">
        <v>0</v>
      </c>
      <c r="E68" s="161" t="s">
        <v>363</v>
      </c>
      <c r="F68" s="72" t="s">
        <v>444</v>
      </c>
      <c r="G68" s="72" t="s">
        <v>295</v>
      </c>
      <c r="H68" s="55" t="s">
        <v>299</v>
      </c>
      <c r="I68" s="162">
        <v>1.17</v>
      </c>
      <c r="J68" s="263">
        <v>2200</v>
      </c>
      <c r="K68" s="163">
        <f t="shared" ref="K68:K73" si="60">SUM(IF(J68="",0,VLOOKUP(J68,Kengetal,2)))</f>
        <v>200</v>
      </c>
      <c r="L68" s="164">
        <f t="shared" ref="L68:L73" si="61">P68*I68*U68</f>
        <v>4.1213364705882354</v>
      </c>
      <c r="M68" s="164">
        <f t="shared" ref="M68:M73" si="62">Q68*I68*V68</f>
        <v>0</v>
      </c>
      <c r="N68" s="164">
        <f t="shared" ref="N68:N73" si="63">R68*I68*W68</f>
        <v>0</v>
      </c>
      <c r="O68" s="164">
        <f t="shared" ref="O68:O73" si="64">S68*I68*X68</f>
        <v>0</v>
      </c>
      <c r="P68" s="165">
        <f t="shared" si="5"/>
        <v>3.5225098039215688</v>
      </c>
      <c r="Q68" s="164">
        <f t="shared" si="6"/>
        <v>0</v>
      </c>
      <c r="R68" s="164">
        <f t="shared" si="7"/>
        <v>0</v>
      </c>
      <c r="S68" s="164">
        <f t="shared" si="8"/>
        <v>0</v>
      </c>
      <c r="T68" s="253" t="str">
        <f t="shared" ref="T68:T73" si="65">IF(J68="","",VLOOKUP(J68,Kengetal,13,FALSE))</f>
        <v>S</v>
      </c>
      <c r="U68" s="264">
        <v>1</v>
      </c>
      <c r="V68" s="264">
        <v>1</v>
      </c>
      <c r="W68" s="264">
        <v>1</v>
      </c>
      <c r="X68" s="264">
        <v>1</v>
      </c>
      <c r="Y68" s="159"/>
      <c r="Z68" s="166">
        <f t="shared" ref="Z68:Z73" si="66">I68*K68</f>
        <v>234</v>
      </c>
      <c r="AA68" s="167">
        <f t="shared" ref="AA68:AA73" si="67">L68+M68+N68+O68</f>
        <v>4.1213364705882354</v>
      </c>
      <c r="AB68" s="168"/>
    </row>
    <row r="69" spans="2:28" ht="18" customHeight="1">
      <c r="B69" s="303" t="s">
        <v>303</v>
      </c>
      <c r="C69" s="304" t="s">
        <v>499</v>
      </c>
      <c r="D69" s="305">
        <v>0</v>
      </c>
      <c r="E69" s="161" t="s">
        <v>364</v>
      </c>
      <c r="F69" s="72" t="s">
        <v>444</v>
      </c>
      <c r="G69" s="72" t="s">
        <v>295</v>
      </c>
      <c r="H69" s="55" t="s">
        <v>299</v>
      </c>
      <c r="I69" s="162">
        <v>1.17</v>
      </c>
      <c r="J69" s="263">
        <v>2200</v>
      </c>
      <c r="K69" s="163">
        <f t="shared" si="60"/>
        <v>200</v>
      </c>
      <c r="L69" s="164">
        <f t="shared" si="61"/>
        <v>4.1213364705882354</v>
      </c>
      <c r="M69" s="164">
        <f t="shared" si="62"/>
        <v>0</v>
      </c>
      <c r="N69" s="164">
        <f t="shared" si="63"/>
        <v>0</v>
      </c>
      <c r="O69" s="164">
        <f t="shared" si="64"/>
        <v>0</v>
      </c>
      <c r="P69" s="165">
        <f t="shared" si="5"/>
        <v>3.5225098039215688</v>
      </c>
      <c r="Q69" s="164">
        <f t="shared" si="6"/>
        <v>0</v>
      </c>
      <c r="R69" s="164">
        <f t="shared" si="7"/>
        <v>0</v>
      </c>
      <c r="S69" s="164">
        <f t="shared" si="8"/>
        <v>0</v>
      </c>
      <c r="T69" s="253" t="str">
        <f t="shared" si="65"/>
        <v>S</v>
      </c>
      <c r="U69" s="264">
        <v>1</v>
      </c>
      <c r="V69" s="264">
        <v>1</v>
      </c>
      <c r="W69" s="264">
        <v>1</v>
      </c>
      <c r="X69" s="264">
        <v>1</v>
      </c>
      <c r="Y69" s="159"/>
      <c r="Z69" s="166">
        <f t="shared" si="66"/>
        <v>234</v>
      </c>
      <c r="AA69" s="167">
        <f t="shared" si="67"/>
        <v>4.1213364705882354</v>
      </c>
      <c r="AB69" s="168"/>
    </row>
    <row r="70" spans="2:28" ht="18" customHeight="1">
      <c r="B70" s="303" t="s">
        <v>303</v>
      </c>
      <c r="C70" s="304" t="s">
        <v>499</v>
      </c>
      <c r="D70" s="305">
        <v>0</v>
      </c>
      <c r="E70" s="161" t="s">
        <v>365</v>
      </c>
      <c r="F70" s="72" t="s">
        <v>444</v>
      </c>
      <c r="G70" s="72" t="s">
        <v>295</v>
      </c>
      <c r="H70" s="55" t="s">
        <v>299</v>
      </c>
      <c r="I70" s="162">
        <v>1.17</v>
      </c>
      <c r="J70" s="263">
        <v>2200</v>
      </c>
      <c r="K70" s="163">
        <f t="shared" si="60"/>
        <v>200</v>
      </c>
      <c r="L70" s="164">
        <f t="shared" si="61"/>
        <v>4.1213364705882354</v>
      </c>
      <c r="M70" s="164">
        <f t="shared" si="62"/>
        <v>0</v>
      </c>
      <c r="N70" s="164">
        <f t="shared" si="63"/>
        <v>0</v>
      </c>
      <c r="O70" s="164">
        <f t="shared" si="64"/>
        <v>0</v>
      </c>
      <c r="P70" s="165">
        <f t="shared" si="5"/>
        <v>3.5225098039215688</v>
      </c>
      <c r="Q70" s="164">
        <f t="shared" si="6"/>
        <v>0</v>
      </c>
      <c r="R70" s="164">
        <f t="shared" si="7"/>
        <v>0</v>
      </c>
      <c r="S70" s="164">
        <f t="shared" si="8"/>
        <v>0</v>
      </c>
      <c r="T70" s="253" t="str">
        <f t="shared" si="65"/>
        <v>S</v>
      </c>
      <c r="U70" s="264">
        <v>1</v>
      </c>
      <c r="V70" s="264">
        <v>1</v>
      </c>
      <c r="W70" s="264">
        <v>1</v>
      </c>
      <c r="X70" s="264">
        <v>1</v>
      </c>
      <c r="Y70" s="159"/>
      <c r="Z70" s="166">
        <f t="shared" si="66"/>
        <v>234</v>
      </c>
      <c r="AA70" s="167">
        <f t="shared" si="67"/>
        <v>4.1213364705882354</v>
      </c>
      <c r="AB70" s="168"/>
    </row>
    <row r="71" spans="2:28" ht="18" customHeight="1">
      <c r="B71" s="303" t="s">
        <v>303</v>
      </c>
      <c r="C71" s="304" t="s">
        <v>499</v>
      </c>
      <c r="D71" s="305">
        <v>0</v>
      </c>
      <c r="E71" s="161" t="s">
        <v>366</v>
      </c>
      <c r="F71" s="72" t="s">
        <v>459</v>
      </c>
      <c r="G71" s="72" t="s">
        <v>483</v>
      </c>
      <c r="H71" s="55" t="s">
        <v>486</v>
      </c>
      <c r="I71" s="162">
        <v>55.78</v>
      </c>
      <c r="J71" s="263">
        <v>7200</v>
      </c>
      <c r="K71" s="163">
        <f t="shared" si="60"/>
        <v>200</v>
      </c>
      <c r="L71" s="164">
        <f t="shared" si="61"/>
        <v>41.036580392156857</v>
      </c>
      <c r="M71" s="164">
        <f t="shared" si="62"/>
        <v>0</v>
      </c>
      <c r="N71" s="164">
        <f t="shared" si="63"/>
        <v>0</v>
      </c>
      <c r="O71" s="164">
        <f t="shared" si="64"/>
        <v>0</v>
      </c>
      <c r="P71" s="165">
        <f t="shared" si="5"/>
        <v>0.73568627450980384</v>
      </c>
      <c r="Q71" s="164">
        <f t="shared" si="6"/>
        <v>0</v>
      </c>
      <c r="R71" s="164">
        <f t="shared" si="7"/>
        <v>0</v>
      </c>
      <c r="S71" s="164">
        <f t="shared" si="8"/>
        <v>0</v>
      </c>
      <c r="T71" s="253" t="str">
        <f t="shared" si="65"/>
        <v>V</v>
      </c>
      <c r="U71" s="264">
        <v>1</v>
      </c>
      <c r="V71" s="264">
        <v>1</v>
      </c>
      <c r="W71" s="264">
        <v>1</v>
      </c>
      <c r="X71" s="264">
        <v>1</v>
      </c>
      <c r="Y71" s="159"/>
      <c r="Z71" s="166">
        <f t="shared" si="66"/>
        <v>11156</v>
      </c>
      <c r="AA71" s="167">
        <f t="shared" si="67"/>
        <v>41.036580392156857</v>
      </c>
      <c r="AB71" s="168"/>
    </row>
    <row r="72" spans="2:28" ht="18" customHeight="1">
      <c r="B72" s="303" t="s">
        <v>303</v>
      </c>
      <c r="C72" s="304" t="s">
        <v>499</v>
      </c>
      <c r="D72" s="305">
        <v>0</v>
      </c>
      <c r="E72" s="161" t="s">
        <v>367</v>
      </c>
      <c r="F72" s="72" t="s">
        <v>454</v>
      </c>
      <c r="G72" s="72" t="s">
        <v>290</v>
      </c>
      <c r="H72" s="55" t="s">
        <v>486</v>
      </c>
      <c r="I72" s="162">
        <v>3.9</v>
      </c>
      <c r="J72" s="263">
        <v>9010</v>
      </c>
      <c r="K72" s="163">
        <f t="shared" si="60"/>
        <v>10</v>
      </c>
      <c r="L72" s="164">
        <f t="shared" si="61"/>
        <v>0.2328529411764706</v>
      </c>
      <c r="M72" s="164">
        <f t="shared" si="62"/>
        <v>0</v>
      </c>
      <c r="N72" s="164">
        <f t="shared" si="63"/>
        <v>0</v>
      </c>
      <c r="O72" s="164">
        <f t="shared" si="64"/>
        <v>0</v>
      </c>
      <c r="P72" s="165">
        <f t="shared" si="5"/>
        <v>5.9705882352941178E-2</v>
      </c>
      <c r="Q72" s="164">
        <f t="shared" si="6"/>
        <v>0</v>
      </c>
      <c r="R72" s="164">
        <f t="shared" si="7"/>
        <v>0</v>
      </c>
      <c r="S72" s="164">
        <f t="shared" si="8"/>
        <v>0</v>
      </c>
      <c r="T72" s="253" t="str">
        <f t="shared" si="65"/>
        <v>VP</v>
      </c>
      <c r="U72" s="264">
        <v>1</v>
      </c>
      <c r="V72" s="264">
        <v>1</v>
      </c>
      <c r="W72" s="264">
        <v>1</v>
      </c>
      <c r="X72" s="264">
        <v>1</v>
      </c>
      <c r="Y72" s="159"/>
      <c r="Z72" s="166">
        <f t="shared" si="66"/>
        <v>39</v>
      </c>
      <c r="AA72" s="167">
        <f t="shared" si="67"/>
        <v>0.2328529411764706</v>
      </c>
      <c r="AB72" s="168"/>
    </row>
    <row r="73" spans="2:28" ht="18" customHeight="1">
      <c r="B73" s="303" t="s">
        <v>303</v>
      </c>
      <c r="C73" s="304" t="s">
        <v>499</v>
      </c>
      <c r="D73" s="305">
        <v>0</v>
      </c>
      <c r="E73" s="161" t="s">
        <v>368</v>
      </c>
      <c r="F73" s="72" t="s">
        <v>459</v>
      </c>
      <c r="G73" s="72" t="s">
        <v>483</v>
      </c>
      <c r="H73" s="55" t="s">
        <v>486</v>
      </c>
      <c r="I73" s="162">
        <v>53.9</v>
      </c>
      <c r="J73" s="263">
        <v>7200</v>
      </c>
      <c r="K73" s="163">
        <f t="shared" si="60"/>
        <v>200</v>
      </c>
      <c r="L73" s="164">
        <f t="shared" si="61"/>
        <v>39.653490196078423</v>
      </c>
      <c r="M73" s="164">
        <f t="shared" si="62"/>
        <v>0</v>
      </c>
      <c r="N73" s="164">
        <f t="shared" si="63"/>
        <v>0</v>
      </c>
      <c r="O73" s="164">
        <f t="shared" si="64"/>
        <v>0</v>
      </c>
      <c r="P73" s="165">
        <f t="shared" si="5"/>
        <v>0.73568627450980384</v>
      </c>
      <c r="Q73" s="164">
        <f t="shared" si="6"/>
        <v>0</v>
      </c>
      <c r="R73" s="164">
        <f t="shared" si="7"/>
        <v>0</v>
      </c>
      <c r="S73" s="164">
        <f t="shared" si="8"/>
        <v>0</v>
      </c>
      <c r="T73" s="253" t="str">
        <f t="shared" si="65"/>
        <v>V</v>
      </c>
      <c r="U73" s="264">
        <v>1</v>
      </c>
      <c r="V73" s="264">
        <v>1</v>
      </c>
      <c r="W73" s="264">
        <v>1</v>
      </c>
      <c r="X73" s="264">
        <v>1</v>
      </c>
      <c r="Y73" s="159"/>
      <c r="Z73" s="166">
        <f t="shared" si="66"/>
        <v>10780</v>
      </c>
      <c r="AA73" s="167">
        <f t="shared" si="67"/>
        <v>39.653490196078423</v>
      </c>
      <c r="AB73" s="168"/>
    </row>
    <row r="74" spans="2:28" ht="18" customHeight="1">
      <c r="B74" s="303" t="s">
        <v>303</v>
      </c>
      <c r="C74" s="304" t="s">
        <v>499</v>
      </c>
      <c r="D74" s="305">
        <v>0</v>
      </c>
      <c r="E74" s="161" t="s">
        <v>369</v>
      </c>
      <c r="F74" s="72" t="s">
        <v>444</v>
      </c>
      <c r="G74" s="72" t="s">
        <v>295</v>
      </c>
      <c r="H74" s="55" t="s">
        <v>299</v>
      </c>
      <c r="I74" s="162">
        <v>1.37</v>
      </c>
      <c r="J74" s="263">
        <v>2200</v>
      </c>
      <c r="K74" s="163">
        <f t="shared" si="0"/>
        <v>200</v>
      </c>
      <c r="L74" s="164">
        <f t="shared" si="1"/>
        <v>4.8258384313725493</v>
      </c>
      <c r="M74" s="164">
        <f t="shared" si="2"/>
        <v>0</v>
      </c>
      <c r="N74" s="164">
        <f t="shared" si="3"/>
        <v>0</v>
      </c>
      <c r="O74" s="164">
        <f t="shared" si="4"/>
        <v>0</v>
      </c>
      <c r="P74" s="165">
        <f t="shared" si="5"/>
        <v>3.5225098039215688</v>
      </c>
      <c r="Q74" s="164">
        <f t="shared" si="6"/>
        <v>0</v>
      </c>
      <c r="R74" s="164">
        <f t="shared" si="7"/>
        <v>0</v>
      </c>
      <c r="S74" s="164">
        <f t="shared" si="8"/>
        <v>0</v>
      </c>
      <c r="T74" s="253" t="str">
        <f t="shared" si="9"/>
        <v>S</v>
      </c>
      <c r="U74" s="264">
        <v>1</v>
      </c>
      <c r="V74" s="264">
        <v>1</v>
      </c>
      <c r="W74" s="264">
        <v>1</v>
      </c>
      <c r="X74" s="264">
        <v>1</v>
      </c>
      <c r="Y74" s="159"/>
      <c r="Z74" s="166">
        <f t="shared" si="10"/>
        <v>274</v>
      </c>
      <c r="AA74" s="167">
        <f t="shared" si="11"/>
        <v>4.8258384313725493</v>
      </c>
      <c r="AB74" s="168"/>
    </row>
    <row r="75" spans="2:28" ht="18" customHeight="1">
      <c r="B75" s="303" t="s">
        <v>303</v>
      </c>
      <c r="C75" s="304" t="s">
        <v>499</v>
      </c>
      <c r="D75" s="305">
        <v>0</v>
      </c>
      <c r="E75" s="161" t="s">
        <v>370</v>
      </c>
      <c r="F75" s="72" t="s">
        <v>444</v>
      </c>
      <c r="G75" s="72" t="s">
        <v>295</v>
      </c>
      <c r="H75" s="55" t="s">
        <v>299</v>
      </c>
      <c r="I75" s="162">
        <v>1.37</v>
      </c>
      <c r="J75" s="263">
        <v>2200</v>
      </c>
      <c r="K75" s="163">
        <f t="shared" si="0"/>
        <v>200</v>
      </c>
      <c r="L75" s="164">
        <f t="shared" si="1"/>
        <v>4.8258384313725493</v>
      </c>
      <c r="M75" s="164">
        <f t="shared" si="2"/>
        <v>0</v>
      </c>
      <c r="N75" s="164">
        <f t="shared" si="3"/>
        <v>0</v>
      </c>
      <c r="O75" s="164">
        <f t="shared" si="4"/>
        <v>0</v>
      </c>
      <c r="P75" s="165">
        <f t="shared" si="5"/>
        <v>3.5225098039215688</v>
      </c>
      <c r="Q75" s="164">
        <f t="shared" si="6"/>
        <v>0</v>
      </c>
      <c r="R75" s="164">
        <f t="shared" si="7"/>
        <v>0</v>
      </c>
      <c r="S75" s="164">
        <f t="shared" si="8"/>
        <v>0</v>
      </c>
      <c r="T75" s="253" t="str">
        <f t="shared" si="9"/>
        <v>S</v>
      </c>
      <c r="U75" s="264">
        <v>1</v>
      </c>
      <c r="V75" s="264">
        <v>1</v>
      </c>
      <c r="W75" s="264">
        <v>1</v>
      </c>
      <c r="X75" s="264">
        <v>1</v>
      </c>
      <c r="Y75" s="159"/>
      <c r="Z75" s="166">
        <f t="shared" si="10"/>
        <v>274</v>
      </c>
      <c r="AA75" s="167">
        <f t="shared" si="11"/>
        <v>4.8258384313725493</v>
      </c>
      <c r="AB75" s="168"/>
    </row>
    <row r="76" spans="2:28" ht="18" customHeight="1">
      <c r="B76" s="303" t="s">
        <v>303</v>
      </c>
      <c r="C76" s="304" t="s">
        <v>499</v>
      </c>
      <c r="D76" s="305">
        <v>0</v>
      </c>
      <c r="E76" s="161" t="s">
        <v>371</v>
      </c>
      <c r="F76" s="72" t="s">
        <v>459</v>
      </c>
      <c r="G76" s="72" t="s">
        <v>483</v>
      </c>
      <c r="H76" s="55" t="s">
        <v>486</v>
      </c>
      <c r="I76" s="162">
        <v>63.21</v>
      </c>
      <c r="J76" s="263">
        <v>7200</v>
      </c>
      <c r="K76" s="163">
        <f t="shared" si="0"/>
        <v>200</v>
      </c>
      <c r="L76" s="164">
        <f t="shared" si="1"/>
        <v>46.502729411764705</v>
      </c>
      <c r="M76" s="164">
        <f t="shared" si="2"/>
        <v>0</v>
      </c>
      <c r="N76" s="164">
        <f t="shared" si="3"/>
        <v>0</v>
      </c>
      <c r="O76" s="164">
        <f t="shared" si="4"/>
        <v>0</v>
      </c>
      <c r="P76" s="165">
        <f t="shared" si="5"/>
        <v>0.73568627450980384</v>
      </c>
      <c r="Q76" s="164">
        <f t="shared" si="6"/>
        <v>0</v>
      </c>
      <c r="R76" s="164">
        <f t="shared" si="7"/>
        <v>0</v>
      </c>
      <c r="S76" s="164">
        <f t="shared" si="8"/>
        <v>0</v>
      </c>
      <c r="T76" s="253" t="str">
        <f t="shared" si="9"/>
        <v>V</v>
      </c>
      <c r="U76" s="264">
        <v>1</v>
      </c>
      <c r="V76" s="264">
        <v>1</v>
      </c>
      <c r="W76" s="264">
        <v>1</v>
      </c>
      <c r="X76" s="264">
        <v>1</v>
      </c>
      <c r="Y76" s="159"/>
      <c r="Z76" s="166">
        <f t="shared" si="10"/>
        <v>12642</v>
      </c>
      <c r="AA76" s="167">
        <f t="shared" si="11"/>
        <v>46.502729411764705</v>
      </c>
      <c r="AB76" s="168"/>
    </row>
    <row r="77" spans="2:28" ht="18" customHeight="1">
      <c r="B77" s="303" t="s">
        <v>303</v>
      </c>
      <c r="C77" s="304" t="s">
        <v>499</v>
      </c>
      <c r="D77" s="305">
        <v>0</v>
      </c>
      <c r="E77" s="161" t="s">
        <v>372</v>
      </c>
      <c r="F77" s="72" t="s">
        <v>454</v>
      </c>
      <c r="G77" s="72" t="s">
        <v>290</v>
      </c>
      <c r="H77" s="55" t="s">
        <v>486</v>
      </c>
      <c r="I77" s="162">
        <v>3.81</v>
      </c>
      <c r="J77" s="263">
        <v>9010</v>
      </c>
      <c r="K77" s="163">
        <f t="shared" si="0"/>
        <v>10</v>
      </c>
      <c r="L77" s="164">
        <f t="shared" si="1"/>
        <v>0.2274794117647059</v>
      </c>
      <c r="M77" s="164">
        <f t="shared" si="2"/>
        <v>0</v>
      </c>
      <c r="N77" s="164">
        <f t="shared" si="3"/>
        <v>0</v>
      </c>
      <c r="O77" s="164">
        <f t="shared" si="4"/>
        <v>0</v>
      </c>
      <c r="P77" s="165">
        <f t="shared" si="5"/>
        <v>5.9705882352941178E-2</v>
      </c>
      <c r="Q77" s="164">
        <f t="shared" si="6"/>
        <v>0</v>
      </c>
      <c r="R77" s="164">
        <f t="shared" si="7"/>
        <v>0</v>
      </c>
      <c r="S77" s="164">
        <f t="shared" si="8"/>
        <v>0</v>
      </c>
      <c r="T77" s="253" t="str">
        <f t="shared" si="9"/>
        <v>VP</v>
      </c>
      <c r="U77" s="264">
        <v>1</v>
      </c>
      <c r="V77" s="264">
        <v>1</v>
      </c>
      <c r="W77" s="264">
        <v>1</v>
      </c>
      <c r="X77" s="264">
        <v>1</v>
      </c>
      <c r="Y77" s="159"/>
      <c r="Z77" s="166">
        <f t="shared" si="10"/>
        <v>38.1</v>
      </c>
      <c r="AA77" s="167">
        <f t="shared" si="11"/>
        <v>0.2274794117647059</v>
      </c>
      <c r="AB77" s="168"/>
    </row>
    <row r="78" spans="2:28" ht="18" customHeight="1">
      <c r="B78" s="303" t="s">
        <v>303</v>
      </c>
      <c r="C78" s="304" t="s">
        <v>499</v>
      </c>
      <c r="D78" s="305">
        <v>0</v>
      </c>
      <c r="E78" s="161" t="s">
        <v>373</v>
      </c>
      <c r="F78" s="72" t="s">
        <v>459</v>
      </c>
      <c r="G78" s="72" t="s">
        <v>483</v>
      </c>
      <c r="H78" s="55" t="s">
        <v>486</v>
      </c>
      <c r="I78" s="162">
        <v>69.67</v>
      </c>
      <c r="J78" s="263">
        <v>7200</v>
      </c>
      <c r="K78" s="163">
        <f t="shared" si="0"/>
        <v>200</v>
      </c>
      <c r="L78" s="164">
        <f t="shared" si="1"/>
        <v>51.255262745098037</v>
      </c>
      <c r="M78" s="164">
        <f t="shared" si="2"/>
        <v>0</v>
      </c>
      <c r="N78" s="164">
        <f t="shared" si="3"/>
        <v>0</v>
      </c>
      <c r="O78" s="164">
        <f t="shared" si="4"/>
        <v>0</v>
      </c>
      <c r="P78" s="165">
        <f t="shared" si="5"/>
        <v>0.73568627450980384</v>
      </c>
      <c r="Q78" s="164">
        <f t="shared" si="6"/>
        <v>0</v>
      </c>
      <c r="R78" s="164">
        <f t="shared" si="7"/>
        <v>0</v>
      </c>
      <c r="S78" s="164">
        <f t="shared" si="8"/>
        <v>0</v>
      </c>
      <c r="T78" s="253" t="str">
        <f t="shared" si="9"/>
        <v>V</v>
      </c>
      <c r="U78" s="264">
        <v>1</v>
      </c>
      <c r="V78" s="264">
        <v>1</v>
      </c>
      <c r="W78" s="264">
        <v>1</v>
      </c>
      <c r="X78" s="264">
        <v>1</v>
      </c>
      <c r="Y78" s="159"/>
      <c r="Z78" s="166">
        <f t="shared" si="10"/>
        <v>13934</v>
      </c>
      <c r="AA78" s="167">
        <f t="shared" si="11"/>
        <v>51.255262745098037</v>
      </c>
      <c r="AB78" s="168"/>
    </row>
    <row r="79" spans="2:28" ht="18" customHeight="1">
      <c r="B79" s="303" t="s">
        <v>303</v>
      </c>
      <c r="C79" s="304" t="s">
        <v>499</v>
      </c>
      <c r="D79" s="305">
        <v>0</v>
      </c>
      <c r="E79" s="161" t="s">
        <v>374</v>
      </c>
      <c r="F79" s="72" t="s">
        <v>444</v>
      </c>
      <c r="G79" s="72" t="s">
        <v>295</v>
      </c>
      <c r="H79" s="55" t="s">
        <v>299</v>
      </c>
      <c r="I79" s="162">
        <v>1.21</v>
      </c>
      <c r="J79" s="263">
        <v>2200</v>
      </c>
      <c r="K79" s="163">
        <f t="shared" si="0"/>
        <v>200</v>
      </c>
      <c r="L79" s="164">
        <f t="shared" si="1"/>
        <v>4.2622368627450982</v>
      </c>
      <c r="M79" s="164">
        <f t="shared" si="2"/>
        <v>0</v>
      </c>
      <c r="N79" s="164">
        <f t="shared" si="3"/>
        <v>0</v>
      </c>
      <c r="O79" s="164">
        <f t="shared" si="4"/>
        <v>0</v>
      </c>
      <c r="P79" s="165">
        <f t="shared" si="5"/>
        <v>3.5225098039215688</v>
      </c>
      <c r="Q79" s="164">
        <f t="shared" si="6"/>
        <v>0</v>
      </c>
      <c r="R79" s="164">
        <f t="shared" si="7"/>
        <v>0</v>
      </c>
      <c r="S79" s="164">
        <f t="shared" si="8"/>
        <v>0</v>
      </c>
      <c r="T79" s="253" t="str">
        <f t="shared" si="9"/>
        <v>S</v>
      </c>
      <c r="U79" s="264">
        <v>1</v>
      </c>
      <c r="V79" s="264">
        <v>1</v>
      </c>
      <c r="W79" s="264">
        <v>1</v>
      </c>
      <c r="X79" s="264">
        <v>1</v>
      </c>
      <c r="Y79" s="159"/>
      <c r="Z79" s="166">
        <f t="shared" si="10"/>
        <v>242</v>
      </c>
      <c r="AA79" s="167">
        <f t="shared" si="11"/>
        <v>4.2622368627450982</v>
      </c>
      <c r="AB79" s="168"/>
    </row>
    <row r="80" spans="2:28" ht="18" customHeight="1">
      <c r="B80" s="303" t="s">
        <v>303</v>
      </c>
      <c r="C80" s="304" t="s">
        <v>499</v>
      </c>
      <c r="D80" s="305">
        <v>0</v>
      </c>
      <c r="E80" s="161" t="s">
        <v>375</v>
      </c>
      <c r="F80" s="72" t="s">
        <v>444</v>
      </c>
      <c r="G80" s="72" t="s">
        <v>295</v>
      </c>
      <c r="H80" s="55" t="s">
        <v>299</v>
      </c>
      <c r="I80" s="162">
        <v>1.21</v>
      </c>
      <c r="J80" s="263">
        <v>2200</v>
      </c>
      <c r="K80" s="163">
        <f t="shared" ref="K80" si="68">SUM(IF(J80="",0,VLOOKUP(J80,Kengetal,2)))</f>
        <v>200</v>
      </c>
      <c r="L80" s="164">
        <f t="shared" ref="L80" si="69">P80*I80*U80</f>
        <v>4.2622368627450982</v>
      </c>
      <c r="M80" s="164">
        <f t="shared" ref="M80" si="70">Q80*I80*V80</f>
        <v>0</v>
      </c>
      <c r="N80" s="164">
        <f t="shared" ref="N80" si="71">R80*I80*W80</f>
        <v>0</v>
      </c>
      <c r="O80" s="164">
        <f t="shared" ref="O80" si="72">S80*I80*X80</f>
        <v>0</v>
      </c>
      <c r="P80" s="165">
        <f t="shared" si="5"/>
        <v>3.5225098039215688</v>
      </c>
      <c r="Q80" s="164">
        <f t="shared" si="6"/>
        <v>0</v>
      </c>
      <c r="R80" s="164">
        <f t="shared" si="7"/>
        <v>0</v>
      </c>
      <c r="S80" s="164">
        <f t="shared" si="8"/>
        <v>0</v>
      </c>
      <c r="T80" s="253" t="str">
        <f t="shared" ref="T80" si="73">IF(J80="","",VLOOKUP(J80,Kengetal,13,FALSE))</f>
        <v>S</v>
      </c>
      <c r="U80" s="264">
        <v>1</v>
      </c>
      <c r="V80" s="264">
        <v>1</v>
      </c>
      <c r="W80" s="264">
        <v>1</v>
      </c>
      <c r="X80" s="264">
        <v>1</v>
      </c>
      <c r="Y80" s="159"/>
      <c r="Z80" s="166">
        <f t="shared" ref="Z80" si="74">I80*K80</f>
        <v>242</v>
      </c>
      <c r="AA80" s="167">
        <f t="shared" ref="AA80" si="75">L80+M80+N80+O80</f>
        <v>4.2622368627450982</v>
      </c>
      <c r="AB80" s="168"/>
    </row>
    <row r="81" spans="2:28" ht="18" customHeight="1">
      <c r="B81" s="303" t="s">
        <v>303</v>
      </c>
      <c r="C81" s="304" t="s">
        <v>499</v>
      </c>
      <c r="D81" s="305">
        <v>0</v>
      </c>
      <c r="E81" s="161" t="s">
        <v>376</v>
      </c>
      <c r="F81" s="72" t="s">
        <v>460</v>
      </c>
      <c r="G81" s="72" t="s">
        <v>295</v>
      </c>
      <c r="H81" s="55" t="s">
        <v>299</v>
      </c>
      <c r="I81" s="162">
        <v>4.2699999999999996</v>
      </c>
      <c r="J81" s="263">
        <v>2206</v>
      </c>
      <c r="K81" s="163">
        <f t="shared" si="0"/>
        <v>206</v>
      </c>
      <c r="L81" s="164">
        <f t="shared" si="1"/>
        <v>15.49235036862745</v>
      </c>
      <c r="M81" s="164">
        <f t="shared" si="2"/>
        <v>0</v>
      </c>
      <c r="N81" s="164">
        <f t="shared" si="3"/>
        <v>0</v>
      </c>
      <c r="O81" s="164">
        <f t="shared" si="4"/>
        <v>0</v>
      </c>
      <c r="P81" s="165">
        <f t="shared" si="5"/>
        <v>3.6281850980392161</v>
      </c>
      <c r="Q81" s="164">
        <f t="shared" si="6"/>
        <v>0</v>
      </c>
      <c r="R81" s="164">
        <f t="shared" si="7"/>
        <v>0</v>
      </c>
      <c r="S81" s="164">
        <f t="shared" si="8"/>
        <v>0</v>
      </c>
      <c r="T81" s="253" t="str">
        <f t="shared" si="9"/>
        <v>S</v>
      </c>
      <c r="U81" s="264">
        <v>1</v>
      </c>
      <c r="V81" s="264">
        <v>1</v>
      </c>
      <c r="W81" s="264">
        <v>1</v>
      </c>
      <c r="X81" s="264">
        <v>1</v>
      </c>
      <c r="Y81" s="159"/>
      <c r="Z81" s="166">
        <f t="shared" si="10"/>
        <v>879.61999999999989</v>
      </c>
      <c r="AA81" s="167">
        <f t="shared" si="11"/>
        <v>15.49235036862745</v>
      </c>
      <c r="AB81" s="168"/>
    </row>
    <row r="82" spans="2:28" ht="18" customHeight="1">
      <c r="B82" s="303" t="s">
        <v>303</v>
      </c>
      <c r="C82" s="304" t="s">
        <v>499</v>
      </c>
      <c r="D82" s="305">
        <v>0</v>
      </c>
      <c r="E82" s="161" t="s">
        <v>377</v>
      </c>
      <c r="F82" s="72" t="s">
        <v>444</v>
      </c>
      <c r="G82" s="72" t="s">
        <v>295</v>
      </c>
      <c r="H82" s="55" t="s">
        <v>299</v>
      </c>
      <c r="I82" s="162">
        <v>2.23</v>
      </c>
      <c r="J82" s="263">
        <v>2206</v>
      </c>
      <c r="K82" s="163">
        <f t="shared" si="0"/>
        <v>206</v>
      </c>
      <c r="L82" s="164">
        <f t="shared" si="1"/>
        <v>8.0908527686274514</v>
      </c>
      <c r="M82" s="164">
        <f t="shared" si="2"/>
        <v>0</v>
      </c>
      <c r="N82" s="164">
        <f t="shared" si="3"/>
        <v>0</v>
      </c>
      <c r="O82" s="164">
        <f t="shared" si="4"/>
        <v>0</v>
      </c>
      <c r="P82" s="165">
        <f t="shared" si="5"/>
        <v>3.6281850980392161</v>
      </c>
      <c r="Q82" s="164">
        <f t="shared" si="6"/>
        <v>0</v>
      </c>
      <c r="R82" s="164">
        <f t="shared" si="7"/>
        <v>0</v>
      </c>
      <c r="S82" s="164">
        <f t="shared" si="8"/>
        <v>0</v>
      </c>
      <c r="T82" s="253" t="str">
        <f t="shared" si="9"/>
        <v>S</v>
      </c>
      <c r="U82" s="264">
        <v>1</v>
      </c>
      <c r="V82" s="264">
        <v>1</v>
      </c>
      <c r="W82" s="264">
        <v>1</v>
      </c>
      <c r="X82" s="264">
        <v>1</v>
      </c>
      <c r="Y82" s="159"/>
      <c r="Z82" s="166">
        <f t="shared" si="10"/>
        <v>459.38</v>
      </c>
      <c r="AA82" s="167">
        <f t="shared" si="11"/>
        <v>8.0908527686274514</v>
      </c>
      <c r="AB82" s="168"/>
    </row>
    <row r="83" spans="2:28" ht="18" customHeight="1">
      <c r="B83" s="303" t="s">
        <v>303</v>
      </c>
      <c r="C83" s="304" t="s">
        <v>499</v>
      </c>
      <c r="D83" s="305">
        <v>0</v>
      </c>
      <c r="E83" s="161" t="s">
        <v>378</v>
      </c>
      <c r="F83" s="72" t="s">
        <v>461</v>
      </c>
      <c r="G83" s="72" t="s">
        <v>290</v>
      </c>
      <c r="H83" s="55" t="s">
        <v>487</v>
      </c>
      <c r="I83" s="162">
        <v>3.68</v>
      </c>
      <c r="J83" s="263">
        <v>3200</v>
      </c>
      <c r="K83" s="163">
        <f t="shared" si="0"/>
        <v>200</v>
      </c>
      <c r="L83" s="164">
        <f t="shared" si="1"/>
        <v>1.5112533333333333</v>
      </c>
      <c r="M83" s="164">
        <f t="shared" si="2"/>
        <v>0</v>
      </c>
      <c r="N83" s="164">
        <f t="shared" si="3"/>
        <v>0</v>
      </c>
      <c r="O83" s="164">
        <f t="shared" si="4"/>
        <v>0</v>
      </c>
      <c r="P83" s="165">
        <f t="shared" si="5"/>
        <v>0.41066666666666662</v>
      </c>
      <c r="Q83" s="164">
        <f t="shared" si="6"/>
        <v>0</v>
      </c>
      <c r="R83" s="164">
        <f t="shared" si="7"/>
        <v>0</v>
      </c>
      <c r="S83" s="164">
        <f t="shared" si="8"/>
        <v>0</v>
      </c>
      <c r="T83" s="253" t="str">
        <f t="shared" si="9"/>
        <v>V</v>
      </c>
      <c r="U83" s="264">
        <v>1</v>
      </c>
      <c r="V83" s="264">
        <v>1</v>
      </c>
      <c r="W83" s="264">
        <v>1</v>
      </c>
      <c r="X83" s="264">
        <v>1</v>
      </c>
      <c r="Y83" s="159"/>
      <c r="Z83" s="166">
        <f t="shared" si="10"/>
        <v>736</v>
      </c>
      <c r="AA83" s="167">
        <f t="shared" si="11"/>
        <v>1.5112533333333333</v>
      </c>
      <c r="AB83" s="168"/>
    </row>
    <row r="84" spans="2:28" ht="18" customHeight="1">
      <c r="B84" s="303" t="s">
        <v>303</v>
      </c>
      <c r="C84" s="304" t="s">
        <v>499</v>
      </c>
      <c r="D84" s="305">
        <v>1</v>
      </c>
      <c r="E84" s="161" t="s">
        <v>379</v>
      </c>
      <c r="F84" s="72" t="s">
        <v>298</v>
      </c>
      <c r="G84" s="72" t="s">
        <v>290</v>
      </c>
      <c r="H84" s="55" t="s">
        <v>488</v>
      </c>
      <c r="I84" s="162">
        <v>13.95</v>
      </c>
      <c r="J84" s="263">
        <v>3206</v>
      </c>
      <c r="K84" s="163">
        <f t="shared" si="0"/>
        <v>206</v>
      </c>
      <c r="L84" s="164">
        <f t="shared" si="1"/>
        <v>6.1956971999999997</v>
      </c>
      <c r="M84" s="164">
        <f t="shared" si="2"/>
        <v>0</v>
      </c>
      <c r="N84" s="164">
        <f t="shared" si="3"/>
        <v>0</v>
      </c>
      <c r="O84" s="164">
        <f t="shared" si="4"/>
        <v>0</v>
      </c>
      <c r="P84" s="165">
        <f t="shared" si="5"/>
        <v>0.44413599999999998</v>
      </c>
      <c r="Q84" s="164">
        <f t="shared" si="6"/>
        <v>0</v>
      </c>
      <c r="R84" s="164">
        <f t="shared" si="7"/>
        <v>0</v>
      </c>
      <c r="S84" s="164">
        <f t="shared" si="8"/>
        <v>0</v>
      </c>
      <c r="T84" s="253" t="str">
        <f t="shared" si="9"/>
        <v>V</v>
      </c>
      <c r="U84" s="264">
        <v>1</v>
      </c>
      <c r="V84" s="264">
        <v>1</v>
      </c>
      <c r="W84" s="264">
        <v>1</v>
      </c>
      <c r="X84" s="264">
        <v>1</v>
      </c>
      <c r="Y84" s="159"/>
      <c r="Z84" s="166">
        <f t="shared" si="10"/>
        <v>2873.7</v>
      </c>
      <c r="AA84" s="167">
        <f t="shared" si="11"/>
        <v>6.1956971999999997</v>
      </c>
      <c r="AB84" s="168"/>
    </row>
    <row r="85" spans="2:28" ht="18" customHeight="1">
      <c r="B85" s="303" t="s">
        <v>303</v>
      </c>
      <c r="C85" s="304" t="s">
        <v>499</v>
      </c>
      <c r="D85" s="305">
        <v>1</v>
      </c>
      <c r="E85" s="161" t="s">
        <v>380</v>
      </c>
      <c r="F85" s="72" t="s">
        <v>294</v>
      </c>
      <c r="G85" s="72" t="s">
        <v>293</v>
      </c>
      <c r="H85" s="55" t="s">
        <v>488</v>
      </c>
      <c r="I85" s="162">
        <v>19.73</v>
      </c>
      <c r="J85" s="263">
        <v>1206</v>
      </c>
      <c r="K85" s="163">
        <f t="shared" ref="K85:K146" si="76">SUM(IF(J85="",0,VLOOKUP(J85,Kengetal,2)))</f>
        <v>206</v>
      </c>
      <c r="L85" s="164">
        <f t="shared" si="1"/>
        <v>12.049691294117649</v>
      </c>
      <c r="M85" s="164">
        <f t="shared" si="2"/>
        <v>0</v>
      </c>
      <c r="N85" s="164">
        <f t="shared" si="3"/>
        <v>0</v>
      </c>
      <c r="O85" s="164">
        <f t="shared" si="4"/>
        <v>0</v>
      </c>
      <c r="P85" s="165">
        <f t="shared" ref="P85:P146" si="77">IF($J85="",0,VLOOKUP($J85,Kengetal,5,FALSE))</f>
        <v>0.61072941176470597</v>
      </c>
      <c r="Q85" s="164">
        <f t="shared" ref="Q85:Q146" si="78">IF($J85="",0,VLOOKUP($J85,Kengetal,6,FALSE))</f>
        <v>0</v>
      </c>
      <c r="R85" s="164">
        <f t="shared" ref="R85:R146" si="79">IF($J85="",0,VLOOKUP($J85,Kengetal,7,FALSE))</f>
        <v>0</v>
      </c>
      <c r="S85" s="164">
        <f t="shared" ref="S85:S146" si="80">IF($J85="",0,VLOOKUP($J85,Kengetal,8,FALSE))</f>
        <v>0</v>
      </c>
      <c r="T85" s="253" t="str">
        <f t="shared" ref="T85:T146" si="81">IF(J85="","",VLOOKUP(J85,Kengetal,13,FALSE))</f>
        <v>B</v>
      </c>
      <c r="U85" s="264">
        <v>1</v>
      </c>
      <c r="V85" s="264">
        <v>1</v>
      </c>
      <c r="W85" s="264">
        <v>1</v>
      </c>
      <c r="X85" s="264">
        <v>1</v>
      </c>
      <c r="Y85" s="159"/>
      <c r="Z85" s="166">
        <f t="shared" si="10"/>
        <v>4064.38</v>
      </c>
      <c r="AA85" s="167">
        <f t="shared" si="11"/>
        <v>12.049691294117649</v>
      </c>
      <c r="AB85" s="168"/>
    </row>
    <row r="86" spans="2:28" ht="18" customHeight="1">
      <c r="B86" s="303" t="s">
        <v>303</v>
      </c>
      <c r="C86" s="304" t="s">
        <v>499</v>
      </c>
      <c r="D86" s="305">
        <v>1</v>
      </c>
      <c r="E86" s="161" t="s">
        <v>381</v>
      </c>
      <c r="F86" s="72" t="s">
        <v>294</v>
      </c>
      <c r="G86" s="72" t="s">
        <v>293</v>
      </c>
      <c r="H86" s="55" t="s">
        <v>488</v>
      </c>
      <c r="I86" s="162">
        <v>29.42</v>
      </c>
      <c r="J86" s="263">
        <v>1206</v>
      </c>
      <c r="K86" s="163">
        <f t="shared" ref="K86" si="82">SUM(IF(J86="",0,VLOOKUP(J86,Kengetal,2)))</f>
        <v>206</v>
      </c>
      <c r="L86" s="164">
        <f t="shared" ref="L86" si="83">P86*I86*U86</f>
        <v>17.967659294117652</v>
      </c>
      <c r="M86" s="164">
        <f t="shared" ref="M86" si="84">Q86*I86*V86</f>
        <v>0</v>
      </c>
      <c r="N86" s="164">
        <f t="shared" ref="N86" si="85">R86*I86*W86</f>
        <v>0</v>
      </c>
      <c r="O86" s="164">
        <f t="shared" ref="O86" si="86">S86*I86*X86</f>
        <v>0</v>
      </c>
      <c r="P86" s="165">
        <f t="shared" si="77"/>
        <v>0.61072941176470597</v>
      </c>
      <c r="Q86" s="164">
        <f t="shared" si="78"/>
        <v>0</v>
      </c>
      <c r="R86" s="164">
        <f t="shared" si="79"/>
        <v>0</v>
      </c>
      <c r="S86" s="164">
        <f t="shared" si="80"/>
        <v>0</v>
      </c>
      <c r="T86" s="253" t="str">
        <f t="shared" ref="T86" si="87">IF(J86="","",VLOOKUP(J86,Kengetal,13,FALSE))</f>
        <v>B</v>
      </c>
      <c r="U86" s="264">
        <v>1</v>
      </c>
      <c r="V86" s="264">
        <v>1</v>
      </c>
      <c r="W86" s="264">
        <v>1</v>
      </c>
      <c r="X86" s="264">
        <v>1</v>
      </c>
      <c r="Y86" s="159"/>
      <c r="Z86" s="166">
        <f t="shared" ref="Z86" si="88">I86*K86</f>
        <v>6060.52</v>
      </c>
      <c r="AA86" s="167">
        <f t="shared" ref="AA86" si="89">L86+M86+N86+O86</f>
        <v>17.967659294117652</v>
      </c>
      <c r="AB86" s="168"/>
    </row>
    <row r="87" spans="2:28" ht="18" customHeight="1">
      <c r="B87" s="303" t="s">
        <v>303</v>
      </c>
      <c r="C87" s="304" t="s">
        <v>499</v>
      </c>
      <c r="D87" s="305">
        <v>1</v>
      </c>
      <c r="E87" s="161" t="s">
        <v>382</v>
      </c>
      <c r="F87" s="72" t="s">
        <v>294</v>
      </c>
      <c r="G87" s="72" t="s">
        <v>293</v>
      </c>
      <c r="H87" s="55" t="s">
        <v>488</v>
      </c>
      <c r="I87" s="162">
        <v>16.420000000000002</v>
      </c>
      <c r="J87" s="263">
        <v>1206</v>
      </c>
      <c r="K87" s="163">
        <f t="shared" si="76"/>
        <v>206</v>
      </c>
      <c r="L87" s="164">
        <f t="shared" si="1"/>
        <v>10.028176941176474</v>
      </c>
      <c r="M87" s="164">
        <f t="shared" si="2"/>
        <v>0</v>
      </c>
      <c r="N87" s="164">
        <f t="shared" si="3"/>
        <v>0</v>
      </c>
      <c r="O87" s="164">
        <f t="shared" si="4"/>
        <v>0</v>
      </c>
      <c r="P87" s="165">
        <f t="shared" si="77"/>
        <v>0.61072941176470597</v>
      </c>
      <c r="Q87" s="164">
        <f t="shared" si="78"/>
        <v>0</v>
      </c>
      <c r="R87" s="164">
        <f t="shared" si="79"/>
        <v>0</v>
      </c>
      <c r="S87" s="164">
        <f t="shared" si="80"/>
        <v>0</v>
      </c>
      <c r="T87" s="253" t="str">
        <f t="shared" si="81"/>
        <v>B</v>
      </c>
      <c r="U87" s="264">
        <v>1</v>
      </c>
      <c r="V87" s="264">
        <v>1</v>
      </c>
      <c r="W87" s="264">
        <v>1</v>
      </c>
      <c r="X87" s="264">
        <v>1</v>
      </c>
      <c r="Y87" s="159"/>
      <c r="Z87" s="166">
        <f t="shared" si="10"/>
        <v>3382.5200000000004</v>
      </c>
      <c r="AA87" s="167">
        <f t="shared" si="11"/>
        <v>10.028176941176474</v>
      </c>
      <c r="AB87" s="168"/>
    </row>
    <row r="88" spans="2:28" ht="18" customHeight="1">
      <c r="B88" s="303" t="s">
        <v>303</v>
      </c>
      <c r="C88" s="304" t="s">
        <v>499</v>
      </c>
      <c r="D88" s="305">
        <v>1</v>
      </c>
      <c r="E88" s="161" t="s">
        <v>383</v>
      </c>
      <c r="F88" s="72" t="s">
        <v>294</v>
      </c>
      <c r="G88" s="72" t="s">
        <v>293</v>
      </c>
      <c r="H88" s="55" t="s">
        <v>488</v>
      </c>
      <c r="I88" s="162">
        <v>12.42</v>
      </c>
      <c r="J88" s="263">
        <v>1206</v>
      </c>
      <c r="K88" s="163">
        <f t="shared" si="76"/>
        <v>206</v>
      </c>
      <c r="L88" s="164">
        <f t="shared" si="1"/>
        <v>7.5852592941176482</v>
      </c>
      <c r="M88" s="164">
        <f t="shared" si="2"/>
        <v>0</v>
      </c>
      <c r="N88" s="164">
        <f t="shared" si="3"/>
        <v>0</v>
      </c>
      <c r="O88" s="164">
        <f t="shared" si="4"/>
        <v>0</v>
      </c>
      <c r="P88" s="165">
        <f t="shared" si="77"/>
        <v>0.61072941176470597</v>
      </c>
      <c r="Q88" s="164">
        <f t="shared" si="78"/>
        <v>0</v>
      </c>
      <c r="R88" s="164">
        <f t="shared" si="79"/>
        <v>0</v>
      </c>
      <c r="S88" s="164">
        <f t="shared" si="80"/>
        <v>0</v>
      </c>
      <c r="T88" s="253" t="str">
        <f t="shared" si="81"/>
        <v>B</v>
      </c>
      <c r="U88" s="264">
        <v>1</v>
      </c>
      <c r="V88" s="264">
        <v>1</v>
      </c>
      <c r="W88" s="264">
        <v>1</v>
      </c>
      <c r="X88" s="264">
        <v>1</v>
      </c>
      <c r="Y88" s="159"/>
      <c r="Z88" s="166">
        <f t="shared" si="10"/>
        <v>2558.52</v>
      </c>
      <c r="AA88" s="167">
        <f t="shared" si="11"/>
        <v>7.5852592941176482</v>
      </c>
      <c r="AB88" s="168"/>
    </row>
    <row r="89" spans="2:28" ht="18" customHeight="1">
      <c r="B89" s="303" t="s">
        <v>303</v>
      </c>
      <c r="C89" s="304" t="s">
        <v>499</v>
      </c>
      <c r="D89" s="305">
        <v>1</v>
      </c>
      <c r="E89" s="161" t="s">
        <v>384</v>
      </c>
      <c r="F89" s="72" t="s">
        <v>295</v>
      </c>
      <c r="G89" s="72" t="s">
        <v>295</v>
      </c>
      <c r="H89" s="55" t="s">
        <v>487</v>
      </c>
      <c r="I89" s="162">
        <v>3.14</v>
      </c>
      <c r="J89" s="263">
        <v>2206</v>
      </c>
      <c r="K89" s="163">
        <f t="shared" si="76"/>
        <v>206</v>
      </c>
      <c r="L89" s="164">
        <f t="shared" si="1"/>
        <v>11.392501207843139</v>
      </c>
      <c r="M89" s="164">
        <f t="shared" si="2"/>
        <v>0</v>
      </c>
      <c r="N89" s="164">
        <f t="shared" si="3"/>
        <v>0</v>
      </c>
      <c r="O89" s="164">
        <f t="shared" si="4"/>
        <v>0</v>
      </c>
      <c r="P89" s="165">
        <f t="shared" si="77"/>
        <v>3.6281850980392161</v>
      </c>
      <c r="Q89" s="164">
        <f t="shared" si="78"/>
        <v>0</v>
      </c>
      <c r="R89" s="164">
        <f t="shared" si="79"/>
        <v>0</v>
      </c>
      <c r="S89" s="164">
        <f t="shared" si="80"/>
        <v>0</v>
      </c>
      <c r="T89" s="253" t="str">
        <f t="shared" si="81"/>
        <v>S</v>
      </c>
      <c r="U89" s="264">
        <v>1</v>
      </c>
      <c r="V89" s="264">
        <v>1</v>
      </c>
      <c r="W89" s="264">
        <v>1</v>
      </c>
      <c r="X89" s="264">
        <v>1</v>
      </c>
      <c r="Y89" s="159"/>
      <c r="Z89" s="166">
        <f t="shared" si="10"/>
        <v>646.84</v>
      </c>
      <c r="AA89" s="167">
        <f t="shared" si="11"/>
        <v>11.392501207843139</v>
      </c>
      <c r="AB89" s="168"/>
    </row>
    <row r="90" spans="2:28" ht="18" customHeight="1">
      <c r="B90" s="303" t="s">
        <v>303</v>
      </c>
      <c r="C90" s="304" t="s">
        <v>499</v>
      </c>
      <c r="D90" s="305">
        <v>1</v>
      </c>
      <c r="E90" s="161" t="s">
        <v>385</v>
      </c>
      <c r="F90" s="72" t="s">
        <v>296</v>
      </c>
      <c r="G90" s="72" t="s">
        <v>290</v>
      </c>
      <c r="H90" s="55" t="s">
        <v>489</v>
      </c>
      <c r="I90" s="162">
        <v>5.3</v>
      </c>
      <c r="J90" s="263">
        <v>4206</v>
      </c>
      <c r="K90" s="163">
        <f t="shared" si="76"/>
        <v>206</v>
      </c>
      <c r="L90" s="164">
        <f t="shared" si="1"/>
        <v>7.074350211764707</v>
      </c>
      <c r="M90" s="164">
        <f t="shared" si="2"/>
        <v>0</v>
      </c>
      <c r="N90" s="164">
        <f t="shared" si="3"/>
        <v>0</v>
      </c>
      <c r="O90" s="164">
        <f t="shared" si="4"/>
        <v>0</v>
      </c>
      <c r="P90" s="165">
        <f t="shared" si="77"/>
        <v>1.3347830588235297</v>
      </c>
      <c r="Q90" s="164">
        <f t="shared" si="78"/>
        <v>0</v>
      </c>
      <c r="R90" s="164">
        <f t="shared" si="79"/>
        <v>0</v>
      </c>
      <c r="S90" s="164">
        <f t="shared" si="80"/>
        <v>0</v>
      </c>
      <c r="T90" s="253" t="str">
        <f t="shared" si="81"/>
        <v>V</v>
      </c>
      <c r="U90" s="264">
        <v>1</v>
      </c>
      <c r="V90" s="264">
        <v>1</v>
      </c>
      <c r="W90" s="264">
        <v>1</v>
      </c>
      <c r="X90" s="264">
        <v>1</v>
      </c>
      <c r="Y90" s="159"/>
      <c r="Z90" s="166">
        <f t="shared" si="10"/>
        <v>1091.8</v>
      </c>
      <c r="AA90" s="167">
        <f t="shared" si="11"/>
        <v>7.074350211764707</v>
      </c>
      <c r="AB90" s="168"/>
    </row>
    <row r="91" spans="2:28" ht="18" customHeight="1">
      <c r="B91" s="303" t="s">
        <v>303</v>
      </c>
      <c r="C91" s="304" t="s">
        <v>500</v>
      </c>
      <c r="D91" s="305">
        <v>0</v>
      </c>
      <c r="E91" s="161" t="s">
        <v>305</v>
      </c>
      <c r="F91" s="72" t="s">
        <v>225</v>
      </c>
      <c r="G91" s="72" t="s">
        <v>290</v>
      </c>
      <c r="H91" s="55" t="s">
        <v>502</v>
      </c>
      <c r="I91" s="162">
        <v>16</v>
      </c>
      <c r="J91" s="263">
        <v>6200</v>
      </c>
      <c r="K91" s="163">
        <f t="shared" si="76"/>
        <v>200</v>
      </c>
      <c r="L91" s="164">
        <f t="shared" si="1"/>
        <v>35.13725490196078</v>
      </c>
      <c r="M91" s="164">
        <f t="shared" si="2"/>
        <v>0</v>
      </c>
      <c r="N91" s="164">
        <f t="shared" si="3"/>
        <v>0</v>
      </c>
      <c r="O91" s="164">
        <f t="shared" si="4"/>
        <v>0</v>
      </c>
      <c r="P91" s="165">
        <f t="shared" si="77"/>
        <v>2.1960784313725488</v>
      </c>
      <c r="Q91" s="164">
        <f t="shared" si="78"/>
        <v>0</v>
      </c>
      <c r="R91" s="164">
        <f t="shared" si="79"/>
        <v>0</v>
      </c>
      <c r="S91" s="164">
        <f t="shared" si="80"/>
        <v>0</v>
      </c>
      <c r="T91" s="253" t="str">
        <f t="shared" si="81"/>
        <v>V</v>
      </c>
      <c r="U91" s="264">
        <v>1</v>
      </c>
      <c r="V91" s="264">
        <v>1</v>
      </c>
      <c r="W91" s="264">
        <v>1</v>
      </c>
      <c r="X91" s="264">
        <v>1</v>
      </c>
      <c r="Y91" s="159"/>
      <c r="Z91" s="166">
        <f t="shared" si="10"/>
        <v>3200</v>
      </c>
      <c r="AA91" s="167">
        <f t="shared" si="11"/>
        <v>35.13725490196078</v>
      </c>
      <c r="AB91" s="168"/>
    </row>
    <row r="92" spans="2:28" ht="18" customHeight="1">
      <c r="B92" s="303" t="s">
        <v>303</v>
      </c>
      <c r="C92" s="304" t="s">
        <v>500</v>
      </c>
      <c r="D92" s="305">
        <v>0</v>
      </c>
      <c r="E92" s="161" t="s">
        <v>433</v>
      </c>
      <c r="F92" s="72" t="s">
        <v>465</v>
      </c>
      <c r="G92" s="72" t="s">
        <v>290</v>
      </c>
      <c r="H92" s="55" t="s">
        <v>494</v>
      </c>
      <c r="I92" s="162">
        <v>14.74</v>
      </c>
      <c r="J92" s="263">
        <v>11200</v>
      </c>
      <c r="K92" s="163">
        <f t="shared" si="76"/>
        <v>200</v>
      </c>
      <c r="L92" s="164">
        <f t="shared" si="1"/>
        <v>21.44525490196078</v>
      </c>
      <c r="M92" s="164">
        <f t="shared" si="2"/>
        <v>0</v>
      </c>
      <c r="N92" s="164">
        <f t="shared" si="3"/>
        <v>0</v>
      </c>
      <c r="O92" s="164">
        <f t="shared" si="4"/>
        <v>0</v>
      </c>
      <c r="P92" s="165">
        <f t="shared" si="77"/>
        <v>1.4549019607843134</v>
      </c>
      <c r="Q92" s="164">
        <f t="shared" si="78"/>
        <v>0</v>
      </c>
      <c r="R92" s="164">
        <f t="shared" si="79"/>
        <v>0</v>
      </c>
      <c r="S92" s="164">
        <f t="shared" si="80"/>
        <v>0</v>
      </c>
      <c r="T92" s="253" t="str">
        <f t="shared" si="81"/>
        <v>S</v>
      </c>
      <c r="U92" s="264">
        <v>1</v>
      </c>
      <c r="V92" s="264">
        <v>1</v>
      </c>
      <c r="W92" s="264">
        <v>1</v>
      </c>
      <c r="X92" s="264">
        <v>1</v>
      </c>
      <c r="Y92" s="159"/>
      <c r="Z92" s="166">
        <f t="shared" si="10"/>
        <v>2948</v>
      </c>
      <c r="AA92" s="167">
        <f t="shared" si="11"/>
        <v>21.44525490196078</v>
      </c>
      <c r="AB92" s="168"/>
    </row>
    <row r="93" spans="2:28" ht="18" customHeight="1">
      <c r="B93" s="303" t="s">
        <v>303</v>
      </c>
      <c r="C93" s="304" t="s">
        <v>500</v>
      </c>
      <c r="D93" s="305">
        <v>0</v>
      </c>
      <c r="E93" s="161" t="s">
        <v>503</v>
      </c>
      <c r="F93" s="72" t="s">
        <v>504</v>
      </c>
      <c r="G93" s="72" t="s">
        <v>483</v>
      </c>
      <c r="H93" s="55" t="s">
        <v>494</v>
      </c>
      <c r="I93" s="162">
        <v>44.3</v>
      </c>
      <c r="J93" s="263">
        <v>7200</v>
      </c>
      <c r="K93" s="163">
        <f t="shared" si="76"/>
        <v>200</v>
      </c>
      <c r="L93" s="164">
        <f t="shared" si="1"/>
        <v>32.590901960784308</v>
      </c>
      <c r="M93" s="164">
        <f t="shared" si="2"/>
        <v>0</v>
      </c>
      <c r="N93" s="164">
        <f t="shared" si="3"/>
        <v>0</v>
      </c>
      <c r="O93" s="164">
        <f t="shared" si="4"/>
        <v>0</v>
      </c>
      <c r="P93" s="165">
        <f t="shared" si="77"/>
        <v>0.73568627450980384</v>
      </c>
      <c r="Q93" s="164">
        <f t="shared" si="78"/>
        <v>0</v>
      </c>
      <c r="R93" s="164">
        <f t="shared" si="79"/>
        <v>0</v>
      </c>
      <c r="S93" s="164">
        <f t="shared" si="80"/>
        <v>0</v>
      </c>
      <c r="T93" s="253" t="str">
        <f t="shared" si="81"/>
        <v>V</v>
      </c>
      <c r="U93" s="264">
        <v>1</v>
      </c>
      <c r="V93" s="264">
        <v>1</v>
      </c>
      <c r="W93" s="264">
        <v>1</v>
      </c>
      <c r="X93" s="264">
        <v>1</v>
      </c>
      <c r="Y93" s="159"/>
      <c r="Z93" s="166">
        <f t="shared" si="10"/>
        <v>8860</v>
      </c>
      <c r="AA93" s="167">
        <f t="shared" si="11"/>
        <v>32.590901960784308</v>
      </c>
      <c r="AB93" s="168"/>
    </row>
    <row r="94" spans="2:28" ht="18" customHeight="1">
      <c r="B94" s="303" t="s">
        <v>303</v>
      </c>
      <c r="C94" s="304" t="s">
        <v>500</v>
      </c>
      <c r="D94" s="305">
        <v>0</v>
      </c>
      <c r="E94" s="161" t="s">
        <v>387</v>
      </c>
      <c r="F94" s="72" t="s">
        <v>505</v>
      </c>
      <c r="G94" s="72" t="s">
        <v>290</v>
      </c>
      <c r="H94" s="55" t="s">
        <v>297</v>
      </c>
      <c r="I94" s="162">
        <v>28.6</v>
      </c>
      <c r="J94" s="263">
        <v>8200</v>
      </c>
      <c r="K94" s="163">
        <f t="shared" si="76"/>
        <v>200</v>
      </c>
      <c r="L94" s="164">
        <f t="shared" si="1"/>
        <v>35.298007843137256</v>
      </c>
      <c r="M94" s="164">
        <f t="shared" si="2"/>
        <v>0</v>
      </c>
      <c r="N94" s="164">
        <f t="shared" si="3"/>
        <v>0</v>
      </c>
      <c r="O94" s="164">
        <f t="shared" si="4"/>
        <v>0</v>
      </c>
      <c r="P94" s="165">
        <f t="shared" si="77"/>
        <v>1.2341960784313726</v>
      </c>
      <c r="Q94" s="164">
        <f t="shared" si="78"/>
        <v>0</v>
      </c>
      <c r="R94" s="164">
        <f t="shared" si="79"/>
        <v>0</v>
      </c>
      <c r="S94" s="164">
        <f t="shared" si="80"/>
        <v>0</v>
      </c>
      <c r="T94" s="253" t="str">
        <f t="shared" si="81"/>
        <v>V</v>
      </c>
      <c r="U94" s="264">
        <v>1</v>
      </c>
      <c r="V94" s="264">
        <v>1</v>
      </c>
      <c r="W94" s="264">
        <v>1</v>
      </c>
      <c r="X94" s="264">
        <v>1</v>
      </c>
      <c r="Y94" s="159"/>
      <c r="Z94" s="166">
        <f t="shared" si="10"/>
        <v>5720</v>
      </c>
      <c r="AA94" s="167">
        <f t="shared" si="11"/>
        <v>35.298007843137256</v>
      </c>
      <c r="AB94" s="168"/>
    </row>
    <row r="95" spans="2:28" ht="18" customHeight="1">
      <c r="B95" s="303" t="s">
        <v>303</v>
      </c>
      <c r="C95" s="304" t="s">
        <v>500</v>
      </c>
      <c r="D95" s="305">
        <v>0</v>
      </c>
      <c r="E95" s="161" t="s">
        <v>308</v>
      </c>
      <c r="F95" s="72" t="s">
        <v>294</v>
      </c>
      <c r="G95" s="72" t="s">
        <v>293</v>
      </c>
      <c r="H95" s="55" t="s">
        <v>494</v>
      </c>
      <c r="I95" s="162">
        <v>31.9</v>
      </c>
      <c r="J95" s="263">
        <v>1200</v>
      </c>
      <c r="K95" s="163">
        <f t="shared" si="76"/>
        <v>200</v>
      </c>
      <c r="L95" s="164">
        <f t="shared" si="1"/>
        <v>18.914823529411766</v>
      </c>
      <c r="M95" s="164">
        <f t="shared" si="2"/>
        <v>0</v>
      </c>
      <c r="N95" s="164">
        <f t="shared" si="3"/>
        <v>0</v>
      </c>
      <c r="O95" s="164">
        <f t="shared" si="4"/>
        <v>0</v>
      </c>
      <c r="P95" s="165">
        <f t="shared" si="77"/>
        <v>0.5929411764705883</v>
      </c>
      <c r="Q95" s="164">
        <f t="shared" si="78"/>
        <v>0</v>
      </c>
      <c r="R95" s="164">
        <f t="shared" si="79"/>
        <v>0</v>
      </c>
      <c r="S95" s="164">
        <f t="shared" si="80"/>
        <v>0</v>
      </c>
      <c r="T95" s="253" t="str">
        <f t="shared" si="81"/>
        <v>B</v>
      </c>
      <c r="U95" s="264">
        <v>1</v>
      </c>
      <c r="V95" s="264">
        <v>1</v>
      </c>
      <c r="W95" s="264">
        <v>1</v>
      </c>
      <c r="X95" s="264">
        <v>1</v>
      </c>
      <c r="Y95" s="159"/>
      <c r="Z95" s="166">
        <f t="shared" si="10"/>
        <v>6380</v>
      </c>
      <c r="AA95" s="167">
        <f t="shared" si="11"/>
        <v>18.914823529411766</v>
      </c>
      <c r="AB95" s="168"/>
    </row>
    <row r="96" spans="2:28" ht="18" customHeight="1">
      <c r="B96" s="303" t="s">
        <v>303</v>
      </c>
      <c r="C96" s="304" t="s">
        <v>500</v>
      </c>
      <c r="D96" s="305">
        <v>0</v>
      </c>
      <c r="E96" s="161" t="s">
        <v>309</v>
      </c>
      <c r="F96" s="72" t="s">
        <v>506</v>
      </c>
      <c r="G96" s="72" t="s">
        <v>290</v>
      </c>
      <c r="H96" s="55" t="s">
        <v>507</v>
      </c>
      <c r="I96" s="162">
        <v>22.8</v>
      </c>
      <c r="J96" s="263">
        <v>3200</v>
      </c>
      <c r="K96" s="163">
        <f t="shared" ref="K96" si="90">SUM(IF(J96="",0,VLOOKUP(J96,Kengetal,2)))</f>
        <v>200</v>
      </c>
      <c r="L96" s="164">
        <f t="shared" ref="L96" si="91">P96*I96*U96</f>
        <v>9.3631999999999991</v>
      </c>
      <c r="M96" s="164">
        <f t="shared" ref="M96" si="92">Q96*I96*V96</f>
        <v>0</v>
      </c>
      <c r="N96" s="164">
        <f t="shared" ref="N96" si="93">R96*I96*W96</f>
        <v>0</v>
      </c>
      <c r="O96" s="164">
        <f t="shared" ref="O96" si="94">S96*I96*X96</f>
        <v>0</v>
      </c>
      <c r="P96" s="165">
        <f t="shared" si="77"/>
        <v>0.41066666666666662</v>
      </c>
      <c r="Q96" s="164">
        <f t="shared" si="78"/>
        <v>0</v>
      </c>
      <c r="R96" s="164">
        <f t="shared" si="79"/>
        <v>0</v>
      </c>
      <c r="S96" s="164">
        <f t="shared" si="80"/>
        <v>0</v>
      </c>
      <c r="T96" s="253" t="str">
        <f t="shared" ref="T96" si="95">IF(J96="","",VLOOKUP(J96,Kengetal,13,FALSE))</f>
        <v>V</v>
      </c>
      <c r="U96" s="264">
        <v>1</v>
      </c>
      <c r="V96" s="264">
        <v>1</v>
      </c>
      <c r="W96" s="264">
        <v>1</v>
      </c>
      <c r="X96" s="264">
        <v>1</v>
      </c>
      <c r="Y96" s="159"/>
      <c r="Z96" s="166">
        <f t="shared" ref="Z96" si="96">I96*K96</f>
        <v>4560</v>
      </c>
      <c r="AA96" s="167">
        <f t="shared" ref="AA96" si="97">L96+M96+N96+O96</f>
        <v>9.3631999999999991</v>
      </c>
      <c r="AB96" s="168"/>
    </row>
    <row r="97" spans="2:28" ht="18" customHeight="1">
      <c r="B97" s="303" t="s">
        <v>303</v>
      </c>
      <c r="C97" s="304" t="s">
        <v>500</v>
      </c>
      <c r="D97" s="305">
        <v>0</v>
      </c>
      <c r="E97" s="161" t="s">
        <v>395</v>
      </c>
      <c r="F97" s="72" t="s">
        <v>226</v>
      </c>
      <c r="G97" s="72" t="s">
        <v>290</v>
      </c>
      <c r="H97" s="55" t="s">
        <v>493</v>
      </c>
      <c r="I97" s="162">
        <v>100.5</v>
      </c>
      <c r="J97" s="263">
        <v>5200</v>
      </c>
      <c r="K97" s="163">
        <f t="shared" si="76"/>
        <v>200</v>
      </c>
      <c r="L97" s="164">
        <f t="shared" si="1"/>
        <v>38.29247058823529</v>
      </c>
      <c r="M97" s="164">
        <f t="shared" si="2"/>
        <v>0</v>
      </c>
      <c r="N97" s="164">
        <f t="shared" si="3"/>
        <v>0</v>
      </c>
      <c r="O97" s="164">
        <f t="shared" si="4"/>
        <v>0</v>
      </c>
      <c r="P97" s="165">
        <f t="shared" si="77"/>
        <v>0.38101960784313721</v>
      </c>
      <c r="Q97" s="164">
        <f t="shared" si="78"/>
        <v>0</v>
      </c>
      <c r="R97" s="164">
        <f t="shared" si="79"/>
        <v>0</v>
      </c>
      <c r="S97" s="164">
        <f t="shared" si="80"/>
        <v>0</v>
      </c>
      <c r="T97" s="253" t="str">
        <f t="shared" si="81"/>
        <v>V</v>
      </c>
      <c r="U97" s="264">
        <v>1</v>
      </c>
      <c r="V97" s="264">
        <v>1</v>
      </c>
      <c r="W97" s="264">
        <v>1</v>
      </c>
      <c r="X97" s="264">
        <v>1</v>
      </c>
      <c r="Y97" s="159"/>
      <c r="Z97" s="166">
        <f t="shared" si="10"/>
        <v>20100</v>
      </c>
      <c r="AA97" s="167">
        <f t="shared" si="11"/>
        <v>38.29247058823529</v>
      </c>
      <c r="AB97" s="168"/>
    </row>
    <row r="98" spans="2:28" ht="18" customHeight="1">
      <c r="B98" s="303" t="s">
        <v>303</v>
      </c>
      <c r="C98" s="304" t="s">
        <v>500</v>
      </c>
      <c r="D98" s="305">
        <v>0</v>
      </c>
      <c r="E98" s="161" t="s">
        <v>396</v>
      </c>
      <c r="F98" s="72" t="s">
        <v>506</v>
      </c>
      <c r="G98" s="72" t="s">
        <v>290</v>
      </c>
      <c r="H98" s="55" t="s">
        <v>507</v>
      </c>
      <c r="I98" s="162">
        <v>22.8</v>
      </c>
      <c r="J98" s="263">
        <v>3200</v>
      </c>
      <c r="K98" s="163">
        <f t="shared" si="76"/>
        <v>200</v>
      </c>
      <c r="L98" s="164">
        <f t="shared" si="1"/>
        <v>9.3631999999999991</v>
      </c>
      <c r="M98" s="164">
        <f t="shared" si="2"/>
        <v>0</v>
      </c>
      <c r="N98" s="164">
        <f t="shared" si="3"/>
        <v>0</v>
      </c>
      <c r="O98" s="164">
        <f t="shared" si="4"/>
        <v>0</v>
      </c>
      <c r="P98" s="165">
        <f t="shared" si="77"/>
        <v>0.41066666666666662</v>
      </c>
      <c r="Q98" s="164">
        <f t="shared" si="78"/>
        <v>0</v>
      </c>
      <c r="R98" s="164">
        <f t="shared" si="79"/>
        <v>0</v>
      </c>
      <c r="S98" s="164">
        <f t="shared" si="80"/>
        <v>0</v>
      </c>
      <c r="T98" s="253" t="str">
        <f t="shared" si="81"/>
        <v>V</v>
      </c>
      <c r="U98" s="264">
        <v>1</v>
      </c>
      <c r="V98" s="264">
        <v>1</v>
      </c>
      <c r="W98" s="264">
        <v>1</v>
      </c>
      <c r="X98" s="264">
        <v>1</v>
      </c>
      <c r="Y98" s="159"/>
      <c r="Z98" s="166">
        <f t="shared" si="10"/>
        <v>4560</v>
      </c>
      <c r="AA98" s="167">
        <f t="shared" si="11"/>
        <v>9.3631999999999991</v>
      </c>
      <c r="AB98" s="168"/>
    </row>
    <row r="99" spans="2:28" ht="18" customHeight="1">
      <c r="B99" s="303" t="s">
        <v>303</v>
      </c>
      <c r="C99" s="304" t="s">
        <v>500</v>
      </c>
      <c r="D99" s="305">
        <v>0</v>
      </c>
      <c r="E99" s="161" t="s">
        <v>397</v>
      </c>
      <c r="F99" s="72" t="s">
        <v>448</v>
      </c>
      <c r="G99" s="72" t="s">
        <v>290</v>
      </c>
      <c r="H99" s="55" t="s">
        <v>494</v>
      </c>
      <c r="I99" s="162">
        <v>7.4</v>
      </c>
      <c r="J99" s="263">
        <v>3200</v>
      </c>
      <c r="K99" s="163">
        <f t="shared" si="76"/>
        <v>200</v>
      </c>
      <c r="L99" s="164">
        <f t="shared" si="1"/>
        <v>3.038933333333333</v>
      </c>
      <c r="M99" s="164">
        <f t="shared" si="2"/>
        <v>0</v>
      </c>
      <c r="N99" s="164">
        <f t="shared" si="3"/>
        <v>0</v>
      </c>
      <c r="O99" s="164">
        <f t="shared" si="4"/>
        <v>0</v>
      </c>
      <c r="P99" s="165">
        <f t="shared" si="77"/>
        <v>0.41066666666666662</v>
      </c>
      <c r="Q99" s="164">
        <f t="shared" si="78"/>
        <v>0</v>
      </c>
      <c r="R99" s="164">
        <f t="shared" si="79"/>
        <v>0</v>
      </c>
      <c r="S99" s="164">
        <f t="shared" si="80"/>
        <v>0</v>
      </c>
      <c r="T99" s="253" t="str">
        <f t="shared" si="81"/>
        <v>V</v>
      </c>
      <c r="U99" s="264">
        <v>1</v>
      </c>
      <c r="V99" s="264">
        <v>1</v>
      </c>
      <c r="W99" s="264">
        <v>1</v>
      </c>
      <c r="X99" s="264">
        <v>1</v>
      </c>
      <c r="Y99" s="159"/>
      <c r="Z99" s="166">
        <f t="shared" si="10"/>
        <v>1480</v>
      </c>
      <c r="AA99" s="167">
        <f t="shared" si="11"/>
        <v>3.038933333333333</v>
      </c>
      <c r="AB99" s="168"/>
    </row>
    <row r="100" spans="2:28" ht="18" customHeight="1">
      <c r="B100" s="303" t="s">
        <v>303</v>
      </c>
      <c r="C100" s="304" t="s">
        <v>500</v>
      </c>
      <c r="D100" s="305">
        <v>0</v>
      </c>
      <c r="E100" s="161" t="s">
        <v>508</v>
      </c>
      <c r="F100" s="72" t="s">
        <v>444</v>
      </c>
      <c r="G100" s="72" t="s">
        <v>295</v>
      </c>
      <c r="H100" s="55" t="s">
        <v>297</v>
      </c>
      <c r="I100" s="162">
        <v>1.2</v>
      </c>
      <c r="J100" s="263">
        <v>2200</v>
      </c>
      <c r="K100" s="163">
        <f t="shared" si="76"/>
        <v>200</v>
      </c>
      <c r="L100" s="164">
        <f t="shared" si="1"/>
        <v>4.2270117647058827</v>
      </c>
      <c r="M100" s="164">
        <f t="shared" si="2"/>
        <v>0</v>
      </c>
      <c r="N100" s="164">
        <f t="shared" si="3"/>
        <v>0</v>
      </c>
      <c r="O100" s="164">
        <f t="shared" si="4"/>
        <v>0</v>
      </c>
      <c r="P100" s="165">
        <f t="shared" si="77"/>
        <v>3.5225098039215688</v>
      </c>
      <c r="Q100" s="164">
        <f t="shared" si="78"/>
        <v>0</v>
      </c>
      <c r="R100" s="164">
        <f t="shared" si="79"/>
        <v>0</v>
      </c>
      <c r="S100" s="164">
        <f t="shared" si="80"/>
        <v>0</v>
      </c>
      <c r="T100" s="253" t="str">
        <f t="shared" si="81"/>
        <v>S</v>
      </c>
      <c r="U100" s="264">
        <v>1</v>
      </c>
      <c r="V100" s="264">
        <v>1</v>
      </c>
      <c r="W100" s="264">
        <v>1</v>
      </c>
      <c r="X100" s="264">
        <v>1</v>
      </c>
      <c r="Y100" s="159"/>
      <c r="Z100" s="166">
        <f t="shared" si="10"/>
        <v>240</v>
      </c>
      <c r="AA100" s="167">
        <f t="shared" si="11"/>
        <v>4.2270117647058827</v>
      </c>
      <c r="AB100" s="168"/>
    </row>
    <row r="101" spans="2:28" ht="18" customHeight="1">
      <c r="B101" s="303" t="s">
        <v>303</v>
      </c>
      <c r="C101" s="304" t="s">
        <v>500</v>
      </c>
      <c r="D101" s="305">
        <v>0</v>
      </c>
      <c r="E101" s="161" t="s">
        <v>509</v>
      </c>
      <c r="F101" s="72" t="s">
        <v>294</v>
      </c>
      <c r="G101" s="72" t="s">
        <v>293</v>
      </c>
      <c r="H101" s="55" t="s">
        <v>494</v>
      </c>
      <c r="I101" s="162">
        <v>26.9</v>
      </c>
      <c r="J101" s="263">
        <v>1200</v>
      </c>
      <c r="K101" s="163">
        <f t="shared" si="76"/>
        <v>200</v>
      </c>
      <c r="L101" s="164">
        <f t="shared" si="1"/>
        <v>15.950117647058825</v>
      </c>
      <c r="M101" s="164">
        <f t="shared" si="2"/>
        <v>0</v>
      </c>
      <c r="N101" s="164">
        <f t="shared" si="3"/>
        <v>0</v>
      </c>
      <c r="O101" s="164">
        <f t="shared" si="4"/>
        <v>0</v>
      </c>
      <c r="P101" s="165">
        <f t="shared" si="77"/>
        <v>0.5929411764705883</v>
      </c>
      <c r="Q101" s="164">
        <f t="shared" si="78"/>
        <v>0</v>
      </c>
      <c r="R101" s="164">
        <f t="shared" si="79"/>
        <v>0</v>
      </c>
      <c r="S101" s="164">
        <f t="shared" si="80"/>
        <v>0</v>
      </c>
      <c r="T101" s="253" t="str">
        <f t="shared" si="81"/>
        <v>B</v>
      </c>
      <c r="U101" s="264">
        <v>1</v>
      </c>
      <c r="V101" s="264">
        <v>1</v>
      </c>
      <c r="W101" s="264">
        <v>1</v>
      </c>
      <c r="X101" s="264">
        <v>1</v>
      </c>
      <c r="Y101" s="159"/>
      <c r="Z101" s="166">
        <f t="shared" si="10"/>
        <v>5380</v>
      </c>
      <c r="AA101" s="167">
        <f t="shared" si="11"/>
        <v>15.950117647058825</v>
      </c>
      <c r="AB101" s="168"/>
    </row>
    <row r="102" spans="2:28" ht="18" customHeight="1">
      <c r="B102" s="303" t="s">
        <v>303</v>
      </c>
      <c r="C102" s="304" t="s">
        <v>500</v>
      </c>
      <c r="D102" s="305">
        <v>0</v>
      </c>
      <c r="E102" s="161" t="s">
        <v>510</v>
      </c>
      <c r="F102" s="72" t="s">
        <v>511</v>
      </c>
      <c r="G102" s="72" t="s">
        <v>483</v>
      </c>
      <c r="H102" s="55" t="s">
        <v>494</v>
      </c>
      <c r="I102" s="162">
        <v>60.8</v>
      </c>
      <c r="J102" s="263">
        <v>7200</v>
      </c>
      <c r="K102" s="163">
        <f t="shared" si="76"/>
        <v>200</v>
      </c>
      <c r="L102" s="164">
        <f t="shared" si="1"/>
        <v>44.729725490196074</v>
      </c>
      <c r="M102" s="164">
        <f t="shared" si="2"/>
        <v>0</v>
      </c>
      <c r="N102" s="164">
        <f t="shared" si="3"/>
        <v>0</v>
      </c>
      <c r="O102" s="164">
        <f t="shared" si="4"/>
        <v>0</v>
      </c>
      <c r="P102" s="165">
        <f t="shared" si="77"/>
        <v>0.73568627450980384</v>
      </c>
      <c r="Q102" s="164">
        <f t="shared" si="78"/>
        <v>0</v>
      </c>
      <c r="R102" s="164">
        <f t="shared" si="79"/>
        <v>0</v>
      </c>
      <c r="S102" s="164">
        <f t="shared" si="80"/>
        <v>0</v>
      </c>
      <c r="T102" s="253" t="str">
        <f t="shared" si="81"/>
        <v>V</v>
      </c>
      <c r="U102" s="264">
        <v>1</v>
      </c>
      <c r="V102" s="264">
        <v>1</v>
      </c>
      <c r="W102" s="264">
        <v>1</v>
      </c>
      <c r="X102" s="264">
        <v>1</v>
      </c>
      <c r="Y102" s="159"/>
      <c r="Z102" s="166">
        <f t="shared" si="10"/>
        <v>12160</v>
      </c>
      <c r="AA102" s="167">
        <f t="shared" si="11"/>
        <v>44.729725490196074</v>
      </c>
      <c r="AB102" s="168"/>
    </row>
    <row r="103" spans="2:28" ht="18" customHeight="1">
      <c r="B103" s="303" t="s">
        <v>303</v>
      </c>
      <c r="C103" s="304" t="s">
        <v>500</v>
      </c>
      <c r="D103" s="305">
        <v>0</v>
      </c>
      <c r="E103" s="161" t="s">
        <v>399</v>
      </c>
      <c r="F103" s="72" t="s">
        <v>295</v>
      </c>
      <c r="G103" s="72" t="s">
        <v>295</v>
      </c>
      <c r="H103" s="55" t="s">
        <v>297</v>
      </c>
      <c r="I103" s="162">
        <v>5.2</v>
      </c>
      <c r="J103" s="263">
        <v>2200</v>
      </c>
      <c r="K103" s="163">
        <f t="shared" si="76"/>
        <v>200</v>
      </c>
      <c r="L103" s="164">
        <f t="shared" si="1"/>
        <v>18.317050980392157</v>
      </c>
      <c r="M103" s="164">
        <f t="shared" si="2"/>
        <v>0</v>
      </c>
      <c r="N103" s="164">
        <f t="shared" si="3"/>
        <v>0</v>
      </c>
      <c r="O103" s="164">
        <f t="shared" si="4"/>
        <v>0</v>
      </c>
      <c r="P103" s="165">
        <f t="shared" si="77"/>
        <v>3.5225098039215688</v>
      </c>
      <c r="Q103" s="164">
        <f t="shared" si="78"/>
        <v>0</v>
      </c>
      <c r="R103" s="164">
        <f t="shared" si="79"/>
        <v>0</v>
      </c>
      <c r="S103" s="164">
        <f t="shared" si="80"/>
        <v>0</v>
      </c>
      <c r="T103" s="253" t="str">
        <f t="shared" si="81"/>
        <v>S</v>
      </c>
      <c r="U103" s="264">
        <v>1</v>
      </c>
      <c r="V103" s="264">
        <v>1</v>
      </c>
      <c r="W103" s="264">
        <v>1</v>
      </c>
      <c r="X103" s="264">
        <v>1</v>
      </c>
      <c r="Y103" s="159"/>
      <c r="Z103" s="166">
        <f t="shared" si="10"/>
        <v>1040</v>
      </c>
      <c r="AA103" s="167">
        <f t="shared" si="11"/>
        <v>18.317050980392157</v>
      </c>
      <c r="AB103" s="168"/>
    </row>
    <row r="104" spans="2:28" ht="18" customHeight="1">
      <c r="B104" s="303" t="s">
        <v>303</v>
      </c>
      <c r="C104" s="304" t="s">
        <v>500</v>
      </c>
      <c r="D104" s="305">
        <v>0</v>
      </c>
      <c r="E104" s="161" t="s">
        <v>512</v>
      </c>
      <c r="F104" s="72" t="s">
        <v>460</v>
      </c>
      <c r="G104" s="72" t="s">
        <v>295</v>
      </c>
      <c r="H104" s="55" t="s">
        <v>297</v>
      </c>
      <c r="I104" s="162">
        <v>3.4</v>
      </c>
      <c r="J104" s="263">
        <v>2200</v>
      </c>
      <c r="K104" s="163">
        <f t="shared" si="76"/>
        <v>200</v>
      </c>
      <c r="L104" s="164">
        <f t="shared" si="1"/>
        <v>11.976533333333334</v>
      </c>
      <c r="M104" s="164">
        <f t="shared" si="2"/>
        <v>0</v>
      </c>
      <c r="N104" s="164">
        <f t="shared" si="3"/>
        <v>0</v>
      </c>
      <c r="O104" s="164">
        <f t="shared" si="4"/>
        <v>0</v>
      </c>
      <c r="P104" s="165">
        <f t="shared" si="77"/>
        <v>3.5225098039215688</v>
      </c>
      <c r="Q104" s="164">
        <f t="shared" si="78"/>
        <v>0</v>
      </c>
      <c r="R104" s="164">
        <f t="shared" si="79"/>
        <v>0</v>
      </c>
      <c r="S104" s="164">
        <f t="shared" si="80"/>
        <v>0</v>
      </c>
      <c r="T104" s="253" t="str">
        <f t="shared" si="81"/>
        <v>S</v>
      </c>
      <c r="U104" s="264">
        <v>1</v>
      </c>
      <c r="V104" s="264">
        <v>1</v>
      </c>
      <c r="W104" s="264">
        <v>1</v>
      </c>
      <c r="X104" s="264">
        <v>1</v>
      </c>
      <c r="Y104" s="159"/>
      <c r="Z104" s="166">
        <f t="shared" si="10"/>
        <v>680</v>
      </c>
      <c r="AA104" s="167">
        <f t="shared" si="11"/>
        <v>11.976533333333334</v>
      </c>
      <c r="AB104" s="168"/>
    </row>
    <row r="105" spans="2:28" ht="18" customHeight="1">
      <c r="B105" s="303" t="s">
        <v>303</v>
      </c>
      <c r="C105" s="304" t="s">
        <v>500</v>
      </c>
      <c r="D105" s="305">
        <v>0</v>
      </c>
      <c r="E105" s="161" t="s">
        <v>390</v>
      </c>
      <c r="F105" s="72" t="s">
        <v>295</v>
      </c>
      <c r="G105" s="72" t="s">
        <v>295</v>
      </c>
      <c r="H105" s="55" t="s">
        <v>297</v>
      </c>
      <c r="I105" s="162">
        <v>4.9000000000000004</v>
      </c>
      <c r="J105" s="263">
        <v>2200</v>
      </c>
      <c r="K105" s="163">
        <f t="shared" si="76"/>
        <v>200</v>
      </c>
      <c r="L105" s="164">
        <f t="shared" si="1"/>
        <v>17.260298039215687</v>
      </c>
      <c r="M105" s="164">
        <f t="shared" si="2"/>
        <v>0</v>
      </c>
      <c r="N105" s="164">
        <f t="shared" si="3"/>
        <v>0</v>
      </c>
      <c r="O105" s="164">
        <f t="shared" si="4"/>
        <v>0</v>
      </c>
      <c r="P105" s="165">
        <f t="shared" si="77"/>
        <v>3.5225098039215688</v>
      </c>
      <c r="Q105" s="164">
        <f t="shared" si="78"/>
        <v>0</v>
      </c>
      <c r="R105" s="164">
        <f t="shared" si="79"/>
        <v>0</v>
      </c>
      <c r="S105" s="164">
        <f t="shared" si="80"/>
        <v>0</v>
      </c>
      <c r="T105" s="253" t="str">
        <f t="shared" si="81"/>
        <v>S</v>
      </c>
      <c r="U105" s="264">
        <v>1</v>
      </c>
      <c r="V105" s="264">
        <v>1</v>
      </c>
      <c r="W105" s="264">
        <v>1</v>
      </c>
      <c r="X105" s="264">
        <v>1</v>
      </c>
      <c r="Y105" s="159"/>
      <c r="Z105" s="166">
        <f t="shared" si="10"/>
        <v>980.00000000000011</v>
      </c>
      <c r="AA105" s="167">
        <f t="shared" si="11"/>
        <v>17.260298039215687</v>
      </c>
      <c r="AB105" s="168"/>
    </row>
    <row r="106" spans="2:28" ht="18" customHeight="1">
      <c r="B106" s="303" t="s">
        <v>303</v>
      </c>
      <c r="C106" s="304" t="s">
        <v>500</v>
      </c>
      <c r="D106" s="305">
        <v>0</v>
      </c>
      <c r="E106" s="161" t="s">
        <v>401</v>
      </c>
      <c r="F106" s="72" t="s">
        <v>448</v>
      </c>
      <c r="G106" s="72" t="s">
        <v>290</v>
      </c>
      <c r="H106" s="55" t="s">
        <v>494</v>
      </c>
      <c r="I106" s="162">
        <v>83.56</v>
      </c>
      <c r="J106" s="263">
        <v>3200</v>
      </c>
      <c r="K106" s="163">
        <f t="shared" si="76"/>
        <v>200</v>
      </c>
      <c r="L106" s="164">
        <f t="shared" si="1"/>
        <v>34.315306666666665</v>
      </c>
      <c r="M106" s="164">
        <f t="shared" si="2"/>
        <v>0</v>
      </c>
      <c r="N106" s="164">
        <f t="shared" si="3"/>
        <v>0</v>
      </c>
      <c r="O106" s="164">
        <f t="shared" si="4"/>
        <v>0</v>
      </c>
      <c r="P106" s="165">
        <f t="shared" si="77"/>
        <v>0.41066666666666662</v>
      </c>
      <c r="Q106" s="164">
        <f t="shared" si="78"/>
        <v>0</v>
      </c>
      <c r="R106" s="164">
        <f t="shared" si="79"/>
        <v>0</v>
      </c>
      <c r="S106" s="164">
        <f t="shared" si="80"/>
        <v>0</v>
      </c>
      <c r="T106" s="253" t="str">
        <f t="shared" si="81"/>
        <v>V</v>
      </c>
      <c r="U106" s="264">
        <v>1</v>
      </c>
      <c r="V106" s="264">
        <v>1</v>
      </c>
      <c r="W106" s="264">
        <v>1</v>
      </c>
      <c r="X106" s="264">
        <v>1</v>
      </c>
      <c r="Y106" s="159"/>
      <c r="Z106" s="166">
        <f t="shared" si="10"/>
        <v>16712</v>
      </c>
      <c r="AA106" s="167">
        <f t="shared" si="11"/>
        <v>34.315306666666665</v>
      </c>
      <c r="AB106" s="168"/>
    </row>
    <row r="107" spans="2:28" ht="18" customHeight="1">
      <c r="B107" s="303" t="s">
        <v>303</v>
      </c>
      <c r="C107" s="304" t="s">
        <v>500</v>
      </c>
      <c r="D107" s="305">
        <v>0</v>
      </c>
      <c r="E107" s="161" t="s">
        <v>513</v>
      </c>
      <c r="F107" s="72" t="s">
        <v>514</v>
      </c>
      <c r="G107" s="72" t="s">
        <v>483</v>
      </c>
      <c r="H107" s="55" t="s">
        <v>494</v>
      </c>
      <c r="I107" s="162">
        <v>53.8</v>
      </c>
      <c r="J107" s="263">
        <v>7200</v>
      </c>
      <c r="K107" s="163">
        <f t="shared" si="76"/>
        <v>200</v>
      </c>
      <c r="L107" s="164">
        <f t="shared" si="1"/>
        <v>39.579921568627448</v>
      </c>
      <c r="M107" s="164">
        <f t="shared" si="2"/>
        <v>0</v>
      </c>
      <c r="N107" s="164">
        <f t="shared" si="3"/>
        <v>0</v>
      </c>
      <c r="O107" s="164">
        <f t="shared" si="4"/>
        <v>0</v>
      </c>
      <c r="P107" s="165">
        <f t="shared" si="77"/>
        <v>0.73568627450980384</v>
      </c>
      <c r="Q107" s="164">
        <f t="shared" si="78"/>
        <v>0</v>
      </c>
      <c r="R107" s="164">
        <f t="shared" si="79"/>
        <v>0</v>
      </c>
      <c r="S107" s="164">
        <f t="shared" si="80"/>
        <v>0</v>
      </c>
      <c r="T107" s="253" t="str">
        <f t="shared" si="81"/>
        <v>V</v>
      </c>
      <c r="U107" s="264">
        <v>1</v>
      </c>
      <c r="V107" s="264">
        <v>1</v>
      </c>
      <c r="W107" s="264">
        <v>1</v>
      </c>
      <c r="X107" s="264">
        <v>1</v>
      </c>
      <c r="Y107" s="159"/>
      <c r="Z107" s="166">
        <f t="shared" si="10"/>
        <v>10760</v>
      </c>
      <c r="AA107" s="167">
        <f t="shared" si="11"/>
        <v>39.579921568627448</v>
      </c>
      <c r="AB107" s="168"/>
    </row>
    <row r="108" spans="2:28" ht="18" customHeight="1">
      <c r="B108" s="303" t="s">
        <v>303</v>
      </c>
      <c r="C108" s="304" t="s">
        <v>500</v>
      </c>
      <c r="D108" s="305">
        <v>0</v>
      </c>
      <c r="E108" s="161" t="s">
        <v>515</v>
      </c>
      <c r="F108" s="72" t="s">
        <v>516</v>
      </c>
      <c r="G108" s="72" t="s">
        <v>483</v>
      </c>
      <c r="H108" s="55" t="s">
        <v>494</v>
      </c>
      <c r="I108" s="162">
        <v>53.8</v>
      </c>
      <c r="J108" s="263">
        <v>7200</v>
      </c>
      <c r="K108" s="163">
        <f t="shared" si="76"/>
        <v>200</v>
      </c>
      <c r="L108" s="164">
        <f t="shared" si="1"/>
        <v>39.579921568627448</v>
      </c>
      <c r="M108" s="164">
        <f t="shared" si="2"/>
        <v>0</v>
      </c>
      <c r="N108" s="164">
        <f t="shared" si="3"/>
        <v>0</v>
      </c>
      <c r="O108" s="164">
        <f t="shared" si="4"/>
        <v>0</v>
      </c>
      <c r="P108" s="165">
        <f t="shared" si="77"/>
        <v>0.73568627450980384</v>
      </c>
      <c r="Q108" s="164">
        <f t="shared" si="78"/>
        <v>0</v>
      </c>
      <c r="R108" s="164">
        <f t="shared" si="79"/>
        <v>0</v>
      </c>
      <c r="S108" s="164">
        <f t="shared" si="80"/>
        <v>0</v>
      </c>
      <c r="T108" s="253" t="str">
        <f t="shared" si="81"/>
        <v>V</v>
      </c>
      <c r="U108" s="264">
        <v>1</v>
      </c>
      <c r="V108" s="264">
        <v>1</v>
      </c>
      <c r="W108" s="264">
        <v>1</v>
      </c>
      <c r="X108" s="264">
        <v>1</v>
      </c>
      <c r="Y108" s="159"/>
      <c r="Z108" s="166">
        <f t="shared" si="10"/>
        <v>10760</v>
      </c>
      <c r="AA108" s="167">
        <f t="shared" si="11"/>
        <v>39.579921568627448</v>
      </c>
      <c r="AB108" s="168"/>
    </row>
    <row r="109" spans="2:28" ht="18" customHeight="1">
      <c r="B109" s="303" t="s">
        <v>303</v>
      </c>
      <c r="C109" s="304" t="s">
        <v>500</v>
      </c>
      <c r="D109" s="305">
        <v>0</v>
      </c>
      <c r="E109" s="161" t="s">
        <v>322</v>
      </c>
      <c r="F109" s="72" t="s">
        <v>295</v>
      </c>
      <c r="G109" s="72" t="s">
        <v>295</v>
      </c>
      <c r="H109" s="55" t="s">
        <v>297</v>
      </c>
      <c r="I109" s="162">
        <v>4.9000000000000004</v>
      </c>
      <c r="J109" s="263">
        <v>2200</v>
      </c>
      <c r="K109" s="163">
        <f t="shared" si="76"/>
        <v>200</v>
      </c>
      <c r="L109" s="164">
        <f t="shared" si="1"/>
        <v>17.260298039215687</v>
      </c>
      <c r="M109" s="164">
        <f t="shared" si="2"/>
        <v>0</v>
      </c>
      <c r="N109" s="164">
        <f t="shared" si="3"/>
        <v>0</v>
      </c>
      <c r="O109" s="164">
        <f t="shared" si="4"/>
        <v>0</v>
      </c>
      <c r="P109" s="165">
        <f t="shared" si="77"/>
        <v>3.5225098039215688</v>
      </c>
      <c r="Q109" s="164">
        <f t="shared" si="78"/>
        <v>0</v>
      </c>
      <c r="R109" s="164">
        <f t="shared" si="79"/>
        <v>0</v>
      </c>
      <c r="S109" s="164">
        <f t="shared" si="80"/>
        <v>0</v>
      </c>
      <c r="T109" s="253" t="str">
        <f t="shared" si="81"/>
        <v>S</v>
      </c>
      <c r="U109" s="264">
        <v>1</v>
      </c>
      <c r="V109" s="264">
        <v>1</v>
      </c>
      <c r="W109" s="264">
        <v>1</v>
      </c>
      <c r="X109" s="264">
        <v>1</v>
      </c>
      <c r="Y109" s="159"/>
      <c r="Z109" s="166">
        <f t="shared" si="10"/>
        <v>980.00000000000011</v>
      </c>
      <c r="AA109" s="167">
        <f t="shared" si="11"/>
        <v>17.260298039215687</v>
      </c>
      <c r="AB109" s="168"/>
    </row>
    <row r="110" spans="2:28" ht="18" customHeight="1">
      <c r="B110" s="303" t="s">
        <v>303</v>
      </c>
      <c r="C110" s="304" t="s">
        <v>500</v>
      </c>
      <c r="D110" s="305">
        <v>1</v>
      </c>
      <c r="E110" s="161" t="s">
        <v>379</v>
      </c>
      <c r="F110" s="72" t="s">
        <v>448</v>
      </c>
      <c r="G110" s="72" t="s">
        <v>290</v>
      </c>
      <c r="H110" s="55" t="s">
        <v>494</v>
      </c>
      <c r="I110" s="162">
        <v>29</v>
      </c>
      <c r="J110" s="263">
        <v>3200</v>
      </c>
      <c r="K110" s="163">
        <f t="shared" si="76"/>
        <v>200</v>
      </c>
      <c r="L110" s="164">
        <f t="shared" si="1"/>
        <v>11.909333333333333</v>
      </c>
      <c r="M110" s="164">
        <f t="shared" si="2"/>
        <v>0</v>
      </c>
      <c r="N110" s="164">
        <f t="shared" si="3"/>
        <v>0</v>
      </c>
      <c r="O110" s="164">
        <f t="shared" si="4"/>
        <v>0</v>
      </c>
      <c r="P110" s="165">
        <f t="shared" si="77"/>
        <v>0.41066666666666662</v>
      </c>
      <c r="Q110" s="164">
        <f t="shared" si="78"/>
        <v>0</v>
      </c>
      <c r="R110" s="164">
        <f t="shared" si="79"/>
        <v>0</v>
      </c>
      <c r="S110" s="164">
        <f t="shared" si="80"/>
        <v>0</v>
      </c>
      <c r="T110" s="253" t="str">
        <f t="shared" si="81"/>
        <v>V</v>
      </c>
      <c r="U110" s="264">
        <v>1</v>
      </c>
      <c r="V110" s="264">
        <v>1</v>
      </c>
      <c r="W110" s="264">
        <v>1</v>
      </c>
      <c r="X110" s="264">
        <v>1</v>
      </c>
      <c r="Y110" s="159"/>
      <c r="Z110" s="166">
        <f t="shared" si="10"/>
        <v>5800</v>
      </c>
      <c r="AA110" s="167">
        <f t="shared" si="11"/>
        <v>11.909333333333333</v>
      </c>
      <c r="AB110" s="168"/>
    </row>
    <row r="111" spans="2:28" ht="18" customHeight="1">
      <c r="B111" s="303" t="s">
        <v>303</v>
      </c>
      <c r="C111" s="304" t="s">
        <v>500</v>
      </c>
      <c r="D111" s="305">
        <v>1</v>
      </c>
      <c r="E111" s="161" t="s">
        <v>517</v>
      </c>
      <c r="F111" s="72" t="s">
        <v>295</v>
      </c>
      <c r="G111" s="72" t="s">
        <v>295</v>
      </c>
      <c r="H111" s="55" t="s">
        <v>297</v>
      </c>
      <c r="I111" s="162">
        <v>9.8000000000000007</v>
      </c>
      <c r="J111" s="263">
        <v>2200</v>
      </c>
      <c r="K111" s="163">
        <f t="shared" si="76"/>
        <v>200</v>
      </c>
      <c r="L111" s="164">
        <f t="shared" si="1"/>
        <v>34.520596078431375</v>
      </c>
      <c r="M111" s="164">
        <f t="shared" si="2"/>
        <v>0</v>
      </c>
      <c r="N111" s="164">
        <f t="shared" si="3"/>
        <v>0</v>
      </c>
      <c r="O111" s="164">
        <f t="shared" si="4"/>
        <v>0</v>
      </c>
      <c r="P111" s="165">
        <f t="shared" si="77"/>
        <v>3.5225098039215688</v>
      </c>
      <c r="Q111" s="164">
        <f t="shared" si="78"/>
        <v>0</v>
      </c>
      <c r="R111" s="164">
        <f t="shared" si="79"/>
        <v>0</v>
      </c>
      <c r="S111" s="164">
        <f t="shared" si="80"/>
        <v>0</v>
      </c>
      <c r="T111" s="253" t="str">
        <f t="shared" si="81"/>
        <v>S</v>
      </c>
      <c r="U111" s="264">
        <v>1</v>
      </c>
      <c r="V111" s="264">
        <v>1</v>
      </c>
      <c r="W111" s="264">
        <v>1</v>
      </c>
      <c r="X111" s="264">
        <v>1</v>
      </c>
      <c r="Y111" s="159"/>
      <c r="Z111" s="166">
        <f t="shared" si="10"/>
        <v>1960.0000000000002</v>
      </c>
      <c r="AA111" s="167">
        <f t="shared" si="11"/>
        <v>34.520596078431375</v>
      </c>
      <c r="AB111" s="168"/>
    </row>
    <row r="112" spans="2:28" ht="18" customHeight="1">
      <c r="B112" s="303" t="s">
        <v>303</v>
      </c>
      <c r="C112" s="304" t="s">
        <v>500</v>
      </c>
      <c r="D112" s="305">
        <v>1</v>
      </c>
      <c r="E112" s="161" t="s">
        <v>518</v>
      </c>
      <c r="F112" s="72" t="s">
        <v>519</v>
      </c>
      <c r="G112" s="72" t="s">
        <v>290</v>
      </c>
      <c r="H112" s="55" t="s">
        <v>494</v>
      </c>
      <c r="I112" s="162">
        <v>5.7</v>
      </c>
      <c r="J112" s="263">
        <v>3200</v>
      </c>
      <c r="K112" s="163">
        <f t="shared" si="76"/>
        <v>200</v>
      </c>
      <c r="L112" s="164">
        <f t="shared" si="1"/>
        <v>2.3407999999999998</v>
      </c>
      <c r="M112" s="164">
        <f t="shared" si="2"/>
        <v>0</v>
      </c>
      <c r="N112" s="164">
        <f t="shared" si="3"/>
        <v>0</v>
      </c>
      <c r="O112" s="164">
        <f t="shared" si="4"/>
        <v>0</v>
      </c>
      <c r="P112" s="165">
        <f t="shared" si="77"/>
        <v>0.41066666666666662</v>
      </c>
      <c r="Q112" s="164">
        <f t="shared" si="78"/>
        <v>0</v>
      </c>
      <c r="R112" s="164">
        <f t="shared" si="79"/>
        <v>0</v>
      </c>
      <c r="S112" s="164">
        <f t="shared" si="80"/>
        <v>0</v>
      </c>
      <c r="T112" s="253" t="str">
        <f t="shared" si="81"/>
        <v>V</v>
      </c>
      <c r="U112" s="264">
        <v>1</v>
      </c>
      <c r="V112" s="264">
        <v>1</v>
      </c>
      <c r="W112" s="264">
        <v>1</v>
      </c>
      <c r="X112" s="264">
        <v>1</v>
      </c>
      <c r="Y112" s="159"/>
      <c r="Z112" s="166">
        <f t="shared" si="10"/>
        <v>1140</v>
      </c>
      <c r="AA112" s="167">
        <f t="shared" si="11"/>
        <v>2.3407999999999998</v>
      </c>
      <c r="AB112" s="168"/>
    </row>
    <row r="113" spans="2:28" ht="18" customHeight="1">
      <c r="B113" s="303" t="s">
        <v>303</v>
      </c>
      <c r="C113" s="304" t="s">
        <v>500</v>
      </c>
      <c r="D113" s="305">
        <v>1</v>
      </c>
      <c r="E113" s="161" t="s">
        <v>382</v>
      </c>
      <c r="F113" s="72" t="s">
        <v>520</v>
      </c>
      <c r="G113" s="72" t="s">
        <v>293</v>
      </c>
      <c r="H113" s="55" t="s">
        <v>494</v>
      </c>
      <c r="I113" s="162">
        <v>49.6</v>
      </c>
      <c r="J113" s="263">
        <v>1200</v>
      </c>
      <c r="K113" s="163">
        <f t="shared" si="76"/>
        <v>200</v>
      </c>
      <c r="L113" s="164">
        <f t="shared" si="1"/>
        <v>29.409882352941182</v>
      </c>
      <c r="M113" s="164">
        <f t="shared" si="2"/>
        <v>0</v>
      </c>
      <c r="N113" s="164">
        <f t="shared" si="3"/>
        <v>0</v>
      </c>
      <c r="O113" s="164">
        <f t="shared" si="4"/>
        <v>0</v>
      </c>
      <c r="P113" s="165">
        <f t="shared" si="77"/>
        <v>0.5929411764705883</v>
      </c>
      <c r="Q113" s="164">
        <f t="shared" si="78"/>
        <v>0</v>
      </c>
      <c r="R113" s="164">
        <f t="shared" si="79"/>
        <v>0</v>
      </c>
      <c r="S113" s="164">
        <f t="shared" si="80"/>
        <v>0</v>
      </c>
      <c r="T113" s="253" t="str">
        <f t="shared" si="81"/>
        <v>B</v>
      </c>
      <c r="U113" s="264">
        <v>1</v>
      </c>
      <c r="V113" s="264">
        <v>1</v>
      </c>
      <c r="W113" s="264">
        <v>1</v>
      </c>
      <c r="X113" s="264">
        <v>1</v>
      </c>
      <c r="Y113" s="159"/>
      <c r="Z113" s="166">
        <f t="shared" si="10"/>
        <v>9920</v>
      </c>
      <c r="AA113" s="167">
        <f t="shared" si="11"/>
        <v>29.409882352941182</v>
      </c>
      <c r="AB113" s="168"/>
    </row>
    <row r="114" spans="2:28" ht="18" customHeight="1">
      <c r="B114" s="303" t="s">
        <v>303</v>
      </c>
      <c r="C114" s="304" t="s">
        <v>500</v>
      </c>
      <c r="D114" s="160">
        <v>1</v>
      </c>
      <c r="E114" s="161" t="s">
        <v>521</v>
      </c>
      <c r="F114" s="72" t="s">
        <v>519</v>
      </c>
      <c r="G114" s="72" t="s">
        <v>290</v>
      </c>
      <c r="H114" s="55" t="s">
        <v>494</v>
      </c>
      <c r="I114" s="162">
        <v>5.7</v>
      </c>
      <c r="J114" s="263">
        <v>3200</v>
      </c>
      <c r="K114" s="163">
        <f t="shared" ref="K114:K115" si="98">SUM(IF(J114="",0,VLOOKUP(J114,Kengetal,2)))</f>
        <v>200</v>
      </c>
      <c r="L114" s="164">
        <f t="shared" ref="L114:L115" si="99">P114*I114*U114</f>
        <v>2.3407999999999998</v>
      </c>
      <c r="M114" s="164">
        <f t="shared" ref="M114:M115" si="100">Q114*I114*V114</f>
        <v>0</v>
      </c>
      <c r="N114" s="164">
        <f t="shared" ref="N114:N115" si="101">R114*I114*W114</f>
        <v>0</v>
      </c>
      <c r="O114" s="164">
        <f t="shared" ref="O114:O115" si="102">S114*I114*X114</f>
        <v>0</v>
      </c>
      <c r="P114" s="165">
        <f t="shared" si="77"/>
        <v>0.41066666666666662</v>
      </c>
      <c r="Q114" s="164">
        <f t="shared" si="78"/>
        <v>0</v>
      </c>
      <c r="R114" s="164">
        <f t="shared" si="79"/>
        <v>0</v>
      </c>
      <c r="S114" s="164">
        <f t="shared" si="80"/>
        <v>0</v>
      </c>
      <c r="T114" s="253" t="str">
        <f t="shared" ref="T114:T115" si="103">IF(J114="","",VLOOKUP(J114,Kengetal,13,FALSE))</f>
        <v>V</v>
      </c>
      <c r="U114" s="264">
        <v>1</v>
      </c>
      <c r="V114" s="264">
        <v>1</v>
      </c>
      <c r="W114" s="264">
        <v>1</v>
      </c>
      <c r="X114" s="264">
        <v>1</v>
      </c>
      <c r="Y114" s="159"/>
      <c r="Z114" s="166">
        <f t="shared" ref="Z114:Z115" si="104">I114*K114</f>
        <v>1140</v>
      </c>
      <c r="AA114" s="167">
        <f t="shared" ref="AA114:AA115" si="105">L114+M114+N114+O114</f>
        <v>2.3407999999999998</v>
      </c>
      <c r="AB114" s="168"/>
    </row>
    <row r="115" spans="2:28" ht="18" customHeight="1">
      <c r="B115" s="303" t="s">
        <v>303</v>
      </c>
      <c r="C115" s="304" t="s">
        <v>500</v>
      </c>
      <c r="D115" s="160">
        <v>1</v>
      </c>
      <c r="E115" s="161" t="s">
        <v>522</v>
      </c>
      <c r="F115" s="72" t="s">
        <v>294</v>
      </c>
      <c r="G115" s="72" t="s">
        <v>293</v>
      </c>
      <c r="H115" s="55" t="s">
        <v>494</v>
      </c>
      <c r="I115" s="162">
        <v>16.600000000000001</v>
      </c>
      <c r="J115" s="263">
        <v>1200</v>
      </c>
      <c r="K115" s="163">
        <f t="shared" si="98"/>
        <v>200</v>
      </c>
      <c r="L115" s="164">
        <f t="shared" si="99"/>
        <v>9.842823529411767</v>
      </c>
      <c r="M115" s="164">
        <f t="shared" si="100"/>
        <v>0</v>
      </c>
      <c r="N115" s="164">
        <f t="shared" si="101"/>
        <v>0</v>
      </c>
      <c r="O115" s="164">
        <f t="shared" si="102"/>
        <v>0</v>
      </c>
      <c r="P115" s="165">
        <f t="shared" si="77"/>
        <v>0.5929411764705883</v>
      </c>
      <c r="Q115" s="164">
        <f t="shared" si="78"/>
        <v>0</v>
      </c>
      <c r="R115" s="164">
        <f t="shared" si="79"/>
        <v>0</v>
      </c>
      <c r="S115" s="164">
        <f t="shared" si="80"/>
        <v>0</v>
      </c>
      <c r="T115" s="253" t="str">
        <f t="shared" si="103"/>
        <v>B</v>
      </c>
      <c r="U115" s="264">
        <v>1</v>
      </c>
      <c r="V115" s="264">
        <v>1</v>
      </c>
      <c r="W115" s="264">
        <v>1</v>
      </c>
      <c r="X115" s="264">
        <v>1</v>
      </c>
      <c r="Y115" s="159"/>
      <c r="Z115" s="166">
        <f t="shared" si="104"/>
        <v>3320.0000000000005</v>
      </c>
      <c r="AA115" s="167">
        <f t="shared" si="105"/>
        <v>9.842823529411767</v>
      </c>
      <c r="AB115" s="168"/>
    </row>
    <row r="116" spans="2:28" ht="18" customHeight="1">
      <c r="B116" s="303" t="s">
        <v>303</v>
      </c>
      <c r="C116" s="304" t="s">
        <v>500</v>
      </c>
      <c r="D116" s="160">
        <v>1</v>
      </c>
      <c r="E116" s="161" t="s">
        <v>523</v>
      </c>
      <c r="F116" s="72" t="s">
        <v>524</v>
      </c>
      <c r="G116" s="72" t="s">
        <v>483</v>
      </c>
      <c r="H116" s="55" t="s">
        <v>494</v>
      </c>
      <c r="I116" s="162">
        <v>56.7</v>
      </c>
      <c r="J116" s="263">
        <v>7200</v>
      </c>
      <c r="K116" s="163">
        <f t="shared" si="76"/>
        <v>200</v>
      </c>
      <c r="L116" s="164">
        <f t="shared" si="1"/>
        <v>41.713411764705882</v>
      </c>
      <c r="M116" s="164">
        <f t="shared" si="2"/>
        <v>0</v>
      </c>
      <c r="N116" s="164">
        <f t="shared" si="3"/>
        <v>0</v>
      </c>
      <c r="O116" s="164">
        <f t="shared" si="4"/>
        <v>0</v>
      </c>
      <c r="P116" s="165">
        <f t="shared" si="77"/>
        <v>0.73568627450980384</v>
      </c>
      <c r="Q116" s="164">
        <f t="shared" si="78"/>
        <v>0</v>
      </c>
      <c r="R116" s="164">
        <f t="shared" si="79"/>
        <v>0</v>
      </c>
      <c r="S116" s="164">
        <f t="shared" si="80"/>
        <v>0</v>
      </c>
      <c r="T116" s="253" t="str">
        <f t="shared" si="81"/>
        <v>V</v>
      </c>
      <c r="U116" s="264">
        <v>1</v>
      </c>
      <c r="V116" s="264">
        <v>1</v>
      </c>
      <c r="W116" s="264">
        <v>1</v>
      </c>
      <c r="X116" s="264">
        <v>1</v>
      </c>
      <c r="Y116" s="159"/>
      <c r="Z116" s="166">
        <f t="shared" si="10"/>
        <v>11340</v>
      </c>
      <c r="AA116" s="167">
        <f t="shared" si="11"/>
        <v>41.713411764705882</v>
      </c>
      <c r="AB116" s="168"/>
    </row>
    <row r="117" spans="2:28" ht="18" customHeight="1">
      <c r="B117" s="303" t="s">
        <v>303</v>
      </c>
      <c r="C117" s="304" t="s">
        <v>500</v>
      </c>
      <c r="D117" s="160">
        <v>1</v>
      </c>
      <c r="E117" s="161" t="s">
        <v>526</v>
      </c>
      <c r="F117" s="72" t="s">
        <v>525</v>
      </c>
      <c r="G117" s="72" t="s">
        <v>483</v>
      </c>
      <c r="H117" s="55" t="s">
        <v>494</v>
      </c>
      <c r="I117" s="162">
        <v>56.7</v>
      </c>
      <c r="J117" s="263">
        <v>7200</v>
      </c>
      <c r="K117" s="163">
        <f t="shared" si="76"/>
        <v>200</v>
      </c>
      <c r="L117" s="164">
        <f t="shared" si="1"/>
        <v>41.713411764705882</v>
      </c>
      <c r="M117" s="164">
        <f t="shared" si="2"/>
        <v>0</v>
      </c>
      <c r="N117" s="164">
        <f t="shared" si="3"/>
        <v>0</v>
      </c>
      <c r="O117" s="164">
        <f t="shared" si="4"/>
        <v>0</v>
      </c>
      <c r="P117" s="165">
        <f t="shared" si="77"/>
        <v>0.73568627450980384</v>
      </c>
      <c r="Q117" s="164">
        <f t="shared" si="78"/>
        <v>0</v>
      </c>
      <c r="R117" s="164">
        <f t="shared" si="79"/>
        <v>0</v>
      </c>
      <c r="S117" s="164">
        <f t="shared" si="80"/>
        <v>0</v>
      </c>
      <c r="T117" s="253" t="str">
        <f t="shared" si="81"/>
        <v>V</v>
      </c>
      <c r="U117" s="264">
        <v>1</v>
      </c>
      <c r="V117" s="264">
        <v>1</v>
      </c>
      <c r="W117" s="264">
        <v>1</v>
      </c>
      <c r="X117" s="264">
        <v>1</v>
      </c>
      <c r="Y117" s="159"/>
      <c r="Z117" s="166">
        <f t="shared" si="10"/>
        <v>11340</v>
      </c>
      <c r="AA117" s="167">
        <f t="shared" si="11"/>
        <v>41.713411764705882</v>
      </c>
      <c r="AB117" s="168"/>
    </row>
    <row r="118" spans="2:28" ht="18" customHeight="1">
      <c r="B118" s="303" t="s">
        <v>497</v>
      </c>
      <c r="C118" s="304" t="s">
        <v>501</v>
      </c>
      <c r="D118" s="160">
        <v>0</v>
      </c>
      <c r="E118" s="161" t="s">
        <v>305</v>
      </c>
      <c r="F118" s="72" t="s">
        <v>225</v>
      </c>
      <c r="G118" s="72" t="s">
        <v>290</v>
      </c>
      <c r="H118" s="55" t="s">
        <v>490</v>
      </c>
      <c r="I118" s="162">
        <v>6.71</v>
      </c>
      <c r="J118" s="263">
        <v>6200</v>
      </c>
      <c r="K118" s="163">
        <f t="shared" ref="K118" si="106">SUM(IF(J118="",0,VLOOKUP(J118,Kengetal,2)))</f>
        <v>200</v>
      </c>
      <c r="L118" s="164">
        <f t="shared" ref="L118" si="107">P118*I118*U118</f>
        <v>14.735686274509803</v>
      </c>
      <c r="M118" s="164">
        <f t="shared" ref="M118" si="108">Q118*I118*V118</f>
        <v>0</v>
      </c>
      <c r="N118" s="164">
        <f t="shared" ref="N118" si="109">R118*I118*W118</f>
        <v>0</v>
      </c>
      <c r="O118" s="164">
        <f t="shared" ref="O118" si="110">S118*I118*X118</f>
        <v>0</v>
      </c>
      <c r="P118" s="165">
        <f t="shared" si="77"/>
        <v>2.1960784313725488</v>
      </c>
      <c r="Q118" s="164">
        <f t="shared" si="78"/>
        <v>0</v>
      </c>
      <c r="R118" s="164">
        <f t="shared" si="79"/>
        <v>0</v>
      </c>
      <c r="S118" s="164">
        <f t="shared" si="80"/>
        <v>0</v>
      </c>
      <c r="T118" s="253" t="str">
        <f t="shared" ref="T118" si="111">IF(J118="","",VLOOKUP(J118,Kengetal,13,FALSE))</f>
        <v>V</v>
      </c>
      <c r="U118" s="264">
        <v>1</v>
      </c>
      <c r="V118" s="264">
        <v>1</v>
      </c>
      <c r="W118" s="264">
        <v>1</v>
      </c>
      <c r="X118" s="264">
        <v>1</v>
      </c>
      <c r="Y118" s="159"/>
      <c r="Z118" s="166">
        <f t="shared" ref="Z118" si="112">I118*K118</f>
        <v>1342</v>
      </c>
      <c r="AA118" s="167">
        <f t="shared" ref="AA118" si="113">L118+M118+N118+O118</f>
        <v>14.735686274509803</v>
      </c>
      <c r="AB118" s="168"/>
    </row>
    <row r="119" spans="2:28" ht="18" customHeight="1">
      <c r="B119" s="303" t="s">
        <v>497</v>
      </c>
      <c r="C119" s="304" t="s">
        <v>501</v>
      </c>
      <c r="D119" s="160">
        <v>0</v>
      </c>
      <c r="E119" s="161" t="s">
        <v>306</v>
      </c>
      <c r="F119" s="72" t="s">
        <v>468</v>
      </c>
      <c r="G119" s="72" t="s">
        <v>290</v>
      </c>
      <c r="H119" s="55" t="s">
        <v>486</v>
      </c>
      <c r="I119" s="162">
        <v>133.78</v>
      </c>
      <c r="J119" s="263">
        <v>3200</v>
      </c>
      <c r="K119" s="163">
        <f t="shared" si="76"/>
        <v>200</v>
      </c>
      <c r="L119" s="164">
        <f t="shared" si="1"/>
        <v>54.938986666666665</v>
      </c>
      <c r="M119" s="164">
        <f t="shared" si="2"/>
        <v>0</v>
      </c>
      <c r="N119" s="164">
        <f t="shared" si="3"/>
        <v>0</v>
      </c>
      <c r="O119" s="164">
        <f t="shared" si="4"/>
        <v>0</v>
      </c>
      <c r="P119" s="165">
        <f t="shared" si="77"/>
        <v>0.41066666666666662</v>
      </c>
      <c r="Q119" s="164">
        <f t="shared" si="78"/>
        <v>0</v>
      </c>
      <c r="R119" s="164">
        <f t="shared" si="79"/>
        <v>0</v>
      </c>
      <c r="S119" s="164">
        <f t="shared" si="80"/>
        <v>0</v>
      </c>
      <c r="T119" s="253" t="str">
        <f t="shared" si="81"/>
        <v>V</v>
      </c>
      <c r="U119" s="264">
        <v>1</v>
      </c>
      <c r="V119" s="264">
        <v>1</v>
      </c>
      <c r="W119" s="264">
        <v>1</v>
      </c>
      <c r="X119" s="264">
        <v>1</v>
      </c>
      <c r="Y119" s="159"/>
      <c r="Z119" s="166">
        <f t="shared" si="10"/>
        <v>26756</v>
      </c>
      <c r="AA119" s="167">
        <f t="shared" si="11"/>
        <v>54.938986666666665</v>
      </c>
      <c r="AB119" s="168"/>
    </row>
    <row r="120" spans="2:28" ht="18" customHeight="1">
      <c r="B120" s="303" t="s">
        <v>497</v>
      </c>
      <c r="C120" s="304" t="s">
        <v>501</v>
      </c>
      <c r="D120" s="160">
        <v>0</v>
      </c>
      <c r="E120" s="161" t="s">
        <v>393</v>
      </c>
      <c r="F120" s="72" t="s">
        <v>296</v>
      </c>
      <c r="G120" s="72" t="s">
        <v>290</v>
      </c>
      <c r="H120" s="55" t="s">
        <v>486</v>
      </c>
      <c r="I120" s="162">
        <v>5</v>
      </c>
      <c r="J120" s="263">
        <v>4200</v>
      </c>
      <c r="K120" s="163">
        <f t="shared" si="76"/>
        <v>200</v>
      </c>
      <c r="L120" s="164">
        <f t="shared" si="1"/>
        <v>6.1709803921568627</v>
      </c>
      <c r="M120" s="164">
        <f t="shared" si="2"/>
        <v>0</v>
      </c>
      <c r="N120" s="164">
        <f t="shared" si="3"/>
        <v>0</v>
      </c>
      <c r="O120" s="164">
        <f t="shared" si="4"/>
        <v>0</v>
      </c>
      <c r="P120" s="165">
        <f t="shared" si="77"/>
        <v>1.2341960784313726</v>
      </c>
      <c r="Q120" s="164">
        <f t="shared" si="78"/>
        <v>0</v>
      </c>
      <c r="R120" s="164">
        <f t="shared" si="79"/>
        <v>0</v>
      </c>
      <c r="S120" s="164">
        <f t="shared" si="80"/>
        <v>0</v>
      </c>
      <c r="T120" s="253" t="str">
        <f t="shared" si="81"/>
        <v>V</v>
      </c>
      <c r="U120" s="264">
        <v>1</v>
      </c>
      <c r="V120" s="264">
        <v>1</v>
      </c>
      <c r="W120" s="264">
        <v>1</v>
      </c>
      <c r="X120" s="264">
        <v>1</v>
      </c>
      <c r="Y120" s="159"/>
      <c r="Z120" s="166">
        <f t="shared" si="10"/>
        <v>1000</v>
      </c>
      <c r="AA120" s="167">
        <f t="shared" si="11"/>
        <v>6.1709803921568627</v>
      </c>
      <c r="AB120" s="168"/>
    </row>
    <row r="121" spans="2:28" ht="18" customHeight="1">
      <c r="B121" s="303" t="s">
        <v>497</v>
      </c>
      <c r="C121" s="304" t="s">
        <v>501</v>
      </c>
      <c r="D121" s="160">
        <v>0</v>
      </c>
      <c r="E121" s="161" t="s">
        <v>307</v>
      </c>
      <c r="F121" s="72" t="s">
        <v>469</v>
      </c>
      <c r="G121" s="72" t="s">
        <v>293</v>
      </c>
      <c r="H121" s="55" t="s">
        <v>486</v>
      </c>
      <c r="I121" s="162">
        <v>20.66</v>
      </c>
      <c r="J121" s="263">
        <v>1200</v>
      </c>
      <c r="K121" s="163">
        <f t="shared" ref="K121" si="114">SUM(IF(J121="",0,VLOOKUP(J121,Kengetal,2)))</f>
        <v>200</v>
      </c>
      <c r="L121" s="164">
        <f t="shared" ref="L121" si="115">P121*I121*U121</f>
        <v>12.250164705882355</v>
      </c>
      <c r="M121" s="164">
        <f t="shared" ref="M121" si="116">Q121*I121*V121</f>
        <v>0</v>
      </c>
      <c r="N121" s="164">
        <f t="shared" ref="N121" si="117">R121*I121*W121</f>
        <v>0</v>
      </c>
      <c r="O121" s="164">
        <f t="shared" ref="O121" si="118">S121*I121*X121</f>
        <v>0</v>
      </c>
      <c r="P121" s="165">
        <f t="shared" si="77"/>
        <v>0.5929411764705883</v>
      </c>
      <c r="Q121" s="164">
        <f t="shared" si="78"/>
        <v>0</v>
      </c>
      <c r="R121" s="164">
        <f t="shared" si="79"/>
        <v>0</v>
      </c>
      <c r="S121" s="164">
        <f t="shared" si="80"/>
        <v>0</v>
      </c>
      <c r="T121" s="253" t="str">
        <f t="shared" ref="T121" si="119">IF(J121="","",VLOOKUP(J121,Kengetal,13,FALSE))</f>
        <v>B</v>
      </c>
      <c r="U121" s="264">
        <v>1</v>
      </c>
      <c r="V121" s="264">
        <v>1</v>
      </c>
      <c r="W121" s="264">
        <v>1</v>
      </c>
      <c r="X121" s="264">
        <v>1</v>
      </c>
      <c r="Y121" s="159"/>
      <c r="Z121" s="166">
        <f t="shared" ref="Z121" si="120">I121*K121</f>
        <v>4132</v>
      </c>
      <c r="AA121" s="167">
        <f t="shared" ref="AA121" si="121">L121+M121+N121+O121</f>
        <v>12.250164705882355</v>
      </c>
      <c r="AB121" s="168"/>
    </row>
    <row r="122" spans="2:28" ht="18" customHeight="1">
      <c r="B122" s="303" t="s">
        <v>497</v>
      </c>
      <c r="C122" s="304" t="s">
        <v>501</v>
      </c>
      <c r="D122" s="160">
        <v>0</v>
      </c>
      <c r="E122" s="161" t="s">
        <v>308</v>
      </c>
      <c r="F122" s="72" t="s">
        <v>470</v>
      </c>
      <c r="G122" s="72" t="s">
        <v>293</v>
      </c>
      <c r="H122" s="55" t="s">
        <v>486</v>
      </c>
      <c r="I122" s="162">
        <v>14.03</v>
      </c>
      <c r="J122" s="263">
        <v>1200</v>
      </c>
      <c r="K122" s="163">
        <f t="shared" si="76"/>
        <v>200</v>
      </c>
      <c r="L122" s="164">
        <f t="shared" si="1"/>
        <v>8.3189647058823528</v>
      </c>
      <c r="M122" s="164">
        <f t="shared" si="2"/>
        <v>0</v>
      </c>
      <c r="N122" s="164">
        <f t="shared" si="3"/>
        <v>0</v>
      </c>
      <c r="O122" s="164">
        <f t="shared" si="4"/>
        <v>0</v>
      </c>
      <c r="P122" s="165">
        <f t="shared" si="77"/>
        <v>0.5929411764705883</v>
      </c>
      <c r="Q122" s="164">
        <f t="shared" si="78"/>
        <v>0</v>
      </c>
      <c r="R122" s="164">
        <f t="shared" si="79"/>
        <v>0</v>
      </c>
      <c r="S122" s="164">
        <f t="shared" si="80"/>
        <v>0</v>
      </c>
      <c r="T122" s="253" t="str">
        <f t="shared" si="81"/>
        <v>B</v>
      </c>
      <c r="U122" s="264">
        <v>1</v>
      </c>
      <c r="V122" s="264">
        <v>1</v>
      </c>
      <c r="W122" s="264">
        <v>1</v>
      </c>
      <c r="X122" s="264">
        <v>1</v>
      </c>
      <c r="Y122" s="159"/>
      <c r="Z122" s="166">
        <f t="shared" si="10"/>
        <v>2806</v>
      </c>
      <c r="AA122" s="167">
        <f t="shared" si="11"/>
        <v>8.3189647058823528</v>
      </c>
      <c r="AB122" s="168"/>
    </row>
    <row r="123" spans="2:28" ht="18" customHeight="1">
      <c r="B123" s="303" t="s">
        <v>497</v>
      </c>
      <c r="C123" s="304" t="s">
        <v>501</v>
      </c>
      <c r="D123" s="160">
        <v>0</v>
      </c>
      <c r="E123" s="161" t="s">
        <v>394</v>
      </c>
      <c r="F123" s="72" t="s">
        <v>471</v>
      </c>
      <c r="G123" s="72" t="s">
        <v>293</v>
      </c>
      <c r="H123" s="55" t="s">
        <v>486</v>
      </c>
      <c r="I123" s="162">
        <v>12.95</v>
      </c>
      <c r="J123" s="263">
        <v>1200</v>
      </c>
      <c r="K123" s="163">
        <f t="shared" si="76"/>
        <v>200</v>
      </c>
      <c r="L123" s="164">
        <f t="shared" si="1"/>
        <v>7.6785882352941179</v>
      </c>
      <c r="M123" s="164">
        <f t="shared" si="2"/>
        <v>0</v>
      </c>
      <c r="N123" s="164">
        <f t="shared" si="3"/>
        <v>0</v>
      </c>
      <c r="O123" s="164">
        <f t="shared" si="4"/>
        <v>0</v>
      </c>
      <c r="P123" s="165">
        <f t="shared" si="77"/>
        <v>0.5929411764705883</v>
      </c>
      <c r="Q123" s="164">
        <f t="shared" si="78"/>
        <v>0</v>
      </c>
      <c r="R123" s="164">
        <f t="shared" si="79"/>
        <v>0</v>
      </c>
      <c r="S123" s="164">
        <f t="shared" si="80"/>
        <v>0</v>
      </c>
      <c r="T123" s="253" t="str">
        <f t="shared" si="81"/>
        <v>B</v>
      </c>
      <c r="U123" s="264">
        <v>1</v>
      </c>
      <c r="V123" s="264">
        <v>1</v>
      </c>
      <c r="W123" s="264">
        <v>1</v>
      </c>
      <c r="X123" s="264">
        <v>1</v>
      </c>
      <c r="Y123" s="159"/>
      <c r="Z123" s="166">
        <f t="shared" si="10"/>
        <v>2590</v>
      </c>
      <c r="AA123" s="167">
        <f t="shared" si="11"/>
        <v>7.6785882352941179</v>
      </c>
      <c r="AB123" s="168"/>
    </row>
    <row r="124" spans="2:28" ht="18" customHeight="1">
      <c r="B124" s="303" t="s">
        <v>497</v>
      </c>
      <c r="C124" s="304" t="s">
        <v>501</v>
      </c>
      <c r="D124" s="160">
        <v>0</v>
      </c>
      <c r="E124" s="161" t="s">
        <v>395</v>
      </c>
      <c r="F124" s="72" t="s">
        <v>472</v>
      </c>
      <c r="G124" s="72" t="s">
        <v>290</v>
      </c>
      <c r="H124" s="55" t="s">
        <v>492</v>
      </c>
      <c r="I124" s="162">
        <v>14.69</v>
      </c>
      <c r="J124" s="263">
        <v>3200</v>
      </c>
      <c r="K124" s="163">
        <f t="shared" si="76"/>
        <v>200</v>
      </c>
      <c r="L124" s="164">
        <f t="shared" si="1"/>
        <v>6.0326933333333326</v>
      </c>
      <c r="M124" s="164">
        <f t="shared" si="2"/>
        <v>0</v>
      </c>
      <c r="N124" s="164">
        <f t="shared" si="3"/>
        <v>0</v>
      </c>
      <c r="O124" s="164">
        <f t="shared" si="4"/>
        <v>0</v>
      </c>
      <c r="P124" s="165">
        <f t="shared" si="77"/>
        <v>0.41066666666666662</v>
      </c>
      <c r="Q124" s="164">
        <f t="shared" si="78"/>
        <v>0</v>
      </c>
      <c r="R124" s="164">
        <f t="shared" si="79"/>
        <v>0</v>
      </c>
      <c r="S124" s="164">
        <f t="shared" si="80"/>
        <v>0</v>
      </c>
      <c r="T124" s="253" t="str">
        <f t="shared" si="81"/>
        <v>V</v>
      </c>
      <c r="U124" s="264">
        <v>1</v>
      </c>
      <c r="V124" s="264">
        <v>1</v>
      </c>
      <c r="W124" s="264">
        <v>1</v>
      </c>
      <c r="X124" s="264">
        <v>1</v>
      </c>
      <c r="Y124" s="159"/>
      <c r="Z124" s="166">
        <f t="shared" si="10"/>
        <v>2938</v>
      </c>
      <c r="AA124" s="167">
        <f t="shared" si="11"/>
        <v>6.0326933333333326</v>
      </c>
      <c r="AB124" s="168"/>
    </row>
    <row r="125" spans="2:28" ht="18" customHeight="1">
      <c r="B125" s="303" t="s">
        <v>497</v>
      </c>
      <c r="C125" s="304" t="s">
        <v>501</v>
      </c>
      <c r="D125" s="160">
        <v>0</v>
      </c>
      <c r="E125" s="161" t="s">
        <v>396</v>
      </c>
      <c r="F125" s="72" t="s">
        <v>226</v>
      </c>
      <c r="G125" s="72" t="s">
        <v>290</v>
      </c>
      <c r="H125" s="55" t="s">
        <v>493</v>
      </c>
      <c r="I125" s="162">
        <v>105.58</v>
      </c>
      <c r="J125" s="263">
        <v>5200</v>
      </c>
      <c r="K125" s="163">
        <f t="shared" si="76"/>
        <v>200</v>
      </c>
      <c r="L125" s="164">
        <f t="shared" si="1"/>
        <v>40.228050196078428</v>
      </c>
      <c r="M125" s="164">
        <f t="shared" si="2"/>
        <v>0</v>
      </c>
      <c r="N125" s="164">
        <f t="shared" si="3"/>
        <v>0</v>
      </c>
      <c r="O125" s="164">
        <f t="shared" si="4"/>
        <v>0</v>
      </c>
      <c r="P125" s="165">
        <f t="shared" si="77"/>
        <v>0.38101960784313721</v>
      </c>
      <c r="Q125" s="164">
        <f t="shared" si="78"/>
        <v>0</v>
      </c>
      <c r="R125" s="164">
        <f t="shared" si="79"/>
        <v>0</v>
      </c>
      <c r="S125" s="164">
        <f t="shared" si="80"/>
        <v>0</v>
      </c>
      <c r="T125" s="253" t="str">
        <f t="shared" si="81"/>
        <v>V</v>
      </c>
      <c r="U125" s="264">
        <v>1</v>
      </c>
      <c r="V125" s="264">
        <v>1</v>
      </c>
      <c r="W125" s="264">
        <v>1</v>
      </c>
      <c r="X125" s="264">
        <v>1</v>
      </c>
      <c r="Y125" s="159"/>
      <c r="Z125" s="166">
        <f t="shared" si="10"/>
        <v>21116</v>
      </c>
      <c r="AA125" s="167">
        <f t="shared" si="11"/>
        <v>40.228050196078428</v>
      </c>
      <c r="AB125" s="168"/>
    </row>
    <row r="126" spans="2:28" ht="18" customHeight="1">
      <c r="B126" s="303" t="s">
        <v>497</v>
      </c>
      <c r="C126" s="304" t="s">
        <v>501</v>
      </c>
      <c r="D126" s="160">
        <v>0</v>
      </c>
      <c r="E126" s="161" t="s">
        <v>397</v>
      </c>
      <c r="F126" s="72" t="s">
        <v>473</v>
      </c>
      <c r="G126" s="72" t="s">
        <v>290</v>
      </c>
      <c r="H126" s="55" t="s">
        <v>493</v>
      </c>
      <c r="I126" s="162">
        <v>17.89</v>
      </c>
      <c r="J126" s="263">
        <v>10004</v>
      </c>
      <c r="K126" s="163">
        <f t="shared" si="76"/>
        <v>4</v>
      </c>
      <c r="L126" s="164">
        <f t="shared" si="1"/>
        <v>0.20449322352941174</v>
      </c>
      <c r="M126" s="164">
        <f t="shared" si="2"/>
        <v>0</v>
      </c>
      <c r="N126" s="164">
        <f t="shared" si="3"/>
        <v>0</v>
      </c>
      <c r="O126" s="164">
        <f t="shared" si="4"/>
        <v>0</v>
      </c>
      <c r="P126" s="165">
        <f t="shared" si="77"/>
        <v>1.1430588235294116E-2</v>
      </c>
      <c r="Q126" s="164">
        <f t="shared" si="78"/>
        <v>0</v>
      </c>
      <c r="R126" s="164">
        <f t="shared" si="79"/>
        <v>0</v>
      </c>
      <c r="S126" s="164">
        <f t="shared" si="80"/>
        <v>0</v>
      </c>
      <c r="T126" s="253" t="str">
        <f t="shared" si="81"/>
        <v>O</v>
      </c>
      <c r="U126" s="264">
        <v>1</v>
      </c>
      <c r="V126" s="264">
        <v>1</v>
      </c>
      <c r="W126" s="264">
        <v>1</v>
      </c>
      <c r="X126" s="264">
        <v>1</v>
      </c>
      <c r="Y126" s="159"/>
      <c r="Z126" s="166">
        <f t="shared" si="10"/>
        <v>71.56</v>
      </c>
      <c r="AA126" s="167">
        <f t="shared" si="11"/>
        <v>0.20449322352941174</v>
      </c>
      <c r="AB126" s="168"/>
    </row>
    <row r="127" spans="2:28" ht="18" customHeight="1">
      <c r="B127" s="303" t="s">
        <v>497</v>
      </c>
      <c r="C127" s="304" t="s">
        <v>501</v>
      </c>
      <c r="D127" s="160">
        <v>0</v>
      </c>
      <c r="E127" s="161" t="s">
        <v>388</v>
      </c>
      <c r="F127" s="72" t="s">
        <v>474</v>
      </c>
      <c r="G127" s="72" t="s">
        <v>290</v>
      </c>
      <c r="H127" s="55" t="s">
        <v>486</v>
      </c>
      <c r="I127" s="162">
        <v>3.26</v>
      </c>
      <c r="J127" s="263">
        <v>3010</v>
      </c>
      <c r="K127" s="163">
        <f t="shared" si="76"/>
        <v>675</v>
      </c>
      <c r="L127" s="164">
        <f t="shared" si="1"/>
        <v>0.100408</v>
      </c>
      <c r="M127" s="164">
        <f t="shared" si="2"/>
        <v>0</v>
      </c>
      <c r="N127" s="164">
        <f t="shared" si="3"/>
        <v>0</v>
      </c>
      <c r="O127" s="164">
        <f t="shared" si="4"/>
        <v>0</v>
      </c>
      <c r="P127" s="165">
        <f t="shared" si="77"/>
        <v>3.0800000000000001E-2</v>
      </c>
      <c r="Q127" s="164">
        <f t="shared" si="78"/>
        <v>0</v>
      </c>
      <c r="R127" s="164">
        <f t="shared" si="79"/>
        <v>0</v>
      </c>
      <c r="S127" s="164">
        <f t="shared" si="80"/>
        <v>0</v>
      </c>
      <c r="T127" s="253" t="str">
        <f t="shared" si="81"/>
        <v>V</v>
      </c>
      <c r="U127" s="264">
        <v>1</v>
      </c>
      <c r="V127" s="264">
        <v>1</v>
      </c>
      <c r="W127" s="264">
        <v>1</v>
      </c>
      <c r="X127" s="264">
        <v>1</v>
      </c>
      <c r="Y127" s="159"/>
      <c r="Z127" s="166">
        <f t="shared" si="10"/>
        <v>2200.5</v>
      </c>
      <c r="AA127" s="167">
        <f t="shared" si="11"/>
        <v>0.100408</v>
      </c>
      <c r="AB127" s="168"/>
    </row>
    <row r="128" spans="2:28" ht="18" customHeight="1">
      <c r="B128" s="303" t="s">
        <v>497</v>
      </c>
      <c r="C128" s="304" t="s">
        <v>501</v>
      </c>
      <c r="D128" s="160">
        <v>0</v>
      </c>
      <c r="E128" s="161" t="s">
        <v>398</v>
      </c>
      <c r="F128" s="72" t="s">
        <v>298</v>
      </c>
      <c r="G128" s="72" t="s">
        <v>290</v>
      </c>
      <c r="H128" s="55" t="s">
        <v>486</v>
      </c>
      <c r="I128" s="162">
        <v>30.74</v>
      </c>
      <c r="J128" s="263">
        <v>3200</v>
      </c>
      <c r="K128" s="163">
        <f t="shared" si="76"/>
        <v>200</v>
      </c>
      <c r="L128" s="164">
        <f t="shared" si="1"/>
        <v>12.623893333333331</v>
      </c>
      <c r="M128" s="164">
        <f t="shared" si="2"/>
        <v>0</v>
      </c>
      <c r="N128" s="164">
        <f t="shared" si="3"/>
        <v>0</v>
      </c>
      <c r="O128" s="164">
        <f t="shared" si="4"/>
        <v>0</v>
      </c>
      <c r="P128" s="165">
        <f t="shared" si="77"/>
        <v>0.41066666666666662</v>
      </c>
      <c r="Q128" s="164">
        <f t="shared" si="78"/>
        <v>0</v>
      </c>
      <c r="R128" s="164">
        <f t="shared" si="79"/>
        <v>0</v>
      </c>
      <c r="S128" s="164">
        <f t="shared" si="80"/>
        <v>0</v>
      </c>
      <c r="T128" s="253" t="str">
        <f t="shared" si="81"/>
        <v>V</v>
      </c>
      <c r="U128" s="264">
        <v>1</v>
      </c>
      <c r="V128" s="264">
        <v>1</v>
      </c>
      <c r="W128" s="264">
        <v>1</v>
      </c>
      <c r="X128" s="264">
        <v>1</v>
      </c>
      <c r="Y128" s="159"/>
      <c r="Z128" s="166">
        <f t="shared" si="10"/>
        <v>6148</v>
      </c>
      <c r="AA128" s="167">
        <f t="shared" si="11"/>
        <v>12.623893333333331</v>
      </c>
      <c r="AB128" s="168"/>
    </row>
    <row r="129" spans="2:28" ht="18" customHeight="1">
      <c r="B129" s="303" t="s">
        <v>497</v>
      </c>
      <c r="C129" s="304" t="s">
        <v>501</v>
      </c>
      <c r="D129" s="160">
        <v>0</v>
      </c>
      <c r="E129" s="161" t="s">
        <v>399</v>
      </c>
      <c r="F129" s="72" t="s">
        <v>464</v>
      </c>
      <c r="G129" s="72" t="s">
        <v>295</v>
      </c>
      <c r="H129" s="55" t="s">
        <v>491</v>
      </c>
      <c r="I129" s="162">
        <v>10.210000000000001</v>
      </c>
      <c r="J129" s="263">
        <v>2200</v>
      </c>
      <c r="K129" s="163">
        <f t="shared" si="76"/>
        <v>200</v>
      </c>
      <c r="L129" s="164">
        <f t="shared" si="1"/>
        <v>35.964825098039221</v>
      </c>
      <c r="M129" s="164">
        <f t="shared" si="2"/>
        <v>0</v>
      </c>
      <c r="N129" s="164">
        <f t="shared" si="3"/>
        <v>0</v>
      </c>
      <c r="O129" s="164">
        <f t="shared" si="4"/>
        <v>0</v>
      </c>
      <c r="P129" s="165">
        <f t="shared" si="77"/>
        <v>3.5225098039215688</v>
      </c>
      <c r="Q129" s="164">
        <f t="shared" si="78"/>
        <v>0</v>
      </c>
      <c r="R129" s="164">
        <f t="shared" si="79"/>
        <v>0</v>
      </c>
      <c r="S129" s="164">
        <f t="shared" si="80"/>
        <v>0</v>
      </c>
      <c r="T129" s="253" t="str">
        <f t="shared" si="81"/>
        <v>S</v>
      </c>
      <c r="U129" s="264">
        <v>1</v>
      </c>
      <c r="V129" s="264">
        <v>1</v>
      </c>
      <c r="W129" s="264">
        <v>1</v>
      </c>
      <c r="X129" s="264">
        <v>1</v>
      </c>
      <c r="Y129" s="159"/>
      <c r="Z129" s="166">
        <f t="shared" si="10"/>
        <v>2042.0000000000002</v>
      </c>
      <c r="AA129" s="167">
        <f t="shared" si="11"/>
        <v>35.964825098039221</v>
      </c>
      <c r="AB129" s="168"/>
    </row>
    <row r="130" spans="2:28" ht="18" customHeight="1">
      <c r="B130" s="303" t="s">
        <v>497</v>
      </c>
      <c r="C130" s="304" t="s">
        <v>501</v>
      </c>
      <c r="D130" s="160">
        <v>0</v>
      </c>
      <c r="E130" s="161" t="s">
        <v>389</v>
      </c>
      <c r="F130" s="72" t="s">
        <v>459</v>
      </c>
      <c r="G130" s="72" t="s">
        <v>483</v>
      </c>
      <c r="H130" s="55" t="s">
        <v>486</v>
      </c>
      <c r="I130" s="162">
        <v>58.75</v>
      </c>
      <c r="J130" s="263">
        <v>7200</v>
      </c>
      <c r="K130" s="163">
        <f t="shared" si="76"/>
        <v>200</v>
      </c>
      <c r="L130" s="164">
        <f t="shared" si="1"/>
        <v>43.221568627450978</v>
      </c>
      <c r="M130" s="164">
        <f t="shared" si="2"/>
        <v>0</v>
      </c>
      <c r="N130" s="164">
        <f t="shared" si="3"/>
        <v>0</v>
      </c>
      <c r="O130" s="164">
        <f t="shared" si="4"/>
        <v>0</v>
      </c>
      <c r="P130" s="165">
        <f t="shared" si="77"/>
        <v>0.73568627450980384</v>
      </c>
      <c r="Q130" s="164">
        <f t="shared" si="78"/>
        <v>0</v>
      </c>
      <c r="R130" s="164">
        <f t="shared" si="79"/>
        <v>0</v>
      </c>
      <c r="S130" s="164">
        <f t="shared" si="80"/>
        <v>0</v>
      </c>
      <c r="T130" s="253" t="str">
        <f t="shared" si="81"/>
        <v>V</v>
      </c>
      <c r="U130" s="264">
        <v>1</v>
      </c>
      <c r="V130" s="264">
        <v>1</v>
      </c>
      <c r="W130" s="264">
        <v>1</v>
      </c>
      <c r="X130" s="264">
        <v>1</v>
      </c>
      <c r="Y130" s="159"/>
      <c r="Z130" s="166">
        <f t="shared" si="10"/>
        <v>11750</v>
      </c>
      <c r="AA130" s="167">
        <f t="shared" si="11"/>
        <v>43.221568627450978</v>
      </c>
      <c r="AB130" s="168"/>
    </row>
    <row r="131" spans="2:28" ht="18" customHeight="1">
      <c r="B131" s="303" t="s">
        <v>497</v>
      </c>
      <c r="C131" s="304" t="s">
        <v>501</v>
      </c>
      <c r="D131" s="160">
        <v>0</v>
      </c>
      <c r="E131" s="161" t="s">
        <v>400</v>
      </c>
      <c r="F131" s="72" t="s">
        <v>459</v>
      </c>
      <c r="G131" s="72" t="s">
        <v>483</v>
      </c>
      <c r="H131" s="55" t="s">
        <v>486</v>
      </c>
      <c r="I131" s="162">
        <v>59.45</v>
      </c>
      <c r="J131" s="263">
        <v>7200</v>
      </c>
      <c r="K131" s="163">
        <f t="shared" si="76"/>
        <v>200</v>
      </c>
      <c r="L131" s="164">
        <f t="shared" si="1"/>
        <v>43.736549019607843</v>
      </c>
      <c r="M131" s="164">
        <f t="shared" si="2"/>
        <v>0</v>
      </c>
      <c r="N131" s="164">
        <f t="shared" si="3"/>
        <v>0</v>
      </c>
      <c r="O131" s="164">
        <f t="shared" si="4"/>
        <v>0</v>
      </c>
      <c r="P131" s="165">
        <f t="shared" si="77"/>
        <v>0.73568627450980384</v>
      </c>
      <c r="Q131" s="164">
        <f t="shared" si="78"/>
        <v>0</v>
      </c>
      <c r="R131" s="164">
        <f t="shared" si="79"/>
        <v>0</v>
      </c>
      <c r="S131" s="164">
        <f t="shared" si="80"/>
        <v>0</v>
      </c>
      <c r="T131" s="253" t="str">
        <f t="shared" si="81"/>
        <v>V</v>
      </c>
      <c r="U131" s="264">
        <v>1</v>
      </c>
      <c r="V131" s="264">
        <v>1</v>
      </c>
      <c r="W131" s="264">
        <v>1</v>
      </c>
      <c r="X131" s="264">
        <v>1</v>
      </c>
      <c r="Y131" s="159"/>
      <c r="Z131" s="166">
        <f t="shared" si="10"/>
        <v>11890</v>
      </c>
      <c r="AA131" s="167">
        <f t="shared" si="11"/>
        <v>43.736549019607843</v>
      </c>
      <c r="AB131" s="168"/>
    </row>
    <row r="132" spans="2:28" ht="18" customHeight="1">
      <c r="B132" s="303" t="s">
        <v>497</v>
      </c>
      <c r="C132" s="304" t="s">
        <v>501</v>
      </c>
      <c r="D132" s="160">
        <v>0</v>
      </c>
      <c r="E132" s="161" t="s">
        <v>401</v>
      </c>
      <c r="F132" s="72" t="s">
        <v>475</v>
      </c>
      <c r="G132" s="72" t="s">
        <v>290</v>
      </c>
      <c r="H132" s="55" t="s">
        <v>491</v>
      </c>
      <c r="I132" s="162">
        <v>12.22</v>
      </c>
      <c r="J132" s="263" t="s">
        <v>162</v>
      </c>
      <c r="K132" s="163">
        <f t="shared" si="76"/>
        <v>0</v>
      </c>
      <c r="L132" s="164">
        <f t="shared" si="1"/>
        <v>0</v>
      </c>
      <c r="M132" s="164">
        <f t="shared" si="2"/>
        <v>0</v>
      </c>
      <c r="N132" s="164">
        <f t="shared" si="3"/>
        <v>0</v>
      </c>
      <c r="O132" s="164">
        <f t="shared" si="4"/>
        <v>0</v>
      </c>
      <c r="P132" s="165">
        <f t="shared" si="77"/>
        <v>0</v>
      </c>
      <c r="Q132" s="164">
        <f t="shared" si="78"/>
        <v>0</v>
      </c>
      <c r="R132" s="164">
        <f t="shared" si="79"/>
        <v>0</v>
      </c>
      <c r="S132" s="164">
        <f t="shared" si="80"/>
        <v>0</v>
      </c>
      <c r="T132" s="253">
        <f t="shared" si="81"/>
        <v>0</v>
      </c>
      <c r="U132" s="264">
        <v>1</v>
      </c>
      <c r="V132" s="264">
        <v>1</v>
      </c>
      <c r="W132" s="264">
        <v>1</v>
      </c>
      <c r="X132" s="264">
        <v>1</v>
      </c>
      <c r="Y132" s="159"/>
      <c r="Z132" s="166">
        <f t="shared" si="10"/>
        <v>0</v>
      </c>
      <c r="AA132" s="167">
        <f t="shared" si="11"/>
        <v>0</v>
      </c>
      <c r="AB132" s="168"/>
    </row>
    <row r="133" spans="2:28" ht="18" customHeight="1">
      <c r="B133" s="303" t="s">
        <v>497</v>
      </c>
      <c r="C133" s="304" t="s">
        <v>501</v>
      </c>
      <c r="D133" s="160">
        <v>0</v>
      </c>
      <c r="E133" s="161" t="s">
        <v>320</v>
      </c>
      <c r="F133" s="72" t="s">
        <v>476</v>
      </c>
      <c r="G133" s="72" t="s">
        <v>290</v>
      </c>
      <c r="H133" s="55" t="s">
        <v>486</v>
      </c>
      <c r="I133" s="162">
        <v>25.57</v>
      </c>
      <c r="J133" s="263">
        <v>3200</v>
      </c>
      <c r="K133" s="163">
        <f t="shared" si="76"/>
        <v>200</v>
      </c>
      <c r="L133" s="164">
        <f t="shared" si="1"/>
        <v>10.500746666666666</v>
      </c>
      <c r="M133" s="164">
        <f t="shared" si="2"/>
        <v>0</v>
      </c>
      <c r="N133" s="164">
        <f t="shared" si="3"/>
        <v>0</v>
      </c>
      <c r="O133" s="164">
        <f t="shared" si="4"/>
        <v>0</v>
      </c>
      <c r="P133" s="165">
        <f t="shared" si="77"/>
        <v>0.41066666666666662</v>
      </c>
      <c r="Q133" s="164">
        <f t="shared" si="78"/>
        <v>0</v>
      </c>
      <c r="R133" s="164">
        <f t="shared" si="79"/>
        <v>0</v>
      </c>
      <c r="S133" s="164">
        <f t="shared" si="80"/>
        <v>0</v>
      </c>
      <c r="T133" s="253" t="str">
        <f t="shared" si="81"/>
        <v>V</v>
      </c>
      <c r="U133" s="264">
        <v>1</v>
      </c>
      <c r="V133" s="264">
        <v>1</v>
      </c>
      <c r="W133" s="264">
        <v>1</v>
      </c>
      <c r="X133" s="264">
        <v>1</v>
      </c>
      <c r="Y133" s="159"/>
      <c r="Z133" s="166">
        <f t="shared" si="10"/>
        <v>5114</v>
      </c>
      <c r="AA133" s="167">
        <f t="shared" si="11"/>
        <v>10.500746666666666</v>
      </c>
      <c r="AB133" s="168"/>
    </row>
    <row r="134" spans="2:28" ht="18" customHeight="1">
      <c r="B134" s="303" t="s">
        <v>497</v>
      </c>
      <c r="C134" s="304" t="s">
        <v>501</v>
      </c>
      <c r="D134" s="160">
        <v>0</v>
      </c>
      <c r="E134" s="161" t="s">
        <v>321</v>
      </c>
      <c r="F134" s="72" t="s">
        <v>477</v>
      </c>
      <c r="G134" s="72" t="s">
        <v>295</v>
      </c>
      <c r="H134" s="55" t="s">
        <v>491</v>
      </c>
      <c r="I134" s="162">
        <v>2.5299999999999998</v>
      </c>
      <c r="J134" s="263">
        <v>2200</v>
      </c>
      <c r="K134" s="163">
        <f t="shared" ref="K134" si="122">SUM(IF(J134="",0,VLOOKUP(J134,Kengetal,2)))</f>
        <v>200</v>
      </c>
      <c r="L134" s="164">
        <f t="shared" ref="L134" si="123">P134*I134*U134</f>
        <v>8.9119498039215674</v>
      </c>
      <c r="M134" s="164">
        <f t="shared" ref="M134" si="124">Q134*I134*V134</f>
        <v>0</v>
      </c>
      <c r="N134" s="164">
        <f t="shared" ref="N134" si="125">R134*I134*W134</f>
        <v>0</v>
      </c>
      <c r="O134" s="164">
        <f t="shared" ref="O134" si="126">S134*I134*X134</f>
        <v>0</v>
      </c>
      <c r="P134" s="165">
        <f t="shared" si="77"/>
        <v>3.5225098039215688</v>
      </c>
      <c r="Q134" s="164">
        <f t="shared" si="78"/>
        <v>0</v>
      </c>
      <c r="R134" s="164">
        <f t="shared" si="79"/>
        <v>0</v>
      </c>
      <c r="S134" s="164">
        <f t="shared" si="80"/>
        <v>0</v>
      </c>
      <c r="T134" s="253" t="str">
        <f t="shared" ref="T134" si="127">IF(J134="","",VLOOKUP(J134,Kengetal,13,FALSE))</f>
        <v>S</v>
      </c>
      <c r="U134" s="264">
        <v>1</v>
      </c>
      <c r="V134" s="264">
        <v>1</v>
      </c>
      <c r="W134" s="264">
        <v>1</v>
      </c>
      <c r="X134" s="264">
        <v>1</v>
      </c>
      <c r="Y134" s="159"/>
      <c r="Z134" s="166">
        <f t="shared" ref="Z134" si="128">I134*K134</f>
        <v>505.99999999999994</v>
      </c>
      <c r="AA134" s="167">
        <f t="shared" ref="AA134" si="129">L134+M134+N134+O134</f>
        <v>8.9119498039215674</v>
      </c>
      <c r="AB134" s="168"/>
    </row>
    <row r="135" spans="2:28" ht="18" customHeight="1">
      <c r="B135" s="303" t="s">
        <v>497</v>
      </c>
      <c r="C135" s="304" t="s">
        <v>501</v>
      </c>
      <c r="D135" s="160">
        <v>0</v>
      </c>
      <c r="E135" s="161" t="s">
        <v>391</v>
      </c>
      <c r="F135" s="72" t="s">
        <v>478</v>
      </c>
      <c r="G135" s="72" t="s">
        <v>290</v>
      </c>
      <c r="H135" s="55" t="s">
        <v>491</v>
      </c>
      <c r="I135" s="162">
        <v>15.48</v>
      </c>
      <c r="J135" s="263">
        <v>3200</v>
      </c>
      <c r="K135" s="163">
        <f t="shared" si="76"/>
        <v>200</v>
      </c>
      <c r="L135" s="164">
        <f t="shared" si="1"/>
        <v>6.3571199999999992</v>
      </c>
      <c r="M135" s="164">
        <f t="shared" si="2"/>
        <v>0</v>
      </c>
      <c r="N135" s="164">
        <f t="shared" si="3"/>
        <v>0</v>
      </c>
      <c r="O135" s="164">
        <f t="shared" si="4"/>
        <v>0</v>
      </c>
      <c r="P135" s="165">
        <f t="shared" si="77"/>
        <v>0.41066666666666662</v>
      </c>
      <c r="Q135" s="164">
        <f t="shared" si="78"/>
        <v>0</v>
      </c>
      <c r="R135" s="164">
        <f t="shared" si="79"/>
        <v>0</v>
      </c>
      <c r="S135" s="164">
        <f t="shared" si="80"/>
        <v>0</v>
      </c>
      <c r="T135" s="253" t="str">
        <f t="shared" si="81"/>
        <v>V</v>
      </c>
      <c r="U135" s="264">
        <v>1</v>
      </c>
      <c r="V135" s="264">
        <v>1</v>
      </c>
      <c r="W135" s="264">
        <v>1</v>
      </c>
      <c r="X135" s="264">
        <v>1</v>
      </c>
      <c r="Y135" s="159"/>
      <c r="Z135" s="166">
        <f t="shared" si="10"/>
        <v>3096</v>
      </c>
      <c r="AA135" s="167">
        <f t="shared" si="11"/>
        <v>6.3571199999999992</v>
      </c>
      <c r="AB135" s="168"/>
    </row>
    <row r="136" spans="2:28" ht="18" customHeight="1">
      <c r="B136" s="303" t="s">
        <v>497</v>
      </c>
      <c r="C136" s="304" t="s">
        <v>501</v>
      </c>
      <c r="D136" s="160">
        <v>0</v>
      </c>
      <c r="E136" s="161" t="s">
        <v>402</v>
      </c>
      <c r="F136" s="72" t="s">
        <v>444</v>
      </c>
      <c r="G136" s="72" t="s">
        <v>295</v>
      </c>
      <c r="H136" s="55" t="s">
        <v>491</v>
      </c>
      <c r="I136" s="162">
        <v>1.48</v>
      </c>
      <c r="J136" s="263">
        <v>2200</v>
      </c>
      <c r="K136" s="163">
        <f t="shared" si="76"/>
        <v>200</v>
      </c>
      <c r="L136" s="164">
        <f t="shared" si="1"/>
        <v>5.2133145098039213</v>
      </c>
      <c r="M136" s="164">
        <f t="shared" si="2"/>
        <v>0</v>
      </c>
      <c r="N136" s="164">
        <f t="shared" si="3"/>
        <v>0</v>
      </c>
      <c r="O136" s="164">
        <f t="shared" si="4"/>
        <v>0</v>
      </c>
      <c r="P136" s="165">
        <f t="shared" si="77"/>
        <v>3.5225098039215688</v>
      </c>
      <c r="Q136" s="164">
        <f t="shared" si="78"/>
        <v>0</v>
      </c>
      <c r="R136" s="164">
        <f t="shared" si="79"/>
        <v>0</v>
      </c>
      <c r="S136" s="164">
        <f t="shared" si="80"/>
        <v>0</v>
      </c>
      <c r="T136" s="253" t="str">
        <f t="shared" si="81"/>
        <v>S</v>
      </c>
      <c r="U136" s="264">
        <v>1</v>
      </c>
      <c r="V136" s="264">
        <v>1</v>
      </c>
      <c r="W136" s="264">
        <v>1</v>
      </c>
      <c r="X136" s="264">
        <v>1</v>
      </c>
      <c r="Y136" s="159"/>
      <c r="Z136" s="166">
        <f t="shared" si="10"/>
        <v>296</v>
      </c>
      <c r="AA136" s="167">
        <f t="shared" si="11"/>
        <v>5.2133145098039213</v>
      </c>
      <c r="AB136" s="168"/>
    </row>
    <row r="137" spans="2:28" ht="18" customHeight="1">
      <c r="B137" s="303" t="s">
        <v>497</v>
      </c>
      <c r="C137" s="304" t="s">
        <v>501</v>
      </c>
      <c r="D137" s="160">
        <v>0</v>
      </c>
      <c r="E137" s="161" t="s">
        <v>324</v>
      </c>
      <c r="F137" s="72" t="s">
        <v>445</v>
      </c>
      <c r="G137" s="72" t="s">
        <v>295</v>
      </c>
      <c r="H137" s="55" t="s">
        <v>491</v>
      </c>
      <c r="I137" s="162">
        <v>12.27</v>
      </c>
      <c r="J137" s="263">
        <v>2200</v>
      </c>
      <c r="K137" s="163">
        <f t="shared" si="76"/>
        <v>200</v>
      </c>
      <c r="L137" s="164">
        <f t="shared" si="1"/>
        <v>43.221195294117649</v>
      </c>
      <c r="M137" s="164">
        <f t="shared" si="2"/>
        <v>0</v>
      </c>
      <c r="N137" s="164">
        <f t="shared" si="3"/>
        <v>0</v>
      </c>
      <c r="O137" s="164">
        <f t="shared" si="4"/>
        <v>0</v>
      </c>
      <c r="P137" s="165">
        <f t="shared" si="77"/>
        <v>3.5225098039215688</v>
      </c>
      <c r="Q137" s="164">
        <f t="shared" si="78"/>
        <v>0</v>
      </c>
      <c r="R137" s="164">
        <f t="shared" si="79"/>
        <v>0</v>
      </c>
      <c r="S137" s="164">
        <f t="shared" si="80"/>
        <v>0</v>
      </c>
      <c r="T137" s="253" t="str">
        <f t="shared" si="81"/>
        <v>S</v>
      </c>
      <c r="U137" s="264">
        <v>1</v>
      </c>
      <c r="V137" s="264">
        <v>1</v>
      </c>
      <c r="W137" s="264">
        <v>1</v>
      </c>
      <c r="X137" s="264">
        <v>1</v>
      </c>
      <c r="Y137" s="159"/>
      <c r="Z137" s="166">
        <f t="shared" si="10"/>
        <v>2454</v>
      </c>
      <c r="AA137" s="167">
        <f t="shared" si="11"/>
        <v>43.221195294117649</v>
      </c>
      <c r="AB137" s="168"/>
    </row>
    <row r="138" spans="2:28" ht="18" customHeight="1">
      <c r="B138" s="303" t="s">
        <v>497</v>
      </c>
      <c r="C138" s="304" t="s">
        <v>501</v>
      </c>
      <c r="D138" s="160">
        <v>0</v>
      </c>
      <c r="E138" s="161" t="s">
        <v>392</v>
      </c>
      <c r="F138" s="72" t="s">
        <v>478</v>
      </c>
      <c r="G138" s="72" t="s">
        <v>290</v>
      </c>
      <c r="H138" s="55" t="s">
        <v>491</v>
      </c>
      <c r="I138" s="162">
        <v>15.52</v>
      </c>
      <c r="J138" s="263">
        <v>3200</v>
      </c>
      <c r="K138" s="163">
        <f t="shared" si="76"/>
        <v>200</v>
      </c>
      <c r="L138" s="164">
        <f t="shared" si="1"/>
        <v>6.373546666666666</v>
      </c>
      <c r="M138" s="164">
        <f t="shared" si="2"/>
        <v>0</v>
      </c>
      <c r="N138" s="164">
        <f t="shared" si="3"/>
        <v>0</v>
      </c>
      <c r="O138" s="164">
        <f t="shared" si="4"/>
        <v>0</v>
      </c>
      <c r="P138" s="165">
        <f t="shared" si="77"/>
        <v>0.41066666666666662</v>
      </c>
      <c r="Q138" s="164">
        <f t="shared" si="78"/>
        <v>0</v>
      </c>
      <c r="R138" s="164">
        <f t="shared" si="79"/>
        <v>0</v>
      </c>
      <c r="S138" s="164">
        <f t="shared" si="80"/>
        <v>0</v>
      </c>
      <c r="T138" s="253" t="str">
        <f t="shared" si="81"/>
        <v>V</v>
      </c>
      <c r="U138" s="264">
        <v>1</v>
      </c>
      <c r="V138" s="264">
        <v>1</v>
      </c>
      <c r="W138" s="264">
        <v>1</v>
      </c>
      <c r="X138" s="264">
        <v>1</v>
      </c>
      <c r="Y138" s="159"/>
      <c r="Z138" s="166">
        <f t="shared" si="10"/>
        <v>3104</v>
      </c>
      <c r="AA138" s="167">
        <f t="shared" si="11"/>
        <v>6.373546666666666</v>
      </c>
      <c r="AB138" s="168"/>
    </row>
    <row r="139" spans="2:28" ht="18" customHeight="1">
      <c r="B139" s="303" t="s">
        <v>497</v>
      </c>
      <c r="C139" s="304" t="s">
        <v>501</v>
      </c>
      <c r="D139" s="160">
        <v>0</v>
      </c>
      <c r="E139" s="161" t="s">
        <v>403</v>
      </c>
      <c r="F139" s="72" t="s">
        <v>444</v>
      </c>
      <c r="G139" s="72" t="s">
        <v>295</v>
      </c>
      <c r="H139" s="55" t="s">
        <v>491</v>
      </c>
      <c r="I139" s="162">
        <v>1.19</v>
      </c>
      <c r="J139" s="263">
        <v>2200</v>
      </c>
      <c r="K139" s="163">
        <f t="shared" si="76"/>
        <v>200</v>
      </c>
      <c r="L139" s="164">
        <f t="shared" si="1"/>
        <v>4.1917866666666663</v>
      </c>
      <c r="M139" s="164">
        <f t="shared" si="2"/>
        <v>0</v>
      </c>
      <c r="N139" s="164">
        <f t="shared" si="3"/>
        <v>0</v>
      </c>
      <c r="O139" s="164">
        <f t="shared" si="4"/>
        <v>0</v>
      </c>
      <c r="P139" s="165">
        <f t="shared" si="77"/>
        <v>3.5225098039215688</v>
      </c>
      <c r="Q139" s="164">
        <f t="shared" si="78"/>
        <v>0</v>
      </c>
      <c r="R139" s="164">
        <f t="shared" si="79"/>
        <v>0</v>
      </c>
      <c r="S139" s="164">
        <f t="shared" si="80"/>
        <v>0</v>
      </c>
      <c r="T139" s="253" t="str">
        <f t="shared" si="81"/>
        <v>S</v>
      </c>
      <c r="U139" s="264">
        <v>1</v>
      </c>
      <c r="V139" s="264">
        <v>1</v>
      </c>
      <c r="W139" s="264">
        <v>1</v>
      </c>
      <c r="X139" s="264">
        <v>1</v>
      </c>
      <c r="Y139" s="159"/>
      <c r="Z139" s="166">
        <f t="shared" si="10"/>
        <v>238</v>
      </c>
      <c r="AA139" s="167">
        <f t="shared" si="11"/>
        <v>4.1917866666666663</v>
      </c>
      <c r="AB139" s="168"/>
    </row>
    <row r="140" spans="2:28" ht="18" customHeight="1">
      <c r="B140" s="303" t="s">
        <v>497</v>
      </c>
      <c r="C140" s="304" t="s">
        <v>501</v>
      </c>
      <c r="D140" s="160">
        <v>0</v>
      </c>
      <c r="E140" s="161" t="s">
        <v>404</v>
      </c>
      <c r="F140" s="72" t="s">
        <v>445</v>
      </c>
      <c r="G140" s="72" t="s">
        <v>295</v>
      </c>
      <c r="H140" s="55" t="s">
        <v>491</v>
      </c>
      <c r="I140" s="162">
        <v>12.3</v>
      </c>
      <c r="J140" s="263">
        <v>2200</v>
      </c>
      <c r="K140" s="163">
        <f t="shared" si="76"/>
        <v>200</v>
      </c>
      <c r="L140" s="164">
        <f t="shared" si="1"/>
        <v>43.326870588235302</v>
      </c>
      <c r="M140" s="164">
        <f t="shared" si="2"/>
        <v>0</v>
      </c>
      <c r="N140" s="164">
        <f t="shared" si="3"/>
        <v>0</v>
      </c>
      <c r="O140" s="164">
        <f t="shared" si="4"/>
        <v>0</v>
      </c>
      <c r="P140" s="165">
        <f t="shared" si="77"/>
        <v>3.5225098039215688</v>
      </c>
      <c r="Q140" s="164">
        <f t="shared" si="78"/>
        <v>0</v>
      </c>
      <c r="R140" s="164">
        <f t="shared" si="79"/>
        <v>0</v>
      </c>
      <c r="S140" s="164">
        <f t="shared" si="80"/>
        <v>0</v>
      </c>
      <c r="T140" s="253" t="str">
        <f t="shared" si="81"/>
        <v>S</v>
      </c>
      <c r="U140" s="264">
        <v>1</v>
      </c>
      <c r="V140" s="264">
        <v>1</v>
      </c>
      <c r="W140" s="264">
        <v>1</v>
      </c>
      <c r="X140" s="264">
        <v>1</v>
      </c>
      <c r="Y140" s="159"/>
      <c r="Z140" s="166">
        <f t="shared" si="10"/>
        <v>2460</v>
      </c>
      <c r="AA140" s="167">
        <f t="shared" si="11"/>
        <v>43.326870588235302</v>
      </c>
      <c r="AB140" s="168"/>
    </row>
    <row r="141" spans="2:28" ht="18" customHeight="1">
      <c r="B141" s="303" t="s">
        <v>497</v>
      </c>
      <c r="C141" s="304" t="s">
        <v>501</v>
      </c>
      <c r="D141" s="160">
        <v>0</v>
      </c>
      <c r="E141" s="161" t="s">
        <v>405</v>
      </c>
      <c r="F141" s="72" t="s">
        <v>434</v>
      </c>
      <c r="G141" s="72" t="s">
        <v>290</v>
      </c>
      <c r="H141" s="55" t="s">
        <v>490</v>
      </c>
      <c r="I141" s="162">
        <v>6.83</v>
      </c>
      <c r="J141" s="263">
        <v>6200</v>
      </c>
      <c r="K141" s="163">
        <f t="shared" si="76"/>
        <v>200</v>
      </c>
      <c r="L141" s="164">
        <f t="shared" si="1"/>
        <v>14.999215686274509</v>
      </c>
      <c r="M141" s="164">
        <f t="shared" si="2"/>
        <v>0</v>
      </c>
      <c r="N141" s="164">
        <f t="shared" si="3"/>
        <v>0</v>
      </c>
      <c r="O141" s="164">
        <f t="shared" si="4"/>
        <v>0</v>
      </c>
      <c r="P141" s="165">
        <f t="shared" si="77"/>
        <v>2.1960784313725488</v>
      </c>
      <c r="Q141" s="164">
        <f t="shared" si="78"/>
        <v>0</v>
      </c>
      <c r="R141" s="164">
        <f t="shared" si="79"/>
        <v>0</v>
      </c>
      <c r="S141" s="164">
        <f t="shared" si="80"/>
        <v>0</v>
      </c>
      <c r="T141" s="253" t="str">
        <f t="shared" si="81"/>
        <v>V</v>
      </c>
      <c r="U141" s="264">
        <v>1</v>
      </c>
      <c r="V141" s="264">
        <v>1</v>
      </c>
      <c r="W141" s="264">
        <v>1</v>
      </c>
      <c r="X141" s="264">
        <v>1</v>
      </c>
      <c r="Y141" s="159"/>
      <c r="Z141" s="166">
        <f t="shared" si="10"/>
        <v>1366</v>
      </c>
      <c r="AA141" s="167">
        <f t="shared" si="11"/>
        <v>14.999215686274509</v>
      </c>
      <c r="AB141" s="168"/>
    </row>
    <row r="142" spans="2:28" ht="18" customHeight="1">
      <c r="B142" s="303" t="s">
        <v>497</v>
      </c>
      <c r="C142" s="304" t="s">
        <v>501</v>
      </c>
      <c r="D142" s="160">
        <v>0</v>
      </c>
      <c r="E142" s="161" t="s">
        <v>406</v>
      </c>
      <c r="F142" s="72" t="s">
        <v>460</v>
      </c>
      <c r="G142" s="72" t="s">
        <v>295</v>
      </c>
      <c r="H142" s="55" t="s">
        <v>491</v>
      </c>
      <c r="I142" s="162">
        <v>4.07</v>
      </c>
      <c r="J142" s="263">
        <v>2200</v>
      </c>
      <c r="K142" s="163">
        <f t="shared" si="76"/>
        <v>200</v>
      </c>
      <c r="L142" s="164">
        <f t="shared" si="1"/>
        <v>14.336614901960786</v>
      </c>
      <c r="M142" s="164">
        <f t="shared" si="2"/>
        <v>0</v>
      </c>
      <c r="N142" s="164">
        <f t="shared" si="3"/>
        <v>0</v>
      </c>
      <c r="O142" s="164">
        <f t="shared" si="4"/>
        <v>0</v>
      </c>
      <c r="P142" s="165">
        <f t="shared" si="77"/>
        <v>3.5225098039215688</v>
      </c>
      <c r="Q142" s="164">
        <f t="shared" si="78"/>
        <v>0</v>
      </c>
      <c r="R142" s="164">
        <f t="shared" si="79"/>
        <v>0</v>
      </c>
      <c r="S142" s="164">
        <f t="shared" si="80"/>
        <v>0</v>
      </c>
      <c r="T142" s="253" t="str">
        <f t="shared" si="81"/>
        <v>S</v>
      </c>
      <c r="U142" s="264">
        <v>1</v>
      </c>
      <c r="V142" s="264">
        <v>1</v>
      </c>
      <c r="W142" s="264">
        <v>1</v>
      </c>
      <c r="X142" s="264">
        <v>1</v>
      </c>
      <c r="Y142" s="159"/>
      <c r="Z142" s="166">
        <f t="shared" si="10"/>
        <v>814</v>
      </c>
      <c r="AA142" s="167">
        <f t="shared" si="11"/>
        <v>14.336614901960786</v>
      </c>
      <c r="AB142" s="168"/>
    </row>
    <row r="143" spans="2:28" ht="18" customHeight="1">
      <c r="B143" s="303" t="s">
        <v>497</v>
      </c>
      <c r="C143" s="304" t="s">
        <v>501</v>
      </c>
      <c r="D143" s="160">
        <v>0</v>
      </c>
      <c r="E143" s="161" t="s">
        <v>407</v>
      </c>
      <c r="F143" s="72" t="s">
        <v>464</v>
      </c>
      <c r="G143" s="72" t="s">
        <v>295</v>
      </c>
      <c r="H143" s="55" t="s">
        <v>491</v>
      </c>
      <c r="I143" s="162">
        <v>9.6199999999999992</v>
      </c>
      <c r="J143" s="263">
        <v>2200</v>
      </c>
      <c r="K143" s="163">
        <f t="shared" si="76"/>
        <v>200</v>
      </c>
      <c r="L143" s="164">
        <f t="shared" si="1"/>
        <v>33.886544313725487</v>
      </c>
      <c r="M143" s="164">
        <f t="shared" si="2"/>
        <v>0</v>
      </c>
      <c r="N143" s="164">
        <f t="shared" si="3"/>
        <v>0</v>
      </c>
      <c r="O143" s="164">
        <f t="shared" si="4"/>
        <v>0</v>
      </c>
      <c r="P143" s="165">
        <f t="shared" si="77"/>
        <v>3.5225098039215688</v>
      </c>
      <c r="Q143" s="164">
        <f t="shared" si="78"/>
        <v>0</v>
      </c>
      <c r="R143" s="164">
        <f t="shared" si="79"/>
        <v>0</v>
      </c>
      <c r="S143" s="164">
        <f t="shared" si="80"/>
        <v>0</v>
      </c>
      <c r="T143" s="253" t="str">
        <f t="shared" si="81"/>
        <v>S</v>
      </c>
      <c r="U143" s="264">
        <v>1</v>
      </c>
      <c r="V143" s="264">
        <v>1</v>
      </c>
      <c r="W143" s="264">
        <v>1</v>
      </c>
      <c r="X143" s="264">
        <v>1</v>
      </c>
      <c r="Y143" s="159"/>
      <c r="Z143" s="166">
        <f t="shared" si="10"/>
        <v>1923.9999999999998</v>
      </c>
      <c r="AA143" s="167">
        <f t="shared" si="11"/>
        <v>33.886544313725487</v>
      </c>
      <c r="AB143" s="168"/>
    </row>
    <row r="144" spans="2:28" ht="18" customHeight="1">
      <c r="B144" s="303" t="s">
        <v>497</v>
      </c>
      <c r="C144" s="304" t="s">
        <v>501</v>
      </c>
      <c r="D144" s="160">
        <v>0</v>
      </c>
      <c r="E144" s="161" t="s">
        <v>408</v>
      </c>
      <c r="F144" s="72" t="s">
        <v>459</v>
      </c>
      <c r="G144" s="72" t="s">
        <v>483</v>
      </c>
      <c r="H144" s="55" t="s">
        <v>486</v>
      </c>
      <c r="I144" s="162">
        <v>55.57</v>
      </c>
      <c r="J144" s="263">
        <v>7200</v>
      </c>
      <c r="K144" s="163">
        <f t="shared" si="76"/>
        <v>200</v>
      </c>
      <c r="L144" s="164">
        <f t="shared" si="1"/>
        <v>40.882086274509803</v>
      </c>
      <c r="M144" s="164">
        <f t="shared" si="2"/>
        <v>0</v>
      </c>
      <c r="N144" s="164">
        <f t="shared" si="3"/>
        <v>0</v>
      </c>
      <c r="O144" s="164">
        <f t="shared" si="4"/>
        <v>0</v>
      </c>
      <c r="P144" s="165">
        <f t="shared" si="77"/>
        <v>0.73568627450980384</v>
      </c>
      <c r="Q144" s="164">
        <f t="shared" si="78"/>
        <v>0</v>
      </c>
      <c r="R144" s="164">
        <f t="shared" si="79"/>
        <v>0</v>
      </c>
      <c r="S144" s="164">
        <f t="shared" si="80"/>
        <v>0</v>
      </c>
      <c r="T144" s="253" t="str">
        <f t="shared" si="81"/>
        <v>V</v>
      </c>
      <c r="U144" s="264">
        <v>1</v>
      </c>
      <c r="V144" s="264">
        <v>1</v>
      </c>
      <c r="W144" s="264">
        <v>1</v>
      </c>
      <c r="X144" s="264">
        <v>1</v>
      </c>
      <c r="Y144" s="159"/>
      <c r="Z144" s="166">
        <f t="shared" si="10"/>
        <v>11114</v>
      </c>
      <c r="AA144" s="167">
        <f t="shared" si="11"/>
        <v>40.882086274509803</v>
      </c>
      <c r="AB144" s="168"/>
    </row>
    <row r="145" spans="2:28" ht="18" customHeight="1">
      <c r="B145" s="303" t="s">
        <v>497</v>
      </c>
      <c r="C145" s="304" t="s">
        <v>501</v>
      </c>
      <c r="D145" s="160">
        <v>0</v>
      </c>
      <c r="E145" s="161" t="s">
        <v>332</v>
      </c>
      <c r="F145" s="72" t="s">
        <v>459</v>
      </c>
      <c r="G145" s="72" t="s">
        <v>483</v>
      </c>
      <c r="H145" s="55" t="s">
        <v>486</v>
      </c>
      <c r="I145" s="162">
        <v>55.57</v>
      </c>
      <c r="J145" s="263">
        <v>7200</v>
      </c>
      <c r="K145" s="163">
        <f t="shared" si="76"/>
        <v>200</v>
      </c>
      <c r="L145" s="164">
        <f t="shared" si="1"/>
        <v>40.882086274509803</v>
      </c>
      <c r="M145" s="164">
        <f t="shared" si="2"/>
        <v>0</v>
      </c>
      <c r="N145" s="164">
        <f t="shared" si="3"/>
        <v>0</v>
      </c>
      <c r="O145" s="164">
        <f t="shared" si="4"/>
        <v>0</v>
      </c>
      <c r="P145" s="165">
        <f t="shared" si="77"/>
        <v>0.73568627450980384</v>
      </c>
      <c r="Q145" s="164">
        <f t="shared" si="78"/>
        <v>0</v>
      </c>
      <c r="R145" s="164">
        <f t="shared" si="79"/>
        <v>0</v>
      </c>
      <c r="S145" s="164">
        <f t="shared" si="80"/>
        <v>0</v>
      </c>
      <c r="T145" s="253" t="str">
        <f t="shared" si="81"/>
        <v>V</v>
      </c>
      <c r="U145" s="264">
        <v>1</v>
      </c>
      <c r="V145" s="264">
        <v>1</v>
      </c>
      <c r="W145" s="264">
        <v>1</v>
      </c>
      <c r="X145" s="264">
        <v>1</v>
      </c>
      <c r="Y145" s="159"/>
      <c r="Z145" s="166">
        <f t="shared" si="10"/>
        <v>11114</v>
      </c>
      <c r="AA145" s="167">
        <f t="shared" si="11"/>
        <v>40.882086274509803</v>
      </c>
      <c r="AB145" s="168"/>
    </row>
    <row r="146" spans="2:28" ht="18" customHeight="1">
      <c r="B146" s="303" t="s">
        <v>497</v>
      </c>
      <c r="C146" s="304" t="s">
        <v>501</v>
      </c>
      <c r="D146" s="160">
        <v>0</v>
      </c>
      <c r="E146" s="161" t="s">
        <v>333</v>
      </c>
      <c r="F146" s="72" t="s">
        <v>479</v>
      </c>
      <c r="G146" s="72" t="s">
        <v>483</v>
      </c>
      <c r="H146" s="55" t="s">
        <v>299</v>
      </c>
      <c r="I146" s="162">
        <v>54.22</v>
      </c>
      <c r="J146" s="263">
        <v>7200</v>
      </c>
      <c r="K146" s="163">
        <f t="shared" si="76"/>
        <v>200</v>
      </c>
      <c r="L146" s="164">
        <f t="shared" si="1"/>
        <v>39.888909803921564</v>
      </c>
      <c r="M146" s="164">
        <f t="shared" si="2"/>
        <v>0</v>
      </c>
      <c r="N146" s="164">
        <f t="shared" si="3"/>
        <v>0</v>
      </c>
      <c r="O146" s="164">
        <f t="shared" si="4"/>
        <v>0</v>
      </c>
      <c r="P146" s="165">
        <f t="shared" si="77"/>
        <v>0.73568627450980384</v>
      </c>
      <c r="Q146" s="164">
        <f t="shared" si="78"/>
        <v>0</v>
      </c>
      <c r="R146" s="164">
        <f t="shared" si="79"/>
        <v>0</v>
      </c>
      <c r="S146" s="164">
        <f t="shared" si="80"/>
        <v>0</v>
      </c>
      <c r="T146" s="253" t="str">
        <f t="shared" si="81"/>
        <v>V</v>
      </c>
      <c r="U146" s="264">
        <v>1</v>
      </c>
      <c r="V146" s="264">
        <v>1</v>
      </c>
      <c r="W146" s="264">
        <v>1</v>
      </c>
      <c r="X146" s="264">
        <v>1</v>
      </c>
      <c r="Y146" s="159"/>
      <c r="Z146" s="166">
        <f t="shared" si="10"/>
        <v>10844</v>
      </c>
      <c r="AA146" s="167">
        <f t="shared" si="11"/>
        <v>39.888909803921564</v>
      </c>
      <c r="AB146" s="168"/>
    </row>
    <row r="147" spans="2:28" ht="18" customHeight="1">
      <c r="B147" s="303" t="s">
        <v>497</v>
      </c>
      <c r="C147" s="304" t="s">
        <v>501</v>
      </c>
      <c r="D147" s="160">
        <v>0</v>
      </c>
      <c r="E147" s="161" t="s">
        <v>409</v>
      </c>
      <c r="F147" s="72" t="s">
        <v>463</v>
      </c>
      <c r="G147" s="72" t="s">
        <v>293</v>
      </c>
      <c r="H147" s="55" t="s">
        <v>486</v>
      </c>
      <c r="I147" s="162">
        <v>18.89</v>
      </c>
      <c r="J147" s="263">
        <v>1200</v>
      </c>
      <c r="K147" s="163">
        <f t="shared" ref="K147:K200" si="130">SUM(IF(J147="",0,VLOOKUP(J147,Kengetal,2)))</f>
        <v>200</v>
      </c>
      <c r="L147" s="164">
        <f t="shared" si="1"/>
        <v>11.200658823529414</v>
      </c>
      <c r="M147" s="164">
        <f t="shared" si="2"/>
        <v>0</v>
      </c>
      <c r="N147" s="164">
        <f t="shared" si="3"/>
        <v>0</v>
      </c>
      <c r="O147" s="164">
        <f t="shared" si="4"/>
        <v>0</v>
      </c>
      <c r="P147" s="165">
        <f t="shared" ref="P147:P200" si="131">IF($J147="",0,VLOOKUP($J147,Kengetal,5,FALSE))</f>
        <v>0.5929411764705883</v>
      </c>
      <c r="Q147" s="164">
        <f t="shared" ref="Q147:Q200" si="132">IF($J147="",0,VLOOKUP($J147,Kengetal,6,FALSE))</f>
        <v>0</v>
      </c>
      <c r="R147" s="164">
        <f t="shared" ref="R147:R200" si="133">IF($J147="",0,VLOOKUP($J147,Kengetal,7,FALSE))</f>
        <v>0</v>
      </c>
      <c r="S147" s="164">
        <f t="shared" ref="S147:S200" si="134">IF($J147="",0,VLOOKUP($J147,Kengetal,8,FALSE))</f>
        <v>0</v>
      </c>
      <c r="T147" s="253" t="str">
        <f t="shared" ref="T147:T200" si="135">IF(J147="","",VLOOKUP(J147,Kengetal,13,FALSE))</f>
        <v>B</v>
      </c>
      <c r="U147" s="264">
        <v>1</v>
      </c>
      <c r="V147" s="264">
        <v>1</v>
      </c>
      <c r="W147" s="264">
        <v>1</v>
      </c>
      <c r="X147" s="264">
        <v>1</v>
      </c>
      <c r="Y147" s="159"/>
      <c r="Z147" s="166">
        <f t="shared" si="10"/>
        <v>3778</v>
      </c>
      <c r="AA147" s="167">
        <f t="shared" si="11"/>
        <v>11.200658823529414</v>
      </c>
      <c r="AB147" s="168"/>
    </row>
    <row r="148" spans="2:28" ht="18" customHeight="1">
      <c r="B148" s="303" t="s">
        <v>497</v>
      </c>
      <c r="C148" s="304" t="s">
        <v>501</v>
      </c>
      <c r="D148" s="160">
        <v>1</v>
      </c>
      <c r="E148" s="161" t="s">
        <v>379</v>
      </c>
      <c r="F148" s="72" t="s">
        <v>298</v>
      </c>
      <c r="G148" s="72" t="s">
        <v>290</v>
      </c>
      <c r="H148" s="55" t="s">
        <v>486</v>
      </c>
      <c r="I148" s="162">
        <v>94.73</v>
      </c>
      <c r="J148" s="263">
        <v>3200</v>
      </c>
      <c r="K148" s="163">
        <f t="shared" si="130"/>
        <v>200</v>
      </c>
      <c r="L148" s="164">
        <f t="shared" si="1"/>
        <v>38.902453333333334</v>
      </c>
      <c r="M148" s="164">
        <f t="shared" si="2"/>
        <v>0</v>
      </c>
      <c r="N148" s="164">
        <f t="shared" si="3"/>
        <v>0</v>
      </c>
      <c r="O148" s="164">
        <f t="shared" si="4"/>
        <v>0</v>
      </c>
      <c r="P148" s="165">
        <f t="shared" si="131"/>
        <v>0.41066666666666662</v>
      </c>
      <c r="Q148" s="164">
        <f t="shared" si="132"/>
        <v>0</v>
      </c>
      <c r="R148" s="164">
        <f t="shared" si="133"/>
        <v>0</v>
      </c>
      <c r="S148" s="164">
        <f t="shared" si="134"/>
        <v>0</v>
      </c>
      <c r="T148" s="253" t="str">
        <f t="shared" si="135"/>
        <v>V</v>
      </c>
      <c r="U148" s="264">
        <v>1</v>
      </c>
      <c r="V148" s="264">
        <v>1</v>
      </c>
      <c r="W148" s="264">
        <v>1</v>
      </c>
      <c r="X148" s="264">
        <v>1</v>
      </c>
      <c r="Y148" s="159"/>
      <c r="Z148" s="166">
        <f t="shared" si="10"/>
        <v>18946</v>
      </c>
      <c r="AA148" s="167">
        <f t="shared" si="11"/>
        <v>38.902453333333334</v>
      </c>
      <c r="AB148" s="168"/>
    </row>
    <row r="149" spans="2:28" ht="18" customHeight="1">
      <c r="B149" s="303" t="s">
        <v>497</v>
      </c>
      <c r="C149" s="304" t="s">
        <v>501</v>
      </c>
      <c r="D149" s="160">
        <v>1</v>
      </c>
      <c r="E149" s="161" t="s">
        <v>410</v>
      </c>
      <c r="F149" s="72" t="s">
        <v>480</v>
      </c>
      <c r="G149" s="72" t="s">
        <v>483</v>
      </c>
      <c r="H149" s="55" t="s">
        <v>297</v>
      </c>
      <c r="I149" s="162">
        <v>47.35</v>
      </c>
      <c r="J149" s="263">
        <v>7200</v>
      </c>
      <c r="K149" s="163">
        <f t="shared" si="130"/>
        <v>200</v>
      </c>
      <c r="L149" s="164">
        <f t="shared" si="1"/>
        <v>34.834745098039214</v>
      </c>
      <c r="M149" s="164">
        <f t="shared" si="2"/>
        <v>0</v>
      </c>
      <c r="N149" s="164">
        <f t="shared" si="3"/>
        <v>0</v>
      </c>
      <c r="O149" s="164">
        <f t="shared" si="4"/>
        <v>0</v>
      </c>
      <c r="P149" s="165">
        <f t="shared" si="131"/>
        <v>0.73568627450980384</v>
      </c>
      <c r="Q149" s="164">
        <f t="shared" si="132"/>
        <v>0</v>
      </c>
      <c r="R149" s="164">
        <f t="shared" si="133"/>
        <v>0</v>
      </c>
      <c r="S149" s="164">
        <f t="shared" si="134"/>
        <v>0</v>
      </c>
      <c r="T149" s="253" t="str">
        <f t="shared" si="135"/>
        <v>V</v>
      </c>
      <c r="U149" s="264">
        <v>1</v>
      </c>
      <c r="V149" s="264">
        <v>1</v>
      </c>
      <c r="W149" s="264">
        <v>1</v>
      </c>
      <c r="X149" s="264">
        <v>1</v>
      </c>
      <c r="Y149" s="159"/>
      <c r="Z149" s="166">
        <f t="shared" si="10"/>
        <v>9470</v>
      </c>
      <c r="AA149" s="167">
        <f t="shared" si="11"/>
        <v>34.834745098039214</v>
      </c>
      <c r="AB149" s="168"/>
    </row>
    <row r="150" spans="2:28" ht="18" customHeight="1">
      <c r="B150" s="303" t="s">
        <v>497</v>
      </c>
      <c r="C150" s="304" t="s">
        <v>501</v>
      </c>
      <c r="D150" s="160">
        <v>1</v>
      </c>
      <c r="E150" s="161" t="s">
        <v>411</v>
      </c>
      <c r="F150" s="72" t="s">
        <v>459</v>
      </c>
      <c r="G150" s="72" t="s">
        <v>483</v>
      </c>
      <c r="H150" s="55" t="s">
        <v>297</v>
      </c>
      <c r="I150" s="162">
        <v>52.98</v>
      </c>
      <c r="J150" s="263">
        <v>7200</v>
      </c>
      <c r="K150" s="163">
        <f t="shared" si="130"/>
        <v>200</v>
      </c>
      <c r="L150" s="164">
        <f t="shared" si="1"/>
        <v>38.976658823529405</v>
      </c>
      <c r="M150" s="164">
        <f t="shared" si="2"/>
        <v>0</v>
      </c>
      <c r="N150" s="164">
        <f t="shared" si="3"/>
        <v>0</v>
      </c>
      <c r="O150" s="164">
        <f t="shared" si="4"/>
        <v>0</v>
      </c>
      <c r="P150" s="165">
        <f t="shared" si="131"/>
        <v>0.73568627450980384</v>
      </c>
      <c r="Q150" s="164">
        <f t="shared" si="132"/>
        <v>0</v>
      </c>
      <c r="R150" s="164">
        <f t="shared" si="133"/>
        <v>0</v>
      </c>
      <c r="S150" s="164">
        <f t="shared" si="134"/>
        <v>0</v>
      </c>
      <c r="T150" s="253" t="str">
        <f t="shared" si="135"/>
        <v>V</v>
      </c>
      <c r="U150" s="264">
        <v>1</v>
      </c>
      <c r="V150" s="264">
        <v>1</v>
      </c>
      <c r="W150" s="264">
        <v>1</v>
      </c>
      <c r="X150" s="264">
        <v>1</v>
      </c>
      <c r="Y150" s="159"/>
      <c r="Z150" s="166">
        <f t="shared" si="10"/>
        <v>10596</v>
      </c>
      <c r="AA150" s="167">
        <f t="shared" si="11"/>
        <v>38.976658823529405</v>
      </c>
      <c r="AB150" s="168"/>
    </row>
    <row r="151" spans="2:28" ht="18" customHeight="1">
      <c r="B151" s="303" t="s">
        <v>497</v>
      </c>
      <c r="C151" s="304" t="s">
        <v>501</v>
      </c>
      <c r="D151" s="160">
        <v>1</v>
      </c>
      <c r="E151" s="161" t="s">
        <v>412</v>
      </c>
      <c r="F151" s="72" t="s">
        <v>449</v>
      </c>
      <c r="G151" s="72" t="s">
        <v>290</v>
      </c>
      <c r="H151" s="55" t="s">
        <v>297</v>
      </c>
      <c r="I151" s="162">
        <v>4.57</v>
      </c>
      <c r="J151" s="263">
        <v>9010</v>
      </c>
      <c r="K151" s="163">
        <f t="shared" si="130"/>
        <v>10</v>
      </c>
      <c r="L151" s="164">
        <f t="shared" si="1"/>
        <v>0.27285588235294123</v>
      </c>
      <c r="M151" s="164">
        <f t="shared" si="2"/>
        <v>0</v>
      </c>
      <c r="N151" s="164">
        <f t="shared" si="3"/>
        <v>0</v>
      </c>
      <c r="O151" s="164">
        <f t="shared" si="4"/>
        <v>0</v>
      </c>
      <c r="P151" s="165">
        <f t="shared" si="131"/>
        <v>5.9705882352941178E-2</v>
      </c>
      <c r="Q151" s="164">
        <f t="shared" si="132"/>
        <v>0</v>
      </c>
      <c r="R151" s="164">
        <f t="shared" si="133"/>
        <v>0</v>
      </c>
      <c r="S151" s="164">
        <f t="shared" si="134"/>
        <v>0</v>
      </c>
      <c r="T151" s="253" t="str">
        <f t="shared" si="135"/>
        <v>VP</v>
      </c>
      <c r="U151" s="264">
        <v>1</v>
      </c>
      <c r="V151" s="264">
        <v>1</v>
      </c>
      <c r="W151" s="264">
        <v>1</v>
      </c>
      <c r="X151" s="264">
        <v>1</v>
      </c>
      <c r="Y151" s="159"/>
      <c r="Z151" s="166">
        <f t="shared" si="10"/>
        <v>45.7</v>
      </c>
      <c r="AA151" s="167">
        <f t="shared" si="11"/>
        <v>0.27285588235294123</v>
      </c>
      <c r="AB151" s="168"/>
    </row>
    <row r="152" spans="2:28" ht="18" customHeight="1">
      <c r="B152" s="303" t="s">
        <v>497</v>
      </c>
      <c r="C152" s="304" t="s">
        <v>501</v>
      </c>
      <c r="D152" s="160">
        <v>1</v>
      </c>
      <c r="E152" s="161" t="s">
        <v>413</v>
      </c>
      <c r="F152" s="72" t="s">
        <v>459</v>
      </c>
      <c r="G152" s="72" t="s">
        <v>483</v>
      </c>
      <c r="H152" s="55" t="s">
        <v>486</v>
      </c>
      <c r="I152" s="162">
        <v>59.08</v>
      </c>
      <c r="J152" s="263">
        <v>7200</v>
      </c>
      <c r="K152" s="163">
        <f t="shared" si="130"/>
        <v>200</v>
      </c>
      <c r="L152" s="164">
        <f t="shared" si="1"/>
        <v>43.46434509803921</v>
      </c>
      <c r="M152" s="164">
        <f t="shared" si="2"/>
        <v>0</v>
      </c>
      <c r="N152" s="164">
        <f t="shared" si="3"/>
        <v>0</v>
      </c>
      <c r="O152" s="164">
        <f t="shared" si="4"/>
        <v>0</v>
      </c>
      <c r="P152" s="165">
        <f t="shared" si="131"/>
        <v>0.73568627450980384</v>
      </c>
      <c r="Q152" s="164">
        <f t="shared" si="132"/>
        <v>0</v>
      </c>
      <c r="R152" s="164">
        <f t="shared" si="133"/>
        <v>0</v>
      </c>
      <c r="S152" s="164">
        <f t="shared" si="134"/>
        <v>0</v>
      </c>
      <c r="T152" s="253" t="str">
        <f t="shared" si="135"/>
        <v>V</v>
      </c>
      <c r="U152" s="264">
        <v>1</v>
      </c>
      <c r="V152" s="264">
        <v>1</v>
      </c>
      <c r="W152" s="264">
        <v>1</v>
      </c>
      <c r="X152" s="264">
        <v>1</v>
      </c>
      <c r="Y152" s="159"/>
      <c r="Z152" s="166">
        <f t="shared" si="10"/>
        <v>11816</v>
      </c>
      <c r="AA152" s="167">
        <f t="shared" si="11"/>
        <v>43.46434509803921</v>
      </c>
      <c r="AB152" s="168"/>
    </row>
    <row r="153" spans="2:28" ht="18" customHeight="1">
      <c r="B153" s="303" t="s">
        <v>497</v>
      </c>
      <c r="C153" s="304" t="s">
        <v>501</v>
      </c>
      <c r="D153" s="160">
        <v>1</v>
      </c>
      <c r="E153" s="161" t="s">
        <v>414</v>
      </c>
      <c r="F153" s="72" t="s">
        <v>467</v>
      </c>
      <c r="G153" s="72" t="s">
        <v>290</v>
      </c>
      <c r="H153" s="55" t="s">
        <v>486</v>
      </c>
      <c r="I153" s="162">
        <v>28.25</v>
      </c>
      <c r="J153" s="263">
        <v>3200</v>
      </c>
      <c r="K153" s="163">
        <f t="shared" si="130"/>
        <v>200</v>
      </c>
      <c r="L153" s="164">
        <f t="shared" si="1"/>
        <v>11.601333333333333</v>
      </c>
      <c r="M153" s="164">
        <f t="shared" si="2"/>
        <v>0</v>
      </c>
      <c r="N153" s="164">
        <f t="shared" si="3"/>
        <v>0</v>
      </c>
      <c r="O153" s="164">
        <f t="shared" si="4"/>
        <v>0</v>
      </c>
      <c r="P153" s="165">
        <f t="shared" si="131"/>
        <v>0.41066666666666662</v>
      </c>
      <c r="Q153" s="164">
        <f t="shared" si="132"/>
        <v>0</v>
      </c>
      <c r="R153" s="164">
        <f t="shared" si="133"/>
        <v>0</v>
      </c>
      <c r="S153" s="164">
        <f t="shared" si="134"/>
        <v>0</v>
      </c>
      <c r="T153" s="253" t="str">
        <f t="shared" si="135"/>
        <v>V</v>
      </c>
      <c r="U153" s="264">
        <v>1</v>
      </c>
      <c r="V153" s="264">
        <v>1</v>
      </c>
      <c r="W153" s="264">
        <v>1</v>
      </c>
      <c r="X153" s="264">
        <v>1</v>
      </c>
      <c r="Y153" s="159"/>
      <c r="Z153" s="166">
        <f t="shared" si="10"/>
        <v>5650</v>
      </c>
      <c r="AA153" s="167">
        <f t="shared" si="11"/>
        <v>11.601333333333333</v>
      </c>
      <c r="AB153" s="168"/>
    </row>
    <row r="154" spans="2:28" ht="18" customHeight="1">
      <c r="B154" s="303" t="s">
        <v>497</v>
      </c>
      <c r="C154" s="304" t="s">
        <v>501</v>
      </c>
      <c r="D154" s="160">
        <v>1</v>
      </c>
      <c r="E154" s="161" t="s">
        <v>385</v>
      </c>
      <c r="F154" s="72" t="s">
        <v>462</v>
      </c>
      <c r="G154" s="72" t="s">
        <v>290</v>
      </c>
      <c r="H154" s="55" t="s">
        <v>486</v>
      </c>
      <c r="I154" s="162">
        <v>10.210000000000001</v>
      </c>
      <c r="J154" s="263">
        <v>3200</v>
      </c>
      <c r="K154" s="163">
        <f t="shared" si="130"/>
        <v>200</v>
      </c>
      <c r="L154" s="164">
        <f t="shared" si="1"/>
        <v>4.1929066666666666</v>
      </c>
      <c r="M154" s="164">
        <f t="shared" si="2"/>
        <v>0</v>
      </c>
      <c r="N154" s="164">
        <f t="shared" si="3"/>
        <v>0</v>
      </c>
      <c r="O154" s="164">
        <f t="shared" si="4"/>
        <v>0</v>
      </c>
      <c r="P154" s="165">
        <f t="shared" si="131"/>
        <v>0.41066666666666662</v>
      </c>
      <c r="Q154" s="164">
        <f t="shared" si="132"/>
        <v>0</v>
      </c>
      <c r="R154" s="164">
        <f t="shared" si="133"/>
        <v>0</v>
      </c>
      <c r="S154" s="164">
        <f t="shared" si="134"/>
        <v>0</v>
      </c>
      <c r="T154" s="253" t="str">
        <f t="shared" si="135"/>
        <v>V</v>
      </c>
      <c r="U154" s="264">
        <v>1</v>
      </c>
      <c r="V154" s="264">
        <v>1</v>
      </c>
      <c r="W154" s="264">
        <v>1</v>
      </c>
      <c r="X154" s="264">
        <v>1</v>
      </c>
      <c r="Y154" s="159"/>
      <c r="Z154" s="166">
        <f t="shared" si="10"/>
        <v>2042.0000000000002</v>
      </c>
      <c r="AA154" s="167">
        <f t="shared" si="11"/>
        <v>4.1929066666666666</v>
      </c>
      <c r="AB154" s="168"/>
    </row>
    <row r="155" spans="2:28" ht="18" customHeight="1">
      <c r="B155" s="303" t="s">
        <v>497</v>
      </c>
      <c r="C155" s="304" t="s">
        <v>501</v>
      </c>
      <c r="D155" s="160">
        <v>1</v>
      </c>
      <c r="E155" s="161" t="s">
        <v>415</v>
      </c>
      <c r="F155" s="72" t="s">
        <v>464</v>
      </c>
      <c r="G155" s="72" t="s">
        <v>295</v>
      </c>
      <c r="H155" s="55" t="s">
        <v>491</v>
      </c>
      <c r="I155" s="162">
        <v>5.74</v>
      </c>
      <c r="J155" s="263">
        <v>2200</v>
      </c>
      <c r="K155" s="163">
        <f t="shared" si="130"/>
        <v>200</v>
      </c>
      <c r="L155" s="164">
        <f t="shared" si="1"/>
        <v>20.219206274509805</v>
      </c>
      <c r="M155" s="164">
        <f t="shared" si="2"/>
        <v>0</v>
      </c>
      <c r="N155" s="164">
        <f t="shared" si="3"/>
        <v>0</v>
      </c>
      <c r="O155" s="164">
        <f t="shared" si="4"/>
        <v>0</v>
      </c>
      <c r="P155" s="165">
        <f t="shared" si="131"/>
        <v>3.5225098039215688</v>
      </c>
      <c r="Q155" s="164">
        <f t="shared" si="132"/>
        <v>0</v>
      </c>
      <c r="R155" s="164">
        <f t="shared" si="133"/>
        <v>0</v>
      </c>
      <c r="S155" s="164">
        <f t="shared" si="134"/>
        <v>0</v>
      </c>
      <c r="T155" s="253" t="str">
        <f t="shared" si="135"/>
        <v>S</v>
      </c>
      <c r="U155" s="264">
        <v>1</v>
      </c>
      <c r="V155" s="264">
        <v>1</v>
      </c>
      <c r="W155" s="264">
        <v>1</v>
      </c>
      <c r="X155" s="264">
        <v>1</v>
      </c>
      <c r="Y155" s="159"/>
      <c r="Z155" s="166">
        <f t="shared" si="10"/>
        <v>1148</v>
      </c>
      <c r="AA155" s="167">
        <f t="shared" si="11"/>
        <v>20.219206274509805</v>
      </c>
      <c r="AB155" s="168"/>
    </row>
    <row r="156" spans="2:28" ht="18" customHeight="1">
      <c r="B156" s="303" t="s">
        <v>497</v>
      </c>
      <c r="C156" s="304" t="s">
        <v>501</v>
      </c>
      <c r="D156" s="160">
        <v>1</v>
      </c>
      <c r="E156" s="161" t="s">
        <v>416</v>
      </c>
      <c r="F156" s="72" t="s">
        <v>298</v>
      </c>
      <c r="G156" s="72" t="s">
        <v>290</v>
      </c>
      <c r="H156" s="55" t="s">
        <v>486</v>
      </c>
      <c r="I156" s="162">
        <v>24.87</v>
      </c>
      <c r="J156" s="263">
        <v>3200</v>
      </c>
      <c r="K156" s="163">
        <f t="shared" si="130"/>
        <v>200</v>
      </c>
      <c r="L156" s="164">
        <f t="shared" si="1"/>
        <v>10.213279999999999</v>
      </c>
      <c r="M156" s="164">
        <f t="shared" si="2"/>
        <v>0</v>
      </c>
      <c r="N156" s="164">
        <f t="shared" si="3"/>
        <v>0</v>
      </c>
      <c r="O156" s="164">
        <f t="shared" si="4"/>
        <v>0</v>
      </c>
      <c r="P156" s="165">
        <f t="shared" si="131"/>
        <v>0.41066666666666662</v>
      </c>
      <c r="Q156" s="164">
        <f t="shared" si="132"/>
        <v>0</v>
      </c>
      <c r="R156" s="164">
        <f t="shared" si="133"/>
        <v>0</v>
      </c>
      <c r="S156" s="164">
        <f t="shared" si="134"/>
        <v>0</v>
      </c>
      <c r="T156" s="253" t="str">
        <f t="shared" si="135"/>
        <v>V</v>
      </c>
      <c r="U156" s="264">
        <v>1</v>
      </c>
      <c r="V156" s="264">
        <v>1</v>
      </c>
      <c r="W156" s="264">
        <v>1</v>
      </c>
      <c r="X156" s="264">
        <v>1</v>
      </c>
      <c r="Y156" s="159"/>
      <c r="Z156" s="166">
        <f t="shared" si="10"/>
        <v>4974</v>
      </c>
      <c r="AA156" s="167">
        <f t="shared" si="11"/>
        <v>10.213279999999999</v>
      </c>
      <c r="AB156" s="168"/>
    </row>
    <row r="157" spans="2:28" ht="18" customHeight="1">
      <c r="B157" s="303" t="s">
        <v>497</v>
      </c>
      <c r="C157" s="304" t="s">
        <v>501</v>
      </c>
      <c r="D157" s="160">
        <v>1</v>
      </c>
      <c r="E157" s="161" t="s">
        <v>417</v>
      </c>
      <c r="F157" s="72" t="s">
        <v>465</v>
      </c>
      <c r="G157" s="72" t="s">
        <v>290</v>
      </c>
      <c r="H157" s="55" t="s">
        <v>486</v>
      </c>
      <c r="I157" s="162">
        <v>18</v>
      </c>
      <c r="J157" s="263">
        <v>3200</v>
      </c>
      <c r="K157" s="163">
        <f t="shared" si="130"/>
        <v>200</v>
      </c>
      <c r="L157" s="164">
        <f t="shared" si="1"/>
        <v>7.3919999999999995</v>
      </c>
      <c r="M157" s="164">
        <f t="shared" si="2"/>
        <v>0</v>
      </c>
      <c r="N157" s="164">
        <f t="shared" si="3"/>
        <v>0</v>
      </c>
      <c r="O157" s="164">
        <f t="shared" si="4"/>
        <v>0</v>
      </c>
      <c r="P157" s="165">
        <f t="shared" si="131"/>
        <v>0.41066666666666662</v>
      </c>
      <c r="Q157" s="164">
        <f t="shared" si="132"/>
        <v>0</v>
      </c>
      <c r="R157" s="164">
        <f t="shared" si="133"/>
        <v>0</v>
      </c>
      <c r="S157" s="164">
        <f t="shared" si="134"/>
        <v>0</v>
      </c>
      <c r="T157" s="253" t="str">
        <f t="shared" si="135"/>
        <v>V</v>
      </c>
      <c r="U157" s="264">
        <v>1</v>
      </c>
      <c r="V157" s="264">
        <v>1</v>
      </c>
      <c r="W157" s="264">
        <v>1</v>
      </c>
      <c r="X157" s="264">
        <v>1</v>
      </c>
      <c r="Y157" s="159"/>
      <c r="Z157" s="166">
        <f t="shared" si="10"/>
        <v>3600</v>
      </c>
      <c r="AA157" s="167">
        <f t="shared" si="11"/>
        <v>7.3919999999999995</v>
      </c>
      <c r="AB157" s="168"/>
    </row>
    <row r="158" spans="2:28" ht="18" customHeight="1">
      <c r="B158" s="303" t="s">
        <v>497</v>
      </c>
      <c r="C158" s="304" t="s">
        <v>501</v>
      </c>
      <c r="D158" s="160">
        <v>1</v>
      </c>
      <c r="E158" s="161" t="s">
        <v>418</v>
      </c>
      <c r="F158" s="72" t="s">
        <v>298</v>
      </c>
      <c r="G158" s="72" t="s">
        <v>290</v>
      </c>
      <c r="H158" s="55" t="s">
        <v>486</v>
      </c>
      <c r="I158" s="162">
        <v>31</v>
      </c>
      <c r="J158" s="263">
        <v>3200</v>
      </c>
      <c r="K158" s="163">
        <f t="shared" si="130"/>
        <v>200</v>
      </c>
      <c r="L158" s="164">
        <f t="shared" si="1"/>
        <v>12.730666666666666</v>
      </c>
      <c r="M158" s="164">
        <f t="shared" si="2"/>
        <v>0</v>
      </c>
      <c r="N158" s="164">
        <f t="shared" si="3"/>
        <v>0</v>
      </c>
      <c r="O158" s="164">
        <f t="shared" si="4"/>
        <v>0</v>
      </c>
      <c r="P158" s="165">
        <f t="shared" si="131"/>
        <v>0.41066666666666662</v>
      </c>
      <c r="Q158" s="164">
        <f t="shared" si="132"/>
        <v>0</v>
      </c>
      <c r="R158" s="164">
        <f t="shared" si="133"/>
        <v>0</v>
      </c>
      <c r="S158" s="164">
        <f t="shared" si="134"/>
        <v>0</v>
      </c>
      <c r="T158" s="253" t="str">
        <f t="shared" si="135"/>
        <v>V</v>
      </c>
      <c r="U158" s="264">
        <v>1</v>
      </c>
      <c r="V158" s="264">
        <v>1</v>
      </c>
      <c r="W158" s="264">
        <v>1</v>
      </c>
      <c r="X158" s="264">
        <v>1</v>
      </c>
      <c r="Y158" s="159"/>
      <c r="Z158" s="166">
        <f t="shared" si="10"/>
        <v>6200</v>
      </c>
      <c r="AA158" s="167">
        <f t="shared" si="11"/>
        <v>12.730666666666666</v>
      </c>
      <c r="AB158" s="168"/>
    </row>
    <row r="159" spans="2:28" ht="18" customHeight="1">
      <c r="B159" s="303" t="s">
        <v>497</v>
      </c>
      <c r="C159" s="304" t="s">
        <v>501</v>
      </c>
      <c r="D159" s="160">
        <v>1</v>
      </c>
      <c r="E159" s="161" t="s">
        <v>419</v>
      </c>
      <c r="F159" s="72" t="s">
        <v>444</v>
      </c>
      <c r="G159" s="72" t="s">
        <v>295</v>
      </c>
      <c r="H159" s="55" t="s">
        <v>491</v>
      </c>
      <c r="I159" s="162">
        <v>2.09</v>
      </c>
      <c r="J159" s="263">
        <v>2200</v>
      </c>
      <c r="K159" s="163">
        <f t="shared" si="130"/>
        <v>200</v>
      </c>
      <c r="L159" s="164">
        <f t="shared" si="1"/>
        <v>7.3620454901960786</v>
      </c>
      <c r="M159" s="164">
        <f t="shared" si="2"/>
        <v>0</v>
      </c>
      <c r="N159" s="164">
        <f t="shared" si="3"/>
        <v>0</v>
      </c>
      <c r="O159" s="164">
        <f t="shared" si="4"/>
        <v>0</v>
      </c>
      <c r="P159" s="165">
        <f t="shared" si="131"/>
        <v>3.5225098039215688</v>
      </c>
      <c r="Q159" s="164">
        <f t="shared" si="132"/>
        <v>0</v>
      </c>
      <c r="R159" s="164">
        <f t="shared" si="133"/>
        <v>0</v>
      </c>
      <c r="S159" s="164">
        <f t="shared" si="134"/>
        <v>0</v>
      </c>
      <c r="T159" s="253" t="str">
        <f t="shared" si="135"/>
        <v>S</v>
      </c>
      <c r="U159" s="264">
        <v>1</v>
      </c>
      <c r="V159" s="264">
        <v>1</v>
      </c>
      <c r="W159" s="264">
        <v>1</v>
      </c>
      <c r="X159" s="264">
        <v>1</v>
      </c>
      <c r="Y159" s="159"/>
      <c r="Z159" s="166">
        <f t="shared" si="10"/>
        <v>418</v>
      </c>
      <c r="AA159" s="167">
        <f t="shared" si="11"/>
        <v>7.3620454901960786</v>
      </c>
      <c r="AB159" s="168"/>
    </row>
    <row r="160" spans="2:28" ht="18" customHeight="1">
      <c r="B160" s="303" t="s">
        <v>497</v>
      </c>
      <c r="C160" s="304" t="s">
        <v>501</v>
      </c>
      <c r="D160" s="160">
        <v>1</v>
      </c>
      <c r="E160" s="161" t="s">
        <v>420</v>
      </c>
      <c r="F160" s="72" t="s">
        <v>444</v>
      </c>
      <c r="G160" s="72" t="s">
        <v>295</v>
      </c>
      <c r="H160" s="55" t="s">
        <v>491</v>
      </c>
      <c r="I160" s="162">
        <v>4.0199999999999996</v>
      </c>
      <c r="J160" s="263">
        <v>2200</v>
      </c>
      <c r="K160" s="163">
        <f t="shared" si="130"/>
        <v>200</v>
      </c>
      <c r="L160" s="164">
        <f t="shared" si="1"/>
        <v>14.160489411764704</v>
      </c>
      <c r="M160" s="164">
        <f t="shared" si="2"/>
        <v>0</v>
      </c>
      <c r="N160" s="164">
        <f t="shared" si="3"/>
        <v>0</v>
      </c>
      <c r="O160" s="164">
        <f t="shared" si="4"/>
        <v>0</v>
      </c>
      <c r="P160" s="165">
        <f t="shared" si="131"/>
        <v>3.5225098039215688</v>
      </c>
      <c r="Q160" s="164">
        <f t="shared" si="132"/>
        <v>0</v>
      </c>
      <c r="R160" s="164">
        <f t="shared" si="133"/>
        <v>0</v>
      </c>
      <c r="S160" s="164">
        <f t="shared" si="134"/>
        <v>0</v>
      </c>
      <c r="T160" s="253" t="str">
        <f t="shared" si="135"/>
        <v>S</v>
      </c>
      <c r="U160" s="264">
        <v>1</v>
      </c>
      <c r="V160" s="264">
        <v>1</v>
      </c>
      <c r="W160" s="264">
        <v>1</v>
      </c>
      <c r="X160" s="264">
        <v>1</v>
      </c>
      <c r="Y160" s="159"/>
      <c r="Z160" s="166">
        <f t="shared" si="10"/>
        <v>803.99999999999989</v>
      </c>
      <c r="AA160" s="167">
        <f t="shared" si="11"/>
        <v>14.160489411764704</v>
      </c>
      <c r="AB160" s="168"/>
    </row>
    <row r="161" spans="2:28" ht="18" customHeight="1">
      <c r="B161" s="303" t="s">
        <v>497</v>
      </c>
      <c r="C161" s="304" t="s">
        <v>501</v>
      </c>
      <c r="D161" s="160">
        <v>1</v>
      </c>
      <c r="E161" s="161" t="s">
        <v>421</v>
      </c>
      <c r="F161" s="72" t="s">
        <v>459</v>
      </c>
      <c r="G161" s="72" t="s">
        <v>483</v>
      </c>
      <c r="H161" s="55" t="s">
        <v>486</v>
      </c>
      <c r="I161" s="162">
        <v>44.07</v>
      </c>
      <c r="J161" s="263">
        <v>7200</v>
      </c>
      <c r="K161" s="163">
        <f t="shared" si="130"/>
        <v>200</v>
      </c>
      <c r="L161" s="164">
        <f t="shared" si="1"/>
        <v>32.421694117647057</v>
      </c>
      <c r="M161" s="164">
        <f t="shared" si="2"/>
        <v>0</v>
      </c>
      <c r="N161" s="164">
        <f t="shared" si="3"/>
        <v>0</v>
      </c>
      <c r="O161" s="164">
        <f t="shared" si="4"/>
        <v>0</v>
      </c>
      <c r="P161" s="165">
        <f t="shared" si="131"/>
        <v>0.73568627450980384</v>
      </c>
      <c r="Q161" s="164">
        <f t="shared" si="132"/>
        <v>0</v>
      </c>
      <c r="R161" s="164">
        <f t="shared" si="133"/>
        <v>0</v>
      </c>
      <c r="S161" s="164">
        <f t="shared" si="134"/>
        <v>0</v>
      </c>
      <c r="T161" s="253" t="str">
        <f t="shared" si="135"/>
        <v>V</v>
      </c>
      <c r="U161" s="264">
        <v>1</v>
      </c>
      <c r="V161" s="264">
        <v>1</v>
      </c>
      <c r="W161" s="264">
        <v>1</v>
      </c>
      <c r="X161" s="264">
        <v>1</v>
      </c>
      <c r="Y161" s="159"/>
      <c r="Z161" s="166">
        <f t="shared" si="10"/>
        <v>8814</v>
      </c>
      <c r="AA161" s="167">
        <f t="shared" si="11"/>
        <v>32.421694117647057</v>
      </c>
      <c r="AB161" s="168"/>
    </row>
    <row r="162" spans="2:28" ht="18" customHeight="1">
      <c r="B162" s="303" t="s">
        <v>497</v>
      </c>
      <c r="C162" s="304" t="s">
        <v>501</v>
      </c>
      <c r="D162" s="160">
        <v>1</v>
      </c>
      <c r="E162" s="161" t="s">
        <v>422</v>
      </c>
      <c r="F162" s="72" t="s">
        <v>459</v>
      </c>
      <c r="G162" s="72" t="s">
        <v>483</v>
      </c>
      <c r="H162" s="55" t="s">
        <v>486</v>
      </c>
      <c r="I162" s="162">
        <v>33.82</v>
      </c>
      <c r="J162" s="263">
        <v>7200</v>
      </c>
      <c r="K162" s="163">
        <f t="shared" si="130"/>
        <v>200</v>
      </c>
      <c r="L162" s="164">
        <f t="shared" si="1"/>
        <v>24.880909803921565</v>
      </c>
      <c r="M162" s="164">
        <f t="shared" si="2"/>
        <v>0</v>
      </c>
      <c r="N162" s="164">
        <f t="shared" si="3"/>
        <v>0</v>
      </c>
      <c r="O162" s="164">
        <f t="shared" si="4"/>
        <v>0</v>
      </c>
      <c r="P162" s="165">
        <f t="shared" si="131"/>
        <v>0.73568627450980384</v>
      </c>
      <c r="Q162" s="164">
        <f t="shared" si="132"/>
        <v>0</v>
      </c>
      <c r="R162" s="164">
        <f t="shared" si="133"/>
        <v>0</v>
      </c>
      <c r="S162" s="164">
        <f t="shared" si="134"/>
        <v>0</v>
      </c>
      <c r="T162" s="253" t="str">
        <f t="shared" si="135"/>
        <v>V</v>
      </c>
      <c r="U162" s="264">
        <v>1</v>
      </c>
      <c r="V162" s="264">
        <v>1</v>
      </c>
      <c r="W162" s="264">
        <v>1</v>
      </c>
      <c r="X162" s="264">
        <v>1</v>
      </c>
      <c r="Y162" s="159"/>
      <c r="Z162" s="166">
        <f t="shared" si="10"/>
        <v>6764</v>
      </c>
      <c r="AA162" s="167">
        <f t="shared" si="11"/>
        <v>24.880909803921565</v>
      </c>
      <c r="AB162" s="168"/>
    </row>
    <row r="163" spans="2:28" ht="18" customHeight="1">
      <c r="B163" s="303" t="s">
        <v>497</v>
      </c>
      <c r="C163" s="304" t="s">
        <v>501</v>
      </c>
      <c r="D163" s="160">
        <v>1</v>
      </c>
      <c r="E163" s="161" t="s">
        <v>423</v>
      </c>
      <c r="F163" s="72" t="s">
        <v>459</v>
      </c>
      <c r="G163" s="72" t="s">
        <v>483</v>
      </c>
      <c r="H163" s="55" t="s">
        <v>486</v>
      </c>
      <c r="I163" s="162">
        <v>39.549999999999997</v>
      </c>
      <c r="J163" s="263">
        <v>7200</v>
      </c>
      <c r="K163" s="163">
        <f t="shared" ref="K163" si="136">SUM(IF(J163="",0,VLOOKUP(J163,Kengetal,2)))</f>
        <v>200</v>
      </c>
      <c r="L163" s="164">
        <f t="shared" ref="L163" si="137">P163*I163*U163</f>
        <v>29.096392156862741</v>
      </c>
      <c r="M163" s="164">
        <f t="shared" ref="M163" si="138">Q163*I163*V163</f>
        <v>0</v>
      </c>
      <c r="N163" s="164">
        <f t="shared" ref="N163" si="139">R163*I163*W163</f>
        <v>0</v>
      </c>
      <c r="O163" s="164">
        <f t="shared" ref="O163" si="140">S163*I163*X163</f>
        <v>0</v>
      </c>
      <c r="P163" s="165">
        <f t="shared" si="131"/>
        <v>0.73568627450980384</v>
      </c>
      <c r="Q163" s="164">
        <f t="shared" si="132"/>
        <v>0</v>
      </c>
      <c r="R163" s="164">
        <f t="shared" si="133"/>
        <v>0</v>
      </c>
      <c r="S163" s="164">
        <f t="shared" si="134"/>
        <v>0</v>
      </c>
      <c r="T163" s="253" t="str">
        <f t="shared" ref="T163" si="141">IF(J163="","",VLOOKUP(J163,Kengetal,13,FALSE))</f>
        <v>V</v>
      </c>
      <c r="U163" s="264">
        <v>1</v>
      </c>
      <c r="V163" s="264">
        <v>1</v>
      </c>
      <c r="W163" s="264">
        <v>1</v>
      </c>
      <c r="X163" s="264">
        <v>1</v>
      </c>
      <c r="Y163" s="159"/>
      <c r="Z163" s="166">
        <f t="shared" ref="Z163" si="142">I163*K163</f>
        <v>7909.9999999999991</v>
      </c>
      <c r="AA163" s="167">
        <f t="shared" ref="AA163" si="143">L163+M163+N163+O163</f>
        <v>29.096392156862741</v>
      </c>
      <c r="AB163" s="168"/>
    </row>
    <row r="164" spans="2:28" ht="18" customHeight="1">
      <c r="B164" s="303" t="s">
        <v>497</v>
      </c>
      <c r="C164" s="304" t="s">
        <v>501</v>
      </c>
      <c r="D164" s="160">
        <v>1</v>
      </c>
      <c r="E164" s="161" t="s">
        <v>424</v>
      </c>
      <c r="F164" s="72" t="s">
        <v>459</v>
      </c>
      <c r="G164" s="72" t="s">
        <v>483</v>
      </c>
      <c r="H164" s="55" t="s">
        <v>486</v>
      </c>
      <c r="I164" s="162">
        <v>59.6</v>
      </c>
      <c r="J164" s="263">
        <v>7200</v>
      </c>
      <c r="K164" s="163">
        <f t="shared" si="130"/>
        <v>200</v>
      </c>
      <c r="L164" s="164">
        <f t="shared" si="1"/>
        <v>43.846901960784308</v>
      </c>
      <c r="M164" s="164">
        <f t="shared" si="2"/>
        <v>0</v>
      </c>
      <c r="N164" s="164">
        <f t="shared" si="3"/>
        <v>0</v>
      </c>
      <c r="O164" s="164">
        <f t="shared" si="4"/>
        <v>0</v>
      </c>
      <c r="P164" s="165">
        <f t="shared" si="131"/>
        <v>0.73568627450980384</v>
      </c>
      <c r="Q164" s="164">
        <f t="shared" si="132"/>
        <v>0</v>
      </c>
      <c r="R164" s="164">
        <f t="shared" si="133"/>
        <v>0</v>
      </c>
      <c r="S164" s="164">
        <f t="shared" si="134"/>
        <v>0</v>
      </c>
      <c r="T164" s="253" t="str">
        <f t="shared" si="135"/>
        <v>V</v>
      </c>
      <c r="U164" s="264">
        <v>1</v>
      </c>
      <c r="V164" s="264">
        <v>1</v>
      </c>
      <c r="W164" s="264">
        <v>1</v>
      </c>
      <c r="X164" s="264">
        <v>1</v>
      </c>
      <c r="Y164" s="159"/>
      <c r="Z164" s="166">
        <f t="shared" si="10"/>
        <v>11920</v>
      </c>
      <c r="AA164" s="167">
        <f t="shared" si="11"/>
        <v>43.846901960784308</v>
      </c>
      <c r="AB164" s="168"/>
    </row>
    <row r="165" spans="2:28" ht="18" customHeight="1">
      <c r="B165" s="303" t="s">
        <v>497</v>
      </c>
      <c r="C165" s="304" t="s">
        <v>501</v>
      </c>
      <c r="D165" s="160">
        <v>1</v>
      </c>
      <c r="E165" s="161" t="s">
        <v>425</v>
      </c>
      <c r="F165" s="72" t="s">
        <v>481</v>
      </c>
      <c r="G165" s="72" t="s">
        <v>293</v>
      </c>
      <c r="H165" s="55" t="s">
        <v>486</v>
      </c>
      <c r="I165" s="162">
        <v>10.33</v>
      </c>
      <c r="J165" s="263">
        <v>1200</v>
      </c>
      <c r="K165" s="163">
        <f t="shared" si="130"/>
        <v>200</v>
      </c>
      <c r="L165" s="164">
        <f t="shared" si="1"/>
        <v>6.1250823529411775</v>
      </c>
      <c r="M165" s="164">
        <f t="shared" si="2"/>
        <v>0</v>
      </c>
      <c r="N165" s="164">
        <f t="shared" si="3"/>
        <v>0</v>
      </c>
      <c r="O165" s="164">
        <f t="shared" si="4"/>
        <v>0</v>
      </c>
      <c r="P165" s="165">
        <f t="shared" si="131"/>
        <v>0.5929411764705883</v>
      </c>
      <c r="Q165" s="164">
        <f t="shared" si="132"/>
        <v>0</v>
      </c>
      <c r="R165" s="164">
        <f t="shared" si="133"/>
        <v>0</v>
      </c>
      <c r="S165" s="164">
        <f t="shared" si="134"/>
        <v>0</v>
      </c>
      <c r="T165" s="253" t="str">
        <f t="shared" si="135"/>
        <v>B</v>
      </c>
      <c r="U165" s="264">
        <v>1</v>
      </c>
      <c r="V165" s="264">
        <v>1</v>
      </c>
      <c r="W165" s="264">
        <v>1</v>
      </c>
      <c r="X165" s="264">
        <v>1</v>
      </c>
      <c r="Y165" s="159"/>
      <c r="Z165" s="166">
        <f t="shared" si="10"/>
        <v>2066</v>
      </c>
      <c r="AA165" s="167">
        <f t="shared" si="11"/>
        <v>6.1250823529411775</v>
      </c>
      <c r="AB165" s="168"/>
    </row>
    <row r="166" spans="2:28" ht="18" customHeight="1">
      <c r="B166" s="303" t="s">
        <v>497</v>
      </c>
      <c r="C166" s="304" t="s">
        <v>501</v>
      </c>
      <c r="D166" s="160">
        <v>1</v>
      </c>
      <c r="E166" s="161" t="s">
        <v>426</v>
      </c>
      <c r="F166" s="72" t="s">
        <v>464</v>
      </c>
      <c r="G166" s="72" t="s">
        <v>295</v>
      </c>
      <c r="H166" s="55" t="s">
        <v>491</v>
      </c>
      <c r="I166" s="162">
        <v>9.75</v>
      </c>
      <c r="J166" s="263">
        <v>2200</v>
      </c>
      <c r="K166" s="163">
        <f t="shared" si="130"/>
        <v>200</v>
      </c>
      <c r="L166" s="164">
        <f t="shared" si="1"/>
        <v>34.344470588235296</v>
      </c>
      <c r="M166" s="164">
        <f t="shared" si="2"/>
        <v>0</v>
      </c>
      <c r="N166" s="164">
        <f t="shared" si="3"/>
        <v>0</v>
      </c>
      <c r="O166" s="164">
        <f t="shared" si="4"/>
        <v>0</v>
      </c>
      <c r="P166" s="165">
        <f t="shared" si="131"/>
        <v>3.5225098039215688</v>
      </c>
      <c r="Q166" s="164">
        <f t="shared" si="132"/>
        <v>0</v>
      </c>
      <c r="R166" s="164">
        <f t="shared" si="133"/>
        <v>0</v>
      </c>
      <c r="S166" s="164">
        <f t="shared" si="134"/>
        <v>0</v>
      </c>
      <c r="T166" s="253" t="str">
        <f t="shared" si="135"/>
        <v>S</v>
      </c>
      <c r="U166" s="264">
        <v>1</v>
      </c>
      <c r="V166" s="264">
        <v>1</v>
      </c>
      <c r="W166" s="264">
        <v>1</v>
      </c>
      <c r="X166" s="264">
        <v>1</v>
      </c>
      <c r="Y166" s="159"/>
      <c r="Z166" s="166">
        <f t="shared" si="10"/>
        <v>1950</v>
      </c>
      <c r="AA166" s="167">
        <f t="shared" si="11"/>
        <v>34.344470588235296</v>
      </c>
      <c r="AB166" s="168"/>
    </row>
    <row r="167" spans="2:28" ht="18" customHeight="1">
      <c r="B167" s="303" t="s">
        <v>497</v>
      </c>
      <c r="C167" s="304" t="s">
        <v>501</v>
      </c>
      <c r="D167" s="160">
        <v>1</v>
      </c>
      <c r="E167" s="161" t="s">
        <v>427</v>
      </c>
      <c r="F167" s="72" t="s">
        <v>459</v>
      </c>
      <c r="G167" s="72" t="s">
        <v>483</v>
      </c>
      <c r="H167" s="55" t="s">
        <v>486</v>
      </c>
      <c r="I167" s="162">
        <v>57.72</v>
      </c>
      <c r="J167" s="263">
        <v>7200</v>
      </c>
      <c r="K167" s="163">
        <f t="shared" si="130"/>
        <v>200</v>
      </c>
      <c r="L167" s="164">
        <f t="shared" si="1"/>
        <v>42.463811764705873</v>
      </c>
      <c r="M167" s="164">
        <f t="shared" si="2"/>
        <v>0</v>
      </c>
      <c r="N167" s="164">
        <f t="shared" si="3"/>
        <v>0</v>
      </c>
      <c r="O167" s="164">
        <f t="shared" si="4"/>
        <v>0</v>
      </c>
      <c r="P167" s="165">
        <f t="shared" si="131"/>
        <v>0.73568627450980384</v>
      </c>
      <c r="Q167" s="164">
        <f t="shared" si="132"/>
        <v>0</v>
      </c>
      <c r="R167" s="164">
        <f t="shared" si="133"/>
        <v>0</v>
      </c>
      <c r="S167" s="164">
        <f t="shared" si="134"/>
        <v>0</v>
      </c>
      <c r="T167" s="253" t="str">
        <f t="shared" si="135"/>
        <v>V</v>
      </c>
      <c r="U167" s="264">
        <v>1</v>
      </c>
      <c r="V167" s="264">
        <v>1</v>
      </c>
      <c r="W167" s="264">
        <v>1</v>
      </c>
      <c r="X167" s="264">
        <v>1</v>
      </c>
      <c r="Y167" s="159"/>
      <c r="Z167" s="166">
        <f t="shared" si="10"/>
        <v>11544</v>
      </c>
      <c r="AA167" s="167">
        <f t="shared" si="11"/>
        <v>42.463811764705873</v>
      </c>
      <c r="AB167" s="168"/>
    </row>
    <row r="168" spans="2:28" ht="18" customHeight="1">
      <c r="B168" s="303" t="s">
        <v>497</v>
      </c>
      <c r="C168" s="304" t="s">
        <v>501</v>
      </c>
      <c r="D168" s="160">
        <v>1</v>
      </c>
      <c r="E168" s="161" t="s">
        <v>428</v>
      </c>
      <c r="F168" s="72" t="s">
        <v>459</v>
      </c>
      <c r="G168" s="72" t="s">
        <v>483</v>
      </c>
      <c r="H168" s="55" t="s">
        <v>486</v>
      </c>
      <c r="I168" s="162">
        <v>59.17</v>
      </c>
      <c r="J168" s="263">
        <v>7200</v>
      </c>
      <c r="K168" s="163">
        <f t="shared" si="130"/>
        <v>200</v>
      </c>
      <c r="L168" s="164">
        <f t="shared" si="1"/>
        <v>43.530556862745094</v>
      </c>
      <c r="M168" s="164">
        <f t="shared" si="2"/>
        <v>0</v>
      </c>
      <c r="N168" s="164">
        <f t="shared" si="3"/>
        <v>0</v>
      </c>
      <c r="O168" s="164">
        <f t="shared" si="4"/>
        <v>0</v>
      </c>
      <c r="P168" s="165">
        <f t="shared" si="131"/>
        <v>0.73568627450980384</v>
      </c>
      <c r="Q168" s="164">
        <f t="shared" si="132"/>
        <v>0</v>
      </c>
      <c r="R168" s="164">
        <f t="shared" si="133"/>
        <v>0</v>
      </c>
      <c r="S168" s="164">
        <f t="shared" si="134"/>
        <v>0</v>
      </c>
      <c r="T168" s="253" t="str">
        <f t="shared" si="135"/>
        <v>V</v>
      </c>
      <c r="U168" s="264">
        <v>1</v>
      </c>
      <c r="V168" s="264">
        <v>1</v>
      </c>
      <c r="W168" s="264">
        <v>1</v>
      </c>
      <c r="X168" s="264">
        <v>1</v>
      </c>
      <c r="Y168" s="159"/>
      <c r="Z168" s="166">
        <f t="shared" si="10"/>
        <v>11834</v>
      </c>
      <c r="AA168" s="167">
        <f t="shared" si="11"/>
        <v>43.530556862745094</v>
      </c>
      <c r="AB168" s="168"/>
    </row>
    <row r="169" spans="2:28" ht="18" customHeight="1">
      <c r="B169" s="303" t="s">
        <v>497</v>
      </c>
      <c r="C169" s="304" t="s">
        <v>501</v>
      </c>
      <c r="D169" s="160">
        <v>1</v>
      </c>
      <c r="E169" s="161" t="s">
        <v>429</v>
      </c>
      <c r="F169" s="72" t="s">
        <v>459</v>
      </c>
      <c r="G169" s="72" t="s">
        <v>483</v>
      </c>
      <c r="H169" s="55" t="s">
        <v>486</v>
      </c>
      <c r="I169" s="162">
        <v>53.83</v>
      </c>
      <c r="J169" s="263">
        <v>7200</v>
      </c>
      <c r="K169" s="163">
        <f t="shared" si="130"/>
        <v>200</v>
      </c>
      <c r="L169" s="164">
        <f t="shared" si="1"/>
        <v>39.601992156862742</v>
      </c>
      <c r="M169" s="164">
        <f t="shared" si="2"/>
        <v>0</v>
      </c>
      <c r="N169" s="164">
        <f t="shared" si="3"/>
        <v>0</v>
      </c>
      <c r="O169" s="164">
        <f t="shared" si="4"/>
        <v>0</v>
      </c>
      <c r="P169" s="165">
        <f t="shared" si="131"/>
        <v>0.73568627450980384</v>
      </c>
      <c r="Q169" s="164">
        <f t="shared" si="132"/>
        <v>0</v>
      </c>
      <c r="R169" s="164">
        <f t="shared" si="133"/>
        <v>0</v>
      </c>
      <c r="S169" s="164">
        <f t="shared" si="134"/>
        <v>0</v>
      </c>
      <c r="T169" s="253" t="str">
        <f t="shared" si="135"/>
        <v>V</v>
      </c>
      <c r="U169" s="264">
        <v>1</v>
      </c>
      <c r="V169" s="264">
        <v>1</v>
      </c>
      <c r="W169" s="264">
        <v>1</v>
      </c>
      <c r="X169" s="264">
        <v>1</v>
      </c>
      <c r="Y169" s="159"/>
      <c r="Z169" s="166">
        <f t="shared" si="10"/>
        <v>10766</v>
      </c>
      <c r="AA169" s="167">
        <f t="shared" si="11"/>
        <v>39.601992156862742</v>
      </c>
      <c r="AB169" s="168"/>
    </row>
    <row r="170" spans="2:28" ht="18" customHeight="1">
      <c r="B170" s="303" t="s">
        <v>497</v>
      </c>
      <c r="C170" s="304" t="s">
        <v>501</v>
      </c>
      <c r="D170" s="160">
        <v>1</v>
      </c>
      <c r="E170" s="161" t="s">
        <v>430</v>
      </c>
      <c r="F170" s="72" t="s">
        <v>482</v>
      </c>
      <c r="G170" s="72" t="s">
        <v>293</v>
      </c>
      <c r="H170" s="55" t="s">
        <v>486</v>
      </c>
      <c r="I170" s="162">
        <v>15.49</v>
      </c>
      <c r="J170" s="263">
        <v>1200</v>
      </c>
      <c r="K170" s="163">
        <f t="shared" si="130"/>
        <v>200</v>
      </c>
      <c r="L170" s="164">
        <f t="shared" si="1"/>
        <v>9.1846588235294124</v>
      </c>
      <c r="M170" s="164">
        <f t="shared" si="2"/>
        <v>0</v>
      </c>
      <c r="N170" s="164">
        <f t="shared" si="3"/>
        <v>0</v>
      </c>
      <c r="O170" s="164">
        <f t="shared" si="4"/>
        <v>0</v>
      </c>
      <c r="P170" s="165">
        <f t="shared" si="131"/>
        <v>0.5929411764705883</v>
      </c>
      <c r="Q170" s="164">
        <f t="shared" si="132"/>
        <v>0</v>
      </c>
      <c r="R170" s="164">
        <f t="shared" si="133"/>
        <v>0</v>
      </c>
      <c r="S170" s="164">
        <f t="shared" si="134"/>
        <v>0</v>
      </c>
      <c r="T170" s="253" t="str">
        <f t="shared" si="135"/>
        <v>B</v>
      </c>
      <c r="U170" s="264">
        <v>1</v>
      </c>
      <c r="V170" s="264">
        <v>1</v>
      </c>
      <c r="W170" s="264">
        <v>1</v>
      </c>
      <c r="X170" s="264">
        <v>1</v>
      </c>
      <c r="Y170" s="159"/>
      <c r="Z170" s="166">
        <f t="shared" si="10"/>
        <v>3098</v>
      </c>
      <c r="AA170" s="167">
        <f t="shared" si="11"/>
        <v>9.1846588235294124</v>
      </c>
      <c r="AB170" s="168"/>
    </row>
    <row r="171" spans="2:28" ht="18" customHeight="1">
      <c r="B171" s="303" t="s">
        <v>497</v>
      </c>
      <c r="C171" s="304" t="s">
        <v>501</v>
      </c>
      <c r="D171" s="160">
        <v>1</v>
      </c>
      <c r="E171" s="161" t="s">
        <v>431</v>
      </c>
      <c r="F171" s="72" t="s">
        <v>449</v>
      </c>
      <c r="G171" s="72" t="s">
        <v>290</v>
      </c>
      <c r="H171" s="55" t="s">
        <v>486</v>
      </c>
      <c r="I171" s="162">
        <v>12.21</v>
      </c>
      <c r="J171" s="263">
        <v>9010</v>
      </c>
      <c r="K171" s="163">
        <f t="shared" si="130"/>
        <v>10</v>
      </c>
      <c r="L171" s="164">
        <f t="shared" si="1"/>
        <v>0.72900882352941188</v>
      </c>
      <c r="M171" s="164">
        <f t="shared" si="2"/>
        <v>0</v>
      </c>
      <c r="N171" s="164">
        <f t="shared" si="3"/>
        <v>0</v>
      </c>
      <c r="O171" s="164">
        <f t="shared" si="4"/>
        <v>0</v>
      </c>
      <c r="P171" s="165">
        <f t="shared" si="131"/>
        <v>5.9705882352941178E-2</v>
      </c>
      <c r="Q171" s="164">
        <f t="shared" si="132"/>
        <v>0</v>
      </c>
      <c r="R171" s="164">
        <f t="shared" si="133"/>
        <v>0</v>
      </c>
      <c r="S171" s="164">
        <f t="shared" si="134"/>
        <v>0</v>
      </c>
      <c r="T171" s="253" t="str">
        <f t="shared" si="135"/>
        <v>VP</v>
      </c>
      <c r="U171" s="264">
        <v>1</v>
      </c>
      <c r="V171" s="264">
        <v>1</v>
      </c>
      <c r="W171" s="264">
        <v>1</v>
      </c>
      <c r="X171" s="264">
        <v>1</v>
      </c>
      <c r="Y171" s="159"/>
      <c r="Z171" s="166">
        <f t="shared" si="10"/>
        <v>122.10000000000001</v>
      </c>
      <c r="AA171" s="167">
        <f t="shared" si="11"/>
        <v>0.72900882352941188</v>
      </c>
      <c r="AB171" s="168"/>
    </row>
    <row r="172" spans="2:28" ht="18" customHeight="1">
      <c r="B172" s="303" t="s">
        <v>497</v>
      </c>
      <c r="C172" s="304" t="s">
        <v>501</v>
      </c>
      <c r="D172" s="160">
        <v>1</v>
      </c>
      <c r="E172" s="161" t="s">
        <v>432</v>
      </c>
      <c r="F172" s="72" t="s">
        <v>449</v>
      </c>
      <c r="G172" s="72" t="s">
        <v>290</v>
      </c>
      <c r="H172" s="55" t="s">
        <v>486</v>
      </c>
      <c r="I172" s="162">
        <v>3.41</v>
      </c>
      <c r="J172" s="263">
        <v>9010</v>
      </c>
      <c r="K172" s="163">
        <f t="shared" si="130"/>
        <v>10</v>
      </c>
      <c r="L172" s="164">
        <f t="shared" si="1"/>
        <v>0.20359705882352944</v>
      </c>
      <c r="M172" s="164">
        <f t="shared" si="2"/>
        <v>0</v>
      </c>
      <c r="N172" s="164">
        <f t="shared" si="3"/>
        <v>0</v>
      </c>
      <c r="O172" s="164">
        <f t="shared" si="4"/>
        <v>0</v>
      </c>
      <c r="P172" s="165">
        <f t="shared" si="131"/>
        <v>5.9705882352941178E-2</v>
      </c>
      <c r="Q172" s="164">
        <f t="shared" si="132"/>
        <v>0</v>
      </c>
      <c r="R172" s="164">
        <f t="shared" si="133"/>
        <v>0</v>
      </c>
      <c r="S172" s="164">
        <f t="shared" si="134"/>
        <v>0</v>
      </c>
      <c r="T172" s="253" t="str">
        <f t="shared" si="135"/>
        <v>VP</v>
      </c>
      <c r="U172" s="264">
        <v>1</v>
      </c>
      <c r="V172" s="264">
        <v>1</v>
      </c>
      <c r="W172" s="264">
        <v>1</v>
      </c>
      <c r="X172" s="264">
        <v>1</v>
      </c>
      <c r="Y172" s="159"/>
      <c r="Z172" s="166">
        <f t="shared" si="10"/>
        <v>34.1</v>
      </c>
      <c r="AA172" s="167">
        <f t="shared" si="11"/>
        <v>0.20359705882352944</v>
      </c>
      <c r="AB172" s="168"/>
    </row>
    <row r="173" spans="2:28" ht="18" customHeight="1">
      <c r="B173" s="159" t="s">
        <v>498</v>
      </c>
      <c r="C173" s="304" t="s">
        <v>527</v>
      </c>
      <c r="D173" s="160">
        <v>0</v>
      </c>
      <c r="E173" s="161" t="s">
        <v>305</v>
      </c>
      <c r="F173" s="72" t="s">
        <v>225</v>
      </c>
      <c r="G173" s="72" t="s">
        <v>290</v>
      </c>
      <c r="H173" s="55" t="s">
        <v>492</v>
      </c>
      <c r="I173" s="162">
        <v>6.1</v>
      </c>
      <c r="J173" s="263">
        <v>6200</v>
      </c>
      <c r="K173" s="163">
        <f t="shared" si="130"/>
        <v>200</v>
      </c>
      <c r="L173" s="164">
        <f t="shared" si="1"/>
        <v>13.396078431372546</v>
      </c>
      <c r="M173" s="164">
        <f t="shared" si="2"/>
        <v>0</v>
      </c>
      <c r="N173" s="164">
        <f t="shared" si="3"/>
        <v>0</v>
      </c>
      <c r="O173" s="164">
        <f t="shared" si="4"/>
        <v>0</v>
      </c>
      <c r="P173" s="165">
        <f t="shared" si="131"/>
        <v>2.1960784313725488</v>
      </c>
      <c r="Q173" s="164">
        <f t="shared" si="132"/>
        <v>0</v>
      </c>
      <c r="R173" s="164">
        <f t="shared" si="133"/>
        <v>0</v>
      </c>
      <c r="S173" s="164">
        <f t="shared" si="134"/>
        <v>0</v>
      </c>
      <c r="T173" s="253" t="str">
        <f t="shared" si="135"/>
        <v>V</v>
      </c>
      <c r="U173" s="264">
        <v>1</v>
      </c>
      <c r="V173" s="264">
        <v>1</v>
      </c>
      <c r="W173" s="264">
        <v>1</v>
      </c>
      <c r="X173" s="264">
        <v>1</v>
      </c>
      <c r="Y173" s="159"/>
      <c r="Z173" s="166">
        <f t="shared" si="10"/>
        <v>1220</v>
      </c>
      <c r="AA173" s="167">
        <f t="shared" si="11"/>
        <v>13.396078431372546</v>
      </c>
      <c r="AB173" s="168"/>
    </row>
    <row r="174" spans="2:28" ht="18" customHeight="1">
      <c r="B174" s="159" t="s">
        <v>498</v>
      </c>
      <c r="C174" s="304" t="s">
        <v>527</v>
      </c>
      <c r="D174" s="160">
        <v>0</v>
      </c>
      <c r="E174" s="161" t="s">
        <v>433</v>
      </c>
      <c r="F174" s="72" t="s">
        <v>298</v>
      </c>
      <c r="G174" s="72" t="s">
        <v>290</v>
      </c>
      <c r="H174" s="55" t="s">
        <v>494</v>
      </c>
      <c r="I174" s="162">
        <v>23.42</v>
      </c>
      <c r="J174" s="263">
        <v>3200</v>
      </c>
      <c r="K174" s="163">
        <f t="shared" si="130"/>
        <v>200</v>
      </c>
      <c r="L174" s="164">
        <f t="shared" si="1"/>
        <v>9.6178133333333324</v>
      </c>
      <c r="M174" s="164">
        <f t="shared" si="2"/>
        <v>0</v>
      </c>
      <c r="N174" s="164">
        <f t="shared" si="3"/>
        <v>0</v>
      </c>
      <c r="O174" s="164">
        <f t="shared" si="4"/>
        <v>0</v>
      </c>
      <c r="P174" s="165">
        <f t="shared" si="131"/>
        <v>0.41066666666666662</v>
      </c>
      <c r="Q174" s="164">
        <f t="shared" si="132"/>
        <v>0</v>
      </c>
      <c r="R174" s="164">
        <f t="shared" si="133"/>
        <v>0</v>
      </c>
      <c r="S174" s="164">
        <f t="shared" si="134"/>
        <v>0</v>
      </c>
      <c r="T174" s="253" t="str">
        <f t="shared" si="135"/>
        <v>V</v>
      </c>
      <c r="U174" s="264">
        <v>1</v>
      </c>
      <c r="V174" s="264">
        <v>1</v>
      </c>
      <c r="W174" s="264">
        <v>1</v>
      </c>
      <c r="X174" s="264">
        <v>1</v>
      </c>
      <c r="Y174" s="159"/>
      <c r="Z174" s="166">
        <f t="shared" si="10"/>
        <v>4684</v>
      </c>
      <c r="AA174" s="167">
        <f t="shared" si="11"/>
        <v>9.6178133333333324</v>
      </c>
      <c r="AB174" s="168"/>
    </row>
    <row r="175" spans="2:28" ht="18" customHeight="1">
      <c r="B175" s="159" t="s">
        <v>498</v>
      </c>
      <c r="C175" s="304" t="s">
        <v>527</v>
      </c>
      <c r="D175" s="160">
        <v>0</v>
      </c>
      <c r="E175" s="161" t="s">
        <v>386</v>
      </c>
      <c r="F175" s="72" t="s">
        <v>294</v>
      </c>
      <c r="G175" s="72" t="s">
        <v>293</v>
      </c>
      <c r="H175" s="55" t="s">
        <v>488</v>
      </c>
      <c r="I175" s="162">
        <v>18.399999999999999</v>
      </c>
      <c r="J175" s="263">
        <v>1200</v>
      </c>
      <c r="K175" s="163">
        <f t="shared" si="130"/>
        <v>200</v>
      </c>
      <c r="L175" s="164">
        <f t="shared" si="1"/>
        <v>10.910117647058824</v>
      </c>
      <c r="M175" s="164">
        <f t="shared" si="2"/>
        <v>0</v>
      </c>
      <c r="N175" s="164">
        <f t="shared" si="3"/>
        <v>0</v>
      </c>
      <c r="O175" s="164">
        <f t="shared" si="4"/>
        <v>0</v>
      </c>
      <c r="P175" s="165">
        <f t="shared" si="131"/>
        <v>0.5929411764705883</v>
      </c>
      <c r="Q175" s="164">
        <f t="shared" si="132"/>
        <v>0</v>
      </c>
      <c r="R175" s="164">
        <f t="shared" si="133"/>
        <v>0</v>
      </c>
      <c r="S175" s="164">
        <f t="shared" si="134"/>
        <v>0</v>
      </c>
      <c r="T175" s="253" t="str">
        <f t="shared" si="135"/>
        <v>B</v>
      </c>
      <c r="U175" s="264">
        <v>1</v>
      </c>
      <c r="V175" s="264">
        <v>1</v>
      </c>
      <c r="W175" s="264">
        <v>1</v>
      </c>
      <c r="X175" s="264">
        <v>1</v>
      </c>
      <c r="Y175" s="159"/>
      <c r="Z175" s="166">
        <f t="shared" si="10"/>
        <v>3679.9999999999995</v>
      </c>
      <c r="AA175" s="167">
        <f t="shared" si="11"/>
        <v>10.910117647058824</v>
      </c>
      <c r="AB175" s="168"/>
    </row>
    <row r="176" spans="2:28" ht="18" customHeight="1">
      <c r="B176" s="159" t="s">
        <v>498</v>
      </c>
      <c r="C176" s="304" t="s">
        <v>527</v>
      </c>
      <c r="D176" s="160">
        <v>0</v>
      </c>
      <c r="E176" s="161" t="s">
        <v>307</v>
      </c>
      <c r="F176" s="72" t="s">
        <v>294</v>
      </c>
      <c r="G176" s="72" t="s">
        <v>293</v>
      </c>
      <c r="H176" s="55" t="s">
        <v>488</v>
      </c>
      <c r="I176" s="162">
        <v>15.1</v>
      </c>
      <c r="J176" s="263">
        <v>1200</v>
      </c>
      <c r="K176" s="163">
        <f t="shared" si="130"/>
        <v>200</v>
      </c>
      <c r="L176" s="164">
        <f t="shared" si="1"/>
        <v>8.9534117647058835</v>
      </c>
      <c r="M176" s="164">
        <f t="shared" si="2"/>
        <v>0</v>
      </c>
      <c r="N176" s="164">
        <f t="shared" si="3"/>
        <v>0</v>
      </c>
      <c r="O176" s="164">
        <f t="shared" si="4"/>
        <v>0</v>
      </c>
      <c r="P176" s="165">
        <f t="shared" si="131"/>
        <v>0.5929411764705883</v>
      </c>
      <c r="Q176" s="164">
        <f t="shared" si="132"/>
        <v>0</v>
      </c>
      <c r="R176" s="164">
        <f t="shared" si="133"/>
        <v>0</v>
      </c>
      <c r="S176" s="164">
        <f t="shared" si="134"/>
        <v>0</v>
      </c>
      <c r="T176" s="253" t="str">
        <f t="shared" si="135"/>
        <v>B</v>
      </c>
      <c r="U176" s="264">
        <v>1</v>
      </c>
      <c r="V176" s="264">
        <v>1</v>
      </c>
      <c r="W176" s="264">
        <v>1</v>
      </c>
      <c r="X176" s="264">
        <v>1</v>
      </c>
      <c r="Y176" s="159"/>
      <c r="Z176" s="166">
        <f t="shared" si="10"/>
        <v>3020</v>
      </c>
      <c r="AA176" s="167">
        <f t="shared" si="11"/>
        <v>8.9534117647058835</v>
      </c>
      <c r="AB176" s="168"/>
    </row>
    <row r="177" spans="2:28" ht="18" customHeight="1">
      <c r="B177" s="159" t="s">
        <v>498</v>
      </c>
      <c r="C177" s="304" t="s">
        <v>527</v>
      </c>
      <c r="D177" s="160">
        <v>0</v>
      </c>
      <c r="E177" s="161" t="s">
        <v>528</v>
      </c>
      <c r="F177" s="72" t="s">
        <v>511</v>
      </c>
      <c r="G177" s="72" t="s">
        <v>483</v>
      </c>
      <c r="H177" s="55" t="s">
        <v>494</v>
      </c>
      <c r="I177" s="162">
        <v>50.4</v>
      </c>
      <c r="J177" s="263">
        <v>7200</v>
      </c>
      <c r="K177" s="163">
        <f t="shared" si="130"/>
        <v>200</v>
      </c>
      <c r="L177" s="164">
        <f t="shared" si="1"/>
        <v>37.078588235294113</v>
      </c>
      <c r="M177" s="164">
        <f t="shared" si="2"/>
        <v>0</v>
      </c>
      <c r="N177" s="164">
        <f t="shared" si="3"/>
        <v>0</v>
      </c>
      <c r="O177" s="164">
        <f t="shared" si="4"/>
        <v>0</v>
      </c>
      <c r="P177" s="165">
        <f t="shared" si="131"/>
        <v>0.73568627450980384</v>
      </c>
      <c r="Q177" s="164">
        <f t="shared" si="132"/>
        <v>0</v>
      </c>
      <c r="R177" s="164">
        <f t="shared" si="133"/>
        <v>0</v>
      </c>
      <c r="S177" s="164">
        <f t="shared" si="134"/>
        <v>0</v>
      </c>
      <c r="T177" s="253" t="str">
        <f t="shared" si="135"/>
        <v>V</v>
      </c>
      <c r="U177" s="264">
        <v>1</v>
      </c>
      <c r="V177" s="264">
        <v>1</v>
      </c>
      <c r="W177" s="264">
        <v>1</v>
      </c>
      <c r="X177" s="264">
        <v>1</v>
      </c>
      <c r="Y177" s="159"/>
      <c r="Z177" s="166">
        <f t="shared" si="10"/>
        <v>10080</v>
      </c>
      <c r="AA177" s="167">
        <f t="shared" si="11"/>
        <v>37.078588235294113</v>
      </c>
      <c r="AB177" s="168"/>
    </row>
    <row r="178" spans="2:28" ht="18" customHeight="1">
      <c r="B178" s="159" t="s">
        <v>498</v>
      </c>
      <c r="C178" s="304" t="s">
        <v>527</v>
      </c>
      <c r="D178" s="160">
        <v>0</v>
      </c>
      <c r="E178" s="161" t="s">
        <v>529</v>
      </c>
      <c r="F178" s="72" t="s">
        <v>514</v>
      </c>
      <c r="G178" s="72" t="s">
        <v>483</v>
      </c>
      <c r="H178" s="55" t="s">
        <v>494</v>
      </c>
      <c r="I178" s="162">
        <v>50.4</v>
      </c>
      <c r="J178" s="263">
        <v>7200</v>
      </c>
      <c r="K178" s="163">
        <f t="shared" si="130"/>
        <v>200</v>
      </c>
      <c r="L178" s="164">
        <f t="shared" si="1"/>
        <v>37.078588235294113</v>
      </c>
      <c r="M178" s="164">
        <f t="shared" si="2"/>
        <v>0</v>
      </c>
      <c r="N178" s="164">
        <f t="shared" si="3"/>
        <v>0</v>
      </c>
      <c r="O178" s="164">
        <f t="shared" si="4"/>
        <v>0</v>
      </c>
      <c r="P178" s="165">
        <f t="shared" si="131"/>
        <v>0.73568627450980384</v>
      </c>
      <c r="Q178" s="164">
        <f t="shared" si="132"/>
        <v>0</v>
      </c>
      <c r="R178" s="164">
        <f t="shared" si="133"/>
        <v>0</v>
      </c>
      <c r="S178" s="164">
        <f t="shared" si="134"/>
        <v>0</v>
      </c>
      <c r="T178" s="253" t="str">
        <f t="shared" si="135"/>
        <v>V</v>
      </c>
      <c r="U178" s="264">
        <v>1</v>
      </c>
      <c r="V178" s="264">
        <v>1</v>
      </c>
      <c r="W178" s="264">
        <v>1</v>
      </c>
      <c r="X178" s="264">
        <v>1</v>
      </c>
      <c r="Y178" s="159"/>
      <c r="Z178" s="166">
        <f t="shared" si="10"/>
        <v>10080</v>
      </c>
      <c r="AA178" s="167">
        <f t="shared" si="11"/>
        <v>37.078588235294113</v>
      </c>
      <c r="AB178" s="168"/>
    </row>
    <row r="179" spans="2:28" ht="18" customHeight="1">
      <c r="B179" s="159" t="s">
        <v>498</v>
      </c>
      <c r="C179" s="304" t="s">
        <v>527</v>
      </c>
      <c r="D179" s="160">
        <v>0</v>
      </c>
      <c r="E179" s="161" t="s">
        <v>530</v>
      </c>
      <c r="F179" s="72" t="s">
        <v>516</v>
      </c>
      <c r="G179" s="72" t="s">
        <v>483</v>
      </c>
      <c r="H179" s="55" t="s">
        <v>494</v>
      </c>
      <c r="I179" s="162">
        <v>50.4</v>
      </c>
      <c r="J179" s="263">
        <v>7200</v>
      </c>
      <c r="K179" s="163">
        <f t="shared" si="130"/>
        <v>200</v>
      </c>
      <c r="L179" s="164">
        <f t="shared" si="1"/>
        <v>37.078588235294113</v>
      </c>
      <c r="M179" s="164">
        <f t="shared" si="2"/>
        <v>0</v>
      </c>
      <c r="N179" s="164">
        <f t="shared" si="3"/>
        <v>0</v>
      </c>
      <c r="O179" s="164">
        <f t="shared" si="4"/>
        <v>0</v>
      </c>
      <c r="P179" s="165">
        <f t="shared" si="131"/>
        <v>0.73568627450980384</v>
      </c>
      <c r="Q179" s="164">
        <f t="shared" si="132"/>
        <v>0</v>
      </c>
      <c r="R179" s="164">
        <f t="shared" si="133"/>
        <v>0</v>
      </c>
      <c r="S179" s="164">
        <f t="shared" si="134"/>
        <v>0</v>
      </c>
      <c r="T179" s="253" t="str">
        <f t="shared" si="135"/>
        <v>V</v>
      </c>
      <c r="U179" s="264">
        <v>1</v>
      </c>
      <c r="V179" s="264">
        <v>1</v>
      </c>
      <c r="W179" s="264">
        <v>1</v>
      </c>
      <c r="X179" s="264">
        <v>1</v>
      </c>
      <c r="Y179" s="159"/>
      <c r="Z179" s="166">
        <f t="shared" si="10"/>
        <v>10080</v>
      </c>
      <c r="AA179" s="167">
        <f t="shared" si="11"/>
        <v>37.078588235294113</v>
      </c>
      <c r="AB179" s="168"/>
    </row>
    <row r="180" spans="2:28" ht="18" customHeight="1">
      <c r="B180" s="159" t="s">
        <v>498</v>
      </c>
      <c r="C180" s="304" t="s">
        <v>527</v>
      </c>
      <c r="D180" s="160">
        <v>0</v>
      </c>
      <c r="E180" s="161" t="s">
        <v>396</v>
      </c>
      <c r="F180" s="72" t="s">
        <v>298</v>
      </c>
      <c r="G180" s="72" t="s">
        <v>290</v>
      </c>
      <c r="H180" s="55" t="s">
        <v>494</v>
      </c>
      <c r="I180" s="162">
        <v>68.8</v>
      </c>
      <c r="J180" s="263">
        <v>3200</v>
      </c>
      <c r="K180" s="163">
        <f t="shared" si="130"/>
        <v>200</v>
      </c>
      <c r="L180" s="164">
        <f t="shared" si="1"/>
        <v>28.253866666666664</v>
      </c>
      <c r="M180" s="164">
        <f t="shared" si="2"/>
        <v>0</v>
      </c>
      <c r="N180" s="164">
        <f t="shared" si="3"/>
        <v>0</v>
      </c>
      <c r="O180" s="164">
        <f t="shared" si="4"/>
        <v>0</v>
      </c>
      <c r="P180" s="165">
        <f t="shared" si="131"/>
        <v>0.41066666666666662</v>
      </c>
      <c r="Q180" s="164">
        <f t="shared" si="132"/>
        <v>0</v>
      </c>
      <c r="R180" s="164">
        <f t="shared" si="133"/>
        <v>0</v>
      </c>
      <c r="S180" s="164">
        <f t="shared" si="134"/>
        <v>0</v>
      </c>
      <c r="T180" s="253" t="str">
        <f t="shared" si="135"/>
        <v>V</v>
      </c>
      <c r="U180" s="264">
        <v>1</v>
      </c>
      <c r="V180" s="264">
        <v>1</v>
      </c>
      <c r="W180" s="264">
        <v>1</v>
      </c>
      <c r="X180" s="264">
        <v>1</v>
      </c>
      <c r="Y180" s="159"/>
      <c r="Z180" s="166">
        <f t="shared" si="10"/>
        <v>13760</v>
      </c>
      <c r="AA180" s="167">
        <f t="shared" si="11"/>
        <v>28.253866666666664</v>
      </c>
      <c r="AB180" s="168"/>
    </row>
    <row r="181" spans="2:28" ht="18" customHeight="1">
      <c r="B181" s="159" t="s">
        <v>498</v>
      </c>
      <c r="C181" s="304" t="s">
        <v>527</v>
      </c>
      <c r="D181" s="160">
        <v>0</v>
      </c>
      <c r="E181" s="161" t="s">
        <v>397</v>
      </c>
      <c r="F181" s="72" t="s">
        <v>465</v>
      </c>
      <c r="G181" s="72" t="s">
        <v>290</v>
      </c>
      <c r="H181" s="55" t="s">
        <v>494</v>
      </c>
      <c r="I181" s="162">
        <v>25.67</v>
      </c>
      <c r="J181" s="263">
        <v>11200</v>
      </c>
      <c r="K181" s="163">
        <f t="shared" si="130"/>
        <v>200</v>
      </c>
      <c r="L181" s="164">
        <f t="shared" si="1"/>
        <v>37.347333333333331</v>
      </c>
      <c r="M181" s="164">
        <f t="shared" si="2"/>
        <v>0</v>
      </c>
      <c r="N181" s="164">
        <f t="shared" si="3"/>
        <v>0</v>
      </c>
      <c r="O181" s="164">
        <f t="shared" si="4"/>
        <v>0</v>
      </c>
      <c r="P181" s="165">
        <f t="shared" si="131"/>
        <v>1.4549019607843134</v>
      </c>
      <c r="Q181" s="164">
        <f t="shared" si="132"/>
        <v>0</v>
      </c>
      <c r="R181" s="164">
        <f t="shared" si="133"/>
        <v>0</v>
      </c>
      <c r="S181" s="164">
        <f t="shared" si="134"/>
        <v>0</v>
      </c>
      <c r="T181" s="253" t="str">
        <f t="shared" si="135"/>
        <v>S</v>
      </c>
      <c r="U181" s="264">
        <v>1</v>
      </c>
      <c r="V181" s="264">
        <v>1</v>
      </c>
      <c r="W181" s="264">
        <v>1</v>
      </c>
      <c r="X181" s="264">
        <v>1</v>
      </c>
      <c r="Y181" s="159"/>
      <c r="Z181" s="166">
        <f t="shared" si="10"/>
        <v>5134</v>
      </c>
      <c r="AA181" s="167">
        <f t="shared" si="11"/>
        <v>37.347333333333331</v>
      </c>
      <c r="AB181" s="168"/>
    </row>
    <row r="182" spans="2:28" ht="18" customHeight="1">
      <c r="B182" s="159" t="s">
        <v>498</v>
      </c>
      <c r="C182" s="304" t="s">
        <v>527</v>
      </c>
      <c r="D182" s="160">
        <v>0</v>
      </c>
      <c r="E182" s="161" t="s">
        <v>531</v>
      </c>
      <c r="F182" s="72" t="s">
        <v>465</v>
      </c>
      <c r="G182" s="72" t="s">
        <v>290</v>
      </c>
      <c r="H182" s="55" t="s">
        <v>494</v>
      </c>
      <c r="I182" s="162">
        <v>16.62</v>
      </c>
      <c r="J182" s="263">
        <v>11200</v>
      </c>
      <c r="K182" s="163">
        <f t="shared" si="130"/>
        <v>200</v>
      </c>
      <c r="L182" s="164">
        <f t="shared" si="1"/>
        <v>24.180470588235291</v>
      </c>
      <c r="M182" s="164">
        <f t="shared" si="2"/>
        <v>0</v>
      </c>
      <c r="N182" s="164">
        <f t="shared" si="3"/>
        <v>0</v>
      </c>
      <c r="O182" s="164">
        <f t="shared" si="4"/>
        <v>0</v>
      </c>
      <c r="P182" s="165">
        <f t="shared" si="131"/>
        <v>1.4549019607843134</v>
      </c>
      <c r="Q182" s="164">
        <f t="shared" si="132"/>
        <v>0</v>
      </c>
      <c r="R182" s="164">
        <f t="shared" si="133"/>
        <v>0</v>
      </c>
      <c r="S182" s="164">
        <f t="shared" si="134"/>
        <v>0</v>
      </c>
      <c r="T182" s="253" t="str">
        <f t="shared" si="135"/>
        <v>S</v>
      </c>
      <c r="U182" s="264">
        <v>1</v>
      </c>
      <c r="V182" s="264">
        <v>1</v>
      </c>
      <c r="W182" s="264">
        <v>1</v>
      </c>
      <c r="X182" s="264">
        <v>1</v>
      </c>
      <c r="Y182" s="159"/>
      <c r="Z182" s="166">
        <f t="shared" si="10"/>
        <v>3324</v>
      </c>
      <c r="AA182" s="167">
        <f t="shared" si="11"/>
        <v>24.180470588235291</v>
      </c>
      <c r="AB182" s="168"/>
    </row>
    <row r="183" spans="2:28" ht="18" customHeight="1">
      <c r="B183" s="159" t="s">
        <v>498</v>
      </c>
      <c r="C183" s="304" t="s">
        <v>527</v>
      </c>
      <c r="D183" s="160">
        <v>0</v>
      </c>
      <c r="E183" s="161" t="s">
        <v>314</v>
      </c>
      <c r="F183" s="72" t="s">
        <v>295</v>
      </c>
      <c r="G183" s="72" t="s">
        <v>295</v>
      </c>
      <c r="H183" s="55" t="s">
        <v>299</v>
      </c>
      <c r="I183" s="162">
        <v>9.9</v>
      </c>
      <c r="J183" s="263">
        <v>2200</v>
      </c>
      <c r="K183" s="163">
        <f t="shared" si="130"/>
        <v>200</v>
      </c>
      <c r="L183" s="164">
        <f t="shared" si="1"/>
        <v>34.872847058823531</v>
      </c>
      <c r="M183" s="164">
        <f t="shared" si="2"/>
        <v>0</v>
      </c>
      <c r="N183" s="164">
        <f t="shared" si="3"/>
        <v>0</v>
      </c>
      <c r="O183" s="164">
        <f t="shared" si="4"/>
        <v>0</v>
      </c>
      <c r="P183" s="165">
        <f t="shared" si="131"/>
        <v>3.5225098039215688</v>
      </c>
      <c r="Q183" s="164">
        <f t="shared" si="132"/>
        <v>0</v>
      </c>
      <c r="R183" s="164">
        <f t="shared" si="133"/>
        <v>0</v>
      </c>
      <c r="S183" s="164">
        <f t="shared" si="134"/>
        <v>0</v>
      </c>
      <c r="T183" s="253" t="str">
        <f t="shared" si="135"/>
        <v>S</v>
      </c>
      <c r="U183" s="264">
        <v>1</v>
      </c>
      <c r="V183" s="264">
        <v>1</v>
      </c>
      <c r="W183" s="264">
        <v>1</v>
      </c>
      <c r="X183" s="264">
        <v>1</v>
      </c>
      <c r="Y183" s="159"/>
      <c r="Z183" s="166">
        <f t="shared" si="10"/>
        <v>1980</v>
      </c>
      <c r="AA183" s="167">
        <f t="shared" si="11"/>
        <v>34.872847058823531</v>
      </c>
      <c r="AB183" s="168"/>
    </row>
    <row r="184" spans="2:28" ht="18" customHeight="1">
      <c r="B184" s="159" t="s">
        <v>498</v>
      </c>
      <c r="C184" s="304" t="s">
        <v>527</v>
      </c>
      <c r="D184" s="160">
        <v>0</v>
      </c>
      <c r="E184" s="161" t="s">
        <v>315</v>
      </c>
      <c r="F184" s="72" t="s">
        <v>295</v>
      </c>
      <c r="G184" s="72" t="s">
        <v>295</v>
      </c>
      <c r="H184" s="55" t="s">
        <v>299</v>
      </c>
      <c r="I184" s="162">
        <v>9.9</v>
      </c>
      <c r="J184" s="263">
        <v>2200</v>
      </c>
      <c r="K184" s="163">
        <f t="shared" si="130"/>
        <v>200</v>
      </c>
      <c r="L184" s="164">
        <f t="shared" si="1"/>
        <v>34.872847058823531</v>
      </c>
      <c r="M184" s="164">
        <f t="shared" si="2"/>
        <v>0</v>
      </c>
      <c r="N184" s="164">
        <f t="shared" si="3"/>
        <v>0</v>
      </c>
      <c r="O184" s="164">
        <f t="shared" si="4"/>
        <v>0</v>
      </c>
      <c r="P184" s="165">
        <f t="shared" si="131"/>
        <v>3.5225098039215688</v>
      </c>
      <c r="Q184" s="164">
        <f t="shared" si="132"/>
        <v>0</v>
      </c>
      <c r="R184" s="164">
        <f t="shared" si="133"/>
        <v>0</v>
      </c>
      <c r="S184" s="164">
        <f t="shared" si="134"/>
        <v>0</v>
      </c>
      <c r="T184" s="253" t="str">
        <f t="shared" si="135"/>
        <v>S</v>
      </c>
      <c r="U184" s="264">
        <v>1</v>
      </c>
      <c r="V184" s="264">
        <v>1</v>
      </c>
      <c r="W184" s="264">
        <v>1</v>
      </c>
      <c r="X184" s="264">
        <v>1</v>
      </c>
      <c r="Y184" s="159"/>
      <c r="Z184" s="166">
        <f t="shared" si="10"/>
        <v>1980</v>
      </c>
      <c r="AA184" s="167">
        <f t="shared" si="11"/>
        <v>34.872847058823531</v>
      </c>
      <c r="AB184" s="168"/>
    </row>
    <row r="185" spans="2:28" ht="18" customHeight="1">
      <c r="B185" s="159" t="s">
        <v>498</v>
      </c>
      <c r="C185" s="304" t="s">
        <v>527</v>
      </c>
      <c r="D185" s="160">
        <v>0</v>
      </c>
      <c r="E185" s="161" t="s">
        <v>399</v>
      </c>
      <c r="F185" s="72" t="s">
        <v>460</v>
      </c>
      <c r="G185" s="72" t="s">
        <v>295</v>
      </c>
      <c r="H185" s="55" t="s">
        <v>299</v>
      </c>
      <c r="I185" s="162">
        <v>5</v>
      </c>
      <c r="J185" s="263">
        <v>2200</v>
      </c>
      <c r="K185" s="163">
        <f t="shared" si="130"/>
        <v>200</v>
      </c>
      <c r="L185" s="164">
        <f t="shared" si="1"/>
        <v>17.612549019607844</v>
      </c>
      <c r="M185" s="164">
        <f t="shared" si="2"/>
        <v>0</v>
      </c>
      <c r="N185" s="164">
        <f t="shared" si="3"/>
        <v>0</v>
      </c>
      <c r="O185" s="164">
        <f t="shared" si="4"/>
        <v>0</v>
      </c>
      <c r="P185" s="165">
        <f t="shared" si="131"/>
        <v>3.5225098039215688</v>
      </c>
      <c r="Q185" s="164">
        <f t="shared" si="132"/>
        <v>0</v>
      </c>
      <c r="R185" s="164">
        <f t="shared" si="133"/>
        <v>0</v>
      </c>
      <c r="S185" s="164">
        <f t="shared" si="134"/>
        <v>0</v>
      </c>
      <c r="T185" s="253" t="str">
        <f t="shared" si="135"/>
        <v>S</v>
      </c>
      <c r="U185" s="264">
        <v>1</v>
      </c>
      <c r="V185" s="264">
        <v>1</v>
      </c>
      <c r="W185" s="264">
        <v>1</v>
      </c>
      <c r="X185" s="264">
        <v>1</v>
      </c>
      <c r="Y185" s="159"/>
      <c r="Z185" s="166">
        <f t="shared" si="10"/>
        <v>1000</v>
      </c>
      <c r="AA185" s="167">
        <f t="shared" si="11"/>
        <v>17.612549019607844</v>
      </c>
      <c r="AB185" s="168"/>
    </row>
    <row r="186" spans="2:28" ht="18" customHeight="1">
      <c r="B186" s="159" t="s">
        <v>498</v>
      </c>
      <c r="C186" s="304" t="s">
        <v>527</v>
      </c>
      <c r="D186" s="160">
        <v>0</v>
      </c>
      <c r="E186" s="161" t="s">
        <v>317</v>
      </c>
      <c r="F186" s="72" t="s">
        <v>298</v>
      </c>
      <c r="G186" s="72" t="s">
        <v>290</v>
      </c>
      <c r="H186" s="55" t="s">
        <v>494</v>
      </c>
      <c r="I186" s="162">
        <v>23.1</v>
      </c>
      <c r="J186" s="263">
        <v>3200</v>
      </c>
      <c r="K186" s="163">
        <f t="shared" si="130"/>
        <v>200</v>
      </c>
      <c r="L186" s="164">
        <f t="shared" si="1"/>
        <v>9.4863999999999997</v>
      </c>
      <c r="M186" s="164">
        <f t="shared" si="2"/>
        <v>0</v>
      </c>
      <c r="N186" s="164">
        <f t="shared" si="3"/>
        <v>0</v>
      </c>
      <c r="O186" s="164">
        <f t="shared" si="4"/>
        <v>0</v>
      </c>
      <c r="P186" s="165">
        <f t="shared" si="131"/>
        <v>0.41066666666666662</v>
      </c>
      <c r="Q186" s="164">
        <f t="shared" si="132"/>
        <v>0</v>
      </c>
      <c r="R186" s="164">
        <f t="shared" si="133"/>
        <v>0</v>
      </c>
      <c r="S186" s="164">
        <f t="shared" si="134"/>
        <v>0</v>
      </c>
      <c r="T186" s="253" t="str">
        <f t="shared" si="135"/>
        <v>V</v>
      </c>
      <c r="U186" s="264">
        <v>1</v>
      </c>
      <c r="V186" s="264">
        <v>1</v>
      </c>
      <c r="W186" s="264">
        <v>1</v>
      </c>
      <c r="X186" s="264">
        <v>1</v>
      </c>
      <c r="Y186" s="159"/>
      <c r="Z186" s="166">
        <f t="shared" si="10"/>
        <v>4620</v>
      </c>
      <c r="AA186" s="167">
        <f t="shared" si="11"/>
        <v>9.4863999999999997</v>
      </c>
      <c r="AB186" s="168"/>
    </row>
    <row r="187" spans="2:28" ht="18" customHeight="1">
      <c r="B187" s="159" t="s">
        <v>498</v>
      </c>
      <c r="C187" s="304" t="s">
        <v>527</v>
      </c>
      <c r="D187" s="160">
        <v>0</v>
      </c>
      <c r="E187" s="161" t="s">
        <v>400</v>
      </c>
      <c r="F187" s="72" t="s">
        <v>504</v>
      </c>
      <c r="G187" s="72" t="s">
        <v>483</v>
      </c>
      <c r="H187" s="55" t="s">
        <v>494</v>
      </c>
      <c r="I187" s="162">
        <v>51.04</v>
      </c>
      <c r="J187" s="263">
        <v>7200</v>
      </c>
      <c r="K187" s="163">
        <f t="shared" si="130"/>
        <v>200</v>
      </c>
      <c r="L187" s="164">
        <f t="shared" si="1"/>
        <v>37.549427450980389</v>
      </c>
      <c r="M187" s="164">
        <f t="shared" si="2"/>
        <v>0</v>
      </c>
      <c r="N187" s="164">
        <f t="shared" si="3"/>
        <v>0</v>
      </c>
      <c r="O187" s="164">
        <f t="shared" si="4"/>
        <v>0</v>
      </c>
      <c r="P187" s="165">
        <f t="shared" si="131"/>
        <v>0.73568627450980384</v>
      </c>
      <c r="Q187" s="164">
        <f t="shared" si="132"/>
        <v>0</v>
      </c>
      <c r="R187" s="164">
        <f t="shared" si="133"/>
        <v>0</v>
      </c>
      <c r="S187" s="164">
        <f t="shared" si="134"/>
        <v>0</v>
      </c>
      <c r="T187" s="253" t="str">
        <f t="shared" si="135"/>
        <v>V</v>
      </c>
      <c r="U187" s="264">
        <v>1</v>
      </c>
      <c r="V187" s="264">
        <v>1</v>
      </c>
      <c r="W187" s="264">
        <v>1</v>
      </c>
      <c r="X187" s="264">
        <v>1</v>
      </c>
      <c r="Y187" s="159"/>
      <c r="Z187" s="166">
        <f t="shared" si="10"/>
        <v>10208</v>
      </c>
      <c r="AA187" s="167">
        <f t="shared" si="11"/>
        <v>37.549427450980389</v>
      </c>
      <c r="AB187" s="168"/>
    </row>
    <row r="188" spans="2:28" ht="18" customHeight="1">
      <c r="B188" s="159" t="s">
        <v>498</v>
      </c>
      <c r="C188" s="304" t="s">
        <v>527</v>
      </c>
      <c r="D188" s="160">
        <v>1</v>
      </c>
      <c r="E188" s="161" t="s">
        <v>379</v>
      </c>
      <c r="F188" s="72" t="s">
        <v>506</v>
      </c>
      <c r="G188" s="72" t="s">
        <v>290</v>
      </c>
      <c r="H188" s="55" t="s">
        <v>291</v>
      </c>
      <c r="I188" s="162">
        <v>12.2</v>
      </c>
      <c r="J188" s="263">
        <v>3200</v>
      </c>
      <c r="K188" s="163">
        <f t="shared" si="130"/>
        <v>200</v>
      </c>
      <c r="L188" s="164">
        <f t="shared" si="1"/>
        <v>5.0101333333333322</v>
      </c>
      <c r="M188" s="164">
        <f t="shared" si="2"/>
        <v>0</v>
      </c>
      <c r="N188" s="164">
        <f t="shared" si="3"/>
        <v>0</v>
      </c>
      <c r="O188" s="164">
        <f t="shared" si="4"/>
        <v>0</v>
      </c>
      <c r="P188" s="165">
        <f t="shared" si="131"/>
        <v>0.41066666666666662</v>
      </c>
      <c r="Q188" s="164">
        <f t="shared" si="132"/>
        <v>0</v>
      </c>
      <c r="R188" s="164">
        <f t="shared" si="133"/>
        <v>0</v>
      </c>
      <c r="S188" s="164">
        <f t="shared" si="134"/>
        <v>0</v>
      </c>
      <c r="T188" s="253" t="str">
        <f t="shared" si="135"/>
        <v>V</v>
      </c>
      <c r="U188" s="264">
        <v>1</v>
      </c>
      <c r="V188" s="264">
        <v>1</v>
      </c>
      <c r="W188" s="264">
        <v>1</v>
      </c>
      <c r="X188" s="264">
        <v>1</v>
      </c>
      <c r="Y188" s="159"/>
      <c r="Z188" s="166">
        <f t="shared" si="10"/>
        <v>2440</v>
      </c>
      <c r="AA188" s="167">
        <f t="shared" si="11"/>
        <v>5.0101333333333322</v>
      </c>
      <c r="AB188" s="168"/>
    </row>
    <row r="189" spans="2:28" ht="18" customHeight="1">
      <c r="B189" s="159" t="s">
        <v>498</v>
      </c>
      <c r="C189" s="304" t="s">
        <v>527</v>
      </c>
      <c r="D189" s="160">
        <v>1</v>
      </c>
      <c r="E189" s="161" t="s">
        <v>532</v>
      </c>
      <c r="F189" s="72" t="s">
        <v>448</v>
      </c>
      <c r="G189" s="72" t="s">
        <v>290</v>
      </c>
      <c r="H189" s="55" t="s">
        <v>494</v>
      </c>
      <c r="I189" s="162">
        <v>18.7</v>
      </c>
      <c r="J189" s="263">
        <v>3200</v>
      </c>
      <c r="K189" s="163">
        <f t="shared" si="130"/>
        <v>200</v>
      </c>
      <c r="L189" s="164">
        <f t="shared" si="1"/>
        <v>7.6794666666666656</v>
      </c>
      <c r="M189" s="164">
        <f t="shared" si="2"/>
        <v>0</v>
      </c>
      <c r="N189" s="164">
        <f t="shared" si="3"/>
        <v>0</v>
      </c>
      <c r="O189" s="164">
        <f t="shared" si="4"/>
        <v>0</v>
      </c>
      <c r="P189" s="165">
        <f t="shared" si="131"/>
        <v>0.41066666666666662</v>
      </c>
      <c r="Q189" s="164">
        <f t="shared" si="132"/>
        <v>0</v>
      </c>
      <c r="R189" s="164">
        <f t="shared" si="133"/>
        <v>0</v>
      </c>
      <c r="S189" s="164">
        <f t="shared" si="134"/>
        <v>0</v>
      </c>
      <c r="T189" s="253" t="str">
        <f t="shared" si="135"/>
        <v>V</v>
      </c>
      <c r="U189" s="264">
        <v>1</v>
      </c>
      <c r="V189" s="264">
        <v>1</v>
      </c>
      <c r="W189" s="264">
        <v>1</v>
      </c>
      <c r="X189" s="264">
        <v>1</v>
      </c>
      <c r="Y189" s="159"/>
      <c r="Z189" s="166">
        <f t="shared" si="10"/>
        <v>3740</v>
      </c>
      <c r="AA189" s="167">
        <f t="shared" si="11"/>
        <v>7.6794666666666656</v>
      </c>
      <c r="AB189" s="168"/>
    </row>
    <row r="190" spans="2:28" ht="18" customHeight="1">
      <c r="B190" s="159" t="s">
        <v>498</v>
      </c>
      <c r="C190" s="304" t="s">
        <v>527</v>
      </c>
      <c r="D190" s="160">
        <v>1</v>
      </c>
      <c r="E190" s="161" t="s">
        <v>380</v>
      </c>
      <c r="F190" s="72" t="s">
        <v>520</v>
      </c>
      <c r="G190" s="72" t="s">
        <v>293</v>
      </c>
      <c r="H190" s="55" t="s">
        <v>494</v>
      </c>
      <c r="I190" s="162">
        <v>54.45</v>
      </c>
      <c r="J190" s="263">
        <v>1200</v>
      </c>
      <c r="K190" s="163">
        <f t="shared" si="130"/>
        <v>200</v>
      </c>
      <c r="L190" s="164">
        <f t="shared" si="1"/>
        <v>32.285647058823535</v>
      </c>
      <c r="M190" s="164">
        <f t="shared" si="2"/>
        <v>0</v>
      </c>
      <c r="N190" s="164">
        <f t="shared" si="3"/>
        <v>0</v>
      </c>
      <c r="O190" s="164">
        <f t="shared" si="4"/>
        <v>0</v>
      </c>
      <c r="P190" s="165">
        <f t="shared" si="131"/>
        <v>0.5929411764705883</v>
      </c>
      <c r="Q190" s="164">
        <f t="shared" si="132"/>
        <v>0</v>
      </c>
      <c r="R190" s="164">
        <f t="shared" si="133"/>
        <v>0</v>
      </c>
      <c r="S190" s="164">
        <f t="shared" si="134"/>
        <v>0</v>
      </c>
      <c r="T190" s="253" t="str">
        <f t="shared" si="135"/>
        <v>B</v>
      </c>
      <c r="U190" s="264">
        <v>1</v>
      </c>
      <c r="V190" s="264">
        <v>1</v>
      </c>
      <c r="W190" s="264">
        <v>1</v>
      </c>
      <c r="X190" s="264">
        <v>1</v>
      </c>
      <c r="Y190" s="159"/>
      <c r="Z190" s="166">
        <f t="shared" si="10"/>
        <v>10890</v>
      </c>
      <c r="AA190" s="167">
        <f t="shared" si="11"/>
        <v>32.285647058823535</v>
      </c>
      <c r="AB190" s="168"/>
    </row>
    <row r="191" spans="2:28" ht="18" customHeight="1">
      <c r="B191" s="159" t="s">
        <v>498</v>
      </c>
      <c r="C191" s="304" t="s">
        <v>527</v>
      </c>
      <c r="D191" s="160">
        <v>1</v>
      </c>
      <c r="E191" s="161" t="s">
        <v>411</v>
      </c>
      <c r="F191" s="72" t="s">
        <v>533</v>
      </c>
      <c r="G191" s="72" t="s">
        <v>483</v>
      </c>
      <c r="H191" s="55" t="s">
        <v>494</v>
      </c>
      <c r="I191" s="162">
        <v>50.4</v>
      </c>
      <c r="J191" s="263">
        <v>7200</v>
      </c>
      <c r="K191" s="163">
        <f t="shared" si="130"/>
        <v>200</v>
      </c>
      <c r="L191" s="164">
        <f t="shared" si="1"/>
        <v>37.078588235294113</v>
      </c>
      <c r="M191" s="164">
        <f t="shared" si="2"/>
        <v>0</v>
      </c>
      <c r="N191" s="164">
        <f t="shared" si="3"/>
        <v>0</v>
      </c>
      <c r="O191" s="164">
        <f t="shared" si="4"/>
        <v>0</v>
      </c>
      <c r="P191" s="165">
        <f t="shared" si="131"/>
        <v>0.73568627450980384</v>
      </c>
      <c r="Q191" s="164">
        <f t="shared" si="132"/>
        <v>0</v>
      </c>
      <c r="R191" s="164">
        <f t="shared" si="133"/>
        <v>0</v>
      </c>
      <c r="S191" s="164">
        <f t="shared" si="134"/>
        <v>0</v>
      </c>
      <c r="T191" s="253" t="str">
        <f t="shared" si="135"/>
        <v>V</v>
      </c>
      <c r="U191" s="264">
        <v>1</v>
      </c>
      <c r="V191" s="264">
        <v>1</v>
      </c>
      <c r="W191" s="264">
        <v>1</v>
      </c>
      <c r="X191" s="264">
        <v>1</v>
      </c>
      <c r="Y191" s="159"/>
      <c r="Z191" s="166">
        <f t="shared" si="10"/>
        <v>10080</v>
      </c>
      <c r="AA191" s="167">
        <f t="shared" si="11"/>
        <v>37.078588235294113</v>
      </c>
      <c r="AB191" s="168"/>
    </row>
    <row r="192" spans="2:28" ht="18" customHeight="1">
      <c r="B192" s="159" t="s">
        <v>498</v>
      </c>
      <c r="C192" s="304" t="s">
        <v>527</v>
      </c>
      <c r="D192" s="160">
        <v>1</v>
      </c>
      <c r="E192" s="161" t="s">
        <v>534</v>
      </c>
      <c r="F192" s="72" t="s">
        <v>525</v>
      </c>
      <c r="G192" s="72" t="s">
        <v>483</v>
      </c>
      <c r="H192" s="55" t="s">
        <v>494</v>
      </c>
      <c r="I192" s="162">
        <v>50.4</v>
      </c>
      <c r="J192" s="263">
        <v>7200</v>
      </c>
      <c r="K192" s="163">
        <f t="shared" ref="K192" si="144">SUM(IF(J192="",0,VLOOKUP(J192,Kengetal,2)))</f>
        <v>200</v>
      </c>
      <c r="L192" s="164">
        <f t="shared" ref="L192" si="145">P192*I192*U192</f>
        <v>37.078588235294113</v>
      </c>
      <c r="M192" s="164">
        <f t="shared" ref="M192" si="146">Q192*I192*V192</f>
        <v>0</v>
      </c>
      <c r="N192" s="164">
        <f t="shared" ref="N192" si="147">R192*I192*W192</f>
        <v>0</v>
      </c>
      <c r="O192" s="164">
        <f t="shared" ref="O192" si="148">S192*I192*X192</f>
        <v>0</v>
      </c>
      <c r="P192" s="165">
        <f t="shared" si="131"/>
        <v>0.73568627450980384</v>
      </c>
      <c r="Q192" s="164">
        <f t="shared" si="132"/>
        <v>0</v>
      </c>
      <c r="R192" s="164">
        <f t="shared" si="133"/>
        <v>0</v>
      </c>
      <c r="S192" s="164">
        <f t="shared" si="134"/>
        <v>0</v>
      </c>
      <c r="T192" s="253" t="str">
        <f t="shared" ref="T192" si="149">IF(J192="","",VLOOKUP(J192,Kengetal,13,FALSE))</f>
        <v>V</v>
      </c>
      <c r="U192" s="264">
        <v>1</v>
      </c>
      <c r="V192" s="264">
        <v>1</v>
      </c>
      <c r="W192" s="264">
        <v>1</v>
      </c>
      <c r="X192" s="264">
        <v>1</v>
      </c>
      <c r="Y192" s="159"/>
      <c r="Z192" s="166">
        <f t="shared" ref="Z192" si="150">I192*K192</f>
        <v>10080</v>
      </c>
      <c r="AA192" s="167">
        <f t="shared" ref="AA192" si="151">L192+M192+N192+O192</f>
        <v>37.078588235294113</v>
      </c>
      <c r="AB192" s="168"/>
    </row>
    <row r="193" spans="2:28" ht="18" customHeight="1">
      <c r="B193" s="159" t="s">
        <v>498</v>
      </c>
      <c r="C193" s="304" t="s">
        <v>527</v>
      </c>
      <c r="D193" s="160">
        <v>1</v>
      </c>
      <c r="E193" s="161" t="s">
        <v>413</v>
      </c>
      <c r="F193" s="72" t="s">
        <v>524</v>
      </c>
      <c r="G193" s="72" t="s">
        <v>483</v>
      </c>
      <c r="H193" s="55" t="s">
        <v>494</v>
      </c>
      <c r="I193" s="162">
        <v>50.4</v>
      </c>
      <c r="J193" s="263">
        <v>7200</v>
      </c>
      <c r="K193" s="163">
        <f t="shared" si="130"/>
        <v>200</v>
      </c>
      <c r="L193" s="164">
        <f t="shared" si="1"/>
        <v>37.078588235294113</v>
      </c>
      <c r="M193" s="164">
        <f t="shared" si="2"/>
        <v>0</v>
      </c>
      <c r="N193" s="164">
        <f t="shared" si="3"/>
        <v>0</v>
      </c>
      <c r="O193" s="164">
        <f t="shared" si="4"/>
        <v>0</v>
      </c>
      <c r="P193" s="165">
        <f t="shared" si="131"/>
        <v>0.73568627450980384</v>
      </c>
      <c r="Q193" s="164">
        <f t="shared" si="132"/>
        <v>0</v>
      </c>
      <c r="R193" s="164">
        <f t="shared" si="133"/>
        <v>0</v>
      </c>
      <c r="S193" s="164">
        <f t="shared" si="134"/>
        <v>0</v>
      </c>
      <c r="T193" s="253" t="str">
        <f t="shared" si="135"/>
        <v>V</v>
      </c>
      <c r="U193" s="264">
        <v>1</v>
      </c>
      <c r="V193" s="264">
        <v>1</v>
      </c>
      <c r="W193" s="264">
        <v>1</v>
      </c>
      <c r="X193" s="264">
        <v>1</v>
      </c>
      <c r="Y193" s="159"/>
      <c r="Z193" s="166">
        <f t="shared" si="10"/>
        <v>10080</v>
      </c>
      <c r="AA193" s="167">
        <f t="shared" si="11"/>
        <v>37.078588235294113</v>
      </c>
      <c r="AB193" s="168"/>
    </row>
    <row r="194" spans="2:28" ht="18" customHeight="1">
      <c r="B194" s="159" t="s">
        <v>498</v>
      </c>
      <c r="C194" s="304" t="s">
        <v>527</v>
      </c>
      <c r="D194" s="160">
        <v>1</v>
      </c>
      <c r="E194" s="161" t="s">
        <v>414</v>
      </c>
      <c r="F194" s="72" t="s">
        <v>298</v>
      </c>
      <c r="G194" s="72" t="s">
        <v>290</v>
      </c>
      <c r="H194" s="55" t="s">
        <v>494</v>
      </c>
      <c r="I194" s="162">
        <v>61</v>
      </c>
      <c r="J194" s="263">
        <v>3200</v>
      </c>
      <c r="K194" s="163">
        <f t="shared" si="130"/>
        <v>200</v>
      </c>
      <c r="L194" s="164">
        <f t="shared" si="1"/>
        <v>25.050666666666665</v>
      </c>
      <c r="M194" s="164">
        <f t="shared" si="2"/>
        <v>0</v>
      </c>
      <c r="N194" s="164">
        <f t="shared" si="3"/>
        <v>0</v>
      </c>
      <c r="O194" s="164">
        <f t="shared" si="4"/>
        <v>0</v>
      </c>
      <c r="P194" s="165">
        <f t="shared" si="131"/>
        <v>0.41066666666666662</v>
      </c>
      <c r="Q194" s="164">
        <f t="shared" si="132"/>
        <v>0</v>
      </c>
      <c r="R194" s="164">
        <f t="shared" si="133"/>
        <v>0</v>
      </c>
      <c r="S194" s="164">
        <f t="shared" si="134"/>
        <v>0</v>
      </c>
      <c r="T194" s="253" t="str">
        <f t="shared" si="135"/>
        <v>V</v>
      </c>
      <c r="U194" s="264">
        <v>1</v>
      </c>
      <c r="V194" s="264">
        <v>1</v>
      </c>
      <c r="W194" s="264">
        <v>1</v>
      </c>
      <c r="X194" s="264">
        <v>1</v>
      </c>
      <c r="Y194" s="159"/>
      <c r="Z194" s="166">
        <f t="shared" si="10"/>
        <v>12200</v>
      </c>
      <c r="AA194" s="167">
        <f t="shared" si="11"/>
        <v>25.050666666666665</v>
      </c>
      <c r="AB194" s="168"/>
    </row>
    <row r="195" spans="2:28" ht="18" customHeight="1">
      <c r="B195" s="159" t="s">
        <v>498</v>
      </c>
      <c r="C195" s="304" t="s">
        <v>527</v>
      </c>
      <c r="D195" s="160">
        <v>1</v>
      </c>
      <c r="E195" s="161" t="s">
        <v>535</v>
      </c>
      <c r="F195" s="72" t="s">
        <v>295</v>
      </c>
      <c r="G195" s="72" t="s">
        <v>295</v>
      </c>
      <c r="H195" s="55" t="s">
        <v>299</v>
      </c>
      <c r="I195" s="162">
        <v>8.5</v>
      </c>
      <c r="J195" s="263">
        <v>2200</v>
      </c>
      <c r="K195" s="163">
        <f t="shared" si="130"/>
        <v>200</v>
      </c>
      <c r="L195" s="164">
        <f t="shared" si="1"/>
        <v>29.941333333333333</v>
      </c>
      <c r="M195" s="164">
        <f t="shared" si="2"/>
        <v>0</v>
      </c>
      <c r="N195" s="164">
        <f t="shared" si="3"/>
        <v>0</v>
      </c>
      <c r="O195" s="164">
        <f t="shared" si="4"/>
        <v>0</v>
      </c>
      <c r="P195" s="165">
        <f t="shared" si="131"/>
        <v>3.5225098039215688</v>
      </c>
      <c r="Q195" s="164">
        <f t="shared" si="132"/>
        <v>0</v>
      </c>
      <c r="R195" s="164">
        <f t="shared" si="133"/>
        <v>0</v>
      </c>
      <c r="S195" s="164">
        <f t="shared" si="134"/>
        <v>0</v>
      </c>
      <c r="T195" s="253" t="str">
        <f t="shared" si="135"/>
        <v>S</v>
      </c>
      <c r="U195" s="264">
        <v>1</v>
      </c>
      <c r="V195" s="264">
        <v>1</v>
      </c>
      <c r="W195" s="264">
        <v>1</v>
      </c>
      <c r="X195" s="264">
        <v>1</v>
      </c>
      <c r="Y195" s="159"/>
      <c r="Z195" s="166">
        <f t="shared" si="10"/>
        <v>1700</v>
      </c>
      <c r="AA195" s="167">
        <f t="shared" si="11"/>
        <v>29.941333333333333</v>
      </c>
      <c r="AB195" s="168"/>
    </row>
    <row r="196" spans="2:28" ht="18" customHeight="1">
      <c r="B196" s="159" t="s">
        <v>498</v>
      </c>
      <c r="C196" s="304" t="s">
        <v>527</v>
      </c>
      <c r="D196" s="160">
        <v>1</v>
      </c>
      <c r="E196" s="161" t="s">
        <v>526</v>
      </c>
      <c r="F196" s="72" t="s">
        <v>536</v>
      </c>
      <c r="G196" s="72" t="s">
        <v>483</v>
      </c>
      <c r="H196" s="55" t="s">
        <v>297</v>
      </c>
      <c r="I196" s="162">
        <v>40.5</v>
      </c>
      <c r="J196" s="263">
        <v>7200</v>
      </c>
      <c r="K196" s="163">
        <f t="shared" si="130"/>
        <v>200</v>
      </c>
      <c r="L196" s="164">
        <f t="shared" si="1"/>
        <v>29.795294117647057</v>
      </c>
      <c r="M196" s="164">
        <f t="shared" si="2"/>
        <v>0</v>
      </c>
      <c r="N196" s="164">
        <f t="shared" si="3"/>
        <v>0</v>
      </c>
      <c r="O196" s="164">
        <f t="shared" si="4"/>
        <v>0</v>
      </c>
      <c r="P196" s="165">
        <f t="shared" si="131"/>
        <v>0.73568627450980384</v>
      </c>
      <c r="Q196" s="164">
        <f t="shared" si="132"/>
        <v>0</v>
      </c>
      <c r="R196" s="164">
        <f t="shared" si="133"/>
        <v>0</v>
      </c>
      <c r="S196" s="164">
        <f t="shared" si="134"/>
        <v>0</v>
      </c>
      <c r="T196" s="253" t="str">
        <f t="shared" si="135"/>
        <v>V</v>
      </c>
      <c r="U196" s="264">
        <v>1</v>
      </c>
      <c r="V196" s="264">
        <v>1</v>
      </c>
      <c r="W196" s="264">
        <v>1</v>
      </c>
      <c r="X196" s="264">
        <v>1</v>
      </c>
      <c r="Y196" s="159"/>
      <c r="Z196" s="166">
        <f t="shared" si="10"/>
        <v>8100</v>
      </c>
      <c r="AA196" s="167">
        <f t="shared" si="11"/>
        <v>29.795294117647057</v>
      </c>
      <c r="AB196" s="168"/>
    </row>
    <row r="197" spans="2:28" ht="18" customHeight="1">
      <c r="B197" s="159" t="s">
        <v>498</v>
      </c>
      <c r="C197" s="304" t="s">
        <v>527</v>
      </c>
      <c r="D197" s="160">
        <v>1</v>
      </c>
      <c r="E197" s="161" t="s">
        <v>416</v>
      </c>
      <c r="F197" s="72" t="s">
        <v>298</v>
      </c>
      <c r="G197" s="72" t="s">
        <v>290</v>
      </c>
      <c r="H197" s="55" t="s">
        <v>494</v>
      </c>
      <c r="I197" s="162">
        <v>10</v>
      </c>
      <c r="J197" s="263">
        <v>3200</v>
      </c>
      <c r="K197" s="163">
        <f t="shared" si="130"/>
        <v>200</v>
      </c>
      <c r="L197" s="164">
        <f t="shared" si="1"/>
        <v>4.1066666666666665</v>
      </c>
      <c r="M197" s="164">
        <f t="shared" si="2"/>
        <v>0</v>
      </c>
      <c r="N197" s="164">
        <f t="shared" si="3"/>
        <v>0</v>
      </c>
      <c r="O197" s="164">
        <f t="shared" si="4"/>
        <v>0</v>
      </c>
      <c r="P197" s="165">
        <f t="shared" si="131"/>
        <v>0.41066666666666662</v>
      </c>
      <c r="Q197" s="164">
        <f t="shared" si="132"/>
        <v>0</v>
      </c>
      <c r="R197" s="164">
        <f t="shared" si="133"/>
        <v>0</v>
      </c>
      <c r="S197" s="164">
        <f t="shared" si="134"/>
        <v>0</v>
      </c>
      <c r="T197" s="253" t="str">
        <f t="shared" si="135"/>
        <v>V</v>
      </c>
      <c r="U197" s="264">
        <v>1</v>
      </c>
      <c r="V197" s="264">
        <v>1</v>
      </c>
      <c r="W197" s="264">
        <v>1</v>
      </c>
      <c r="X197" s="264">
        <v>1</v>
      </c>
      <c r="Y197" s="159"/>
      <c r="Z197" s="166">
        <f t="shared" si="10"/>
        <v>2000</v>
      </c>
      <c r="AA197" s="167">
        <f t="shared" si="11"/>
        <v>4.1066666666666665</v>
      </c>
      <c r="AB197" s="168"/>
    </row>
    <row r="198" spans="2:28" ht="18" customHeight="1">
      <c r="B198" s="159" t="s">
        <v>498</v>
      </c>
      <c r="C198" s="304" t="s">
        <v>527</v>
      </c>
      <c r="D198" s="160">
        <v>1</v>
      </c>
      <c r="E198" s="161" t="s">
        <v>537</v>
      </c>
      <c r="F198" s="72" t="s">
        <v>294</v>
      </c>
      <c r="G198" s="72" t="s">
        <v>293</v>
      </c>
      <c r="H198" s="55" t="s">
        <v>488</v>
      </c>
      <c r="I198" s="162">
        <v>17.399999999999999</v>
      </c>
      <c r="J198" s="263">
        <v>1200</v>
      </c>
      <c r="K198" s="163">
        <f t="shared" si="130"/>
        <v>200</v>
      </c>
      <c r="L198" s="164">
        <f t="shared" si="1"/>
        <v>10.317176470588235</v>
      </c>
      <c r="M198" s="164">
        <f t="shared" si="2"/>
        <v>0</v>
      </c>
      <c r="N198" s="164">
        <f t="shared" si="3"/>
        <v>0</v>
      </c>
      <c r="O198" s="164">
        <f t="shared" si="4"/>
        <v>0</v>
      </c>
      <c r="P198" s="165">
        <f t="shared" si="131"/>
        <v>0.5929411764705883</v>
      </c>
      <c r="Q198" s="164">
        <f t="shared" si="132"/>
        <v>0</v>
      </c>
      <c r="R198" s="164">
        <f t="shared" si="133"/>
        <v>0</v>
      </c>
      <c r="S198" s="164">
        <f t="shared" si="134"/>
        <v>0</v>
      </c>
      <c r="T198" s="253" t="str">
        <f t="shared" si="135"/>
        <v>B</v>
      </c>
      <c r="U198" s="264">
        <v>1</v>
      </c>
      <c r="V198" s="264">
        <v>1</v>
      </c>
      <c r="W198" s="264">
        <v>1</v>
      </c>
      <c r="X198" s="264">
        <v>1</v>
      </c>
      <c r="Y198" s="159"/>
      <c r="Z198" s="166">
        <f t="shared" si="10"/>
        <v>3479.9999999999995</v>
      </c>
      <c r="AA198" s="167">
        <f t="shared" si="11"/>
        <v>10.317176470588235</v>
      </c>
      <c r="AB198" s="168"/>
    </row>
    <row r="199" spans="2:28" ht="18" customHeight="1">
      <c r="B199" s="159" t="s">
        <v>498</v>
      </c>
      <c r="C199" s="304" t="s">
        <v>527</v>
      </c>
      <c r="D199" s="160">
        <v>1</v>
      </c>
      <c r="E199" s="161" t="s">
        <v>538</v>
      </c>
      <c r="F199" s="72" t="s">
        <v>294</v>
      </c>
      <c r="G199" s="72" t="s">
        <v>293</v>
      </c>
      <c r="H199" s="55" t="s">
        <v>488</v>
      </c>
      <c r="I199" s="162">
        <v>34.33</v>
      </c>
      <c r="J199" s="263">
        <v>1200</v>
      </c>
      <c r="K199" s="163">
        <f t="shared" si="130"/>
        <v>200</v>
      </c>
      <c r="L199" s="164">
        <f t="shared" si="1"/>
        <v>20.355670588235295</v>
      </c>
      <c r="M199" s="164">
        <f t="shared" si="2"/>
        <v>0</v>
      </c>
      <c r="N199" s="164">
        <f t="shared" si="3"/>
        <v>0</v>
      </c>
      <c r="O199" s="164">
        <f t="shared" si="4"/>
        <v>0</v>
      </c>
      <c r="P199" s="165">
        <f t="shared" si="131"/>
        <v>0.5929411764705883</v>
      </c>
      <c r="Q199" s="164">
        <f t="shared" si="132"/>
        <v>0</v>
      </c>
      <c r="R199" s="164">
        <f t="shared" si="133"/>
        <v>0</v>
      </c>
      <c r="S199" s="164">
        <f t="shared" si="134"/>
        <v>0</v>
      </c>
      <c r="T199" s="253" t="str">
        <f t="shared" si="135"/>
        <v>B</v>
      </c>
      <c r="U199" s="264">
        <v>1</v>
      </c>
      <c r="V199" s="264">
        <v>1</v>
      </c>
      <c r="W199" s="264">
        <v>1</v>
      </c>
      <c r="X199" s="264">
        <v>1</v>
      </c>
      <c r="Y199" s="159"/>
      <c r="Z199" s="166">
        <f t="shared" si="10"/>
        <v>6866</v>
      </c>
      <c r="AA199" s="167">
        <f t="shared" si="11"/>
        <v>20.355670588235295</v>
      </c>
      <c r="AB199" s="168"/>
    </row>
    <row r="200" spans="2:28" ht="18" customHeight="1">
      <c r="B200" s="159"/>
      <c r="C200" s="304"/>
      <c r="D200" s="160"/>
      <c r="E200" s="161"/>
      <c r="F200" s="72"/>
      <c r="G200" s="72"/>
      <c r="H200" s="55"/>
      <c r="I200" s="162"/>
      <c r="J200" s="263"/>
      <c r="K200" s="163">
        <f t="shared" si="130"/>
        <v>0</v>
      </c>
      <c r="L200" s="164">
        <f t="shared" si="1"/>
        <v>0</v>
      </c>
      <c r="M200" s="164">
        <f t="shared" si="2"/>
        <v>0</v>
      </c>
      <c r="N200" s="164">
        <f t="shared" si="3"/>
        <v>0</v>
      </c>
      <c r="O200" s="164">
        <f t="shared" si="4"/>
        <v>0</v>
      </c>
      <c r="P200" s="165">
        <f t="shared" si="131"/>
        <v>0</v>
      </c>
      <c r="Q200" s="164">
        <f t="shared" si="132"/>
        <v>0</v>
      </c>
      <c r="R200" s="164">
        <f t="shared" si="133"/>
        <v>0</v>
      </c>
      <c r="S200" s="164">
        <f t="shared" si="134"/>
        <v>0</v>
      </c>
      <c r="T200" s="253" t="str">
        <f t="shared" si="135"/>
        <v/>
      </c>
      <c r="U200" s="264">
        <v>1</v>
      </c>
      <c r="V200" s="264">
        <v>1</v>
      </c>
      <c r="W200" s="264">
        <v>1</v>
      </c>
      <c r="X200" s="264">
        <v>1</v>
      </c>
      <c r="Y200" s="159"/>
      <c r="Z200" s="166">
        <f t="shared" si="10"/>
        <v>0</v>
      </c>
      <c r="AA200" s="167">
        <f t="shared" si="11"/>
        <v>0</v>
      </c>
      <c r="AB200" s="168"/>
    </row>
    <row r="201" spans="2:28" ht="18" customHeight="1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221"/>
      <c r="Q201" s="10"/>
      <c r="R201" s="10"/>
      <c r="S201" s="10"/>
      <c r="T201" s="9"/>
      <c r="U201" s="10"/>
      <c r="V201" s="10"/>
      <c r="W201" s="10"/>
      <c r="X201" s="10"/>
      <c r="Y201" s="10"/>
      <c r="Z201" s="10"/>
      <c r="AA201" s="10"/>
    </row>
    <row r="202" spans="2:28" ht="18" customHeight="1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221"/>
      <c r="Q202" s="10"/>
      <c r="R202" s="10"/>
      <c r="S202" s="10"/>
      <c r="T202" s="9"/>
      <c r="U202" s="10"/>
      <c r="V202" s="10"/>
      <c r="W202" s="10"/>
      <c r="X202" s="10"/>
      <c r="Y202" s="10"/>
      <c r="Z202" s="10">
        <f>SUM(Z10:Z201)</f>
        <v>996033.58000000007</v>
      </c>
      <c r="AA202" s="96">
        <f>SUM(AA10:AA201)</f>
        <v>3656.0935016282351</v>
      </c>
    </row>
    <row r="203" spans="2:28" ht="18" customHeight="1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221"/>
      <c r="Q203" s="10"/>
      <c r="R203" s="10"/>
      <c r="S203" s="10"/>
      <c r="T203" s="9"/>
      <c r="U203" s="10"/>
      <c r="V203" s="10"/>
      <c r="W203" s="10"/>
      <c r="X203" s="10"/>
      <c r="Y203" s="10"/>
      <c r="Z203" s="10"/>
      <c r="AA203" s="10"/>
    </row>
    <row r="204" spans="2:28" ht="18" customHeight="1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221"/>
      <c r="Q204" s="10"/>
      <c r="R204" s="10"/>
      <c r="S204" s="10"/>
      <c r="T204" s="9"/>
      <c r="U204" s="10"/>
      <c r="V204" s="10"/>
      <c r="W204" s="10"/>
      <c r="X204" s="10"/>
      <c r="Y204" s="10"/>
      <c r="Z204" s="10" t="s">
        <v>220</v>
      </c>
      <c r="AA204" s="10">
        <f>Z202/AA202</f>
        <v>272.43110154497367</v>
      </c>
    </row>
    <row r="205" spans="2:28" ht="18" customHeight="1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221"/>
      <c r="Q205" s="10"/>
      <c r="R205" s="10"/>
      <c r="S205" s="10"/>
      <c r="T205" s="9"/>
      <c r="U205" s="10"/>
      <c r="V205" s="10"/>
      <c r="W205" s="10"/>
      <c r="X205" s="10"/>
      <c r="Y205" s="10"/>
      <c r="Z205" s="10"/>
      <c r="AA205" s="10"/>
    </row>
    <row r="206" spans="2:28" ht="18" customHeight="1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221"/>
      <c r="Q206" s="10"/>
      <c r="R206" s="10"/>
      <c r="S206" s="10"/>
      <c r="T206" s="9"/>
      <c r="U206" s="10"/>
      <c r="V206" s="10"/>
      <c r="W206" s="10"/>
      <c r="X206" s="10"/>
      <c r="Y206" s="10"/>
      <c r="Z206" s="10"/>
      <c r="AA206" s="10"/>
    </row>
    <row r="207" spans="2:28" ht="18" customHeight="1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221"/>
      <c r="Q207" s="10"/>
      <c r="R207" s="10"/>
      <c r="S207" s="10"/>
      <c r="T207" s="9"/>
      <c r="U207" s="10"/>
      <c r="V207" s="10"/>
      <c r="W207" s="10"/>
      <c r="X207" s="10"/>
      <c r="Y207" s="10"/>
      <c r="Z207" s="10"/>
      <c r="AA207" s="10"/>
    </row>
    <row r="208" spans="2:28" ht="18" customHeight="1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221"/>
      <c r="Q208" s="10"/>
      <c r="R208" s="10"/>
      <c r="S208" s="10"/>
      <c r="T208" s="9"/>
      <c r="U208" s="10"/>
      <c r="V208" s="10"/>
      <c r="W208" s="10"/>
      <c r="X208" s="10"/>
      <c r="Y208" s="10"/>
      <c r="Z208" s="10"/>
      <c r="AA208" s="10"/>
    </row>
    <row r="209" spans="2:27" ht="18" customHeight="1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221"/>
      <c r="Q209" s="10"/>
      <c r="R209" s="10"/>
      <c r="S209" s="10"/>
      <c r="T209" s="9"/>
      <c r="U209" s="10"/>
      <c r="V209" s="10"/>
      <c r="W209" s="10"/>
      <c r="X209" s="10"/>
      <c r="Y209" s="10"/>
      <c r="Z209" s="10"/>
      <c r="AA209" s="10"/>
    </row>
    <row r="210" spans="2:27" ht="18" customHeight="1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221"/>
      <c r="Q210" s="10"/>
      <c r="R210" s="10"/>
      <c r="S210" s="10"/>
      <c r="T210" s="9"/>
      <c r="U210" s="10"/>
      <c r="V210" s="10"/>
      <c r="W210" s="10"/>
      <c r="X210" s="10"/>
      <c r="Y210" s="10"/>
      <c r="Z210" s="10"/>
      <c r="AA210" s="10"/>
    </row>
    <row r="211" spans="2:27" ht="18" customHeight="1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221"/>
      <c r="Q211" s="10"/>
      <c r="R211" s="10"/>
      <c r="S211" s="10"/>
      <c r="T211" s="9"/>
      <c r="U211" s="10"/>
      <c r="V211" s="10"/>
      <c r="W211" s="10"/>
      <c r="X211" s="10"/>
      <c r="Y211" s="10"/>
      <c r="Z211" s="10"/>
      <c r="AA211" s="10"/>
    </row>
    <row r="212" spans="2:27" ht="18" customHeight="1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221"/>
      <c r="Q212" s="10"/>
      <c r="R212" s="10"/>
      <c r="S212" s="10"/>
      <c r="T212" s="9"/>
      <c r="U212" s="10"/>
      <c r="V212" s="10"/>
      <c r="W212" s="10"/>
      <c r="X212" s="10"/>
      <c r="Y212" s="10"/>
      <c r="Z212" s="10"/>
      <c r="AA212" s="10"/>
    </row>
    <row r="213" spans="2:27" ht="18" customHeight="1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221"/>
      <c r="Q213" s="10"/>
      <c r="R213" s="10"/>
      <c r="S213" s="10"/>
      <c r="T213" s="9"/>
      <c r="U213" s="10"/>
      <c r="V213" s="10"/>
      <c r="W213" s="10"/>
      <c r="X213" s="10"/>
      <c r="Y213" s="10"/>
      <c r="Z213" s="10"/>
      <c r="AA213" s="10"/>
    </row>
    <row r="214" spans="2:27" ht="18" customHeight="1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221"/>
      <c r="Q214" s="10"/>
      <c r="R214" s="10"/>
      <c r="S214" s="10"/>
      <c r="T214" s="9"/>
      <c r="U214" s="10"/>
      <c r="V214" s="10"/>
      <c r="W214" s="10"/>
      <c r="X214" s="10"/>
      <c r="Y214" s="10"/>
      <c r="Z214" s="10"/>
      <c r="AA214" s="10"/>
    </row>
    <row r="215" spans="2:27" ht="18" customHeight="1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221"/>
      <c r="Q215" s="10"/>
      <c r="R215" s="10"/>
      <c r="S215" s="10"/>
      <c r="T215" s="9"/>
      <c r="U215" s="10"/>
      <c r="V215" s="10"/>
      <c r="W215" s="10"/>
      <c r="X215" s="10"/>
      <c r="Y215" s="10"/>
      <c r="Z215" s="10"/>
      <c r="AA215" s="10"/>
    </row>
    <row r="216" spans="2:27" ht="18" customHeight="1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221"/>
      <c r="Q216" s="10"/>
      <c r="R216" s="10"/>
      <c r="S216" s="10"/>
      <c r="T216" s="9"/>
      <c r="U216" s="10"/>
      <c r="V216" s="10"/>
      <c r="W216" s="10"/>
      <c r="X216" s="10"/>
      <c r="Y216" s="10"/>
      <c r="Z216" s="10"/>
      <c r="AA216" s="10"/>
    </row>
    <row r="217" spans="2:27" ht="18" customHeight="1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221"/>
      <c r="Q217" s="10"/>
      <c r="R217" s="10"/>
      <c r="S217" s="10"/>
      <c r="T217" s="9"/>
      <c r="U217" s="10"/>
      <c r="V217" s="10"/>
      <c r="W217" s="10"/>
      <c r="X217" s="10"/>
      <c r="Y217" s="10"/>
      <c r="Z217" s="10"/>
      <c r="AA217" s="10"/>
    </row>
    <row r="218" spans="2:27" ht="18" customHeight="1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221"/>
      <c r="Q218" s="10"/>
      <c r="R218" s="10"/>
      <c r="S218" s="10"/>
      <c r="T218" s="9"/>
      <c r="U218" s="10"/>
      <c r="V218" s="10"/>
      <c r="W218" s="10"/>
      <c r="X218" s="10"/>
      <c r="Y218" s="10"/>
      <c r="Z218" s="10"/>
      <c r="AA218" s="10"/>
    </row>
    <row r="219" spans="2:27" ht="18" customHeight="1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221"/>
      <c r="Q219" s="10"/>
      <c r="R219" s="10"/>
      <c r="S219" s="10"/>
      <c r="T219" s="9"/>
      <c r="U219" s="10"/>
      <c r="V219" s="10"/>
      <c r="W219" s="10"/>
      <c r="X219" s="10"/>
      <c r="Y219" s="10"/>
      <c r="Z219" s="10"/>
      <c r="AA219" s="10"/>
    </row>
    <row r="220" spans="2:27" ht="18" customHeight="1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221"/>
      <c r="Q220" s="10"/>
      <c r="R220" s="10"/>
      <c r="S220" s="10"/>
      <c r="T220" s="9"/>
      <c r="U220" s="10"/>
      <c r="V220" s="10"/>
      <c r="W220" s="10"/>
      <c r="X220" s="10"/>
      <c r="Y220" s="10"/>
      <c r="Z220" s="10"/>
      <c r="AA220" s="10"/>
    </row>
    <row r="221" spans="2:27" ht="18" customHeight="1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221"/>
      <c r="Q221" s="10"/>
      <c r="R221" s="10"/>
      <c r="S221" s="10"/>
      <c r="T221" s="9"/>
      <c r="U221" s="10"/>
      <c r="V221" s="10"/>
      <c r="W221" s="10"/>
      <c r="X221" s="10"/>
      <c r="Y221" s="10"/>
      <c r="Z221" s="10"/>
      <c r="AA221" s="10"/>
    </row>
    <row r="222" spans="2:27" ht="18" customHeight="1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221"/>
      <c r="Q222" s="10"/>
      <c r="R222" s="10"/>
      <c r="S222" s="10"/>
      <c r="T222" s="9"/>
      <c r="U222" s="10"/>
      <c r="V222" s="10"/>
      <c r="W222" s="10"/>
      <c r="X222" s="10"/>
      <c r="Y222" s="10"/>
      <c r="Z222" s="10"/>
      <c r="AA222" s="10"/>
    </row>
    <row r="223" spans="2:27" ht="18" customHeight="1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221"/>
      <c r="Q223" s="10"/>
      <c r="R223" s="10"/>
      <c r="S223" s="10"/>
      <c r="T223" s="9"/>
      <c r="U223" s="10"/>
      <c r="V223" s="10"/>
      <c r="W223" s="10"/>
      <c r="X223" s="10"/>
      <c r="Y223" s="10"/>
      <c r="Z223" s="10"/>
      <c r="AA223" s="10"/>
    </row>
    <row r="224" spans="2:27" ht="18" customHeight="1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221"/>
      <c r="Q224" s="10"/>
      <c r="R224" s="10"/>
      <c r="S224" s="10"/>
      <c r="T224" s="9"/>
      <c r="U224" s="10"/>
      <c r="V224" s="10"/>
      <c r="W224" s="10"/>
      <c r="X224" s="10"/>
      <c r="Y224" s="10"/>
      <c r="Z224" s="10"/>
      <c r="AA224" s="10"/>
    </row>
    <row r="225" spans="2:27" ht="18" customHeight="1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221"/>
      <c r="Q225" s="10"/>
      <c r="R225" s="10"/>
      <c r="S225" s="10"/>
      <c r="T225" s="9"/>
      <c r="U225" s="10"/>
      <c r="V225" s="10"/>
      <c r="W225" s="10"/>
      <c r="X225" s="10"/>
      <c r="Y225" s="10"/>
      <c r="Z225" s="10"/>
      <c r="AA225" s="10"/>
    </row>
    <row r="226" spans="2:27" ht="18" customHeight="1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221"/>
      <c r="Q226" s="10"/>
      <c r="R226" s="10"/>
      <c r="S226" s="10"/>
      <c r="T226" s="9"/>
      <c r="U226" s="10"/>
      <c r="V226" s="10"/>
      <c r="W226" s="10"/>
      <c r="X226" s="10"/>
      <c r="Y226" s="10"/>
      <c r="Z226" s="10"/>
      <c r="AA226" s="10"/>
    </row>
    <row r="227" spans="2:27" ht="18" customHeight="1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221"/>
      <c r="Q227" s="10"/>
      <c r="R227" s="10"/>
      <c r="S227" s="10"/>
      <c r="T227" s="9"/>
      <c r="U227" s="10"/>
      <c r="V227" s="10"/>
      <c r="W227" s="10"/>
      <c r="X227" s="10"/>
      <c r="Y227" s="10"/>
      <c r="Z227" s="10"/>
      <c r="AA227" s="10"/>
    </row>
    <row r="228" spans="2:27" ht="18" customHeight="1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221"/>
      <c r="Q228" s="10"/>
      <c r="R228" s="10"/>
      <c r="S228" s="10"/>
      <c r="T228" s="9"/>
      <c r="U228" s="10"/>
      <c r="V228" s="10"/>
      <c r="W228" s="10"/>
      <c r="X228" s="10"/>
      <c r="Y228" s="10"/>
      <c r="Z228" s="10"/>
      <c r="AA228" s="10"/>
    </row>
    <row r="229" spans="2:27" ht="18" customHeight="1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221"/>
      <c r="Q229" s="10"/>
      <c r="R229" s="10"/>
      <c r="S229" s="10"/>
      <c r="T229" s="9"/>
      <c r="U229" s="10"/>
      <c r="V229" s="10"/>
      <c r="W229" s="10"/>
      <c r="X229" s="10"/>
      <c r="Y229" s="10"/>
      <c r="Z229" s="10"/>
      <c r="AA229" s="10"/>
    </row>
    <row r="230" spans="2:27" ht="18" customHeight="1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221"/>
      <c r="Q230" s="10"/>
      <c r="R230" s="10"/>
      <c r="S230" s="10"/>
      <c r="T230" s="9"/>
      <c r="U230" s="10"/>
      <c r="V230" s="10"/>
      <c r="W230" s="10"/>
      <c r="X230" s="10"/>
      <c r="Y230" s="10"/>
      <c r="Z230" s="10"/>
      <c r="AA230" s="10"/>
    </row>
    <row r="231" spans="2:27" ht="18" customHeight="1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221"/>
      <c r="Q231" s="10"/>
      <c r="R231" s="10"/>
      <c r="S231" s="10"/>
      <c r="T231" s="9"/>
      <c r="U231" s="10"/>
      <c r="V231" s="10"/>
      <c r="W231" s="10"/>
      <c r="X231" s="10"/>
      <c r="Y231" s="10"/>
      <c r="Z231" s="10"/>
      <c r="AA231" s="10"/>
    </row>
    <row r="232" spans="2:27" ht="18" customHeight="1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221"/>
      <c r="Q232" s="10"/>
      <c r="R232" s="10"/>
      <c r="S232" s="10"/>
      <c r="T232" s="9"/>
      <c r="U232" s="10"/>
      <c r="V232" s="10"/>
      <c r="W232" s="10"/>
      <c r="X232" s="10"/>
      <c r="Y232" s="10"/>
      <c r="Z232" s="10"/>
      <c r="AA232" s="10"/>
    </row>
    <row r="233" spans="2:27" ht="18" customHeight="1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221"/>
      <c r="Q233" s="10"/>
      <c r="R233" s="10"/>
      <c r="S233" s="10"/>
      <c r="T233" s="9"/>
      <c r="U233" s="10"/>
      <c r="V233" s="10"/>
      <c r="W233" s="10"/>
      <c r="X233" s="10"/>
      <c r="Y233" s="10"/>
      <c r="Z233" s="10"/>
      <c r="AA233" s="10"/>
    </row>
    <row r="234" spans="2:27" ht="18" customHeight="1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221"/>
      <c r="Q234" s="10"/>
      <c r="R234" s="10"/>
      <c r="S234" s="10"/>
      <c r="T234" s="9"/>
      <c r="U234" s="10"/>
      <c r="V234" s="10"/>
      <c r="W234" s="10"/>
      <c r="X234" s="10"/>
      <c r="Y234" s="10"/>
      <c r="Z234" s="10"/>
      <c r="AA234" s="10"/>
    </row>
    <row r="235" spans="2:27" ht="18" customHeight="1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221"/>
      <c r="Q235" s="10"/>
      <c r="R235" s="10"/>
      <c r="S235" s="10"/>
      <c r="T235" s="9"/>
      <c r="U235" s="10"/>
      <c r="V235" s="10"/>
      <c r="W235" s="10"/>
      <c r="X235" s="10"/>
      <c r="Y235" s="10"/>
      <c r="Z235" s="10"/>
      <c r="AA235" s="10"/>
    </row>
    <row r="236" spans="2:27" ht="18" customHeight="1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221"/>
      <c r="Q236" s="10"/>
      <c r="R236" s="10"/>
      <c r="S236" s="10"/>
      <c r="T236" s="9"/>
      <c r="U236" s="10"/>
      <c r="V236" s="10"/>
      <c r="W236" s="10"/>
      <c r="X236" s="10"/>
      <c r="Y236" s="10"/>
      <c r="Z236" s="10"/>
      <c r="AA236" s="10"/>
    </row>
    <row r="237" spans="2:27" ht="18" customHeight="1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221"/>
      <c r="Q237" s="10"/>
      <c r="R237" s="10"/>
      <c r="S237" s="10"/>
      <c r="T237" s="9"/>
      <c r="U237" s="10"/>
      <c r="V237" s="10"/>
      <c r="W237" s="10"/>
      <c r="X237" s="10"/>
      <c r="Y237" s="10"/>
      <c r="Z237" s="10"/>
      <c r="AA237" s="10"/>
    </row>
    <row r="238" spans="2:27" ht="18" customHeight="1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221"/>
      <c r="Q238" s="10"/>
      <c r="R238" s="10"/>
      <c r="S238" s="10"/>
      <c r="T238" s="9"/>
      <c r="U238" s="10"/>
      <c r="V238" s="10"/>
      <c r="W238" s="10"/>
      <c r="X238" s="10"/>
      <c r="Y238" s="10"/>
      <c r="Z238" s="10"/>
      <c r="AA238" s="10"/>
    </row>
    <row r="239" spans="2:27" ht="18" customHeight="1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221"/>
      <c r="Q239" s="10"/>
      <c r="R239" s="10"/>
      <c r="S239" s="10"/>
      <c r="T239" s="9"/>
      <c r="U239" s="10"/>
      <c r="V239" s="10"/>
      <c r="W239" s="10"/>
      <c r="X239" s="10"/>
      <c r="Y239" s="10"/>
      <c r="Z239" s="10"/>
      <c r="AA239" s="10"/>
    </row>
    <row r="240" spans="2:27" ht="18" customHeight="1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221"/>
      <c r="Q240" s="10"/>
      <c r="R240" s="10"/>
      <c r="S240" s="10"/>
      <c r="T240" s="9"/>
      <c r="U240" s="10"/>
      <c r="V240" s="10"/>
      <c r="W240" s="10"/>
      <c r="X240" s="10"/>
      <c r="Y240" s="10"/>
      <c r="Z240" s="10"/>
      <c r="AA240" s="10"/>
    </row>
    <row r="241" spans="2:27" ht="18" customHeight="1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221"/>
      <c r="Q241" s="10"/>
      <c r="R241" s="10"/>
      <c r="S241" s="10"/>
      <c r="T241" s="9"/>
      <c r="U241" s="10"/>
      <c r="V241" s="10"/>
      <c r="W241" s="10"/>
      <c r="X241" s="10"/>
      <c r="Y241" s="10"/>
      <c r="Z241" s="10"/>
      <c r="AA241" s="10"/>
    </row>
    <row r="242" spans="2:27" ht="18" customHeight="1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221"/>
      <c r="Q242" s="10"/>
      <c r="R242" s="10"/>
      <c r="S242" s="10"/>
      <c r="T242" s="9"/>
      <c r="U242" s="10"/>
      <c r="V242" s="10"/>
      <c r="W242" s="10"/>
      <c r="X242" s="10"/>
      <c r="Y242" s="10"/>
      <c r="Z242" s="10"/>
      <c r="AA242" s="10"/>
    </row>
    <row r="243" spans="2:27" ht="18" customHeight="1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221"/>
      <c r="Q243" s="10"/>
      <c r="R243" s="10"/>
      <c r="S243" s="10"/>
      <c r="T243" s="9"/>
      <c r="U243" s="10"/>
      <c r="V243" s="10"/>
      <c r="W243" s="10"/>
      <c r="X243" s="10"/>
      <c r="Y243" s="10"/>
      <c r="Z243" s="10"/>
      <c r="AA243" s="10"/>
    </row>
    <row r="244" spans="2:27" ht="18" customHeight="1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221"/>
      <c r="Q244" s="10"/>
      <c r="R244" s="10"/>
      <c r="S244" s="10"/>
      <c r="T244" s="9"/>
      <c r="U244" s="10"/>
      <c r="V244" s="10"/>
      <c r="W244" s="10"/>
      <c r="X244" s="10"/>
      <c r="Y244" s="10"/>
      <c r="Z244" s="10"/>
      <c r="AA244" s="10"/>
    </row>
    <row r="245" spans="2:27" ht="18" customHeight="1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221"/>
      <c r="Q245" s="10"/>
      <c r="R245" s="10"/>
      <c r="S245" s="10"/>
      <c r="T245" s="9"/>
      <c r="U245" s="10"/>
      <c r="V245" s="10"/>
      <c r="W245" s="10"/>
      <c r="X245" s="10"/>
      <c r="Y245" s="10"/>
      <c r="Z245" s="10"/>
      <c r="AA245" s="10"/>
    </row>
    <row r="246" spans="2:27" ht="18" customHeight="1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221"/>
      <c r="Q246" s="10"/>
      <c r="R246" s="10"/>
      <c r="S246" s="10"/>
      <c r="T246" s="9"/>
      <c r="U246" s="10"/>
      <c r="V246" s="10"/>
      <c r="W246" s="10"/>
      <c r="X246" s="10"/>
      <c r="Y246" s="10"/>
      <c r="Z246" s="10"/>
      <c r="AA246" s="10"/>
    </row>
    <row r="247" spans="2:27" ht="18" customHeight="1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221"/>
      <c r="Q247" s="10"/>
      <c r="R247" s="10"/>
      <c r="S247" s="10"/>
      <c r="T247" s="9"/>
      <c r="U247" s="10"/>
      <c r="V247" s="10"/>
      <c r="W247" s="10"/>
      <c r="X247" s="10"/>
      <c r="Y247" s="10"/>
      <c r="Z247" s="10"/>
      <c r="AA247" s="10"/>
    </row>
    <row r="248" spans="2:27" ht="18" customHeight="1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221"/>
      <c r="Q248" s="10"/>
      <c r="R248" s="10"/>
      <c r="S248" s="10"/>
      <c r="T248" s="9"/>
      <c r="U248" s="10"/>
      <c r="V248" s="10"/>
      <c r="W248" s="10"/>
      <c r="X248" s="10"/>
      <c r="Y248" s="10"/>
      <c r="Z248" s="10"/>
      <c r="AA248" s="10"/>
    </row>
    <row r="249" spans="2:27" ht="18" customHeight="1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221"/>
      <c r="Q249" s="10"/>
      <c r="R249" s="10"/>
      <c r="S249" s="10"/>
      <c r="T249" s="9"/>
      <c r="U249" s="10"/>
      <c r="V249" s="10"/>
      <c r="W249" s="10"/>
      <c r="X249" s="10"/>
      <c r="Y249" s="10"/>
      <c r="Z249" s="10"/>
      <c r="AA249" s="10"/>
    </row>
    <row r="250" spans="2:27" ht="18" customHeight="1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221"/>
      <c r="Q250" s="10"/>
      <c r="R250" s="10"/>
      <c r="S250" s="10"/>
      <c r="T250" s="9"/>
      <c r="U250" s="10"/>
      <c r="V250" s="10"/>
      <c r="W250" s="10"/>
      <c r="X250" s="10"/>
      <c r="Y250" s="10"/>
      <c r="Z250" s="10"/>
      <c r="AA250" s="10"/>
    </row>
    <row r="251" spans="2:27" ht="18" customHeight="1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221"/>
      <c r="Q251" s="10"/>
      <c r="R251" s="10"/>
      <c r="S251" s="10"/>
      <c r="T251" s="9"/>
      <c r="U251" s="10"/>
      <c r="V251" s="10"/>
      <c r="W251" s="10"/>
      <c r="X251" s="10"/>
      <c r="Y251" s="10"/>
      <c r="Z251" s="10"/>
      <c r="AA251" s="10"/>
    </row>
    <row r="252" spans="2:27" ht="18" customHeight="1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221"/>
      <c r="Q252" s="10"/>
      <c r="R252" s="10"/>
      <c r="S252" s="10"/>
      <c r="T252" s="9"/>
      <c r="U252" s="10"/>
      <c r="V252" s="10"/>
      <c r="W252" s="10"/>
      <c r="X252" s="10"/>
      <c r="Y252" s="10"/>
      <c r="Z252" s="10"/>
      <c r="AA252" s="10"/>
    </row>
    <row r="253" spans="2:27" ht="18" customHeight="1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221"/>
      <c r="Q253" s="10"/>
      <c r="R253" s="10"/>
      <c r="S253" s="10"/>
      <c r="T253" s="9"/>
      <c r="U253" s="10"/>
      <c r="V253" s="10"/>
      <c r="W253" s="10"/>
      <c r="X253" s="10"/>
      <c r="Y253" s="10"/>
      <c r="Z253" s="10"/>
      <c r="AA253" s="10"/>
    </row>
    <row r="254" spans="2:27" ht="18" customHeight="1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221"/>
      <c r="Q254" s="10"/>
      <c r="R254" s="10"/>
      <c r="S254" s="10"/>
      <c r="T254" s="9"/>
      <c r="U254" s="10"/>
      <c r="V254" s="10"/>
      <c r="W254" s="10"/>
      <c r="X254" s="10"/>
      <c r="Y254" s="10"/>
      <c r="Z254" s="10"/>
      <c r="AA254" s="10"/>
    </row>
    <row r="255" spans="2:27" ht="18" customHeight="1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221"/>
      <c r="Q255" s="10"/>
      <c r="R255" s="10"/>
      <c r="S255" s="10"/>
      <c r="T255" s="9"/>
      <c r="U255" s="10"/>
      <c r="V255" s="10"/>
      <c r="W255" s="10"/>
      <c r="X255" s="10"/>
      <c r="Y255" s="10"/>
      <c r="Z255" s="10"/>
      <c r="AA255" s="10"/>
    </row>
    <row r="256" spans="2:27" ht="18" customHeight="1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221"/>
      <c r="Q256" s="10"/>
      <c r="R256" s="10"/>
      <c r="S256" s="10"/>
      <c r="T256" s="9"/>
      <c r="U256" s="10"/>
      <c r="V256" s="10"/>
      <c r="W256" s="10"/>
      <c r="X256" s="10"/>
      <c r="Y256" s="10"/>
      <c r="Z256" s="10"/>
      <c r="AA256" s="10"/>
    </row>
    <row r="257" spans="2:27" ht="18" customHeight="1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221"/>
      <c r="Q257" s="10"/>
      <c r="R257" s="10"/>
      <c r="S257" s="10"/>
      <c r="T257" s="9"/>
      <c r="U257" s="10"/>
      <c r="V257" s="10"/>
      <c r="W257" s="10"/>
      <c r="X257" s="10"/>
      <c r="Y257" s="10"/>
      <c r="Z257" s="10"/>
      <c r="AA257" s="10"/>
    </row>
    <row r="258" spans="2:27" ht="18" customHeight="1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221"/>
      <c r="Q258" s="10"/>
      <c r="R258" s="10"/>
      <c r="S258" s="10"/>
      <c r="T258" s="9"/>
      <c r="U258" s="10"/>
      <c r="V258" s="10"/>
      <c r="W258" s="10"/>
      <c r="X258" s="10"/>
      <c r="Y258" s="10"/>
      <c r="Z258" s="10"/>
      <c r="AA258" s="10"/>
    </row>
    <row r="259" spans="2:27" ht="18" customHeight="1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221"/>
      <c r="Q259" s="10"/>
      <c r="R259" s="10"/>
      <c r="S259" s="10"/>
      <c r="T259" s="9"/>
      <c r="U259" s="10"/>
      <c r="V259" s="10"/>
      <c r="W259" s="10"/>
      <c r="X259" s="10"/>
      <c r="Y259" s="10"/>
      <c r="Z259" s="10"/>
      <c r="AA259" s="10"/>
    </row>
    <row r="260" spans="2:27" ht="18" customHeight="1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221"/>
      <c r="Q260" s="10"/>
      <c r="R260" s="10"/>
      <c r="S260" s="10"/>
      <c r="T260" s="9"/>
      <c r="U260" s="10"/>
      <c r="V260" s="10"/>
      <c r="W260" s="10"/>
      <c r="X260" s="10"/>
      <c r="Y260" s="10"/>
      <c r="Z260" s="10"/>
      <c r="AA260" s="10"/>
    </row>
    <row r="261" spans="2:27" ht="18" customHeight="1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221"/>
      <c r="Q261" s="10"/>
      <c r="R261" s="10"/>
      <c r="S261" s="10"/>
      <c r="T261" s="9"/>
      <c r="U261" s="10"/>
      <c r="V261" s="10"/>
      <c r="W261" s="10"/>
      <c r="X261" s="10"/>
      <c r="Y261" s="10"/>
      <c r="Z261" s="10"/>
      <c r="AA261" s="10"/>
    </row>
    <row r="262" spans="2:27" ht="18" customHeight="1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221"/>
      <c r="Q262" s="10"/>
      <c r="R262" s="10"/>
      <c r="S262" s="10"/>
      <c r="T262" s="9"/>
      <c r="U262" s="10"/>
      <c r="V262" s="10"/>
      <c r="W262" s="10"/>
      <c r="X262" s="10"/>
      <c r="Y262" s="10"/>
      <c r="Z262" s="10"/>
      <c r="AA262" s="10"/>
    </row>
    <row r="263" spans="2:27" ht="18" customHeight="1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221"/>
      <c r="Q263" s="10"/>
      <c r="R263" s="10"/>
      <c r="S263" s="10"/>
      <c r="T263" s="9"/>
      <c r="U263" s="10"/>
      <c r="V263" s="10"/>
      <c r="W263" s="10"/>
      <c r="X263" s="10"/>
      <c r="Y263" s="10"/>
      <c r="Z263" s="10"/>
      <c r="AA263" s="10"/>
    </row>
    <row r="264" spans="2:27" ht="18" customHeight="1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221"/>
      <c r="Q264" s="10"/>
      <c r="R264" s="10"/>
      <c r="S264" s="10"/>
      <c r="T264" s="9"/>
      <c r="U264" s="10"/>
      <c r="V264" s="10"/>
      <c r="W264" s="10"/>
      <c r="X264" s="10"/>
      <c r="Y264" s="10"/>
      <c r="Z264" s="10"/>
      <c r="AA264" s="10"/>
    </row>
    <row r="265" spans="2:27" ht="18" customHeight="1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221"/>
      <c r="Q265" s="10"/>
      <c r="R265" s="10"/>
      <c r="S265" s="10"/>
      <c r="T265" s="9"/>
      <c r="U265" s="10"/>
      <c r="V265" s="10"/>
      <c r="W265" s="10"/>
      <c r="X265" s="10"/>
      <c r="Y265" s="10"/>
      <c r="Z265" s="10"/>
      <c r="AA265" s="10"/>
    </row>
    <row r="266" spans="2:27" ht="18" customHeight="1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221"/>
      <c r="Q266" s="10"/>
      <c r="R266" s="10"/>
      <c r="S266" s="10"/>
      <c r="T266" s="9"/>
      <c r="U266" s="10"/>
      <c r="V266" s="10"/>
      <c r="W266" s="10"/>
      <c r="X266" s="10"/>
      <c r="Y266" s="10"/>
      <c r="Z266" s="10"/>
      <c r="AA266" s="10"/>
    </row>
    <row r="267" spans="2:27" ht="18" customHeight="1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221"/>
      <c r="Q267" s="10"/>
      <c r="R267" s="10"/>
      <c r="S267" s="10"/>
      <c r="T267" s="9"/>
      <c r="U267" s="10"/>
      <c r="V267" s="10"/>
      <c r="W267" s="10"/>
      <c r="X267" s="10"/>
      <c r="Y267" s="10"/>
      <c r="Z267" s="10"/>
      <c r="AA267" s="10"/>
    </row>
    <row r="268" spans="2:27" ht="18" customHeight="1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221"/>
      <c r="Q268" s="10"/>
      <c r="R268" s="10"/>
      <c r="S268" s="10"/>
      <c r="T268" s="9"/>
      <c r="U268" s="10"/>
      <c r="V268" s="10"/>
      <c r="W268" s="10"/>
      <c r="X268" s="10"/>
      <c r="Y268" s="10"/>
      <c r="Z268" s="10"/>
      <c r="AA268" s="10"/>
    </row>
    <row r="269" spans="2:27" ht="18" customHeight="1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221"/>
      <c r="Q269" s="10"/>
      <c r="R269" s="10"/>
      <c r="S269" s="10"/>
      <c r="T269" s="9"/>
      <c r="U269" s="10"/>
      <c r="V269" s="10"/>
      <c r="W269" s="10"/>
      <c r="X269" s="10"/>
      <c r="Y269" s="10"/>
      <c r="Z269" s="10"/>
      <c r="AA269" s="10"/>
    </row>
    <row r="270" spans="2:27" ht="18" customHeight="1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221"/>
      <c r="Q270" s="10"/>
      <c r="R270" s="10"/>
      <c r="S270" s="10"/>
      <c r="T270" s="9"/>
      <c r="U270" s="10"/>
      <c r="V270" s="10"/>
      <c r="W270" s="10"/>
      <c r="X270" s="10"/>
      <c r="Y270" s="10"/>
      <c r="Z270" s="10"/>
      <c r="AA270" s="10"/>
    </row>
    <row r="271" spans="2:27" ht="18" customHeight="1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221"/>
      <c r="Q271" s="10"/>
      <c r="R271" s="10"/>
      <c r="S271" s="10"/>
      <c r="T271" s="9"/>
      <c r="U271" s="10"/>
      <c r="V271" s="10"/>
      <c r="W271" s="10"/>
      <c r="X271" s="10"/>
      <c r="Y271" s="10"/>
      <c r="Z271" s="10"/>
      <c r="AA271" s="10"/>
    </row>
    <row r="272" spans="2:27" ht="18" customHeight="1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221"/>
      <c r="Q272" s="10"/>
      <c r="R272" s="10"/>
      <c r="S272" s="10"/>
      <c r="T272" s="9"/>
      <c r="U272" s="10"/>
      <c r="V272" s="10"/>
      <c r="W272" s="10"/>
      <c r="X272" s="10"/>
      <c r="Y272" s="10"/>
      <c r="Z272" s="10"/>
      <c r="AA272" s="10"/>
    </row>
    <row r="273" spans="2:27" ht="18" customHeight="1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221"/>
      <c r="Q273" s="10"/>
      <c r="R273" s="10"/>
      <c r="S273" s="10"/>
      <c r="T273" s="9"/>
      <c r="U273" s="10"/>
      <c r="V273" s="10"/>
      <c r="W273" s="10"/>
      <c r="X273" s="10"/>
      <c r="Y273" s="10"/>
      <c r="Z273" s="10"/>
      <c r="AA273" s="10"/>
    </row>
    <row r="274" spans="2:27" ht="18" customHeight="1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221"/>
      <c r="Q274" s="10"/>
      <c r="R274" s="10"/>
      <c r="S274" s="10"/>
      <c r="T274" s="9"/>
      <c r="U274" s="10"/>
      <c r="V274" s="10"/>
      <c r="W274" s="10"/>
      <c r="X274" s="10"/>
      <c r="Y274" s="10"/>
      <c r="Z274" s="10"/>
      <c r="AA274" s="10"/>
    </row>
    <row r="275" spans="2:27" ht="18" customHeight="1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221"/>
      <c r="Q275" s="10"/>
      <c r="R275" s="10"/>
      <c r="S275" s="10"/>
      <c r="T275" s="9"/>
      <c r="U275" s="10"/>
      <c r="V275" s="10"/>
      <c r="W275" s="10"/>
      <c r="X275" s="10"/>
      <c r="Y275" s="10"/>
      <c r="Z275" s="10"/>
      <c r="AA275" s="10"/>
    </row>
    <row r="276" spans="2:27" ht="18" customHeight="1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221"/>
      <c r="Q276" s="10"/>
      <c r="R276" s="10"/>
      <c r="S276" s="10"/>
      <c r="T276" s="9"/>
      <c r="U276" s="10"/>
      <c r="V276" s="10"/>
      <c r="W276" s="10"/>
      <c r="X276" s="10"/>
      <c r="Y276" s="10"/>
      <c r="Z276" s="10"/>
      <c r="AA276" s="10"/>
    </row>
    <row r="277" spans="2:27" ht="18" customHeight="1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221"/>
      <c r="Q277" s="10"/>
      <c r="R277" s="10"/>
      <c r="S277" s="10"/>
      <c r="T277" s="9"/>
      <c r="U277" s="10"/>
      <c r="V277" s="10"/>
      <c r="W277" s="10"/>
      <c r="X277" s="10"/>
      <c r="Y277" s="10"/>
      <c r="Z277" s="10"/>
      <c r="AA277" s="10"/>
    </row>
    <row r="278" spans="2:27" ht="18" customHeight="1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221"/>
      <c r="Q278" s="10"/>
      <c r="R278" s="10"/>
      <c r="S278" s="10"/>
      <c r="T278" s="9"/>
      <c r="U278" s="10"/>
      <c r="V278" s="10"/>
      <c r="W278" s="10"/>
      <c r="X278" s="10"/>
      <c r="Y278" s="10"/>
      <c r="Z278" s="10"/>
      <c r="AA278" s="10"/>
    </row>
    <row r="279" spans="2:27" ht="18" customHeight="1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221"/>
      <c r="Q279" s="10"/>
      <c r="R279" s="10"/>
      <c r="S279" s="10"/>
      <c r="T279" s="9"/>
      <c r="U279" s="10"/>
      <c r="V279" s="10"/>
      <c r="W279" s="10"/>
      <c r="X279" s="10"/>
      <c r="Y279" s="10"/>
      <c r="Z279" s="10"/>
      <c r="AA279" s="10"/>
    </row>
    <row r="280" spans="2:27" ht="18" customHeight="1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221"/>
      <c r="Q280" s="10"/>
      <c r="R280" s="10"/>
      <c r="S280" s="10"/>
      <c r="T280" s="9"/>
      <c r="U280" s="10"/>
      <c r="V280" s="10"/>
      <c r="W280" s="10"/>
      <c r="X280" s="10"/>
      <c r="Y280" s="10"/>
      <c r="Z280" s="10"/>
      <c r="AA280" s="10"/>
    </row>
    <row r="281" spans="2:27" ht="18" customHeight="1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221"/>
      <c r="Q281" s="10"/>
      <c r="R281" s="10"/>
      <c r="S281" s="10"/>
      <c r="T281" s="9"/>
      <c r="U281" s="10"/>
      <c r="V281" s="10"/>
      <c r="W281" s="10"/>
      <c r="X281" s="10"/>
      <c r="Y281" s="10"/>
      <c r="Z281" s="10"/>
      <c r="AA281" s="10"/>
    </row>
    <row r="282" spans="2:27" ht="18" customHeight="1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221"/>
      <c r="Q282" s="10"/>
      <c r="R282" s="10"/>
      <c r="S282" s="10"/>
      <c r="T282" s="9"/>
      <c r="U282" s="10"/>
      <c r="V282" s="10"/>
      <c r="W282" s="10"/>
      <c r="X282" s="10"/>
      <c r="Y282" s="10"/>
      <c r="Z282" s="10"/>
      <c r="AA282" s="10"/>
    </row>
    <row r="283" spans="2:27" ht="18" customHeight="1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221"/>
      <c r="Q283" s="10"/>
      <c r="R283" s="10"/>
      <c r="S283" s="10"/>
      <c r="T283" s="9"/>
      <c r="U283" s="10"/>
      <c r="V283" s="10"/>
      <c r="W283" s="10"/>
      <c r="X283" s="10"/>
      <c r="Y283" s="10"/>
      <c r="Z283" s="10"/>
      <c r="AA283" s="10"/>
    </row>
    <row r="284" spans="2:27" ht="18" customHeight="1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221"/>
      <c r="Q284" s="10"/>
      <c r="R284" s="10"/>
      <c r="S284" s="10"/>
      <c r="T284" s="9"/>
      <c r="U284" s="10"/>
      <c r="V284" s="10"/>
      <c r="W284" s="10"/>
      <c r="X284" s="10"/>
      <c r="Y284" s="10"/>
      <c r="Z284" s="10"/>
      <c r="AA284" s="10"/>
    </row>
    <row r="285" spans="2:27" ht="18" customHeight="1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221"/>
      <c r="Q285" s="10"/>
      <c r="R285" s="10"/>
      <c r="S285" s="10"/>
      <c r="T285" s="9"/>
      <c r="U285" s="10"/>
      <c r="V285" s="10"/>
      <c r="W285" s="10"/>
      <c r="X285" s="10"/>
      <c r="Y285" s="10"/>
      <c r="Z285" s="10"/>
      <c r="AA285" s="10"/>
    </row>
    <row r="286" spans="2:27" ht="18" customHeight="1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221"/>
      <c r="Q286" s="10"/>
      <c r="R286" s="10"/>
      <c r="S286" s="10"/>
      <c r="T286" s="9"/>
      <c r="U286" s="10"/>
      <c r="V286" s="10"/>
      <c r="W286" s="10"/>
      <c r="X286" s="10"/>
      <c r="Y286" s="10"/>
      <c r="Z286" s="10"/>
      <c r="AA286" s="10"/>
    </row>
    <row r="287" spans="2:27" ht="18" customHeight="1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221"/>
      <c r="Q287" s="10"/>
      <c r="R287" s="10"/>
      <c r="S287" s="10"/>
      <c r="T287" s="9"/>
      <c r="U287" s="10"/>
      <c r="V287" s="10"/>
      <c r="W287" s="10"/>
      <c r="X287" s="10"/>
      <c r="Y287" s="10"/>
      <c r="Z287" s="10"/>
      <c r="AA287" s="10"/>
    </row>
    <row r="288" spans="2:27" ht="18" customHeight="1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221"/>
      <c r="Q288" s="10"/>
      <c r="R288" s="10"/>
      <c r="S288" s="10"/>
      <c r="T288" s="9"/>
      <c r="U288" s="10"/>
      <c r="V288" s="10"/>
      <c r="W288" s="10"/>
      <c r="X288" s="10"/>
      <c r="Y288" s="10"/>
      <c r="Z288" s="10"/>
      <c r="AA288" s="10"/>
    </row>
    <row r="289" spans="2:27" ht="18" customHeight="1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221"/>
      <c r="Q289" s="10"/>
      <c r="R289" s="10"/>
      <c r="S289" s="10"/>
      <c r="T289" s="9"/>
      <c r="U289" s="10"/>
      <c r="V289" s="10"/>
      <c r="W289" s="10"/>
      <c r="X289" s="10"/>
      <c r="Y289" s="10"/>
      <c r="Z289" s="10"/>
      <c r="AA289" s="10"/>
    </row>
    <row r="290" spans="2:27" ht="18" customHeight="1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221"/>
      <c r="Q290" s="10"/>
      <c r="R290" s="10"/>
      <c r="S290" s="10"/>
      <c r="T290" s="9"/>
      <c r="U290" s="10"/>
      <c r="V290" s="10"/>
      <c r="W290" s="10"/>
      <c r="X290" s="10"/>
      <c r="Y290" s="10"/>
      <c r="Z290" s="10"/>
      <c r="AA290" s="10"/>
    </row>
    <row r="291" spans="2:27" ht="18" customHeight="1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221"/>
      <c r="Q291" s="10"/>
      <c r="R291" s="10"/>
      <c r="S291" s="10"/>
      <c r="T291" s="9"/>
      <c r="U291" s="10"/>
      <c r="V291" s="10"/>
      <c r="W291" s="10"/>
      <c r="X291" s="10"/>
      <c r="Y291" s="10"/>
      <c r="Z291" s="10"/>
      <c r="AA291" s="10"/>
    </row>
    <row r="292" spans="2:27" ht="18" customHeight="1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221"/>
      <c r="Q292" s="10"/>
      <c r="R292" s="10"/>
      <c r="S292" s="10"/>
      <c r="T292" s="9"/>
      <c r="U292" s="10"/>
      <c r="V292" s="10"/>
      <c r="W292" s="10"/>
      <c r="X292" s="10"/>
      <c r="Y292" s="10"/>
      <c r="Z292" s="10"/>
      <c r="AA292" s="10"/>
    </row>
    <row r="293" spans="2:27" ht="18" customHeight="1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221"/>
      <c r="Q293" s="10"/>
      <c r="R293" s="10"/>
      <c r="S293" s="10"/>
      <c r="T293" s="9"/>
      <c r="U293" s="10"/>
      <c r="V293" s="10"/>
      <c r="W293" s="10"/>
      <c r="X293" s="10"/>
      <c r="Y293" s="10"/>
      <c r="Z293" s="10"/>
      <c r="AA293" s="10"/>
    </row>
    <row r="294" spans="2:27" ht="18" customHeight="1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221"/>
      <c r="Q294" s="10"/>
      <c r="R294" s="10"/>
      <c r="S294" s="10"/>
      <c r="T294" s="9"/>
      <c r="U294" s="10"/>
      <c r="V294" s="10"/>
      <c r="W294" s="10"/>
      <c r="X294" s="10"/>
      <c r="Y294" s="10"/>
      <c r="Z294" s="10"/>
      <c r="AA294" s="10"/>
    </row>
    <row r="295" spans="2:27" ht="18" customHeight="1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221"/>
      <c r="Q295" s="10"/>
      <c r="R295" s="10"/>
      <c r="S295" s="10"/>
      <c r="T295" s="9"/>
      <c r="U295" s="10"/>
      <c r="V295" s="10"/>
      <c r="W295" s="10"/>
      <c r="X295" s="10"/>
      <c r="Y295" s="10"/>
      <c r="Z295" s="10"/>
      <c r="AA295" s="10"/>
    </row>
    <row r="296" spans="2:27" ht="18" customHeight="1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221"/>
      <c r="Q296" s="10"/>
      <c r="R296" s="10"/>
      <c r="S296" s="10"/>
      <c r="T296" s="9"/>
      <c r="U296" s="10"/>
      <c r="V296" s="10"/>
      <c r="W296" s="10"/>
      <c r="X296" s="10"/>
      <c r="Y296" s="10"/>
      <c r="Z296" s="10"/>
      <c r="AA296" s="10"/>
    </row>
    <row r="297" spans="2:27" ht="18" customHeight="1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221"/>
      <c r="Q297" s="10"/>
      <c r="R297" s="10"/>
      <c r="S297" s="10"/>
      <c r="T297" s="9"/>
      <c r="U297" s="10"/>
      <c r="V297" s="10"/>
      <c r="W297" s="10"/>
      <c r="X297" s="10"/>
      <c r="Y297" s="10"/>
      <c r="Z297" s="10"/>
      <c r="AA297" s="10"/>
    </row>
    <row r="298" spans="2:27" ht="18" customHeight="1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221"/>
      <c r="Q298" s="10"/>
      <c r="R298" s="10"/>
      <c r="S298" s="10"/>
      <c r="T298" s="9"/>
      <c r="U298" s="10"/>
      <c r="V298" s="10"/>
      <c r="W298" s="10"/>
      <c r="X298" s="10"/>
      <c r="Y298" s="10"/>
      <c r="Z298" s="10"/>
      <c r="AA298" s="10"/>
    </row>
    <row r="299" spans="2:27" ht="18" customHeight="1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221"/>
      <c r="Q299" s="10"/>
      <c r="R299" s="10"/>
      <c r="S299" s="10"/>
      <c r="T299" s="9"/>
      <c r="U299" s="10"/>
      <c r="V299" s="10"/>
      <c r="W299" s="10"/>
      <c r="X299" s="10"/>
      <c r="Y299" s="10"/>
      <c r="Z299" s="10"/>
      <c r="AA299" s="10"/>
    </row>
    <row r="300" spans="2:27" ht="18" customHeight="1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221"/>
      <c r="Q300" s="10"/>
      <c r="R300" s="10"/>
      <c r="S300" s="10"/>
      <c r="T300" s="9"/>
      <c r="U300" s="10"/>
      <c r="V300" s="10"/>
      <c r="W300" s="10"/>
      <c r="X300" s="10"/>
      <c r="Y300" s="10"/>
      <c r="Z300" s="10"/>
      <c r="AA300" s="10"/>
    </row>
    <row r="301" spans="2:27" ht="18" customHeight="1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221"/>
      <c r="Q301" s="10"/>
      <c r="R301" s="10"/>
      <c r="S301" s="10"/>
      <c r="T301" s="9"/>
      <c r="U301" s="10"/>
      <c r="V301" s="10"/>
      <c r="W301" s="10"/>
      <c r="X301" s="10"/>
      <c r="Y301" s="10"/>
      <c r="Z301" s="10"/>
      <c r="AA301" s="10"/>
    </row>
    <row r="302" spans="2:27" ht="18" customHeight="1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221"/>
      <c r="Q302" s="10"/>
      <c r="R302" s="10"/>
      <c r="S302" s="10"/>
      <c r="T302" s="9"/>
      <c r="U302" s="10"/>
      <c r="V302" s="10"/>
      <c r="W302" s="10"/>
      <c r="X302" s="10"/>
      <c r="Y302" s="10"/>
      <c r="Z302" s="10"/>
      <c r="AA302" s="10"/>
    </row>
    <row r="303" spans="2:27" ht="18" customHeight="1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221"/>
      <c r="Q303" s="10"/>
      <c r="R303" s="10"/>
      <c r="S303" s="10"/>
      <c r="T303" s="9"/>
      <c r="U303" s="10"/>
      <c r="V303" s="10"/>
      <c r="W303" s="10"/>
      <c r="X303" s="10"/>
      <c r="Y303" s="10"/>
      <c r="Z303" s="10"/>
      <c r="AA303" s="10"/>
    </row>
    <row r="304" spans="2:27" ht="18" customHeight="1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221"/>
      <c r="Q304" s="10"/>
      <c r="R304" s="10"/>
      <c r="S304" s="10"/>
      <c r="T304" s="9"/>
      <c r="U304" s="10"/>
      <c r="V304" s="10"/>
      <c r="W304" s="10"/>
      <c r="X304" s="10"/>
      <c r="Y304" s="10"/>
      <c r="Z304" s="10"/>
      <c r="AA304" s="10"/>
    </row>
    <row r="305" spans="2:27" ht="18" customHeight="1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221"/>
      <c r="Q305" s="10"/>
      <c r="R305" s="10"/>
      <c r="S305" s="10"/>
      <c r="T305" s="9"/>
      <c r="U305" s="10"/>
      <c r="V305" s="10"/>
      <c r="W305" s="10"/>
      <c r="X305" s="10"/>
      <c r="Y305" s="10"/>
      <c r="Z305" s="10"/>
      <c r="AA305" s="10"/>
    </row>
    <row r="306" spans="2:27" ht="18" customHeight="1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221"/>
      <c r="Q306" s="10"/>
      <c r="R306" s="10"/>
      <c r="S306" s="10"/>
      <c r="T306" s="9"/>
      <c r="U306" s="10"/>
      <c r="V306" s="10"/>
      <c r="W306" s="10"/>
      <c r="X306" s="10"/>
      <c r="Y306" s="10"/>
      <c r="Z306" s="10"/>
      <c r="AA306" s="10"/>
    </row>
    <row r="307" spans="2:27" ht="18" customHeight="1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221"/>
      <c r="Q307" s="10"/>
      <c r="R307" s="10"/>
      <c r="S307" s="10"/>
      <c r="T307" s="9"/>
      <c r="U307" s="10"/>
      <c r="V307" s="10"/>
      <c r="W307" s="10"/>
      <c r="X307" s="10"/>
      <c r="Y307" s="10"/>
      <c r="Z307" s="10"/>
      <c r="AA307" s="10"/>
    </row>
    <row r="308" spans="2:27" ht="18" customHeight="1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221"/>
      <c r="Q308" s="10"/>
      <c r="R308" s="10"/>
      <c r="S308" s="10"/>
      <c r="T308" s="9"/>
      <c r="U308" s="10"/>
      <c r="V308" s="10"/>
      <c r="W308" s="10"/>
      <c r="X308" s="10"/>
      <c r="Y308" s="10"/>
      <c r="Z308" s="10"/>
      <c r="AA308" s="10"/>
    </row>
    <row r="309" spans="2:27" ht="18" customHeight="1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221"/>
      <c r="Q309" s="10"/>
      <c r="R309" s="10"/>
      <c r="S309" s="10"/>
      <c r="T309" s="9"/>
      <c r="U309" s="10"/>
      <c r="V309" s="10"/>
      <c r="W309" s="10"/>
      <c r="X309" s="10"/>
      <c r="Y309" s="10"/>
      <c r="Z309" s="10"/>
      <c r="AA309" s="10"/>
    </row>
    <row r="310" spans="2:27" ht="18" customHeight="1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221"/>
      <c r="Q310" s="10"/>
      <c r="R310" s="10"/>
      <c r="S310" s="10"/>
      <c r="T310" s="9"/>
      <c r="U310" s="10"/>
      <c r="V310" s="10"/>
      <c r="W310" s="10"/>
      <c r="X310" s="10"/>
      <c r="Y310" s="10"/>
      <c r="Z310" s="10"/>
      <c r="AA310" s="10"/>
    </row>
    <row r="311" spans="2:27" ht="18" customHeight="1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221"/>
      <c r="Q311" s="10"/>
      <c r="R311" s="10"/>
      <c r="S311" s="10"/>
      <c r="T311" s="9"/>
      <c r="U311" s="10"/>
      <c r="V311" s="10"/>
      <c r="W311" s="10"/>
      <c r="X311" s="10"/>
      <c r="Y311" s="10"/>
      <c r="Z311" s="10"/>
      <c r="AA311" s="10"/>
    </row>
    <row r="312" spans="2:27" ht="18" customHeight="1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221"/>
      <c r="Q312" s="10"/>
      <c r="R312" s="10"/>
      <c r="S312" s="10"/>
      <c r="T312" s="9"/>
      <c r="U312" s="10"/>
      <c r="V312" s="10"/>
      <c r="W312" s="10"/>
      <c r="X312" s="10"/>
      <c r="Y312" s="10"/>
      <c r="Z312" s="10"/>
      <c r="AA312" s="10"/>
    </row>
    <row r="313" spans="2:27" ht="18" customHeight="1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221"/>
      <c r="Q313" s="10"/>
      <c r="R313" s="10"/>
      <c r="S313" s="10"/>
      <c r="T313" s="9"/>
      <c r="U313" s="10"/>
      <c r="V313" s="10"/>
      <c r="W313" s="10"/>
      <c r="X313" s="10"/>
      <c r="Y313" s="10"/>
      <c r="Z313" s="10"/>
      <c r="AA313" s="10"/>
    </row>
    <row r="314" spans="2:27" ht="18" customHeight="1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221"/>
      <c r="Q314" s="10"/>
      <c r="R314" s="10"/>
      <c r="S314" s="10"/>
      <c r="T314" s="9"/>
      <c r="U314" s="10"/>
      <c r="V314" s="10"/>
      <c r="W314" s="10"/>
      <c r="X314" s="10"/>
      <c r="Y314" s="10"/>
      <c r="Z314" s="10"/>
      <c r="AA314" s="10"/>
    </row>
    <row r="315" spans="2:27" ht="18" customHeight="1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221"/>
      <c r="Q315" s="10"/>
      <c r="R315" s="10"/>
      <c r="S315" s="10"/>
      <c r="T315" s="9"/>
      <c r="U315" s="10"/>
      <c r="V315" s="10"/>
      <c r="W315" s="10"/>
      <c r="X315" s="10"/>
      <c r="Y315" s="10"/>
      <c r="Z315" s="10"/>
      <c r="AA315" s="10"/>
    </row>
    <row r="316" spans="2:27" ht="18" customHeight="1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221"/>
      <c r="Q316" s="10"/>
      <c r="R316" s="10"/>
      <c r="S316" s="10"/>
      <c r="T316" s="9"/>
      <c r="U316" s="10"/>
      <c r="V316" s="10"/>
      <c r="W316" s="10"/>
      <c r="X316" s="10"/>
      <c r="Y316" s="10"/>
      <c r="Z316" s="10"/>
      <c r="AA316" s="10"/>
    </row>
    <row r="317" spans="2:27" ht="18" customHeight="1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221"/>
      <c r="Q317" s="10"/>
      <c r="R317" s="10"/>
      <c r="S317" s="10"/>
      <c r="T317" s="9"/>
      <c r="U317" s="10"/>
      <c r="V317" s="10"/>
      <c r="W317" s="10"/>
      <c r="X317" s="10"/>
      <c r="Y317" s="10"/>
      <c r="Z317" s="10"/>
      <c r="AA317" s="10"/>
    </row>
    <row r="318" spans="2:27" ht="18" customHeight="1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221"/>
      <c r="Q318" s="10"/>
      <c r="R318" s="10"/>
      <c r="S318" s="10"/>
      <c r="T318" s="9"/>
      <c r="U318" s="10"/>
      <c r="V318" s="10"/>
      <c r="W318" s="10"/>
      <c r="X318" s="10"/>
      <c r="Y318" s="10"/>
      <c r="Z318" s="10"/>
      <c r="AA318" s="10"/>
    </row>
    <row r="319" spans="2:27" ht="18" customHeight="1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221"/>
      <c r="Q319" s="10"/>
      <c r="R319" s="10"/>
      <c r="S319" s="10"/>
      <c r="T319" s="9"/>
      <c r="U319" s="10"/>
      <c r="V319" s="10"/>
      <c r="W319" s="10"/>
      <c r="X319" s="10"/>
      <c r="Y319" s="10"/>
      <c r="Z319" s="10"/>
      <c r="AA319" s="10"/>
    </row>
    <row r="320" spans="2:27" ht="18" customHeight="1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221"/>
      <c r="Q320" s="10"/>
      <c r="R320" s="10"/>
      <c r="S320" s="10"/>
      <c r="T320" s="9"/>
      <c r="U320" s="10"/>
      <c r="V320" s="10"/>
      <c r="W320" s="10"/>
      <c r="X320" s="10"/>
      <c r="Y320" s="10"/>
      <c r="Z320" s="10"/>
      <c r="AA320" s="10"/>
    </row>
    <row r="321" spans="2:27" ht="18" customHeight="1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221"/>
      <c r="Q321" s="10"/>
      <c r="R321" s="10"/>
      <c r="S321" s="10"/>
      <c r="T321" s="9"/>
      <c r="U321" s="10"/>
      <c r="V321" s="10"/>
      <c r="W321" s="10"/>
      <c r="X321" s="10"/>
      <c r="Y321" s="10"/>
      <c r="Z321" s="10"/>
      <c r="AA321" s="10"/>
    </row>
    <row r="322" spans="2:27" ht="18" customHeight="1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221"/>
      <c r="Q322" s="10"/>
      <c r="R322" s="10"/>
      <c r="S322" s="10"/>
      <c r="T322" s="9"/>
      <c r="U322" s="10"/>
      <c r="V322" s="10"/>
      <c r="W322" s="10"/>
      <c r="X322" s="10"/>
      <c r="Y322" s="10"/>
      <c r="Z322" s="10"/>
      <c r="AA322" s="10"/>
    </row>
    <row r="323" spans="2:27" ht="18" customHeight="1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221"/>
      <c r="Q323" s="10"/>
      <c r="R323" s="10"/>
      <c r="S323" s="10"/>
      <c r="T323" s="9"/>
      <c r="U323" s="10"/>
      <c r="V323" s="10"/>
      <c r="W323" s="10"/>
      <c r="X323" s="10"/>
      <c r="Y323" s="10"/>
      <c r="Z323" s="10"/>
      <c r="AA323" s="10"/>
    </row>
    <row r="324" spans="2:27" ht="18" customHeight="1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221"/>
      <c r="Q324" s="10"/>
      <c r="R324" s="10"/>
      <c r="S324" s="10"/>
      <c r="T324" s="9"/>
      <c r="U324" s="10"/>
      <c r="V324" s="10"/>
      <c r="W324" s="10"/>
      <c r="X324" s="10"/>
      <c r="Y324" s="10"/>
      <c r="Z324" s="10"/>
      <c r="AA324" s="10"/>
    </row>
    <row r="325" spans="2:27" ht="18" customHeight="1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221"/>
      <c r="Q325" s="10"/>
      <c r="R325" s="10"/>
      <c r="S325" s="10"/>
      <c r="T325" s="9"/>
      <c r="U325" s="10"/>
      <c r="V325" s="10"/>
      <c r="W325" s="10"/>
      <c r="X325" s="10"/>
      <c r="Y325" s="10"/>
      <c r="Z325" s="10"/>
      <c r="AA325" s="10"/>
    </row>
    <row r="326" spans="2:27" ht="18" customHeight="1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221"/>
      <c r="Q326" s="10"/>
      <c r="R326" s="10"/>
      <c r="S326" s="10"/>
      <c r="T326" s="9"/>
      <c r="U326" s="10"/>
      <c r="V326" s="10"/>
      <c r="W326" s="10"/>
      <c r="X326" s="10"/>
      <c r="Y326" s="10"/>
      <c r="Z326" s="10"/>
      <c r="AA326" s="10"/>
    </row>
    <row r="327" spans="2:27" ht="18" customHeight="1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221"/>
      <c r="Q327" s="10"/>
      <c r="R327" s="10"/>
      <c r="S327" s="10"/>
      <c r="T327" s="9"/>
      <c r="U327" s="10"/>
      <c r="V327" s="10"/>
      <c r="W327" s="10"/>
      <c r="X327" s="10"/>
      <c r="Y327" s="10"/>
      <c r="Z327" s="10"/>
      <c r="AA327" s="10"/>
    </row>
    <row r="328" spans="2:27" ht="18" customHeight="1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221"/>
      <c r="Q328" s="10"/>
      <c r="R328" s="10"/>
      <c r="S328" s="10"/>
      <c r="T328" s="9"/>
      <c r="U328" s="10"/>
      <c r="V328" s="10"/>
      <c r="W328" s="10"/>
      <c r="X328" s="10"/>
      <c r="Y328" s="10"/>
      <c r="Z328" s="10"/>
      <c r="AA328" s="10"/>
    </row>
    <row r="329" spans="2:27" ht="18" customHeight="1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221"/>
      <c r="Q329" s="10"/>
      <c r="R329" s="10"/>
      <c r="S329" s="10"/>
      <c r="T329" s="9"/>
      <c r="U329" s="10"/>
      <c r="V329" s="10"/>
      <c r="W329" s="10"/>
      <c r="X329" s="10"/>
      <c r="Y329" s="10"/>
      <c r="Z329" s="10"/>
      <c r="AA329" s="10"/>
    </row>
    <row r="330" spans="2:27" ht="18" customHeight="1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221"/>
      <c r="Q330" s="10"/>
      <c r="R330" s="10"/>
      <c r="S330" s="10"/>
      <c r="T330" s="9"/>
      <c r="U330" s="10"/>
      <c r="V330" s="10"/>
      <c r="W330" s="10"/>
      <c r="X330" s="10"/>
      <c r="Y330" s="10"/>
      <c r="Z330" s="10"/>
      <c r="AA330" s="10"/>
    </row>
    <row r="331" spans="2:27" ht="18" customHeight="1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221"/>
      <c r="Q331" s="10"/>
      <c r="R331" s="10"/>
      <c r="S331" s="10"/>
      <c r="T331" s="9"/>
      <c r="U331" s="10"/>
      <c r="V331" s="10"/>
      <c r="W331" s="10"/>
      <c r="X331" s="10"/>
      <c r="Y331" s="10"/>
      <c r="Z331" s="10"/>
      <c r="AA331" s="10"/>
    </row>
    <row r="332" spans="2:27" ht="18" customHeight="1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221"/>
      <c r="Q332" s="10"/>
      <c r="R332" s="10"/>
      <c r="S332" s="10"/>
      <c r="T332" s="9"/>
      <c r="U332" s="10"/>
      <c r="V332" s="10"/>
      <c r="W332" s="10"/>
      <c r="X332" s="10"/>
      <c r="Y332" s="10"/>
      <c r="Z332" s="10"/>
      <c r="AA332" s="10"/>
    </row>
    <row r="333" spans="2:27" ht="18" customHeight="1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221"/>
      <c r="Q333" s="10"/>
      <c r="R333" s="10"/>
      <c r="S333" s="10"/>
      <c r="T333" s="9"/>
      <c r="U333" s="10"/>
      <c r="V333" s="10"/>
      <c r="W333" s="10"/>
      <c r="X333" s="10"/>
      <c r="Y333" s="10"/>
      <c r="Z333" s="10"/>
      <c r="AA333" s="10"/>
    </row>
    <row r="334" spans="2:27" ht="18" customHeight="1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221"/>
      <c r="Q334" s="10"/>
      <c r="R334" s="10"/>
      <c r="S334" s="10"/>
      <c r="T334" s="9"/>
      <c r="U334" s="10"/>
      <c r="V334" s="10"/>
      <c r="W334" s="10"/>
      <c r="X334" s="10"/>
      <c r="Y334" s="10"/>
      <c r="Z334" s="10"/>
      <c r="AA334" s="10"/>
    </row>
    <row r="335" spans="2:27" ht="18" customHeight="1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221"/>
      <c r="Q335" s="10"/>
      <c r="R335" s="10"/>
      <c r="S335" s="10"/>
      <c r="T335" s="9"/>
      <c r="U335" s="10"/>
      <c r="V335" s="10"/>
      <c r="W335" s="10"/>
      <c r="X335" s="10"/>
      <c r="Y335" s="10"/>
      <c r="Z335" s="10"/>
      <c r="AA335" s="10"/>
    </row>
    <row r="336" spans="2:27" ht="18" customHeight="1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221"/>
      <c r="Q336" s="10"/>
      <c r="R336" s="10"/>
      <c r="S336" s="10"/>
      <c r="T336" s="9"/>
      <c r="U336" s="10"/>
      <c r="V336" s="10"/>
      <c r="W336" s="10"/>
      <c r="X336" s="10"/>
      <c r="Y336" s="10"/>
      <c r="Z336" s="10"/>
      <c r="AA336" s="10"/>
    </row>
    <row r="337" spans="2:27" ht="18" customHeight="1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221"/>
      <c r="Q337" s="10"/>
      <c r="R337" s="10"/>
      <c r="S337" s="10"/>
      <c r="T337" s="9"/>
      <c r="U337" s="10"/>
      <c r="V337" s="10"/>
      <c r="W337" s="10"/>
      <c r="X337" s="10"/>
      <c r="Y337" s="10"/>
      <c r="Z337" s="10"/>
      <c r="AA337" s="10"/>
    </row>
    <row r="338" spans="2:27" ht="18" customHeight="1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221"/>
      <c r="Q338" s="10"/>
      <c r="R338" s="10"/>
      <c r="S338" s="10"/>
      <c r="T338" s="9"/>
      <c r="U338" s="10"/>
      <c r="V338" s="10"/>
      <c r="W338" s="10"/>
      <c r="X338" s="10"/>
      <c r="Y338" s="10"/>
      <c r="Z338" s="10"/>
      <c r="AA338" s="10"/>
    </row>
    <row r="339" spans="2:27" ht="18" customHeight="1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221"/>
      <c r="Q339" s="10"/>
      <c r="R339" s="10"/>
      <c r="S339" s="10"/>
      <c r="T339" s="9"/>
      <c r="U339" s="10"/>
      <c r="V339" s="10"/>
      <c r="W339" s="10"/>
      <c r="X339" s="10"/>
      <c r="Y339" s="10"/>
      <c r="Z339" s="10"/>
      <c r="AA339" s="10"/>
    </row>
    <row r="340" spans="2:27" ht="18" customHeight="1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221"/>
      <c r="Q340" s="10"/>
      <c r="R340" s="10"/>
      <c r="S340" s="10"/>
      <c r="T340" s="9"/>
      <c r="U340" s="10"/>
      <c r="V340" s="10"/>
      <c r="W340" s="10"/>
      <c r="X340" s="10"/>
      <c r="Y340" s="10"/>
      <c r="Z340" s="10"/>
      <c r="AA340" s="10"/>
    </row>
    <row r="341" spans="2:27" ht="18" customHeight="1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221"/>
      <c r="Q341" s="10"/>
      <c r="R341" s="10"/>
      <c r="S341" s="10"/>
      <c r="T341" s="9"/>
      <c r="U341" s="10"/>
      <c r="V341" s="10"/>
      <c r="W341" s="10"/>
      <c r="X341" s="10"/>
      <c r="Y341" s="10"/>
      <c r="Z341" s="10"/>
      <c r="AA341" s="10"/>
    </row>
    <row r="342" spans="2:27" ht="18" customHeight="1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221"/>
      <c r="Q342" s="10"/>
      <c r="R342" s="10"/>
      <c r="S342" s="10"/>
      <c r="T342" s="9"/>
      <c r="U342" s="10"/>
      <c r="V342" s="10"/>
      <c r="W342" s="10"/>
      <c r="X342" s="10"/>
      <c r="Y342" s="10"/>
      <c r="Z342" s="10"/>
      <c r="AA342" s="10"/>
    </row>
    <row r="343" spans="2:27" ht="18" customHeight="1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221"/>
      <c r="Q343" s="10"/>
      <c r="R343" s="10"/>
      <c r="S343" s="10"/>
      <c r="T343" s="9"/>
      <c r="U343" s="10"/>
      <c r="V343" s="10"/>
      <c r="W343" s="10"/>
      <c r="X343" s="10"/>
      <c r="Y343" s="10"/>
      <c r="Z343" s="10"/>
      <c r="AA343" s="10"/>
    </row>
    <row r="344" spans="2:27" ht="18" customHeight="1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221"/>
      <c r="Q344" s="10"/>
      <c r="R344" s="10"/>
      <c r="S344" s="10"/>
      <c r="T344" s="9"/>
      <c r="U344" s="10"/>
      <c r="V344" s="10"/>
      <c r="W344" s="10"/>
      <c r="X344" s="10"/>
      <c r="Y344" s="10"/>
      <c r="Z344" s="10"/>
      <c r="AA344" s="10"/>
    </row>
    <row r="345" spans="2:27" ht="18" customHeight="1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221"/>
      <c r="Q345" s="10"/>
      <c r="R345" s="10"/>
      <c r="S345" s="10"/>
      <c r="T345" s="9"/>
      <c r="U345" s="10"/>
      <c r="V345" s="10"/>
      <c r="W345" s="10"/>
      <c r="X345" s="10"/>
      <c r="Y345" s="10"/>
      <c r="Z345" s="10"/>
      <c r="AA345" s="10"/>
    </row>
    <row r="346" spans="2:27" ht="18" customHeight="1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221"/>
      <c r="Q346" s="10"/>
      <c r="R346" s="10"/>
      <c r="S346" s="10"/>
      <c r="T346" s="9"/>
      <c r="U346" s="10"/>
      <c r="V346" s="10"/>
      <c r="W346" s="10"/>
      <c r="X346" s="10"/>
      <c r="Y346" s="10"/>
      <c r="Z346" s="10"/>
      <c r="AA346" s="10"/>
    </row>
    <row r="347" spans="2:27" ht="18" customHeight="1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221"/>
      <c r="Q347" s="10"/>
      <c r="R347" s="10"/>
      <c r="S347" s="10"/>
      <c r="T347" s="9"/>
      <c r="U347" s="10"/>
      <c r="V347" s="10"/>
      <c r="W347" s="10"/>
      <c r="X347" s="10"/>
      <c r="Y347" s="10"/>
      <c r="Z347" s="10"/>
      <c r="AA347" s="10"/>
    </row>
    <row r="348" spans="2:27" ht="18" customHeight="1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221"/>
      <c r="Q348" s="10"/>
      <c r="R348" s="10"/>
      <c r="S348" s="10"/>
      <c r="T348" s="9"/>
      <c r="U348" s="10"/>
      <c r="V348" s="10"/>
      <c r="W348" s="10"/>
      <c r="X348" s="10"/>
      <c r="Y348" s="10"/>
      <c r="Z348" s="10"/>
      <c r="AA348" s="10"/>
    </row>
    <row r="349" spans="2:27" ht="18" customHeight="1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221"/>
      <c r="Q349" s="10"/>
      <c r="R349" s="10"/>
      <c r="S349" s="10"/>
      <c r="T349" s="9"/>
      <c r="U349" s="10"/>
      <c r="V349" s="10"/>
      <c r="W349" s="10"/>
      <c r="X349" s="10"/>
      <c r="Y349" s="10"/>
      <c r="Z349" s="10"/>
      <c r="AA349" s="10"/>
    </row>
    <row r="350" spans="2:27" ht="18" customHeight="1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221"/>
      <c r="Q350" s="10"/>
      <c r="R350" s="10"/>
      <c r="S350" s="10"/>
      <c r="T350" s="9"/>
      <c r="U350" s="10"/>
      <c r="V350" s="10"/>
      <c r="W350" s="10"/>
      <c r="X350" s="10"/>
      <c r="Y350" s="10"/>
      <c r="Z350" s="10"/>
      <c r="AA350" s="10"/>
    </row>
    <row r="351" spans="2:27" ht="18" customHeight="1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221"/>
      <c r="Q351" s="10"/>
      <c r="R351" s="10"/>
      <c r="S351" s="10"/>
      <c r="T351" s="9"/>
      <c r="U351" s="10"/>
      <c r="V351" s="10"/>
      <c r="W351" s="10"/>
      <c r="X351" s="10"/>
      <c r="Y351" s="10"/>
      <c r="Z351" s="10"/>
      <c r="AA351" s="10"/>
    </row>
    <row r="352" spans="2:27" ht="18" customHeight="1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221"/>
      <c r="Q352" s="10"/>
      <c r="R352" s="10"/>
      <c r="S352" s="10"/>
      <c r="T352" s="9"/>
      <c r="U352" s="10"/>
      <c r="V352" s="10"/>
      <c r="W352" s="10"/>
      <c r="X352" s="10"/>
      <c r="Y352" s="10"/>
      <c r="Z352" s="10"/>
      <c r="AA352" s="10"/>
    </row>
    <row r="353" spans="2:27" ht="18" customHeight="1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221"/>
      <c r="Q353" s="10"/>
      <c r="R353" s="10"/>
      <c r="S353" s="10"/>
      <c r="T353" s="9"/>
      <c r="U353" s="10"/>
      <c r="V353" s="10"/>
      <c r="W353" s="10"/>
      <c r="X353" s="10"/>
      <c r="Y353" s="10"/>
      <c r="Z353" s="10"/>
      <c r="AA353" s="10"/>
    </row>
    <row r="354" spans="2:27" ht="18" customHeight="1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221"/>
      <c r="Q354" s="10"/>
      <c r="R354" s="10"/>
      <c r="S354" s="10"/>
      <c r="T354" s="9"/>
      <c r="U354" s="10"/>
      <c r="V354" s="10"/>
      <c r="W354" s="10"/>
      <c r="X354" s="10"/>
      <c r="Y354" s="10"/>
      <c r="Z354" s="10"/>
      <c r="AA354" s="10"/>
    </row>
    <row r="355" spans="2:27" ht="18" customHeight="1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221"/>
      <c r="Q355" s="10"/>
      <c r="R355" s="10"/>
      <c r="S355" s="10"/>
      <c r="T355" s="9"/>
      <c r="U355" s="10"/>
      <c r="V355" s="10"/>
      <c r="W355" s="10"/>
      <c r="X355" s="10"/>
      <c r="Y355" s="10"/>
      <c r="Z355" s="10"/>
      <c r="AA355" s="10"/>
    </row>
    <row r="356" spans="2:27" ht="18" customHeight="1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221"/>
      <c r="Q356" s="10"/>
      <c r="R356" s="10"/>
      <c r="S356" s="10"/>
      <c r="T356" s="9"/>
      <c r="U356" s="10"/>
      <c r="V356" s="10"/>
      <c r="W356" s="10"/>
      <c r="X356" s="10"/>
      <c r="Y356" s="10"/>
      <c r="Z356" s="10"/>
      <c r="AA356" s="10"/>
    </row>
    <row r="357" spans="2:27" ht="18" customHeight="1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221"/>
      <c r="Q357" s="10"/>
      <c r="R357" s="10"/>
      <c r="S357" s="10"/>
      <c r="T357" s="9"/>
      <c r="U357" s="10"/>
      <c r="V357" s="10"/>
      <c r="W357" s="10"/>
      <c r="X357" s="10"/>
      <c r="Y357" s="10"/>
      <c r="Z357" s="10"/>
      <c r="AA357" s="10"/>
    </row>
    <row r="358" spans="2:27" ht="18" customHeight="1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221"/>
      <c r="Q358" s="10"/>
      <c r="R358" s="10"/>
      <c r="S358" s="10"/>
      <c r="T358" s="9"/>
      <c r="U358" s="10"/>
      <c r="V358" s="10"/>
      <c r="W358" s="10"/>
      <c r="X358" s="10"/>
      <c r="Y358" s="10"/>
      <c r="Z358" s="10"/>
      <c r="AA358" s="10"/>
    </row>
    <row r="359" spans="2:27" ht="18" customHeight="1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221"/>
      <c r="Q359" s="10"/>
      <c r="R359" s="10"/>
      <c r="S359" s="10"/>
      <c r="T359" s="9"/>
      <c r="U359" s="10"/>
      <c r="V359" s="10"/>
      <c r="W359" s="10"/>
      <c r="X359" s="10"/>
      <c r="Y359" s="10"/>
      <c r="Z359" s="10"/>
      <c r="AA359" s="10"/>
    </row>
    <row r="360" spans="2:27" ht="18" customHeight="1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221"/>
      <c r="Q360" s="10"/>
      <c r="R360" s="10"/>
      <c r="S360" s="10"/>
      <c r="T360" s="9"/>
      <c r="U360" s="10"/>
      <c r="V360" s="10"/>
      <c r="W360" s="10"/>
      <c r="X360" s="10"/>
      <c r="Y360" s="10"/>
      <c r="Z360" s="10"/>
      <c r="AA360" s="10"/>
    </row>
    <row r="361" spans="2:27" ht="18" customHeight="1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221"/>
      <c r="Q361" s="10"/>
      <c r="R361" s="10"/>
      <c r="S361" s="10"/>
      <c r="T361" s="9"/>
      <c r="U361" s="10"/>
      <c r="V361" s="10"/>
      <c r="W361" s="10"/>
      <c r="X361" s="10"/>
      <c r="Y361" s="10"/>
      <c r="Z361" s="10"/>
      <c r="AA361" s="10"/>
    </row>
    <row r="362" spans="2:27" ht="18" customHeight="1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221"/>
      <c r="Q362" s="10"/>
      <c r="R362" s="10"/>
      <c r="S362" s="10"/>
      <c r="T362" s="9"/>
      <c r="U362" s="10"/>
      <c r="V362" s="10"/>
      <c r="W362" s="10"/>
      <c r="X362" s="10"/>
      <c r="Y362" s="10"/>
      <c r="Z362" s="10"/>
      <c r="AA362" s="10"/>
    </row>
    <row r="363" spans="2:27" ht="18" customHeight="1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221"/>
      <c r="Q363" s="10"/>
      <c r="R363" s="10"/>
      <c r="S363" s="10"/>
      <c r="T363" s="9"/>
      <c r="U363" s="10"/>
      <c r="V363" s="10"/>
      <c r="W363" s="10"/>
      <c r="X363" s="10"/>
      <c r="Y363" s="10"/>
      <c r="Z363" s="10"/>
      <c r="AA363" s="10"/>
    </row>
    <row r="364" spans="2:27" ht="18" customHeight="1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221"/>
      <c r="Q364" s="10"/>
      <c r="R364" s="10"/>
      <c r="S364" s="10"/>
      <c r="T364" s="9"/>
      <c r="U364" s="10"/>
      <c r="V364" s="10"/>
      <c r="W364" s="10"/>
      <c r="X364" s="10"/>
      <c r="Y364" s="10"/>
      <c r="Z364" s="10"/>
      <c r="AA364" s="10"/>
    </row>
    <row r="365" spans="2:27" ht="18" customHeight="1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221"/>
      <c r="Q365" s="10"/>
      <c r="R365" s="10"/>
      <c r="S365" s="10"/>
      <c r="T365" s="9"/>
      <c r="U365" s="10"/>
      <c r="V365" s="10"/>
      <c r="W365" s="10"/>
      <c r="X365" s="10"/>
      <c r="Y365" s="10"/>
      <c r="Z365" s="10"/>
      <c r="AA365" s="10"/>
    </row>
    <row r="366" spans="2:27" ht="18" customHeight="1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221"/>
      <c r="Q366" s="10"/>
      <c r="R366" s="10"/>
      <c r="S366" s="10"/>
      <c r="T366" s="9"/>
      <c r="U366" s="10"/>
      <c r="V366" s="10"/>
      <c r="W366" s="10"/>
      <c r="X366" s="10"/>
      <c r="Y366" s="10"/>
      <c r="Z366" s="10"/>
      <c r="AA366" s="10"/>
    </row>
    <row r="367" spans="2:27" ht="18" customHeight="1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221"/>
      <c r="Q367" s="10"/>
      <c r="R367" s="10"/>
      <c r="S367" s="10"/>
      <c r="T367" s="9"/>
      <c r="U367" s="10"/>
      <c r="V367" s="10"/>
      <c r="W367" s="10"/>
      <c r="X367" s="10"/>
      <c r="Y367" s="10"/>
      <c r="Z367" s="10"/>
      <c r="AA367" s="10"/>
    </row>
    <row r="368" spans="2:27" ht="18" customHeight="1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221"/>
      <c r="Q368" s="10"/>
      <c r="R368" s="10"/>
      <c r="S368" s="10"/>
      <c r="T368" s="9"/>
      <c r="U368" s="10"/>
      <c r="V368" s="10"/>
      <c r="W368" s="10"/>
      <c r="X368" s="10"/>
      <c r="Y368" s="10"/>
      <c r="Z368" s="10"/>
      <c r="AA368" s="10"/>
    </row>
    <row r="369" spans="2:27" ht="18" customHeight="1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221"/>
      <c r="Q369" s="10"/>
      <c r="R369" s="10"/>
      <c r="S369" s="10"/>
      <c r="T369" s="9"/>
      <c r="U369" s="10"/>
      <c r="V369" s="10"/>
      <c r="W369" s="10"/>
      <c r="X369" s="10"/>
      <c r="Y369" s="10"/>
      <c r="Z369" s="10"/>
      <c r="AA369" s="10"/>
    </row>
    <row r="370" spans="2:27" ht="18" customHeight="1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221"/>
      <c r="Q370" s="10"/>
      <c r="R370" s="10"/>
      <c r="S370" s="10"/>
      <c r="T370" s="9"/>
      <c r="U370" s="10"/>
      <c r="V370" s="10"/>
      <c r="W370" s="10"/>
      <c r="X370" s="10"/>
      <c r="Y370" s="10"/>
      <c r="Z370" s="10"/>
      <c r="AA370" s="10"/>
    </row>
    <row r="371" spans="2:27" ht="18" customHeight="1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221"/>
      <c r="Q371" s="10"/>
      <c r="R371" s="10"/>
      <c r="S371" s="10"/>
      <c r="T371" s="9"/>
      <c r="U371" s="10"/>
      <c r="V371" s="10"/>
      <c r="W371" s="10"/>
      <c r="X371" s="10"/>
      <c r="Y371" s="10"/>
      <c r="Z371" s="10"/>
      <c r="AA371" s="10"/>
    </row>
    <row r="372" spans="2:27" ht="18" customHeight="1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221"/>
      <c r="Q372" s="10"/>
      <c r="R372" s="10"/>
      <c r="S372" s="10"/>
      <c r="T372" s="9"/>
      <c r="U372" s="10"/>
      <c r="V372" s="10"/>
      <c r="W372" s="10"/>
      <c r="X372" s="10"/>
      <c r="Y372" s="10"/>
      <c r="Z372" s="10"/>
      <c r="AA372" s="10"/>
    </row>
    <row r="373" spans="2:27" ht="18" customHeight="1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221"/>
      <c r="Q373" s="10"/>
      <c r="R373" s="10"/>
      <c r="S373" s="10"/>
      <c r="T373" s="9"/>
      <c r="U373" s="10"/>
      <c r="V373" s="10"/>
      <c r="W373" s="10"/>
      <c r="X373" s="10"/>
      <c r="Y373" s="10"/>
      <c r="Z373" s="10"/>
      <c r="AA373" s="10"/>
    </row>
    <row r="374" spans="2:27" ht="18" customHeight="1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221"/>
      <c r="Q374" s="10"/>
      <c r="R374" s="10"/>
      <c r="S374" s="10"/>
      <c r="T374" s="9"/>
      <c r="U374" s="10"/>
      <c r="V374" s="10"/>
      <c r="W374" s="10"/>
      <c r="X374" s="10"/>
      <c r="Y374" s="10"/>
      <c r="Z374" s="10"/>
      <c r="AA374" s="10"/>
    </row>
    <row r="375" spans="2:27" ht="18" customHeight="1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221"/>
      <c r="Q375" s="10"/>
      <c r="R375" s="10"/>
      <c r="S375" s="10"/>
      <c r="T375" s="9"/>
      <c r="U375" s="10"/>
      <c r="V375" s="10"/>
      <c r="W375" s="10"/>
      <c r="X375" s="10"/>
      <c r="Y375" s="10"/>
      <c r="Z375" s="10"/>
      <c r="AA375" s="10"/>
    </row>
    <row r="376" spans="2:27" ht="18" customHeight="1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221"/>
      <c r="Q376" s="10"/>
      <c r="R376" s="10"/>
      <c r="S376" s="10"/>
      <c r="T376" s="9"/>
      <c r="U376" s="10"/>
      <c r="V376" s="10"/>
      <c r="W376" s="10"/>
      <c r="X376" s="10"/>
      <c r="Y376" s="10"/>
      <c r="Z376" s="10"/>
      <c r="AA376" s="10"/>
    </row>
    <row r="377" spans="2:27" ht="18" customHeight="1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221"/>
      <c r="Q377" s="10"/>
      <c r="R377" s="10"/>
      <c r="S377" s="10"/>
      <c r="T377" s="9"/>
      <c r="U377" s="10"/>
      <c r="V377" s="10"/>
      <c r="W377" s="10"/>
      <c r="X377" s="10"/>
      <c r="Y377" s="10"/>
      <c r="Z377" s="10"/>
      <c r="AA377" s="10"/>
    </row>
    <row r="378" spans="2:27" ht="18" customHeight="1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221"/>
      <c r="Q378" s="10"/>
      <c r="R378" s="10"/>
      <c r="S378" s="10"/>
      <c r="T378" s="9"/>
      <c r="U378" s="10"/>
      <c r="V378" s="10"/>
      <c r="W378" s="10"/>
      <c r="X378" s="10"/>
      <c r="Y378" s="10"/>
      <c r="Z378" s="10"/>
      <c r="AA378" s="10"/>
    </row>
    <row r="379" spans="2:27" ht="18" customHeight="1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221"/>
      <c r="Q379" s="10"/>
      <c r="R379" s="10"/>
      <c r="S379" s="10"/>
      <c r="T379" s="9"/>
      <c r="U379" s="10"/>
      <c r="V379" s="10"/>
      <c r="W379" s="10"/>
      <c r="X379" s="10"/>
      <c r="Y379" s="10"/>
      <c r="Z379" s="10"/>
      <c r="AA379" s="10"/>
    </row>
    <row r="380" spans="2:27" ht="18" customHeight="1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221"/>
      <c r="Q380" s="10"/>
      <c r="R380" s="10"/>
      <c r="S380" s="10"/>
      <c r="T380" s="9"/>
      <c r="U380" s="10"/>
      <c r="V380" s="10"/>
      <c r="W380" s="10"/>
      <c r="X380" s="10"/>
      <c r="Y380" s="10"/>
      <c r="Z380" s="10"/>
      <c r="AA380" s="10"/>
    </row>
    <row r="381" spans="2:27" ht="18" customHeight="1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221"/>
      <c r="Q381" s="10"/>
      <c r="R381" s="10"/>
      <c r="S381" s="10"/>
      <c r="T381" s="9"/>
      <c r="U381" s="10"/>
      <c r="V381" s="10"/>
      <c r="W381" s="10"/>
      <c r="X381" s="10"/>
      <c r="Y381" s="10"/>
      <c r="Z381" s="10"/>
      <c r="AA381" s="10"/>
    </row>
    <row r="382" spans="2:27" ht="18" customHeight="1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221"/>
      <c r="Q382" s="10"/>
      <c r="R382" s="10"/>
      <c r="S382" s="10"/>
      <c r="T382" s="9"/>
      <c r="U382" s="10"/>
      <c r="V382" s="10"/>
      <c r="W382" s="10"/>
      <c r="X382" s="10"/>
      <c r="Y382" s="10"/>
      <c r="Z382" s="10"/>
      <c r="AA382" s="10"/>
    </row>
    <row r="383" spans="2:27" ht="18" customHeight="1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221"/>
      <c r="Q383" s="10"/>
      <c r="R383" s="10"/>
      <c r="S383" s="10"/>
      <c r="T383" s="9"/>
      <c r="U383" s="10"/>
      <c r="V383" s="10"/>
      <c r="W383" s="10"/>
      <c r="X383" s="10"/>
      <c r="Y383" s="10"/>
      <c r="Z383" s="10"/>
      <c r="AA383" s="10"/>
    </row>
    <row r="384" spans="2:27" ht="18" customHeight="1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221"/>
      <c r="Q384" s="10"/>
      <c r="R384" s="10"/>
      <c r="S384" s="10"/>
      <c r="T384" s="9"/>
      <c r="U384" s="10"/>
      <c r="V384" s="10"/>
      <c r="W384" s="10"/>
      <c r="X384" s="10"/>
      <c r="Y384" s="10"/>
      <c r="Z384" s="10"/>
      <c r="AA384" s="10"/>
    </row>
    <row r="385" spans="2:27" ht="18" customHeight="1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221"/>
      <c r="Q385" s="10"/>
      <c r="R385" s="10"/>
      <c r="S385" s="10"/>
      <c r="T385" s="9"/>
      <c r="U385" s="10"/>
      <c r="V385" s="10"/>
      <c r="W385" s="10"/>
      <c r="X385" s="10"/>
      <c r="Y385" s="10"/>
      <c r="Z385" s="10"/>
      <c r="AA385" s="10"/>
    </row>
    <row r="386" spans="2:27" ht="18" customHeight="1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221"/>
      <c r="Q386" s="10"/>
      <c r="R386" s="10"/>
      <c r="S386" s="10"/>
      <c r="T386" s="9"/>
      <c r="U386" s="10"/>
      <c r="V386" s="10"/>
      <c r="W386" s="10"/>
      <c r="X386" s="10"/>
      <c r="Y386" s="10"/>
      <c r="Z386" s="10"/>
      <c r="AA386" s="10"/>
    </row>
    <row r="387" spans="2:27" ht="18" customHeight="1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221"/>
      <c r="Q387" s="10"/>
      <c r="R387" s="10"/>
      <c r="S387" s="10"/>
      <c r="T387" s="9"/>
      <c r="U387" s="10"/>
      <c r="V387" s="10"/>
      <c r="W387" s="10"/>
      <c r="X387" s="10"/>
      <c r="Y387" s="10"/>
      <c r="Z387" s="10"/>
      <c r="AA387" s="10"/>
    </row>
    <row r="388" spans="2:27" ht="18" customHeight="1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221"/>
      <c r="Q388" s="10"/>
      <c r="R388" s="10"/>
      <c r="S388" s="10"/>
      <c r="T388" s="9"/>
      <c r="U388" s="10"/>
      <c r="V388" s="10"/>
      <c r="W388" s="10"/>
      <c r="X388" s="10"/>
      <c r="Y388" s="10"/>
      <c r="Z388" s="10"/>
      <c r="AA388" s="10"/>
    </row>
    <row r="389" spans="2:27" ht="18" customHeight="1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221"/>
      <c r="Q389" s="10"/>
      <c r="R389" s="10"/>
      <c r="S389" s="10"/>
      <c r="T389" s="9"/>
      <c r="U389" s="10"/>
      <c r="V389" s="10"/>
      <c r="W389" s="10"/>
      <c r="X389" s="10"/>
      <c r="Y389" s="10"/>
      <c r="Z389" s="10"/>
      <c r="AA389" s="10"/>
    </row>
    <row r="390" spans="2:27" ht="18" customHeight="1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221"/>
      <c r="Q390" s="10"/>
      <c r="R390" s="10"/>
      <c r="S390" s="10"/>
      <c r="T390" s="9"/>
      <c r="U390" s="10"/>
      <c r="V390" s="10"/>
      <c r="W390" s="10"/>
      <c r="X390" s="10"/>
      <c r="Y390" s="10"/>
      <c r="Z390" s="10"/>
      <c r="AA390" s="10"/>
    </row>
    <row r="391" spans="2:27" ht="18" customHeight="1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221"/>
      <c r="Q391" s="10"/>
      <c r="R391" s="10"/>
      <c r="S391" s="10"/>
      <c r="T391" s="9"/>
      <c r="U391" s="10"/>
      <c r="V391" s="10"/>
      <c r="W391" s="10"/>
      <c r="X391" s="10"/>
      <c r="Y391" s="10"/>
      <c r="Z391" s="10"/>
      <c r="AA391" s="10"/>
    </row>
    <row r="392" spans="2:27" ht="18" customHeight="1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221"/>
      <c r="Q392" s="10"/>
      <c r="R392" s="10"/>
      <c r="S392" s="10"/>
      <c r="T392" s="9"/>
      <c r="U392" s="10"/>
      <c r="V392" s="10"/>
      <c r="W392" s="10"/>
      <c r="X392" s="10"/>
      <c r="Y392" s="10"/>
      <c r="Z392" s="10"/>
      <c r="AA392" s="10"/>
    </row>
    <row r="393" spans="2:27" ht="18" customHeight="1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221"/>
      <c r="Q393" s="10"/>
      <c r="R393" s="10"/>
      <c r="S393" s="10"/>
      <c r="T393" s="9"/>
      <c r="U393" s="10"/>
      <c r="V393" s="10"/>
      <c r="W393" s="10"/>
      <c r="X393" s="10"/>
      <c r="Y393" s="10"/>
      <c r="Z393" s="10"/>
      <c r="AA393" s="10"/>
    </row>
    <row r="394" spans="2:27" ht="18" customHeight="1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221"/>
      <c r="Q394" s="10"/>
      <c r="R394" s="10"/>
      <c r="S394" s="10"/>
      <c r="T394" s="9"/>
      <c r="U394" s="10"/>
      <c r="V394" s="10"/>
      <c r="W394" s="10"/>
      <c r="X394" s="10"/>
      <c r="Y394" s="10"/>
      <c r="Z394" s="10"/>
      <c r="AA394" s="10"/>
    </row>
    <row r="395" spans="2:27" ht="18" customHeight="1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221"/>
      <c r="Q395" s="10"/>
      <c r="R395" s="10"/>
      <c r="S395" s="10"/>
      <c r="T395" s="9"/>
      <c r="U395" s="10"/>
      <c r="V395" s="10"/>
      <c r="W395" s="10"/>
      <c r="X395" s="10"/>
      <c r="Y395" s="10"/>
      <c r="Z395" s="10"/>
      <c r="AA395" s="10"/>
    </row>
    <row r="396" spans="2:27" ht="18" customHeight="1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221"/>
      <c r="Q396" s="10"/>
      <c r="R396" s="10"/>
      <c r="S396" s="10"/>
      <c r="T396" s="9"/>
      <c r="U396" s="10"/>
      <c r="V396" s="10"/>
      <c r="W396" s="10"/>
      <c r="X396" s="10"/>
      <c r="Y396" s="10"/>
      <c r="Z396" s="10"/>
      <c r="AA396" s="10"/>
    </row>
    <row r="397" spans="2:27" ht="18" customHeight="1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221"/>
      <c r="Q397" s="10"/>
      <c r="R397" s="10"/>
      <c r="S397" s="10"/>
      <c r="T397" s="9"/>
      <c r="U397" s="10"/>
      <c r="V397" s="10"/>
      <c r="W397" s="10"/>
      <c r="X397" s="10"/>
      <c r="Y397" s="10"/>
      <c r="Z397" s="10"/>
      <c r="AA397" s="10"/>
    </row>
    <row r="398" spans="2:27" ht="18" customHeight="1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221"/>
      <c r="Q398" s="10"/>
      <c r="R398" s="10"/>
      <c r="S398" s="10"/>
      <c r="T398" s="9"/>
      <c r="U398" s="10"/>
      <c r="V398" s="10"/>
      <c r="W398" s="10"/>
      <c r="X398" s="10"/>
      <c r="Y398" s="10"/>
      <c r="Z398" s="10"/>
      <c r="AA398" s="10"/>
    </row>
    <row r="399" spans="2:27" ht="18" customHeight="1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221"/>
      <c r="Q399" s="10"/>
      <c r="R399" s="10"/>
      <c r="S399" s="10"/>
      <c r="T399" s="9"/>
      <c r="U399" s="10"/>
      <c r="V399" s="10"/>
      <c r="W399" s="10"/>
      <c r="X399" s="10"/>
      <c r="Y399" s="10"/>
      <c r="Z399" s="10"/>
      <c r="AA399" s="10"/>
    </row>
    <row r="400" spans="2:27" ht="18" customHeight="1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221"/>
      <c r="Q400" s="10"/>
      <c r="R400" s="10"/>
      <c r="S400" s="10"/>
      <c r="T400" s="9"/>
      <c r="U400" s="10"/>
      <c r="V400" s="10"/>
      <c r="W400" s="10"/>
      <c r="X400" s="10"/>
      <c r="Y400" s="10"/>
      <c r="Z400" s="10"/>
      <c r="AA400" s="10"/>
    </row>
    <row r="401" spans="2:27" ht="18" customHeight="1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221"/>
      <c r="Q401" s="10"/>
      <c r="R401" s="10"/>
      <c r="S401" s="10"/>
      <c r="T401" s="9"/>
      <c r="U401" s="10"/>
      <c r="V401" s="10"/>
      <c r="W401" s="10"/>
      <c r="X401" s="10"/>
      <c r="Y401" s="10"/>
      <c r="Z401" s="10"/>
      <c r="AA401" s="10"/>
    </row>
    <row r="402" spans="2:27" ht="18" customHeight="1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221"/>
      <c r="Q402" s="10"/>
      <c r="R402" s="10"/>
      <c r="S402" s="10"/>
      <c r="T402" s="9"/>
      <c r="U402" s="10"/>
      <c r="V402" s="10"/>
      <c r="W402" s="10"/>
      <c r="X402" s="10"/>
      <c r="Y402" s="10"/>
      <c r="Z402" s="10"/>
      <c r="AA402" s="10"/>
    </row>
    <row r="403" spans="2:27" ht="18" customHeight="1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221"/>
      <c r="Q403" s="10"/>
      <c r="R403" s="10"/>
      <c r="S403" s="10"/>
      <c r="T403" s="9"/>
      <c r="U403" s="10"/>
      <c r="V403" s="10"/>
      <c r="W403" s="10"/>
      <c r="X403" s="10"/>
      <c r="Y403" s="10"/>
      <c r="Z403" s="10"/>
      <c r="AA403" s="10"/>
    </row>
    <row r="404" spans="2:27" ht="18" customHeight="1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221"/>
      <c r="Q404" s="10"/>
      <c r="R404" s="10"/>
      <c r="S404" s="10"/>
      <c r="T404" s="9"/>
      <c r="U404" s="10"/>
      <c r="V404" s="10"/>
      <c r="W404" s="10"/>
      <c r="X404" s="10"/>
      <c r="Y404" s="10"/>
      <c r="Z404" s="10"/>
      <c r="AA404" s="10"/>
    </row>
    <row r="405" spans="2:27" ht="18" customHeight="1">
      <c r="B405" s="124"/>
      <c r="C405" s="124"/>
      <c r="D405" s="124"/>
      <c r="E405" s="124"/>
      <c r="F405" s="124"/>
      <c r="G405" s="124"/>
      <c r="H405" s="124"/>
      <c r="I405" s="124"/>
      <c r="J405" s="114"/>
      <c r="P405" s="222"/>
      <c r="Y405" s="136"/>
    </row>
    <row r="406" spans="2:27" ht="18" customHeight="1">
      <c r="B406" s="124"/>
      <c r="C406" s="124"/>
      <c r="D406" s="124"/>
      <c r="E406" s="124"/>
      <c r="F406" s="124"/>
      <c r="G406" s="124"/>
      <c r="H406" s="124"/>
      <c r="I406" s="124"/>
      <c r="J406" s="114"/>
      <c r="P406" s="222"/>
      <c r="Y406" s="136"/>
    </row>
    <row r="407" spans="2:27" ht="18" customHeight="1">
      <c r="B407" s="124"/>
      <c r="C407" s="124"/>
      <c r="D407" s="124"/>
      <c r="E407" s="124"/>
      <c r="F407" s="124"/>
      <c r="G407" s="124"/>
      <c r="H407" s="124"/>
      <c r="I407" s="124"/>
      <c r="J407" s="114"/>
      <c r="P407" s="222"/>
      <c r="Y407" s="136"/>
    </row>
    <row r="408" spans="2:27" ht="18" customHeight="1">
      <c r="B408" s="124"/>
      <c r="C408" s="124"/>
      <c r="D408" s="124"/>
      <c r="E408" s="124"/>
      <c r="F408" s="124"/>
      <c r="G408" s="124"/>
      <c r="H408" s="124"/>
      <c r="I408" s="124"/>
      <c r="J408" s="114"/>
      <c r="P408" s="222"/>
      <c r="Y408" s="136"/>
    </row>
    <row r="409" spans="2:27" ht="18" customHeight="1">
      <c r="B409" s="124"/>
      <c r="C409" s="124"/>
      <c r="D409" s="124"/>
      <c r="E409" s="124"/>
      <c r="F409" s="124"/>
      <c r="G409" s="124"/>
      <c r="H409" s="124"/>
      <c r="I409" s="124"/>
      <c r="J409" s="114"/>
      <c r="P409" s="222"/>
      <c r="Y409" s="136"/>
    </row>
    <row r="410" spans="2:27" ht="18" customHeight="1">
      <c r="B410" s="124"/>
      <c r="C410" s="124"/>
      <c r="D410" s="124"/>
      <c r="E410" s="124"/>
      <c r="F410" s="124"/>
      <c r="G410" s="124"/>
      <c r="H410" s="124"/>
      <c r="I410" s="124"/>
      <c r="J410" s="114"/>
      <c r="P410" s="222"/>
      <c r="Y410" s="136"/>
    </row>
    <row r="411" spans="2:27" ht="18" customHeight="1">
      <c r="B411" s="124"/>
      <c r="C411" s="124"/>
      <c r="D411" s="124"/>
      <c r="E411" s="124"/>
      <c r="F411" s="124"/>
      <c r="G411" s="124"/>
      <c r="H411" s="124"/>
      <c r="I411" s="124"/>
      <c r="J411" s="114"/>
      <c r="P411" s="222"/>
      <c r="Y411" s="136"/>
    </row>
    <row r="412" spans="2:27" ht="18" customHeight="1">
      <c r="B412" s="124"/>
      <c r="C412" s="124"/>
      <c r="D412" s="124"/>
      <c r="E412" s="124"/>
      <c r="F412" s="124"/>
      <c r="G412" s="124"/>
      <c r="H412" s="124"/>
      <c r="I412" s="124"/>
      <c r="J412" s="114"/>
      <c r="P412" s="222"/>
      <c r="Y412" s="136"/>
    </row>
    <row r="413" spans="2:27" ht="18" customHeight="1">
      <c r="B413" s="124"/>
      <c r="C413" s="124"/>
      <c r="D413" s="124"/>
      <c r="E413" s="124"/>
      <c r="F413" s="124"/>
      <c r="G413" s="124"/>
      <c r="H413" s="124"/>
      <c r="I413" s="124"/>
      <c r="J413" s="114"/>
      <c r="P413" s="222"/>
      <c r="Y413" s="136"/>
    </row>
    <row r="414" spans="2:27" ht="18" customHeight="1">
      <c r="B414" s="124"/>
      <c r="C414" s="124"/>
      <c r="D414" s="124"/>
      <c r="E414" s="124"/>
      <c r="F414" s="124"/>
      <c r="G414" s="124"/>
      <c r="H414" s="124"/>
      <c r="I414" s="124"/>
      <c r="J414" s="114"/>
      <c r="P414" s="222"/>
      <c r="Y414" s="136"/>
    </row>
    <row r="415" spans="2:27" ht="18" customHeight="1">
      <c r="B415" s="124"/>
      <c r="C415" s="124"/>
      <c r="D415" s="124"/>
      <c r="E415" s="124"/>
      <c r="F415" s="124"/>
      <c r="G415" s="124"/>
      <c r="H415" s="124"/>
      <c r="I415" s="124"/>
      <c r="J415" s="114"/>
      <c r="P415" s="222"/>
      <c r="Y415" s="136"/>
    </row>
    <row r="416" spans="2:27" ht="18" customHeight="1">
      <c r="B416" s="124"/>
      <c r="C416" s="124"/>
      <c r="D416" s="124"/>
      <c r="E416" s="124"/>
      <c r="F416" s="124"/>
      <c r="G416" s="124"/>
      <c r="H416" s="124"/>
      <c r="I416" s="124"/>
      <c r="J416" s="114"/>
      <c r="P416" s="222"/>
      <c r="Y416" s="136"/>
    </row>
    <row r="417" spans="2:25" ht="18" customHeight="1">
      <c r="B417" s="124"/>
      <c r="C417" s="124"/>
      <c r="D417" s="124"/>
      <c r="E417" s="124"/>
      <c r="F417" s="124"/>
      <c r="G417" s="124"/>
      <c r="H417" s="124"/>
      <c r="I417" s="124"/>
      <c r="J417" s="114"/>
      <c r="P417" s="222"/>
      <c r="Y417" s="136"/>
    </row>
    <row r="418" spans="2:25" ht="18" customHeight="1">
      <c r="B418" s="124"/>
      <c r="C418" s="124"/>
      <c r="D418" s="124"/>
      <c r="E418" s="124"/>
      <c r="F418" s="124"/>
      <c r="G418" s="124"/>
      <c r="H418" s="124"/>
      <c r="I418" s="124"/>
      <c r="J418" s="114"/>
      <c r="P418" s="222"/>
      <c r="Y418" s="136"/>
    </row>
    <row r="419" spans="2:25" ht="18" customHeight="1">
      <c r="B419" s="124"/>
      <c r="C419" s="124"/>
      <c r="D419" s="124"/>
      <c r="E419" s="124"/>
      <c r="F419" s="124"/>
      <c r="G419" s="124"/>
      <c r="H419" s="124"/>
      <c r="I419" s="124"/>
      <c r="J419" s="114"/>
      <c r="P419" s="222"/>
      <c r="Y419" s="136"/>
    </row>
    <row r="420" spans="2:25" ht="18" customHeight="1">
      <c r="B420" s="124"/>
      <c r="C420" s="124"/>
      <c r="D420" s="124"/>
      <c r="E420" s="124"/>
      <c r="F420" s="124"/>
      <c r="G420" s="124"/>
      <c r="H420" s="124"/>
      <c r="I420" s="124"/>
      <c r="J420" s="114"/>
      <c r="P420" s="222"/>
      <c r="Y420" s="136"/>
    </row>
    <row r="421" spans="2:25" ht="18" customHeight="1">
      <c r="B421" s="124"/>
      <c r="C421" s="124"/>
      <c r="D421" s="124"/>
      <c r="E421" s="124"/>
      <c r="F421" s="124"/>
      <c r="G421" s="124"/>
      <c r="H421" s="124"/>
      <c r="I421" s="124"/>
      <c r="J421" s="114"/>
      <c r="P421" s="222"/>
      <c r="Y421" s="136"/>
    </row>
    <row r="422" spans="2:25" ht="18" customHeight="1">
      <c r="B422" s="124"/>
      <c r="C422" s="124"/>
      <c r="D422" s="124"/>
      <c r="E422" s="124"/>
      <c r="F422" s="124"/>
      <c r="G422" s="124"/>
      <c r="H422" s="124"/>
      <c r="I422" s="124"/>
      <c r="J422" s="114"/>
      <c r="P422" s="222"/>
      <c r="Y422" s="136"/>
    </row>
    <row r="423" spans="2:25" ht="18" customHeight="1">
      <c r="B423" s="124"/>
      <c r="C423" s="124"/>
      <c r="D423" s="124"/>
      <c r="E423" s="124"/>
      <c r="F423" s="124"/>
      <c r="G423" s="124"/>
      <c r="H423" s="124"/>
      <c r="I423" s="124"/>
      <c r="J423" s="114"/>
      <c r="P423" s="222"/>
      <c r="Y423" s="136"/>
    </row>
    <row r="424" spans="2:25" ht="18" customHeight="1">
      <c r="B424" s="124"/>
      <c r="C424" s="124"/>
      <c r="D424" s="124"/>
      <c r="E424" s="124"/>
      <c r="F424" s="124"/>
      <c r="G424" s="124"/>
      <c r="H424" s="124"/>
      <c r="I424" s="124"/>
      <c r="J424" s="114"/>
      <c r="P424" s="222"/>
      <c r="Y424" s="136"/>
    </row>
    <row r="425" spans="2:25" ht="18" customHeight="1">
      <c r="B425" s="124"/>
      <c r="C425" s="124"/>
      <c r="D425" s="124"/>
      <c r="E425" s="124"/>
      <c r="F425" s="124"/>
      <c r="G425" s="124"/>
      <c r="H425" s="124"/>
      <c r="I425" s="124"/>
      <c r="J425" s="114"/>
      <c r="P425" s="222"/>
      <c r="Y425" s="136"/>
    </row>
    <row r="426" spans="2:25" ht="18" customHeight="1">
      <c r="B426" s="124"/>
      <c r="C426" s="124"/>
      <c r="D426" s="124"/>
      <c r="E426" s="124"/>
      <c r="F426" s="124"/>
      <c r="G426" s="124"/>
      <c r="H426" s="124"/>
      <c r="I426" s="124"/>
      <c r="J426" s="114"/>
      <c r="P426" s="222"/>
      <c r="Y426" s="136"/>
    </row>
    <row r="427" spans="2:25" ht="18" customHeight="1">
      <c r="B427" s="124"/>
      <c r="C427" s="124"/>
      <c r="D427" s="124"/>
      <c r="E427" s="124"/>
      <c r="F427" s="124"/>
      <c r="G427" s="124"/>
      <c r="H427" s="124"/>
      <c r="I427" s="124"/>
      <c r="J427" s="114"/>
      <c r="P427" s="222"/>
      <c r="Y427" s="136"/>
    </row>
    <row r="428" spans="2:25" ht="18" customHeight="1">
      <c r="B428" s="124"/>
      <c r="C428" s="124"/>
      <c r="D428" s="124"/>
      <c r="E428" s="124"/>
      <c r="F428" s="124"/>
      <c r="G428" s="124"/>
      <c r="H428" s="124"/>
      <c r="I428" s="124"/>
      <c r="J428" s="114"/>
      <c r="P428" s="222"/>
      <c r="Y428" s="136"/>
    </row>
    <row r="429" spans="2:25" ht="18" customHeight="1">
      <c r="B429" s="124"/>
      <c r="C429" s="124"/>
      <c r="D429" s="124"/>
      <c r="E429" s="124"/>
      <c r="F429" s="124"/>
      <c r="G429" s="124"/>
      <c r="H429" s="124"/>
      <c r="I429" s="124"/>
      <c r="J429" s="114"/>
      <c r="P429" s="222"/>
      <c r="Y429" s="136"/>
    </row>
    <row r="430" spans="2:25" ht="18" customHeight="1">
      <c r="B430" s="124"/>
      <c r="C430" s="124"/>
      <c r="D430" s="124"/>
      <c r="E430" s="124"/>
      <c r="F430" s="124"/>
      <c r="G430" s="124"/>
      <c r="H430" s="124"/>
      <c r="I430" s="124"/>
      <c r="J430" s="114"/>
      <c r="P430" s="222"/>
      <c r="Y430" s="136"/>
    </row>
    <row r="431" spans="2:25" ht="18" customHeight="1">
      <c r="B431" s="124"/>
      <c r="C431" s="124"/>
      <c r="D431" s="124"/>
      <c r="E431" s="124"/>
      <c r="F431" s="124"/>
      <c r="G431" s="124"/>
      <c r="H431" s="124"/>
      <c r="I431" s="124"/>
      <c r="J431" s="114"/>
      <c r="P431" s="222"/>
      <c r="Y431" s="136"/>
    </row>
    <row r="432" spans="2:25" ht="18" customHeight="1">
      <c r="B432" s="124"/>
      <c r="C432" s="124"/>
      <c r="D432" s="124"/>
      <c r="E432" s="124"/>
      <c r="F432" s="124"/>
      <c r="G432" s="124"/>
      <c r="H432" s="124"/>
      <c r="I432" s="124"/>
      <c r="J432" s="114"/>
      <c r="P432" s="222"/>
      <c r="Y432" s="136"/>
    </row>
    <row r="433" spans="2:25" ht="18" customHeight="1">
      <c r="B433" s="124"/>
      <c r="C433" s="124"/>
      <c r="D433" s="124"/>
      <c r="E433" s="124"/>
      <c r="F433" s="124"/>
      <c r="G433" s="124"/>
      <c r="H433" s="124"/>
      <c r="I433" s="124"/>
      <c r="J433" s="114"/>
      <c r="P433" s="222"/>
      <c r="Y433" s="136"/>
    </row>
    <row r="434" spans="2:25" ht="18" customHeight="1">
      <c r="B434" s="124"/>
      <c r="C434" s="124"/>
      <c r="D434" s="124"/>
      <c r="E434" s="124"/>
      <c r="F434" s="124"/>
      <c r="G434" s="124"/>
      <c r="H434" s="124"/>
      <c r="I434" s="124"/>
      <c r="J434" s="114"/>
      <c r="P434" s="222"/>
      <c r="Y434" s="136"/>
    </row>
    <row r="435" spans="2:25" ht="18" customHeight="1">
      <c r="B435" s="124"/>
      <c r="C435" s="124"/>
      <c r="D435" s="124"/>
      <c r="E435" s="124"/>
      <c r="F435" s="124"/>
      <c r="G435" s="124"/>
      <c r="H435" s="124"/>
      <c r="I435" s="124"/>
      <c r="J435" s="114"/>
      <c r="P435" s="222"/>
      <c r="Y435" s="136"/>
    </row>
    <row r="436" spans="2:25" ht="18" customHeight="1">
      <c r="B436" s="124"/>
      <c r="C436" s="124"/>
      <c r="D436" s="124"/>
      <c r="E436" s="124"/>
      <c r="F436" s="124"/>
      <c r="G436" s="124"/>
      <c r="H436" s="124"/>
      <c r="I436" s="124"/>
      <c r="J436" s="114"/>
      <c r="P436" s="222"/>
      <c r="Y436" s="136"/>
    </row>
    <row r="437" spans="2:25" ht="18" customHeight="1">
      <c r="B437" s="124"/>
      <c r="C437" s="124"/>
      <c r="D437" s="124"/>
      <c r="E437" s="124"/>
      <c r="F437" s="124"/>
      <c r="G437" s="124"/>
      <c r="H437" s="124"/>
      <c r="I437" s="124"/>
      <c r="J437" s="114"/>
      <c r="P437" s="222"/>
      <c r="Y437" s="136"/>
    </row>
    <row r="438" spans="2:25" ht="18" customHeight="1">
      <c r="B438" s="124"/>
      <c r="C438" s="124"/>
      <c r="D438" s="124"/>
      <c r="E438" s="124"/>
      <c r="F438" s="124"/>
      <c r="G438" s="124"/>
      <c r="H438" s="124"/>
      <c r="I438" s="124"/>
      <c r="J438" s="114"/>
      <c r="P438" s="222"/>
      <c r="Y438" s="136"/>
    </row>
    <row r="439" spans="2:25" ht="18" customHeight="1">
      <c r="B439" s="124"/>
      <c r="C439" s="124"/>
      <c r="D439" s="124"/>
      <c r="E439" s="124"/>
      <c r="F439" s="124"/>
      <c r="G439" s="124"/>
      <c r="H439" s="124"/>
      <c r="I439" s="124"/>
      <c r="J439" s="114"/>
      <c r="P439" s="222"/>
      <c r="Y439" s="136"/>
    </row>
    <row r="440" spans="2:25" ht="18" customHeight="1">
      <c r="B440" s="124"/>
      <c r="C440" s="124"/>
      <c r="D440" s="124"/>
      <c r="E440" s="124"/>
      <c r="F440" s="124"/>
      <c r="G440" s="124"/>
      <c r="H440" s="124"/>
      <c r="I440" s="124"/>
      <c r="J440" s="114"/>
      <c r="P440" s="222"/>
      <c r="Y440" s="136"/>
    </row>
    <row r="441" spans="2:25" ht="18" customHeight="1">
      <c r="B441" s="124"/>
      <c r="C441" s="124"/>
      <c r="D441" s="124"/>
      <c r="E441" s="124"/>
      <c r="F441" s="124"/>
      <c r="G441" s="124"/>
      <c r="H441" s="124"/>
      <c r="I441" s="124"/>
      <c r="J441" s="114"/>
      <c r="P441" s="222"/>
      <c r="Y441" s="136"/>
    </row>
    <row r="442" spans="2:25" ht="18" customHeight="1">
      <c r="B442" s="124"/>
      <c r="C442" s="124"/>
      <c r="D442" s="124"/>
      <c r="E442" s="124"/>
      <c r="F442" s="124"/>
      <c r="G442" s="124"/>
      <c r="H442" s="124"/>
      <c r="I442" s="124"/>
      <c r="J442" s="114"/>
      <c r="P442" s="222"/>
      <c r="Y442" s="136"/>
    </row>
    <row r="443" spans="2:25" ht="18" customHeight="1">
      <c r="B443" s="124"/>
      <c r="C443" s="124"/>
      <c r="D443" s="124"/>
      <c r="E443" s="124"/>
      <c r="F443" s="124"/>
      <c r="G443" s="124"/>
      <c r="H443" s="124"/>
      <c r="I443" s="124"/>
      <c r="J443" s="114"/>
      <c r="P443" s="222"/>
      <c r="Y443" s="136"/>
    </row>
    <row r="444" spans="2:25" ht="18" customHeight="1">
      <c r="B444" s="124"/>
      <c r="C444" s="124"/>
      <c r="D444" s="124"/>
      <c r="E444" s="124"/>
      <c r="F444" s="124"/>
      <c r="G444" s="124"/>
      <c r="H444" s="124"/>
      <c r="I444" s="124"/>
      <c r="J444" s="114"/>
      <c r="P444" s="222"/>
      <c r="Y444" s="136"/>
    </row>
    <row r="445" spans="2:25" ht="18" customHeight="1">
      <c r="B445" s="124"/>
      <c r="C445" s="124"/>
      <c r="D445" s="124"/>
      <c r="E445" s="124"/>
      <c r="F445" s="124"/>
      <c r="G445" s="124"/>
      <c r="H445" s="124"/>
      <c r="I445" s="124"/>
      <c r="J445" s="114"/>
      <c r="P445" s="222"/>
      <c r="Y445" s="136"/>
    </row>
    <row r="446" spans="2:25" ht="18" customHeight="1">
      <c r="B446" s="124"/>
      <c r="C446" s="124"/>
      <c r="D446" s="124"/>
      <c r="E446" s="124"/>
      <c r="F446" s="124"/>
      <c r="G446" s="124"/>
      <c r="H446" s="124"/>
      <c r="I446" s="124"/>
      <c r="J446" s="114"/>
      <c r="P446" s="222"/>
      <c r="Y446" s="136"/>
    </row>
    <row r="447" spans="2:25" ht="18" customHeight="1">
      <c r="B447" s="124"/>
      <c r="C447" s="124"/>
      <c r="D447" s="124"/>
      <c r="E447" s="124"/>
      <c r="F447" s="124"/>
      <c r="G447" s="124"/>
      <c r="H447" s="124"/>
      <c r="I447" s="124"/>
      <c r="J447" s="114"/>
      <c r="P447" s="222"/>
      <c r="Y447" s="136"/>
    </row>
    <row r="448" spans="2:25" ht="18" customHeight="1">
      <c r="B448" s="124"/>
      <c r="C448" s="124"/>
      <c r="D448" s="124"/>
      <c r="E448" s="124"/>
      <c r="F448" s="124"/>
      <c r="G448" s="124"/>
      <c r="H448" s="124"/>
      <c r="I448" s="124"/>
      <c r="J448" s="114"/>
      <c r="P448" s="222"/>
      <c r="Y448" s="136"/>
    </row>
    <row r="449" spans="2:25" ht="18" customHeight="1">
      <c r="B449" s="124"/>
      <c r="C449" s="124"/>
      <c r="D449" s="124"/>
      <c r="E449" s="124"/>
      <c r="F449" s="124"/>
      <c r="G449" s="124"/>
      <c r="H449" s="124"/>
      <c r="I449" s="124"/>
      <c r="J449" s="114"/>
      <c r="P449" s="222"/>
      <c r="Y449" s="136"/>
    </row>
    <row r="450" spans="2:25" ht="18" customHeight="1">
      <c r="B450" s="124"/>
      <c r="C450" s="124"/>
      <c r="D450" s="124"/>
      <c r="E450" s="124"/>
      <c r="F450" s="124"/>
      <c r="G450" s="124"/>
      <c r="H450" s="124"/>
      <c r="I450" s="124"/>
      <c r="J450" s="114"/>
      <c r="P450" s="222"/>
      <c r="Y450" s="136"/>
    </row>
    <row r="451" spans="2:25" ht="18" customHeight="1">
      <c r="B451" s="124"/>
      <c r="C451" s="124"/>
      <c r="D451" s="124"/>
      <c r="E451" s="124"/>
      <c r="F451" s="124"/>
      <c r="G451" s="124"/>
      <c r="H451" s="124"/>
      <c r="I451" s="124"/>
      <c r="J451" s="114"/>
      <c r="P451" s="222"/>
      <c r="Y451" s="136"/>
    </row>
    <row r="452" spans="2:25" ht="18" customHeight="1">
      <c r="B452" s="124"/>
      <c r="C452" s="124"/>
      <c r="D452" s="124"/>
      <c r="E452" s="124"/>
      <c r="F452" s="124"/>
      <c r="G452" s="124"/>
      <c r="H452" s="124"/>
      <c r="I452" s="124"/>
      <c r="J452" s="114"/>
      <c r="P452" s="222"/>
      <c r="Y452" s="136"/>
    </row>
    <row r="453" spans="2:25" ht="18" customHeight="1">
      <c r="B453" s="124"/>
      <c r="C453" s="124"/>
      <c r="D453" s="124"/>
      <c r="E453" s="124"/>
      <c r="F453" s="124"/>
      <c r="G453" s="124"/>
      <c r="H453" s="124"/>
      <c r="I453" s="124"/>
      <c r="J453" s="114"/>
      <c r="P453" s="222"/>
      <c r="Y453" s="136"/>
    </row>
    <row r="454" spans="2:25" ht="18" customHeight="1">
      <c r="B454" s="124"/>
      <c r="C454" s="124"/>
      <c r="D454" s="124"/>
      <c r="E454" s="124"/>
      <c r="F454" s="124"/>
      <c r="G454" s="124"/>
      <c r="H454" s="124"/>
      <c r="I454" s="124"/>
      <c r="J454" s="114"/>
      <c r="P454" s="222"/>
      <c r="Y454" s="136"/>
    </row>
    <row r="455" spans="2:25" ht="18" customHeight="1">
      <c r="B455" s="124"/>
      <c r="C455" s="124"/>
      <c r="D455" s="124"/>
      <c r="E455" s="124"/>
      <c r="F455" s="124"/>
      <c r="G455" s="124"/>
      <c r="H455" s="124"/>
      <c r="I455" s="124"/>
      <c r="J455" s="114"/>
      <c r="P455" s="222"/>
      <c r="Y455" s="136"/>
    </row>
    <row r="456" spans="2:25" ht="18" customHeight="1">
      <c r="B456" s="124"/>
      <c r="C456" s="124"/>
      <c r="D456" s="124"/>
      <c r="E456" s="124"/>
      <c r="F456" s="124"/>
      <c r="G456" s="124"/>
      <c r="H456" s="124"/>
      <c r="I456" s="124"/>
      <c r="J456" s="114"/>
      <c r="P456" s="222"/>
      <c r="Y456" s="136"/>
    </row>
    <row r="457" spans="2:25" ht="18" customHeight="1">
      <c r="B457" s="124"/>
      <c r="C457" s="124"/>
      <c r="D457" s="124"/>
      <c r="E457" s="124"/>
      <c r="F457" s="124"/>
      <c r="G457" s="124"/>
      <c r="H457" s="124"/>
      <c r="I457" s="124"/>
      <c r="J457" s="114"/>
      <c r="P457" s="222"/>
      <c r="Y457" s="136"/>
    </row>
    <row r="458" spans="2:25" ht="18" customHeight="1">
      <c r="B458" s="124"/>
      <c r="C458" s="124"/>
      <c r="D458" s="124"/>
      <c r="E458" s="124"/>
      <c r="F458" s="124"/>
      <c r="G458" s="124"/>
      <c r="H458" s="124"/>
      <c r="I458" s="124"/>
      <c r="J458" s="114"/>
      <c r="P458" s="222"/>
      <c r="Y458" s="136"/>
    </row>
    <row r="459" spans="2:25" ht="18" customHeight="1">
      <c r="B459" s="124"/>
      <c r="C459" s="124"/>
      <c r="D459" s="124"/>
      <c r="E459" s="124"/>
      <c r="F459" s="124"/>
      <c r="G459" s="124"/>
      <c r="H459" s="124"/>
      <c r="I459" s="124"/>
      <c r="J459" s="114"/>
      <c r="P459" s="222"/>
      <c r="Y459" s="136"/>
    </row>
    <row r="460" spans="2:25" ht="18" customHeight="1">
      <c r="B460" s="124"/>
      <c r="C460" s="124"/>
      <c r="D460" s="124"/>
      <c r="E460" s="124"/>
      <c r="F460" s="124"/>
      <c r="G460" s="124"/>
      <c r="H460" s="124"/>
      <c r="I460" s="124"/>
      <c r="J460" s="114"/>
      <c r="P460" s="222"/>
      <c r="Y460" s="136"/>
    </row>
    <row r="461" spans="2:25" ht="18" customHeight="1">
      <c r="B461" s="124"/>
      <c r="C461" s="124"/>
      <c r="D461" s="124"/>
      <c r="E461" s="124"/>
      <c r="F461" s="124"/>
      <c r="G461" s="124"/>
      <c r="H461" s="124"/>
      <c r="I461" s="124"/>
      <c r="J461" s="114"/>
      <c r="P461" s="222"/>
      <c r="Y461" s="136"/>
    </row>
    <row r="462" spans="2:25" ht="18" customHeight="1">
      <c r="B462" s="124"/>
      <c r="C462" s="124"/>
      <c r="D462" s="124"/>
      <c r="E462" s="124"/>
      <c r="F462" s="124"/>
      <c r="G462" s="124"/>
      <c r="H462" s="124"/>
      <c r="I462" s="124"/>
      <c r="J462" s="114"/>
      <c r="P462" s="222"/>
      <c r="Y462" s="136"/>
    </row>
    <row r="463" spans="2:25" ht="18" customHeight="1">
      <c r="B463" s="124"/>
      <c r="C463" s="124"/>
      <c r="D463" s="124"/>
      <c r="E463" s="124"/>
      <c r="F463" s="124"/>
      <c r="G463" s="124"/>
      <c r="H463" s="124"/>
      <c r="I463" s="124"/>
      <c r="J463" s="114"/>
      <c r="P463" s="222"/>
      <c r="Y463" s="136"/>
    </row>
    <row r="464" spans="2:25" ht="18" customHeight="1">
      <c r="B464" s="124"/>
      <c r="C464" s="124"/>
      <c r="D464" s="124"/>
      <c r="E464" s="124"/>
      <c r="F464" s="124"/>
      <c r="G464" s="124"/>
      <c r="H464" s="124"/>
      <c r="I464" s="124"/>
      <c r="J464" s="114"/>
      <c r="P464" s="222"/>
      <c r="Y464" s="136"/>
    </row>
    <row r="465" spans="2:25" ht="18" customHeight="1">
      <c r="B465" s="124"/>
      <c r="C465" s="124"/>
      <c r="D465" s="124"/>
      <c r="E465" s="124"/>
      <c r="F465" s="124"/>
      <c r="G465" s="124"/>
      <c r="H465" s="124"/>
      <c r="I465" s="124"/>
      <c r="J465" s="114"/>
      <c r="P465" s="222"/>
      <c r="Y465" s="136"/>
    </row>
    <row r="466" spans="2:25" ht="18" customHeight="1">
      <c r="B466" s="124"/>
      <c r="C466" s="124"/>
      <c r="D466" s="124"/>
      <c r="E466" s="124"/>
      <c r="F466" s="124"/>
      <c r="G466" s="124"/>
      <c r="H466" s="124"/>
      <c r="I466" s="124"/>
      <c r="J466" s="114"/>
      <c r="P466" s="222"/>
      <c r="Y466" s="136"/>
    </row>
    <row r="467" spans="2:25" ht="18" customHeight="1">
      <c r="B467" s="124"/>
      <c r="C467" s="124"/>
      <c r="D467" s="124"/>
      <c r="E467" s="124"/>
      <c r="F467" s="124"/>
      <c r="G467" s="124"/>
      <c r="H467" s="124"/>
      <c r="I467" s="124"/>
      <c r="J467" s="114"/>
      <c r="P467" s="222"/>
      <c r="Y467" s="136"/>
    </row>
    <row r="468" spans="2:25" ht="18" customHeight="1">
      <c r="B468" s="124"/>
      <c r="C468" s="124"/>
      <c r="D468" s="124"/>
      <c r="E468" s="124"/>
      <c r="F468" s="124"/>
      <c r="G468" s="124"/>
      <c r="H468" s="124"/>
      <c r="I468" s="124"/>
      <c r="J468" s="114"/>
      <c r="P468" s="222"/>
      <c r="Y468" s="136"/>
    </row>
    <row r="469" spans="2:25" ht="18" customHeight="1">
      <c r="B469" s="124"/>
      <c r="C469" s="124"/>
      <c r="D469" s="124"/>
      <c r="E469" s="124"/>
      <c r="F469" s="124"/>
      <c r="G469" s="124"/>
      <c r="H469" s="124"/>
      <c r="I469" s="124"/>
      <c r="J469" s="114"/>
      <c r="P469" s="222"/>
      <c r="Y469" s="136"/>
    </row>
    <row r="470" spans="2:25" ht="18" customHeight="1">
      <c r="B470" s="124"/>
      <c r="C470" s="124"/>
      <c r="D470" s="124"/>
      <c r="E470" s="124"/>
      <c r="F470" s="124"/>
      <c r="G470" s="124"/>
      <c r="H470" s="124"/>
      <c r="I470" s="124"/>
      <c r="J470" s="114"/>
      <c r="P470" s="222"/>
      <c r="Y470" s="136"/>
    </row>
    <row r="471" spans="2:25" ht="18" customHeight="1">
      <c r="B471" s="124"/>
      <c r="C471" s="124"/>
      <c r="D471" s="124"/>
      <c r="E471" s="124"/>
      <c r="F471" s="124"/>
      <c r="G471" s="124"/>
      <c r="H471" s="124"/>
      <c r="I471" s="124"/>
      <c r="J471" s="114"/>
      <c r="P471" s="222"/>
      <c r="Y471" s="136"/>
    </row>
    <row r="472" spans="2:25" ht="18" customHeight="1">
      <c r="B472" s="124"/>
      <c r="C472" s="124"/>
      <c r="D472" s="124"/>
      <c r="E472" s="124"/>
      <c r="F472" s="124"/>
      <c r="G472" s="124"/>
      <c r="H472" s="124"/>
      <c r="I472" s="124"/>
      <c r="J472" s="114"/>
      <c r="P472" s="222"/>
      <c r="Y472" s="136"/>
    </row>
    <row r="473" spans="2:25" ht="18" customHeight="1">
      <c r="B473" s="124"/>
      <c r="C473" s="124"/>
      <c r="D473" s="124"/>
      <c r="E473" s="124"/>
      <c r="F473" s="124"/>
      <c r="G473" s="124"/>
      <c r="H473" s="124"/>
      <c r="I473" s="124"/>
      <c r="J473" s="114"/>
      <c r="P473" s="222"/>
      <c r="Y473" s="136"/>
    </row>
    <row r="474" spans="2:25" ht="18" customHeight="1">
      <c r="B474" s="124"/>
      <c r="C474" s="124"/>
      <c r="D474" s="124"/>
      <c r="E474" s="124"/>
      <c r="F474" s="124"/>
      <c r="G474" s="124"/>
      <c r="H474" s="124"/>
      <c r="I474" s="124"/>
      <c r="J474" s="114"/>
      <c r="P474" s="222"/>
      <c r="Y474" s="136"/>
    </row>
    <row r="475" spans="2:25" ht="18" customHeight="1">
      <c r="B475" s="124"/>
      <c r="C475" s="124"/>
      <c r="D475" s="124"/>
      <c r="E475" s="124"/>
      <c r="F475" s="124"/>
      <c r="G475" s="124"/>
      <c r="H475" s="124"/>
      <c r="I475" s="124"/>
      <c r="J475" s="114"/>
      <c r="P475" s="222"/>
      <c r="Y475" s="136"/>
    </row>
    <row r="476" spans="2:25" ht="18" customHeight="1">
      <c r="B476" s="124"/>
      <c r="C476" s="124"/>
      <c r="D476" s="124"/>
      <c r="E476" s="124"/>
      <c r="F476" s="124"/>
      <c r="G476" s="124"/>
      <c r="H476" s="124"/>
      <c r="I476" s="124"/>
      <c r="J476" s="114"/>
      <c r="P476" s="222"/>
      <c r="Y476" s="136"/>
    </row>
    <row r="477" spans="2:25" ht="18" customHeight="1">
      <c r="B477" s="124"/>
      <c r="C477" s="124"/>
      <c r="D477" s="124"/>
      <c r="E477" s="124"/>
      <c r="F477" s="124"/>
      <c r="G477" s="124"/>
      <c r="H477" s="124"/>
      <c r="I477" s="124"/>
      <c r="J477" s="114"/>
      <c r="P477" s="222"/>
      <c r="Y477" s="136"/>
    </row>
    <row r="478" spans="2:25" ht="18" customHeight="1">
      <c r="B478" s="124"/>
      <c r="C478" s="124"/>
      <c r="D478" s="124"/>
      <c r="E478" s="124"/>
      <c r="F478" s="124"/>
      <c r="G478" s="124"/>
      <c r="H478" s="124"/>
      <c r="I478" s="124"/>
      <c r="J478" s="114"/>
      <c r="P478" s="222"/>
      <c r="Y478" s="136"/>
    </row>
    <row r="479" spans="2:25" ht="18" customHeight="1">
      <c r="B479" s="124"/>
      <c r="C479" s="124"/>
      <c r="D479" s="124"/>
      <c r="E479" s="124"/>
      <c r="F479" s="124"/>
      <c r="G479" s="124"/>
      <c r="H479" s="124"/>
      <c r="I479" s="124"/>
      <c r="J479" s="114"/>
      <c r="P479" s="222"/>
      <c r="Y479" s="136"/>
    </row>
    <row r="480" spans="2:25" ht="18" customHeight="1">
      <c r="B480" s="124"/>
      <c r="C480" s="124"/>
      <c r="D480" s="124"/>
      <c r="E480" s="124"/>
      <c r="F480" s="124"/>
      <c r="G480" s="124"/>
      <c r="H480" s="124"/>
      <c r="I480" s="124"/>
      <c r="J480" s="114"/>
      <c r="P480" s="222"/>
      <c r="Y480" s="136"/>
    </row>
    <row r="481" spans="2:25" ht="18" customHeight="1">
      <c r="B481" s="124"/>
      <c r="C481" s="124"/>
      <c r="D481" s="124"/>
      <c r="E481" s="124"/>
      <c r="F481" s="124"/>
      <c r="G481" s="124"/>
      <c r="H481" s="124"/>
      <c r="I481" s="124"/>
      <c r="J481" s="114"/>
      <c r="P481" s="222"/>
      <c r="Y481" s="136"/>
    </row>
    <row r="482" spans="2:25" ht="18" customHeight="1">
      <c r="B482" s="124"/>
      <c r="C482" s="124"/>
      <c r="D482" s="124"/>
      <c r="E482" s="124"/>
      <c r="F482" s="124"/>
      <c r="G482" s="124"/>
      <c r="H482" s="124"/>
      <c r="I482" s="124"/>
      <c r="J482" s="114"/>
      <c r="P482" s="222"/>
      <c r="Y482" s="136"/>
    </row>
    <row r="483" spans="2:25" ht="18" customHeight="1">
      <c r="B483" s="124"/>
      <c r="C483" s="124"/>
      <c r="D483" s="124"/>
      <c r="E483" s="124"/>
      <c r="F483" s="124"/>
      <c r="G483" s="124"/>
      <c r="H483" s="124"/>
      <c r="I483" s="124"/>
      <c r="J483" s="114"/>
      <c r="P483" s="222"/>
      <c r="Y483" s="136"/>
    </row>
    <row r="484" spans="2:25" ht="18" customHeight="1">
      <c r="B484" s="124"/>
      <c r="C484" s="124"/>
      <c r="D484" s="124"/>
      <c r="E484" s="124"/>
      <c r="F484" s="124"/>
      <c r="G484" s="124"/>
      <c r="H484" s="124"/>
      <c r="I484" s="124"/>
      <c r="J484" s="114"/>
      <c r="P484" s="222"/>
      <c r="Y484" s="136"/>
    </row>
    <row r="485" spans="2:25" ht="18" customHeight="1">
      <c r="B485" s="124"/>
      <c r="C485" s="124"/>
      <c r="D485" s="124"/>
      <c r="E485" s="124"/>
      <c r="F485" s="124"/>
      <c r="G485" s="124"/>
      <c r="H485" s="124"/>
      <c r="I485" s="124"/>
      <c r="J485" s="114"/>
      <c r="P485" s="222"/>
      <c r="Y485" s="136"/>
    </row>
    <row r="486" spans="2:25" ht="18" customHeight="1">
      <c r="B486" s="124"/>
      <c r="C486" s="124"/>
      <c r="D486" s="124"/>
      <c r="E486" s="124"/>
      <c r="F486" s="124"/>
      <c r="G486" s="124"/>
      <c r="H486" s="124"/>
      <c r="I486" s="124"/>
      <c r="J486" s="114"/>
      <c r="P486" s="222"/>
      <c r="Y486" s="136"/>
    </row>
    <row r="487" spans="2:25" ht="18" customHeight="1">
      <c r="B487" s="124"/>
      <c r="C487" s="124"/>
      <c r="D487" s="124"/>
      <c r="E487" s="124"/>
      <c r="F487" s="124"/>
      <c r="G487" s="124"/>
      <c r="H487" s="124"/>
      <c r="I487" s="124"/>
      <c r="J487" s="114"/>
      <c r="P487" s="222"/>
      <c r="Y487" s="136"/>
    </row>
    <row r="488" spans="2:25" ht="18" customHeight="1">
      <c r="B488" s="124"/>
      <c r="C488" s="124"/>
      <c r="D488" s="124"/>
      <c r="E488" s="124"/>
      <c r="F488" s="124"/>
      <c r="G488" s="124"/>
      <c r="H488" s="124"/>
      <c r="I488" s="124"/>
      <c r="J488" s="114"/>
      <c r="P488" s="222"/>
      <c r="Y488" s="136"/>
    </row>
    <row r="489" spans="2:25" ht="18" customHeight="1">
      <c r="B489" s="124"/>
      <c r="C489" s="124"/>
      <c r="D489" s="124"/>
      <c r="E489" s="124"/>
      <c r="F489" s="124"/>
      <c r="G489" s="124"/>
      <c r="H489" s="124"/>
      <c r="I489" s="124"/>
      <c r="J489" s="114"/>
      <c r="P489" s="222"/>
      <c r="Y489" s="136"/>
    </row>
    <row r="490" spans="2:25" ht="18" customHeight="1">
      <c r="B490" s="124"/>
      <c r="C490" s="124"/>
      <c r="D490" s="124"/>
      <c r="E490" s="124"/>
      <c r="F490" s="124"/>
      <c r="G490" s="124"/>
      <c r="H490" s="124"/>
      <c r="I490" s="124"/>
      <c r="J490" s="114"/>
      <c r="P490" s="222"/>
      <c r="Y490" s="136"/>
    </row>
    <row r="491" spans="2:25" ht="18" customHeight="1">
      <c r="B491" s="124"/>
      <c r="C491" s="124"/>
      <c r="D491" s="124"/>
      <c r="E491" s="124"/>
      <c r="F491" s="124"/>
      <c r="G491" s="124"/>
      <c r="H491" s="124"/>
      <c r="I491" s="124"/>
      <c r="J491" s="114"/>
      <c r="P491" s="222"/>
      <c r="Y491" s="136"/>
    </row>
    <row r="492" spans="2:25" ht="18" customHeight="1">
      <c r="B492" s="124"/>
      <c r="C492" s="124"/>
      <c r="D492" s="124"/>
      <c r="E492" s="124"/>
      <c r="F492" s="124"/>
      <c r="G492" s="124"/>
      <c r="H492" s="124"/>
      <c r="I492" s="124"/>
      <c r="J492" s="114"/>
      <c r="P492" s="222"/>
      <c r="Y492" s="136"/>
    </row>
    <row r="493" spans="2:25" ht="18" customHeight="1">
      <c r="B493" s="124"/>
      <c r="C493" s="124"/>
      <c r="D493" s="124"/>
      <c r="E493" s="124"/>
      <c r="F493" s="124"/>
      <c r="G493" s="124"/>
      <c r="H493" s="124"/>
      <c r="I493" s="124"/>
      <c r="J493" s="114"/>
      <c r="P493" s="222"/>
      <c r="Y493" s="136"/>
    </row>
    <row r="494" spans="2:25" ht="18" customHeight="1">
      <c r="B494" s="124"/>
      <c r="C494" s="124"/>
      <c r="D494" s="124"/>
      <c r="E494" s="124"/>
      <c r="F494" s="124"/>
      <c r="G494" s="124"/>
      <c r="H494" s="124"/>
      <c r="I494" s="124"/>
      <c r="J494" s="114"/>
      <c r="P494" s="222"/>
      <c r="Y494" s="136"/>
    </row>
    <row r="495" spans="2:25" ht="18" customHeight="1">
      <c r="B495" s="124"/>
      <c r="C495" s="124"/>
      <c r="D495" s="124"/>
      <c r="E495" s="124"/>
      <c r="F495" s="124"/>
      <c r="G495" s="124"/>
      <c r="H495" s="124"/>
      <c r="I495" s="124"/>
      <c r="J495" s="114"/>
      <c r="P495" s="222"/>
      <c r="Y495" s="136"/>
    </row>
    <row r="496" spans="2:25" ht="18" customHeight="1">
      <c r="B496" s="124"/>
      <c r="C496" s="124"/>
      <c r="D496" s="124"/>
      <c r="E496" s="124"/>
      <c r="F496" s="124"/>
      <c r="G496" s="124"/>
      <c r="H496" s="124"/>
      <c r="I496" s="124"/>
      <c r="J496" s="114"/>
      <c r="P496" s="222"/>
      <c r="Y496" s="136"/>
    </row>
    <row r="497" spans="2:25" ht="18" customHeight="1">
      <c r="B497" s="124"/>
      <c r="C497" s="124"/>
      <c r="D497" s="124"/>
      <c r="E497" s="124"/>
      <c r="F497" s="124"/>
      <c r="G497" s="124"/>
      <c r="H497" s="124"/>
      <c r="I497" s="124"/>
      <c r="J497" s="114"/>
      <c r="P497" s="222"/>
      <c r="Y497" s="136"/>
    </row>
    <row r="498" spans="2:25" ht="18" customHeight="1">
      <c r="B498" s="124"/>
      <c r="C498" s="124"/>
      <c r="D498" s="124"/>
      <c r="E498" s="124"/>
      <c r="F498" s="124"/>
      <c r="G498" s="124"/>
      <c r="H498" s="124"/>
      <c r="I498" s="124"/>
      <c r="J498" s="114"/>
      <c r="P498" s="222"/>
      <c r="Y498" s="136"/>
    </row>
    <row r="499" spans="2:25" ht="18" customHeight="1">
      <c r="B499" s="124"/>
      <c r="C499" s="124"/>
      <c r="D499" s="124"/>
      <c r="E499" s="124"/>
      <c r="F499" s="124"/>
      <c r="G499" s="124"/>
      <c r="H499" s="124"/>
      <c r="I499" s="124"/>
      <c r="J499" s="114"/>
      <c r="P499" s="222"/>
      <c r="Y499" s="136"/>
    </row>
    <row r="500" spans="2:25" ht="18" customHeight="1">
      <c r="B500" s="124"/>
      <c r="C500" s="124"/>
      <c r="D500" s="124"/>
      <c r="E500" s="124"/>
      <c r="F500" s="124"/>
      <c r="G500" s="124"/>
      <c r="H500" s="124"/>
      <c r="I500" s="124"/>
      <c r="J500" s="114"/>
      <c r="P500" s="222"/>
      <c r="Y500" s="136"/>
    </row>
    <row r="501" spans="2:25" ht="18" customHeight="1">
      <c r="B501" s="124"/>
      <c r="C501" s="124"/>
      <c r="D501" s="124"/>
      <c r="E501" s="124"/>
      <c r="F501" s="124"/>
      <c r="G501" s="124"/>
      <c r="H501" s="124"/>
      <c r="I501" s="124"/>
      <c r="J501" s="114"/>
      <c r="P501" s="222"/>
      <c r="Y501" s="136"/>
    </row>
    <row r="502" spans="2:25" ht="18" customHeight="1">
      <c r="B502" s="124"/>
      <c r="C502" s="124"/>
      <c r="D502" s="124"/>
      <c r="E502" s="124"/>
      <c r="F502" s="124"/>
      <c r="G502" s="124"/>
      <c r="H502" s="124"/>
      <c r="I502" s="124"/>
      <c r="J502" s="114"/>
      <c r="P502" s="222"/>
      <c r="Y502" s="136"/>
    </row>
    <row r="503" spans="2:25" ht="18" customHeight="1">
      <c r="B503" s="124"/>
      <c r="C503" s="124"/>
      <c r="D503" s="124"/>
      <c r="E503" s="124"/>
      <c r="F503" s="124"/>
      <c r="G503" s="124"/>
      <c r="H503" s="124"/>
      <c r="I503" s="124"/>
      <c r="J503" s="114"/>
      <c r="P503" s="222"/>
      <c r="Y503" s="136"/>
    </row>
    <row r="504" spans="2:25" ht="18" customHeight="1">
      <c r="B504" s="124"/>
      <c r="C504" s="124"/>
      <c r="D504" s="124"/>
      <c r="E504" s="124"/>
      <c r="F504" s="124"/>
      <c r="G504" s="124"/>
      <c r="H504" s="124"/>
      <c r="I504" s="124"/>
      <c r="J504" s="114"/>
      <c r="P504" s="222"/>
      <c r="Y504" s="136"/>
    </row>
    <row r="505" spans="2:25" ht="18" customHeight="1">
      <c r="B505" s="124"/>
      <c r="C505" s="124"/>
      <c r="D505" s="124"/>
      <c r="E505" s="124"/>
      <c r="F505" s="124"/>
      <c r="G505" s="124"/>
      <c r="H505" s="124"/>
      <c r="I505" s="124"/>
      <c r="J505" s="114"/>
      <c r="P505" s="222"/>
      <c r="Y505" s="136"/>
    </row>
    <row r="506" spans="2:25" ht="18" customHeight="1">
      <c r="B506" s="124"/>
      <c r="C506" s="124"/>
      <c r="D506" s="124"/>
      <c r="E506" s="124"/>
      <c r="F506" s="124"/>
      <c r="G506" s="124"/>
      <c r="H506" s="124"/>
      <c r="I506" s="124"/>
      <c r="J506" s="114"/>
      <c r="P506" s="222"/>
      <c r="Y506" s="136"/>
    </row>
    <row r="507" spans="2:25" ht="18" customHeight="1">
      <c r="B507" s="124"/>
      <c r="C507" s="124"/>
      <c r="D507" s="124"/>
      <c r="E507" s="124"/>
      <c r="F507" s="124"/>
      <c r="G507" s="124"/>
      <c r="H507" s="124"/>
      <c r="I507" s="124"/>
      <c r="J507" s="114"/>
      <c r="P507" s="222"/>
      <c r="Y507" s="136"/>
    </row>
    <row r="508" spans="2:25" ht="18" customHeight="1">
      <c r="B508" s="124"/>
      <c r="C508" s="124"/>
      <c r="D508" s="124"/>
      <c r="E508" s="124"/>
      <c r="F508" s="124"/>
      <c r="G508" s="124"/>
      <c r="H508" s="124"/>
      <c r="I508" s="124"/>
      <c r="J508" s="114"/>
      <c r="P508" s="222"/>
      <c r="Y508" s="136"/>
    </row>
    <row r="509" spans="2:25" ht="18" customHeight="1">
      <c r="B509" s="124"/>
      <c r="C509" s="124"/>
      <c r="D509" s="124"/>
      <c r="E509" s="124"/>
      <c r="F509" s="124"/>
      <c r="G509" s="124"/>
      <c r="H509" s="124"/>
      <c r="I509" s="124"/>
      <c r="J509" s="114"/>
      <c r="P509" s="222"/>
      <c r="Y509" s="136"/>
    </row>
    <row r="510" spans="2:25" ht="18" customHeight="1">
      <c r="B510" s="124"/>
      <c r="C510" s="124"/>
      <c r="D510" s="124"/>
      <c r="E510" s="124"/>
      <c r="F510" s="124"/>
      <c r="G510" s="124"/>
      <c r="H510" s="124"/>
      <c r="I510" s="124"/>
      <c r="J510" s="114"/>
      <c r="P510" s="222"/>
      <c r="Y510" s="136"/>
    </row>
    <row r="511" spans="2:25" ht="18" customHeight="1">
      <c r="B511" s="124"/>
      <c r="C511" s="124"/>
      <c r="D511" s="124"/>
      <c r="E511" s="124"/>
      <c r="F511" s="124"/>
      <c r="G511" s="124"/>
      <c r="H511" s="124"/>
      <c r="I511" s="124"/>
      <c r="J511" s="114"/>
      <c r="P511" s="222"/>
      <c r="Y511" s="136"/>
    </row>
    <row r="512" spans="2:25" ht="18" customHeight="1">
      <c r="B512" s="124"/>
      <c r="C512" s="124"/>
      <c r="D512" s="124"/>
      <c r="E512" s="124"/>
      <c r="F512" s="124"/>
      <c r="G512" s="124"/>
      <c r="H512" s="124"/>
      <c r="I512" s="124"/>
      <c r="J512" s="114"/>
      <c r="P512" s="222"/>
      <c r="Y512" s="136"/>
    </row>
    <row r="513" spans="2:25" ht="18" customHeight="1">
      <c r="B513" s="124"/>
      <c r="C513" s="124"/>
      <c r="D513" s="124"/>
      <c r="E513" s="124"/>
      <c r="F513" s="124"/>
      <c r="G513" s="124"/>
      <c r="H513" s="124"/>
      <c r="I513" s="124"/>
      <c r="J513" s="114"/>
      <c r="P513" s="222"/>
      <c r="Y513" s="136"/>
    </row>
    <row r="514" spans="2:25" ht="18" customHeight="1">
      <c r="B514" s="124"/>
      <c r="C514" s="124"/>
      <c r="D514" s="124"/>
      <c r="E514" s="124"/>
      <c r="F514" s="124"/>
      <c r="G514" s="124"/>
      <c r="H514" s="124"/>
      <c r="I514" s="124"/>
      <c r="J514" s="114"/>
      <c r="P514" s="222"/>
      <c r="Y514" s="136"/>
    </row>
    <row r="515" spans="2:25" ht="18" customHeight="1">
      <c r="B515" s="124"/>
      <c r="C515" s="124"/>
      <c r="D515" s="124"/>
      <c r="E515" s="124"/>
      <c r="F515" s="124"/>
      <c r="G515" s="124"/>
      <c r="H515" s="124"/>
      <c r="I515" s="124"/>
      <c r="J515" s="114"/>
      <c r="P515" s="222"/>
      <c r="Y515" s="136"/>
    </row>
    <row r="516" spans="2:25" ht="18" customHeight="1">
      <c r="B516" s="124"/>
      <c r="C516" s="124"/>
      <c r="D516" s="124"/>
      <c r="E516" s="124"/>
      <c r="F516" s="124"/>
      <c r="G516" s="124"/>
      <c r="H516" s="124"/>
      <c r="I516" s="124"/>
      <c r="J516" s="114"/>
      <c r="P516" s="222"/>
      <c r="Y516" s="136"/>
    </row>
    <row r="517" spans="2:25" ht="18" customHeight="1">
      <c r="B517" s="124"/>
      <c r="C517" s="124"/>
      <c r="D517" s="124"/>
      <c r="E517" s="124"/>
      <c r="F517" s="124"/>
      <c r="G517" s="124"/>
      <c r="H517" s="124"/>
      <c r="I517" s="124"/>
      <c r="J517" s="114"/>
      <c r="P517" s="222"/>
      <c r="Y517" s="136"/>
    </row>
    <row r="518" spans="2:25" ht="18" customHeight="1">
      <c r="B518" s="124"/>
      <c r="C518" s="124"/>
      <c r="D518" s="124"/>
      <c r="E518" s="124"/>
      <c r="F518" s="124"/>
      <c r="G518" s="124"/>
      <c r="H518" s="124"/>
      <c r="I518" s="124"/>
      <c r="J518" s="114"/>
      <c r="P518" s="222"/>
      <c r="Y518" s="136"/>
    </row>
    <row r="519" spans="2:25" ht="18" customHeight="1">
      <c r="B519" s="124"/>
      <c r="C519" s="124"/>
      <c r="D519" s="124"/>
      <c r="E519" s="124"/>
      <c r="F519" s="124"/>
      <c r="G519" s="124"/>
      <c r="H519" s="124"/>
      <c r="I519" s="124"/>
      <c r="J519" s="114"/>
      <c r="P519" s="222"/>
      <c r="Y519" s="136"/>
    </row>
    <row r="520" spans="2:25" ht="18" customHeight="1">
      <c r="B520" s="124"/>
      <c r="C520" s="124"/>
      <c r="D520" s="124"/>
      <c r="E520" s="124"/>
      <c r="F520" s="124"/>
      <c r="G520" s="124"/>
      <c r="H520" s="124"/>
      <c r="I520" s="124"/>
      <c r="J520" s="114"/>
      <c r="P520" s="222"/>
      <c r="Y520" s="136"/>
    </row>
    <row r="521" spans="2:25" ht="18" customHeight="1">
      <c r="B521" s="124"/>
      <c r="C521" s="124"/>
      <c r="D521" s="124"/>
      <c r="E521" s="124"/>
      <c r="F521" s="124"/>
      <c r="G521" s="124"/>
      <c r="H521" s="124"/>
      <c r="I521" s="124"/>
      <c r="J521" s="114"/>
      <c r="P521" s="222"/>
      <c r="Y521" s="136"/>
    </row>
    <row r="522" spans="2:25" ht="18" customHeight="1">
      <c r="B522" s="124"/>
      <c r="C522" s="124"/>
      <c r="D522" s="124"/>
      <c r="E522" s="124"/>
      <c r="F522" s="124"/>
      <c r="G522" s="124"/>
      <c r="H522" s="124"/>
      <c r="I522" s="124"/>
      <c r="J522" s="114"/>
      <c r="P522" s="222"/>
      <c r="Y522" s="136"/>
    </row>
    <row r="523" spans="2:25" ht="18" customHeight="1">
      <c r="B523" s="124"/>
      <c r="C523" s="124"/>
      <c r="D523" s="124"/>
      <c r="E523" s="124"/>
      <c r="F523" s="124"/>
      <c r="G523" s="124"/>
      <c r="H523" s="124"/>
      <c r="I523" s="124"/>
      <c r="J523" s="114"/>
      <c r="P523" s="222"/>
      <c r="Y523" s="136"/>
    </row>
    <row r="524" spans="2:25" ht="18" customHeight="1">
      <c r="B524" s="124"/>
      <c r="C524" s="124"/>
      <c r="D524" s="124"/>
      <c r="E524" s="124"/>
      <c r="F524" s="124"/>
      <c r="G524" s="124"/>
      <c r="H524" s="124"/>
      <c r="I524" s="124"/>
      <c r="J524" s="114"/>
      <c r="P524" s="222"/>
      <c r="Y524" s="136"/>
    </row>
    <row r="525" spans="2:25" ht="18" customHeight="1">
      <c r="B525" s="124"/>
      <c r="C525" s="124"/>
      <c r="D525" s="124"/>
      <c r="E525" s="124"/>
      <c r="F525" s="124"/>
      <c r="G525" s="124"/>
      <c r="H525" s="124"/>
      <c r="I525" s="124"/>
      <c r="J525" s="114"/>
      <c r="P525" s="222"/>
      <c r="Y525" s="136"/>
    </row>
    <row r="526" spans="2:25" ht="18" customHeight="1">
      <c r="B526" s="124"/>
      <c r="C526" s="124"/>
      <c r="D526" s="124"/>
      <c r="E526" s="124"/>
      <c r="F526" s="124"/>
      <c r="G526" s="124"/>
      <c r="H526" s="124"/>
      <c r="I526" s="124"/>
      <c r="J526" s="114"/>
      <c r="P526" s="222"/>
      <c r="Y526" s="136"/>
    </row>
    <row r="527" spans="2:25" ht="18" customHeight="1">
      <c r="B527" s="124"/>
      <c r="C527" s="124"/>
      <c r="D527" s="124"/>
      <c r="E527" s="124"/>
      <c r="F527" s="124"/>
      <c r="G527" s="124"/>
      <c r="H527" s="124"/>
      <c r="I527" s="124"/>
      <c r="J527" s="114"/>
      <c r="P527" s="222"/>
      <c r="Y527" s="136"/>
    </row>
    <row r="528" spans="2:25" ht="18" customHeight="1">
      <c r="B528" s="124"/>
      <c r="C528" s="124"/>
      <c r="D528" s="124"/>
      <c r="E528" s="124"/>
      <c r="F528" s="124"/>
      <c r="G528" s="124"/>
      <c r="H528" s="124"/>
      <c r="I528" s="124"/>
      <c r="J528" s="114"/>
      <c r="P528" s="222"/>
      <c r="Y528" s="136"/>
    </row>
    <row r="529" spans="2:25" ht="18" customHeight="1">
      <c r="B529" s="124"/>
      <c r="C529" s="124"/>
      <c r="D529" s="124"/>
      <c r="E529" s="124"/>
      <c r="F529" s="124"/>
      <c r="G529" s="124"/>
      <c r="H529" s="124"/>
      <c r="I529" s="124"/>
      <c r="J529" s="114"/>
      <c r="P529" s="222"/>
      <c r="Y529" s="136"/>
    </row>
    <row r="530" spans="2:25" ht="18" customHeight="1">
      <c r="B530" s="124"/>
      <c r="C530" s="124"/>
      <c r="D530" s="124"/>
      <c r="E530" s="124"/>
      <c r="F530" s="124"/>
      <c r="G530" s="124"/>
      <c r="H530" s="124"/>
      <c r="I530" s="124"/>
      <c r="J530" s="114"/>
      <c r="P530" s="222"/>
      <c r="Y530" s="136"/>
    </row>
    <row r="531" spans="2:25" ht="18" customHeight="1">
      <c r="B531" s="124"/>
      <c r="C531" s="124"/>
      <c r="D531" s="124"/>
      <c r="E531" s="124"/>
      <c r="F531" s="124"/>
      <c r="G531" s="124"/>
      <c r="H531" s="124"/>
      <c r="I531" s="124"/>
      <c r="J531" s="114"/>
      <c r="P531" s="222"/>
      <c r="Y531" s="136"/>
    </row>
    <row r="532" spans="2:25" ht="18" customHeight="1">
      <c r="B532" s="124"/>
      <c r="C532" s="124"/>
      <c r="D532" s="124"/>
      <c r="E532" s="124"/>
      <c r="F532" s="124"/>
      <c r="G532" s="124"/>
      <c r="H532" s="124"/>
      <c r="I532" s="124"/>
      <c r="J532" s="114"/>
      <c r="P532" s="222"/>
      <c r="Y532" s="136"/>
    </row>
    <row r="533" spans="2:25" ht="18" customHeight="1">
      <c r="B533" s="124"/>
      <c r="C533" s="124"/>
      <c r="D533" s="124"/>
      <c r="E533" s="124"/>
      <c r="F533" s="124"/>
      <c r="G533" s="124"/>
      <c r="H533" s="124"/>
      <c r="I533" s="124"/>
      <c r="J533" s="114"/>
      <c r="P533" s="222"/>
      <c r="Y533" s="136"/>
    </row>
    <row r="534" spans="2:25" ht="18" customHeight="1">
      <c r="B534" s="124"/>
      <c r="C534" s="124"/>
      <c r="D534" s="124"/>
      <c r="E534" s="124"/>
      <c r="F534" s="124"/>
      <c r="G534" s="124"/>
      <c r="H534" s="124"/>
      <c r="I534" s="124"/>
      <c r="J534" s="114"/>
      <c r="P534" s="222"/>
      <c r="Y534" s="136"/>
    </row>
    <row r="535" spans="2:25" ht="18" customHeight="1">
      <c r="B535" s="124"/>
      <c r="C535" s="124"/>
      <c r="D535" s="124"/>
      <c r="E535" s="124"/>
      <c r="F535" s="124"/>
      <c r="G535" s="124"/>
      <c r="H535" s="124"/>
      <c r="I535" s="124"/>
      <c r="J535" s="114"/>
      <c r="P535" s="222"/>
      <c r="Y535" s="136"/>
    </row>
    <row r="536" spans="2:25" ht="18" customHeight="1">
      <c r="B536" s="124"/>
      <c r="C536" s="124"/>
      <c r="D536" s="124"/>
      <c r="E536" s="124"/>
      <c r="F536" s="124"/>
      <c r="G536" s="124"/>
      <c r="H536" s="124"/>
      <c r="I536" s="124"/>
      <c r="J536" s="114"/>
      <c r="P536" s="222"/>
      <c r="Y536" s="136"/>
    </row>
    <row r="537" spans="2:25" ht="18" customHeight="1">
      <c r="B537" s="124"/>
      <c r="C537" s="124"/>
      <c r="D537" s="124"/>
      <c r="E537" s="124"/>
      <c r="F537" s="124"/>
      <c r="G537" s="124"/>
      <c r="H537" s="124"/>
      <c r="I537" s="124"/>
      <c r="J537" s="114"/>
      <c r="P537" s="222"/>
      <c r="Y537" s="136"/>
    </row>
    <row r="538" spans="2:25" ht="18" customHeight="1">
      <c r="B538" s="124"/>
      <c r="C538" s="124"/>
      <c r="D538" s="124"/>
      <c r="E538" s="124"/>
      <c r="F538" s="124"/>
      <c r="G538" s="124"/>
      <c r="H538" s="124"/>
      <c r="I538" s="124"/>
      <c r="J538" s="114"/>
      <c r="P538" s="222"/>
      <c r="Y538" s="136"/>
    </row>
    <row r="539" spans="2:25" ht="18" customHeight="1">
      <c r="B539" s="124"/>
      <c r="C539" s="124"/>
      <c r="D539" s="124"/>
      <c r="E539" s="124"/>
      <c r="F539" s="124"/>
      <c r="G539" s="124"/>
      <c r="H539" s="124"/>
      <c r="I539" s="124"/>
      <c r="J539" s="114"/>
      <c r="P539" s="222"/>
      <c r="Y539" s="136"/>
    </row>
    <row r="540" spans="2:25" ht="18" customHeight="1">
      <c r="B540" s="124"/>
      <c r="C540" s="124"/>
      <c r="D540" s="124"/>
      <c r="E540" s="124"/>
      <c r="F540" s="124"/>
      <c r="G540" s="124"/>
      <c r="H540" s="124"/>
      <c r="I540" s="124"/>
      <c r="J540" s="114"/>
      <c r="P540" s="222"/>
      <c r="Y540" s="136"/>
    </row>
    <row r="541" spans="2:25" ht="18" customHeight="1">
      <c r="B541" s="124"/>
      <c r="C541" s="124"/>
      <c r="D541" s="124"/>
      <c r="E541" s="124"/>
      <c r="F541" s="124"/>
      <c r="G541" s="124"/>
      <c r="H541" s="124"/>
      <c r="I541" s="124"/>
      <c r="J541" s="114"/>
      <c r="P541" s="222"/>
      <c r="Y541" s="136"/>
    </row>
    <row r="542" spans="2:25" ht="18" customHeight="1">
      <c r="B542" s="124"/>
      <c r="C542" s="124"/>
      <c r="D542" s="124"/>
      <c r="E542" s="124"/>
      <c r="F542" s="124"/>
      <c r="G542" s="124"/>
      <c r="H542" s="124"/>
      <c r="I542" s="124"/>
      <c r="J542" s="114"/>
      <c r="P542" s="222"/>
      <c r="Y542" s="136"/>
    </row>
    <row r="543" spans="2:25" ht="18" customHeight="1">
      <c r="B543" s="124"/>
      <c r="C543" s="124"/>
      <c r="D543" s="124"/>
      <c r="E543" s="124"/>
      <c r="F543" s="124"/>
      <c r="G543" s="124"/>
      <c r="H543" s="124"/>
      <c r="I543" s="124"/>
      <c r="J543" s="114"/>
      <c r="P543" s="222"/>
      <c r="Y543" s="136"/>
    </row>
    <row r="544" spans="2:25" ht="18" customHeight="1">
      <c r="B544" s="124"/>
      <c r="C544" s="124"/>
      <c r="D544" s="124"/>
      <c r="E544" s="124"/>
      <c r="F544" s="124"/>
      <c r="G544" s="124"/>
      <c r="H544" s="124"/>
      <c r="I544" s="124"/>
      <c r="J544" s="114"/>
      <c r="P544" s="222"/>
      <c r="Y544" s="136"/>
    </row>
    <row r="545" spans="2:25" ht="18" customHeight="1">
      <c r="B545" s="124"/>
      <c r="C545" s="124"/>
      <c r="D545" s="124"/>
      <c r="E545" s="124"/>
      <c r="F545" s="124"/>
      <c r="G545" s="124"/>
      <c r="H545" s="124"/>
      <c r="I545" s="124"/>
      <c r="J545" s="114"/>
      <c r="P545" s="222"/>
      <c r="Y545" s="136"/>
    </row>
    <row r="546" spans="2:25" ht="18" customHeight="1">
      <c r="B546" s="124"/>
      <c r="C546" s="124"/>
      <c r="D546" s="124"/>
      <c r="E546" s="124"/>
      <c r="F546" s="124"/>
      <c r="G546" s="124"/>
      <c r="H546" s="124"/>
      <c r="I546" s="124"/>
      <c r="J546" s="114"/>
      <c r="P546" s="222"/>
      <c r="Y546" s="136"/>
    </row>
    <row r="547" spans="2:25" ht="18" customHeight="1">
      <c r="B547" s="124"/>
      <c r="C547" s="124"/>
      <c r="D547" s="124"/>
      <c r="E547" s="124"/>
      <c r="F547" s="124"/>
      <c r="G547" s="124"/>
      <c r="H547" s="124"/>
      <c r="I547" s="124"/>
      <c r="J547" s="114"/>
      <c r="P547" s="222"/>
      <c r="Y547" s="136"/>
    </row>
    <row r="548" spans="2:25" ht="18" customHeight="1">
      <c r="B548" s="124"/>
      <c r="C548" s="124"/>
      <c r="D548" s="124"/>
      <c r="E548" s="124"/>
      <c r="F548" s="124"/>
      <c r="G548" s="124"/>
      <c r="H548" s="124"/>
      <c r="I548" s="124"/>
      <c r="J548" s="114"/>
      <c r="P548" s="222"/>
      <c r="Y548" s="136"/>
    </row>
    <row r="549" spans="2:25" ht="18" customHeight="1">
      <c r="B549" s="124"/>
      <c r="C549" s="124"/>
      <c r="D549" s="124"/>
      <c r="E549" s="124"/>
      <c r="F549" s="124"/>
      <c r="G549" s="124"/>
      <c r="H549" s="124"/>
      <c r="I549" s="124"/>
      <c r="J549" s="114"/>
      <c r="P549" s="222"/>
      <c r="Y549" s="136"/>
    </row>
    <row r="550" spans="2:25" ht="18" customHeight="1">
      <c r="B550" s="124"/>
      <c r="C550" s="124"/>
      <c r="D550" s="124"/>
      <c r="E550" s="124"/>
      <c r="F550" s="124"/>
      <c r="G550" s="124"/>
      <c r="H550" s="124"/>
      <c r="I550" s="124"/>
      <c r="J550" s="114"/>
      <c r="P550" s="222"/>
      <c r="Y550" s="136"/>
    </row>
    <row r="551" spans="2:25" ht="18" customHeight="1">
      <c r="B551" s="124"/>
      <c r="C551" s="124"/>
      <c r="D551" s="124"/>
      <c r="E551" s="124"/>
      <c r="F551" s="124"/>
      <c r="G551" s="124"/>
      <c r="H551" s="124"/>
      <c r="I551" s="124"/>
      <c r="J551" s="114"/>
      <c r="P551" s="222"/>
      <c r="Y551" s="136"/>
    </row>
    <row r="552" spans="2:25" ht="18" customHeight="1">
      <c r="B552" s="124"/>
      <c r="C552" s="124"/>
      <c r="D552" s="124"/>
      <c r="E552" s="124"/>
      <c r="F552" s="124"/>
      <c r="G552" s="124"/>
      <c r="H552" s="124"/>
      <c r="I552" s="124"/>
      <c r="J552" s="114"/>
      <c r="P552" s="222"/>
      <c r="Y552" s="136"/>
    </row>
    <row r="553" spans="2:25" ht="18" customHeight="1">
      <c r="B553" s="124"/>
      <c r="C553" s="124"/>
      <c r="D553" s="124"/>
      <c r="E553" s="124"/>
      <c r="F553" s="124"/>
      <c r="G553" s="124"/>
      <c r="H553" s="124"/>
      <c r="I553" s="124"/>
      <c r="J553" s="114"/>
      <c r="P553" s="222"/>
      <c r="Y553" s="136"/>
    </row>
    <row r="554" spans="2:25" ht="18" customHeight="1">
      <c r="B554" s="124"/>
      <c r="C554" s="124"/>
      <c r="D554" s="124"/>
      <c r="E554" s="124"/>
      <c r="F554" s="124"/>
      <c r="G554" s="124"/>
      <c r="H554" s="124"/>
      <c r="I554" s="124"/>
      <c r="J554" s="114"/>
      <c r="P554" s="222"/>
      <c r="Y554" s="136"/>
    </row>
    <row r="555" spans="2:25" ht="18" customHeight="1">
      <c r="B555" s="124"/>
      <c r="C555" s="124"/>
      <c r="D555" s="124"/>
      <c r="E555" s="124"/>
      <c r="F555" s="124"/>
      <c r="G555" s="124"/>
      <c r="H555" s="124"/>
      <c r="I555" s="124"/>
      <c r="J555" s="114"/>
      <c r="P555" s="222"/>
      <c r="Y555" s="136"/>
    </row>
    <row r="556" spans="2:25" ht="18" customHeight="1">
      <c r="B556" s="124"/>
      <c r="C556" s="124"/>
      <c r="D556" s="124"/>
      <c r="E556" s="124"/>
      <c r="F556" s="124"/>
      <c r="G556" s="124"/>
      <c r="H556" s="124"/>
      <c r="I556" s="124"/>
      <c r="J556" s="114"/>
      <c r="P556" s="222"/>
      <c r="Y556" s="136"/>
    </row>
    <row r="557" spans="2:25" ht="18" customHeight="1">
      <c r="B557" s="124"/>
      <c r="C557" s="124"/>
      <c r="D557" s="124"/>
      <c r="E557" s="124"/>
      <c r="F557" s="124"/>
      <c r="G557" s="124"/>
      <c r="H557" s="124"/>
      <c r="I557" s="124"/>
      <c r="J557" s="114"/>
      <c r="P557" s="222"/>
      <c r="Y557" s="136"/>
    </row>
    <row r="558" spans="2:25" ht="18" customHeight="1">
      <c r="B558" s="124"/>
      <c r="C558" s="124"/>
      <c r="D558" s="124"/>
      <c r="E558" s="124"/>
      <c r="F558" s="124"/>
      <c r="G558" s="124"/>
      <c r="H558" s="124"/>
      <c r="I558" s="124"/>
      <c r="J558" s="114"/>
      <c r="P558" s="222"/>
      <c r="Y558" s="136"/>
    </row>
    <row r="559" spans="2:25" ht="18" customHeight="1">
      <c r="B559" s="124"/>
      <c r="C559" s="124"/>
      <c r="D559" s="124"/>
      <c r="E559" s="124"/>
      <c r="F559" s="124"/>
      <c r="G559" s="124"/>
      <c r="H559" s="124"/>
      <c r="I559" s="124"/>
      <c r="J559" s="114"/>
      <c r="P559" s="222"/>
      <c r="Y559" s="136"/>
    </row>
    <row r="560" spans="2:25" ht="18" customHeight="1">
      <c r="B560" s="124"/>
      <c r="C560" s="124"/>
      <c r="D560" s="124"/>
      <c r="E560" s="124"/>
      <c r="F560" s="124"/>
      <c r="G560" s="124"/>
      <c r="H560" s="124"/>
      <c r="I560" s="124"/>
      <c r="J560" s="114"/>
      <c r="P560" s="222"/>
      <c r="Y560" s="136"/>
    </row>
    <row r="561" spans="2:25" ht="18" customHeight="1">
      <c r="B561" s="124"/>
      <c r="C561" s="124"/>
      <c r="D561" s="124"/>
      <c r="E561" s="124"/>
      <c r="F561" s="124"/>
      <c r="G561" s="124"/>
      <c r="H561" s="124"/>
      <c r="I561" s="124"/>
      <c r="J561" s="114"/>
      <c r="P561" s="222"/>
      <c r="Y561" s="136"/>
    </row>
    <row r="562" spans="2:25" ht="18" customHeight="1">
      <c r="B562" s="124"/>
      <c r="C562" s="124"/>
      <c r="D562" s="124"/>
      <c r="E562" s="124"/>
      <c r="F562" s="124"/>
      <c r="G562" s="124"/>
      <c r="H562" s="124"/>
      <c r="I562" s="124"/>
      <c r="J562" s="114"/>
      <c r="P562" s="222"/>
      <c r="Y562" s="136"/>
    </row>
    <row r="563" spans="2:25" ht="18" customHeight="1">
      <c r="B563" s="124"/>
      <c r="C563" s="124"/>
      <c r="D563" s="124"/>
      <c r="E563" s="124"/>
      <c r="F563" s="124"/>
      <c r="G563" s="124"/>
      <c r="H563" s="124"/>
      <c r="I563" s="124"/>
      <c r="J563" s="114"/>
      <c r="P563" s="222"/>
      <c r="Y563" s="136"/>
    </row>
    <row r="564" spans="2:25" ht="18" customHeight="1">
      <c r="B564" s="124"/>
      <c r="C564" s="124"/>
      <c r="D564" s="124"/>
      <c r="E564" s="124"/>
      <c r="F564" s="124"/>
      <c r="G564" s="124"/>
      <c r="H564" s="124"/>
      <c r="I564" s="124"/>
      <c r="J564" s="114"/>
      <c r="P564" s="222"/>
      <c r="Y564" s="136"/>
    </row>
    <row r="565" spans="2:25" ht="18" customHeight="1">
      <c r="B565" s="124"/>
      <c r="C565" s="124"/>
      <c r="D565" s="124"/>
      <c r="E565" s="124"/>
      <c r="F565" s="124"/>
      <c r="G565" s="124"/>
      <c r="H565" s="124"/>
      <c r="I565" s="124"/>
      <c r="J565" s="114"/>
      <c r="P565" s="222"/>
      <c r="Y565" s="136"/>
    </row>
    <row r="566" spans="2:25" ht="18" customHeight="1">
      <c r="B566" s="124"/>
      <c r="C566" s="124"/>
      <c r="D566" s="124"/>
      <c r="E566" s="124"/>
      <c r="F566" s="124"/>
      <c r="G566" s="124"/>
      <c r="H566" s="124"/>
      <c r="I566" s="124"/>
      <c r="J566" s="114"/>
      <c r="P566" s="222"/>
      <c r="Y566" s="136"/>
    </row>
    <row r="567" spans="2:25" ht="18" customHeight="1">
      <c r="B567" s="124"/>
      <c r="C567" s="124"/>
      <c r="D567" s="124"/>
      <c r="E567" s="124"/>
      <c r="F567" s="124"/>
      <c r="G567" s="124"/>
      <c r="H567" s="124"/>
      <c r="I567" s="124"/>
      <c r="J567" s="114"/>
      <c r="P567" s="222"/>
      <c r="Y567" s="136"/>
    </row>
    <row r="568" spans="2:25" ht="18" customHeight="1">
      <c r="B568" s="124"/>
      <c r="C568" s="124"/>
      <c r="D568" s="124"/>
      <c r="E568" s="124"/>
      <c r="F568" s="124"/>
      <c r="G568" s="124"/>
      <c r="H568" s="124"/>
      <c r="I568" s="124"/>
      <c r="J568" s="114"/>
      <c r="P568" s="222"/>
      <c r="Y568" s="136"/>
    </row>
    <row r="569" spans="2:25" ht="18" customHeight="1">
      <c r="B569" s="124"/>
      <c r="C569" s="124"/>
      <c r="D569" s="124"/>
      <c r="E569" s="124"/>
      <c r="F569" s="124"/>
      <c r="G569" s="124"/>
      <c r="H569" s="124"/>
      <c r="I569" s="124"/>
      <c r="J569" s="114"/>
      <c r="P569" s="222"/>
      <c r="Y569" s="136"/>
    </row>
    <row r="570" spans="2:25" ht="18" customHeight="1">
      <c r="B570" s="124"/>
      <c r="C570" s="124"/>
      <c r="D570" s="124"/>
      <c r="E570" s="124"/>
      <c r="F570" s="124"/>
      <c r="G570" s="124"/>
      <c r="H570" s="124"/>
      <c r="I570" s="124"/>
      <c r="J570" s="114"/>
      <c r="P570" s="222"/>
      <c r="Y570" s="136"/>
    </row>
    <row r="571" spans="2:25" ht="18" customHeight="1">
      <c r="B571" s="124"/>
      <c r="C571" s="124"/>
      <c r="D571" s="124"/>
      <c r="E571" s="124"/>
      <c r="F571" s="124"/>
      <c r="G571" s="124"/>
      <c r="H571" s="124"/>
      <c r="I571" s="124"/>
      <c r="J571" s="114"/>
      <c r="P571" s="222"/>
      <c r="Y571" s="136"/>
    </row>
    <row r="572" spans="2:25" ht="18" customHeight="1">
      <c r="B572" s="124"/>
      <c r="C572" s="124"/>
      <c r="D572" s="124"/>
      <c r="E572" s="124"/>
      <c r="F572" s="124"/>
      <c r="G572" s="124"/>
      <c r="H572" s="124"/>
      <c r="I572" s="124"/>
      <c r="J572" s="114"/>
      <c r="P572" s="222"/>
      <c r="Y572" s="136"/>
    </row>
    <row r="573" spans="2:25" ht="18" customHeight="1">
      <c r="B573" s="124"/>
      <c r="C573" s="124"/>
      <c r="D573" s="124"/>
      <c r="E573" s="124"/>
      <c r="F573" s="124"/>
      <c r="G573" s="124"/>
      <c r="H573" s="124"/>
      <c r="I573" s="124"/>
      <c r="J573" s="114"/>
      <c r="P573" s="222"/>
      <c r="Y573" s="136"/>
    </row>
    <row r="574" spans="2:25" ht="18" customHeight="1">
      <c r="B574" s="124"/>
      <c r="C574" s="124"/>
      <c r="D574" s="124"/>
      <c r="E574" s="124"/>
      <c r="F574" s="124"/>
      <c r="G574" s="124"/>
      <c r="H574" s="124"/>
      <c r="I574" s="124"/>
      <c r="J574" s="114"/>
      <c r="P574" s="222"/>
      <c r="Y574" s="136"/>
    </row>
    <row r="575" spans="2:25" ht="18" customHeight="1">
      <c r="B575" s="124"/>
      <c r="C575" s="124"/>
      <c r="D575" s="124"/>
      <c r="E575" s="124"/>
      <c r="F575" s="124"/>
      <c r="G575" s="124"/>
      <c r="H575" s="124"/>
      <c r="I575" s="124"/>
      <c r="J575" s="114"/>
      <c r="P575" s="222"/>
      <c r="Y575" s="136"/>
    </row>
    <row r="576" spans="2:25" ht="18" customHeight="1">
      <c r="B576" s="124"/>
      <c r="C576" s="124"/>
      <c r="D576" s="124"/>
      <c r="E576" s="124"/>
      <c r="F576" s="124"/>
      <c r="G576" s="124"/>
      <c r="H576" s="124"/>
      <c r="I576" s="124"/>
      <c r="J576" s="114"/>
      <c r="P576" s="222"/>
      <c r="Y576" s="136"/>
    </row>
    <row r="577" spans="2:25" ht="18" customHeight="1">
      <c r="B577" s="124"/>
      <c r="C577" s="124"/>
      <c r="D577" s="124"/>
      <c r="E577" s="124"/>
      <c r="F577" s="124"/>
      <c r="G577" s="124"/>
      <c r="H577" s="124"/>
      <c r="I577" s="124"/>
      <c r="J577" s="114"/>
      <c r="P577" s="222"/>
      <c r="Y577" s="136"/>
    </row>
    <row r="578" spans="2:25" ht="18" customHeight="1">
      <c r="B578" s="124"/>
      <c r="C578" s="124"/>
      <c r="D578" s="124"/>
      <c r="E578" s="124"/>
      <c r="F578" s="124"/>
      <c r="G578" s="124"/>
      <c r="H578" s="124"/>
      <c r="I578" s="124"/>
      <c r="J578" s="114"/>
      <c r="P578" s="222"/>
      <c r="Y578" s="136"/>
    </row>
    <row r="579" spans="2:25" ht="18" customHeight="1">
      <c r="B579" s="124"/>
      <c r="C579" s="124"/>
      <c r="D579" s="124"/>
      <c r="E579" s="124"/>
      <c r="F579" s="124"/>
      <c r="G579" s="124"/>
      <c r="H579" s="124"/>
      <c r="I579" s="124"/>
      <c r="J579" s="114"/>
      <c r="P579" s="222"/>
      <c r="Y579" s="136"/>
    </row>
    <row r="580" spans="2:25" ht="18" customHeight="1">
      <c r="B580" s="124"/>
      <c r="C580" s="124"/>
      <c r="D580" s="124"/>
      <c r="E580" s="124"/>
      <c r="F580" s="124"/>
      <c r="G580" s="124"/>
      <c r="H580" s="124"/>
      <c r="I580" s="124"/>
      <c r="J580" s="114"/>
      <c r="P580" s="222"/>
      <c r="Y580" s="136"/>
    </row>
    <row r="581" spans="2:25" ht="18" customHeight="1">
      <c r="B581" s="124"/>
      <c r="C581" s="124"/>
      <c r="D581" s="124"/>
      <c r="E581" s="124"/>
      <c r="F581" s="124"/>
      <c r="G581" s="124"/>
      <c r="H581" s="124"/>
      <c r="I581" s="124"/>
      <c r="J581" s="114"/>
      <c r="P581" s="222"/>
      <c r="Y581" s="136"/>
    </row>
    <row r="582" spans="2:25" ht="18" customHeight="1">
      <c r="B582" s="124"/>
      <c r="C582" s="124"/>
      <c r="D582" s="124"/>
      <c r="E582" s="124"/>
      <c r="F582" s="124"/>
      <c r="G582" s="124"/>
      <c r="H582" s="124"/>
      <c r="I582" s="124"/>
      <c r="J582" s="114"/>
      <c r="P582" s="222"/>
      <c r="Y582" s="136"/>
    </row>
    <row r="583" spans="2:25" ht="18" customHeight="1">
      <c r="B583" s="124"/>
      <c r="C583" s="124"/>
      <c r="D583" s="124"/>
      <c r="E583" s="124"/>
      <c r="F583" s="124"/>
      <c r="G583" s="124"/>
      <c r="H583" s="124"/>
      <c r="I583" s="124"/>
      <c r="J583" s="114"/>
      <c r="P583" s="222"/>
      <c r="Y583" s="136"/>
    </row>
    <row r="584" spans="2:25" ht="18" customHeight="1">
      <c r="B584" s="124"/>
      <c r="C584" s="124"/>
      <c r="D584" s="124"/>
      <c r="E584" s="124"/>
      <c r="F584" s="124"/>
      <c r="G584" s="124"/>
      <c r="H584" s="124"/>
      <c r="I584" s="124"/>
      <c r="J584" s="114"/>
      <c r="P584" s="222"/>
      <c r="Y584" s="136"/>
    </row>
    <row r="585" spans="2:25" ht="18" customHeight="1">
      <c r="B585" s="124"/>
      <c r="C585" s="124"/>
      <c r="D585" s="124"/>
      <c r="E585" s="124"/>
      <c r="F585" s="124"/>
      <c r="G585" s="124"/>
      <c r="H585" s="124"/>
      <c r="I585" s="124"/>
      <c r="J585" s="114"/>
      <c r="P585" s="222"/>
      <c r="Y585" s="136"/>
    </row>
    <row r="586" spans="2:25" ht="18" customHeight="1">
      <c r="B586" s="124"/>
      <c r="C586" s="124"/>
      <c r="D586" s="124"/>
      <c r="E586" s="124"/>
      <c r="F586" s="124"/>
      <c r="G586" s="124"/>
      <c r="H586" s="124"/>
      <c r="I586" s="124"/>
      <c r="J586" s="114"/>
      <c r="P586" s="222"/>
      <c r="Y586" s="136"/>
    </row>
    <row r="587" spans="2:25" ht="18" customHeight="1">
      <c r="B587" s="124"/>
      <c r="C587" s="124"/>
      <c r="D587" s="124"/>
      <c r="E587" s="124"/>
      <c r="F587" s="124"/>
      <c r="G587" s="124"/>
      <c r="H587" s="124"/>
      <c r="I587" s="124"/>
      <c r="J587" s="114"/>
      <c r="P587" s="222"/>
      <c r="Y587" s="136"/>
    </row>
    <row r="588" spans="2:25" ht="18" customHeight="1">
      <c r="B588" s="124"/>
      <c r="C588" s="124"/>
      <c r="D588" s="124"/>
      <c r="E588" s="124"/>
      <c r="F588" s="124"/>
      <c r="G588" s="124"/>
      <c r="H588" s="124"/>
      <c r="I588" s="124"/>
      <c r="J588" s="114"/>
      <c r="P588" s="222"/>
      <c r="Y588" s="136"/>
    </row>
    <row r="589" spans="2:25" ht="18" customHeight="1">
      <c r="B589" s="124"/>
      <c r="C589" s="124"/>
      <c r="D589" s="124"/>
      <c r="E589" s="124"/>
      <c r="F589" s="124"/>
      <c r="G589" s="124"/>
      <c r="H589" s="124"/>
      <c r="I589" s="124"/>
      <c r="J589" s="114"/>
      <c r="P589" s="222"/>
      <c r="Y589" s="136"/>
    </row>
    <row r="590" spans="2:25" ht="18" customHeight="1">
      <c r="B590" s="124"/>
      <c r="C590" s="124"/>
      <c r="D590" s="124"/>
      <c r="E590" s="124"/>
      <c r="F590" s="124"/>
      <c r="G590" s="124"/>
      <c r="H590" s="124"/>
      <c r="I590" s="124"/>
      <c r="J590" s="114"/>
      <c r="P590" s="222"/>
      <c r="Y590" s="136"/>
    </row>
    <row r="591" spans="2:25" ht="18" customHeight="1">
      <c r="B591" s="124"/>
      <c r="C591" s="124"/>
      <c r="D591" s="124"/>
      <c r="E591" s="124"/>
      <c r="F591" s="124"/>
      <c r="G591" s="124"/>
      <c r="H591" s="124"/>
      <c r="I591" s="124"/>
      <c r="J591" s="114"/>
      <c r="P591" s="222"/>
      <c r="Y591" s="136"/>
    </row>
    <row r="592" spans="2:25" ht="18" customHeight="1">
      <c r="B592" s="124"/>
      <c r="C592" s="124"/>
      <c r="D592" s="124"/>
      <c r="E592" s="124"/>
      <c r="F592" s="124"/>
      <c r="G592" s="124"/>
      <c r="H592" s="124"/>
      <c r="I592" s="124"/>
      <c r="J592" s="114"/>
      <c r="P592" s="222"/>
      <c r="Y592" s="136"/>
    </row>
    <row r="593" spans="2:25" ht="18" customHeight="1">
      <c r="B593" s="124"/>
      <c r="C593" s="124"/>
      <c r="D593" s="124"/>
      <c r="E593" s="124"/>
      <c r="F593" s="124"/>
      <c r="G593" s="124"/>
      <c r="H593" s="124"/>
      <c r="I593" s="124"/>
      <c r="J593" s="114"/>
      <c r="P593" s="222"/>
      <c r="Y593" s="136"/>
    </row>
    <row r="594" spans="2:25" ht="18" customHeight="1">
      <c r="B594" s="124"/>
      <c r="C594" s="124"/>
      <c r="D594" s="124"/>
      <c r="E594" s="124"/>
      <c r="F594" s="124"/>
      <c r="G594" s="124"/>
      <c r="H594" s="124"/>
      <c r="I594" s="124"/>
      <c r="J594" s="114"/>
      <c r="P594" s="222"/>
      <c r="Y594" s="136"/>
    </row>
    <row r="595" spans="2:25" ht="18" customHeight="1">
      <c r="B595" s="124"/>
      <c r="C595" s="124"/>
      <c r="D595" s="124"/>
      <c r="E595" s="124"/>
      <c r="F595" s="124"/>
      <c r="G595" s="124"/>
      <c r="H595" s="124"/>
      <c r="I595" s="124"/>
      <c r="J595" s="114"/>
      <c r="P595" s="222"/>
      <c r="Y595" s="136"/>
    </row>
    <row r="596" spans="2:25" ht="18" customHeight="1">
      <c r="B596" s="124"/>
      <c r="C596" s="124"/>
      <c r="D596" s="124"/>
      <c r="E596" s="124"/>
      <c r="F596" s="124"/>
      <c r="G596" s="124"/>
      <c r="H596" s="124"/>
      <c r="I596" s="124"/>
      <c r="J596" s="114"/>
      <c r="P596" s="222"/>
      <c r="Y596" s="136"/>
    </row>
    <row r="597" spans="2:25" ht="18" customHeight="1">
      <c r="B597" s="124"/>
      <c r="C597" s="124"/>
      <c r="D597" s="124"/>
      <c r="E597" s="124"/>
      <c r="F597" s="124"/>
      <c r="G597" s="124"/>
      <c r="H597" s="124"/>
      <c r="I597" s="124"/>
      <c r="J597" s="114"/>
      <c r="P597" s="222"/>
      <c r="Y597" s="136"/>
    </row>
    <row r="598" spans="2:25" ht="18" customHeight="1">
      <c r="B598" s="124"/>
      <c r="C598" s="124"/>
      <c r="D598" s="124"/>
      <c r="E598" s="124"/>
      <c r="F598" s="124"/>
      <c r="G598" s="124"/>
      <c r="H598" s="124"/>
      <c r="I598" s="124"/>
      <c r="J598" s="114"/>
      <c r="P598" s="222"/>
      <c r="Y598" s="136"/>
    </row>
    <row r="599" spans="2:25" ht="18" customHeight="1">
      <c r="B599" s="124"/>
      <c r="C599" s="124"/>
      <c r="D599" s="124"/>
      <c r="E599" s="124"/>
      <c r="F599" s="124"/>
      <c r="G599" s="124"/>
      <c r="H599" s="124"/>
      <c r="I599" s="124"/>
      <c r="J599" s="114"/>
      <c r="P599" s="222"/>
      <c r="Y599" s="136"/>
    </row>
    <row r="600" spans="2:25" ht="18" customHeight="1">
      <c r="B600" s="124"/>
      <c r="C600" s="124"/>
      <c r="D600" s="124"/>
      <c r="E600" s="124"/>
      <c r="F600" s="124"/>
      <c r="G600" s="124"/>
      <c r="H600" s="124"/>
      <c r="I600" s="124"/>
      <c r="J600" s="114"/>
      <c r="P600" s="222"/>
      <c r="Y600" s="136"/>
    </row>
    <row r="601" spans="2:25" ht="18" customHeight="1">
      <c r="B601" s="124"/>
      <c r="C601" s="124"/>
      <c r="D601" s="124"/>
      <c r="E601" s="124"/>
      <c r="F601" s="124"/>
      <c r="G601" s="124"/>
      <c r="H601" s="124"/>
      <c r="I601" s="124"/>
      <c r="J601" s="114"/>
      <c r="P601" s="222"/>
      <c r="Y601" s="136"/>
    </row>
    <row r="602" spans="2:25" ht="18" customHeight="1">
      <c r="B602" s="124"/>
      <c r="C602" s="124"/>
      <c r="D602" s="124"/>
      <c r="E602" s="124"/>
      <c r="F602" s="124"/>
      <c r="G602" s="124"/>
      <c r="H602" s="124"/>
      <c r="I602" s="124"/>
      <c r="J602" s="114"/>
      <c r="P602" s="222"/>
      <c r="Y602" s="136"/>
    </row>
    <row r="603" spans="2:25" ht="18" customHeight="1">
      <c r="B603" s="124"/>
      <c r="C603" s="124"/>
      <c r="D603" s="124"/>
      <c r="E603" s="124"/>
      <c r="F603" s="124"/>
      <c r="G603" s="124"/>
      <c r="H603" s="124"/>
      <c r="I603" s="124"/>
      <c r="J603" s="114"/>
      <c r="P603" s="222"/>
      <c r="Y603" s="136"/>
    </row>
    <row r="604" spans="2:25" ht="18" customHeight="1">
      <c r="B604" s="124"/>
      <c r="C604" s="124"/>
      <c r="D604" s="124"/>
      <c r="E604" s="124"/>
      <c r="F604" s="124"/>
      <c r="G604" s="124"/>
      <c r="H604" s="124"/>
      <c r="I604" s="124"/>
      <c r="J604" s="114"/>
      <c r="P604" s="222"/>
      <c r="Y604" s="136"/>
    </row>
    <row r="605" spans="2:25" ht="18" customHeight="1">
      <c r="B605" s="124"/>
      <c r="C605" s="124"/>
      <c r="D605" s="124"/>
      <c r="E605" s="124"/>
      <c r="F605" s="124"/>
      <c r="G605" s="124"/>
      <c r="H605" s="124"/>
      <c r="I605" s="124"/>
      <c r="J605" s="114"/>
      <c r="P605" s="222"/>
      <c r="Y605" s="136"/>
    </row>
    <row r="606" spans="2:25" ht="18" customHeight="1">
      <c r="B606" s="124"/>
      <c r="C606" s="124"/>
      <c r="D606" s="124"/>
      <c r="E606" s="124"/>
      <c r="F606" s="124"/>
      <c r="G606" s="124"/>
      <c r="H606" s="124"/>
      <c r="I606" s="124"/>
      <c r="J606" s="114"/>
      <c r="P606" s="222"/>
      <c r="Y606" s="136"/>
    </row>
    <row r="607" spans="2:25" ht="18" customHeight="1">
      <c r="B607" s="124"/>
      <c r="C607" s="124"/>
      <c r="D607" s="124"/>
      <c r="E607" s="124"/>
      <c r="F607" s="124"/>
      <c r="G607" s="124"/>
      <c r="H607" s="124"/>
      <c r="I607" s="124"/>
      <c r="J607" s="114"/>
      <c r="P607" s="222"/>
      <c r="Y607" s="136"/>
    </row>
    <row r="608" spans="2:25" ht="18" customHeight="1">
      <c r="B608" s="124"/>
      <c r="C608" s="124"/>
      <c r="D608" s="124"/>
      <c r="E608" s="124"/>
      <c r="F608" s="124"/>
      <c r="G608" s="124"/>
      <c r="H608" s="124"/>
      <c r="I608" s="124"/>
      <c r="J608" s="114"/>
      <c r="P608" s="222"/>
      <c r="Y608" s="136"/>
    </row>
    <row r="609" spans="2:25" ht="18" customHeight="1">
      <c r="B609" s="124"/>
      <c r="C609" s="124"/>
      <c r="D609" s="124"/>
      <c r="E609" s="124"/>
      <c r="F609" s="124"/>
      <c r="G609" s="124"/>
      <c r="H609" s="124"/>
      <c r="I609" s="124"/>
      <c r="J609" s="114"/>
      <c r="P609" s="222"/>
      <c r="Y609" s="136"/>
    </row>
    <row r="610" spans="2:25" ht="18" customHeight="1">
      <c r="B610" s="124"/>
      <c r="C610" s="124"/>
      <c r="D610" s="124"/>
      <c r="E610" s="124"/>
      <c r="F610" s="124"/>
      <c r="G610" s="124"/>
      <c r="H610" s="124"/>
      <c r="I610" s="124"/>
      <c r="J610" s="114"/>
      <c r="P610" s="222"/>
      <c r="Y610" s="136"/>
    </row>
    <row r="611" spans="2:25" ht="18" customHeight="1">
      <c r="B611" s="124"/>
      <c r="C611" s="124"/>
      <c r="D611" s="124"/>
      <c r="E611" s="124"/>
      <c r="F611" s="124"/>
      <c r="G611" s="124"/>
      <c r="H611" s="124"/>
      <c r="I611" s="124"/>
      <c r="J611" s="114"/>
      <c r="P611" s="222"/>
      <c r="Y611" s="136"/>
    </row>
    <row r="612" spans="2:25" ht="18" customHeight="1">
      <c r="B612" s="124"/>
      <c r="C612" s="124"/>
      <c r="D612" s="124"/>
      <c r="E612" s="124"/>
      <c r="F612" s="124"/>
      <c r="G612" s="124"/>
      <c r="H612" s="124"/>
      <c r="I612" s="124"/>
      <c r="J612" s="114"/>
      <c r="P612" s="222"/>
      <c r="Y612" s="136"/>
    </row>
    <row r="613" spans="2:25" ht="18" customHeight="1">
      <c r="B613" s="124"/>
      <c r="C613" s="124"/>
      <c r="D613" s="124"/>
      <c r="E613" s="124"/>
      <c r="F613" s="124"/>
      <c r="G613" s="124"/>
      <c r="H613" s="124"/>
      <c r="I613" s="124"/>
      <c r="J613" s="114"/>
      <c r="P613" s="222"/>
      <c r="Y613" s="136"/>
    </row>
    <row r="614" spans="2:25" ht="18" customHeight="1">
      <c r="B614" s="124"/>
      <c r="C614" s="124"/>
      <c r="D614" s="124"/>
      <c r="E614" s="124"/>
      <c r="F614" s="124"/>
      <c r="G614" s="124"/>
      <c r="H614" s="124"/>
      <c r="I614" s="124"/>
      <c r="J614" s="114"/>
      <c r="P614" s="222"/>
      <c r="Y614" s="136"/>
    </row>
    <row r="615" spans="2:25" ht="18" customHeight="1">
      <c r="B615" s="124"/>
      <c r="C615" s="124"/>
      <c r="D615" s="124"/>
      <c r="E615" s="124"/>
      <c r="F615" s="124"/>
      <c r="G615" s="124"/>
      <c r="H615" s="124"/>
      <c r="I615" s="124"/>
      <c r="J615" s="114"/>
      <c r="P615" s="222"/>
      <c r="Y615" s="136"/>
    </row>
    <row r="616" spans="2:25" ht="18" customHeight="1">
      <c r="B616" s="124"/>
      <c r="C616" s="124"/>
      <c r="D616" s="124"/>
      <c r="E616" s="124"/>
      <c r="F616" s="124"/>
      <c r="G616" s="124"/>
      <c r="H616" s="124"/>
      <c r="I616" s="124"/>
      <c r="J616" s="114"/>
      <c r="P616" s="222"/>
      <c r="Y616" s="136"/>
    </row>
    <row r="617" spans="2:25" ht="18" customHeight="1">
      <c r="B617" s="124"/>
      <c r="C617" s="124"/>
      <c r="D617" s="124"/>
      <c r="E617" s="124"/>
      <c r="F617" s="124"/>
      <c r="G617" s="124"/>
      <c r="H617" s="124"/>
      <c r="I617" s="124"/>
      <c r="J617" s="114"/>
      <c r="P617" s="222"/>
      <c r="Y617" s="136"/>
    </row>
    <row r="618" spans="2:25" ht="18" customHeight="1">
      <c r="B618" s="124"/>
      <c r="C618" s="124"/>
      <c r="D618" s="124"/>
      <c r="E618" s="124"/>
      <c r="F618" s="124"/>
      <c r="G618" s="124"/>
      <c r="H618" s="124"/>
      <c r="I618" s="124"/>
      <c r="J618" s="114"/>
      <c r="P618" s="222"/>
      <c r="Y618" s="136"/>
    </row>
    <row r="619" spans="2:25" ht="18" customHeight="1">
      <c r="B619" s="124"/>
      <c r="C619" s="124"/>
      <c r="D619" s="124"/>
      <c r="E619" s="124"/>
      <c r="F619" s="124"/>
      <c r="G619" s="124"/>
      <c r="H619" s="124"/>
      <c r="I619" s="124"/>
      <c r="J619" s="114"/>
      <c r="P619" s="222"/>
      <c r="Y619" s="136"/>
    </row>
    <row r="620" spans="2:25" ht="18" customHeight="1">
      <c r="B620" s="124"/>
      <c r="C620" s="124"/>
      <c r="D620" s="124"/>
      <c r="E620" s="124"/>
      <c r="F620" s="124"/>
      <c r="G620" s="124"/>
      <c r="H620" s="124"/>
      <c r="I620" s="124"/>
      <c r="J620" s="114"/>
      <c r="P620" s="222"/>
      <c r="Y620" s="136"/>
    </row>
    <row r="621" spans="2:25" ht="18" customHeight="1">
      <c r="B621" s="124"/>
      <c r="C621" s="124"/>
      <c r="D621" s="124"/>
      <c r="E621" s="124"/>
      <c r="F621" s="124"/>
      <c r="G621" s="124"/>
      <c r="H621" s="124"/>
      <c r="I621" s="124"/>
      <c r="J621" s="114"/>
      <c r="P621" s="222"/>
      <c r="Y621" s="136"/>
    </row>
    <row r="622" spans="2:25" ht="18" customHeight="1">
      <c r="B622" s="124"/>
      <c r="C622" s="124"/>
      <c r="D622" s="124"/>
      <c r="E622" s="124"/>
      <c r="F622" s="124"/>
      <c r="G622" s="124"/>
      <c r="H622" s="124"/>
      <c r="I622" s="124"/>
      <c r="J622" s="114"/>
      <c r="P622" s="222"/>
      <c r="Y622" s="136"/>
    </row>
    <row r="623" spans="2:25" ht="18" customHeight="1">
      <c r="B623" s="124"/>
      <c r="C623" s="124"/>
      <c r="D623" s="124"/>
      <c r="E623" s="124"/>
      <c r="F623" s="124"/>
      <c r="G623" s="124"/>
      <c r="H623" s="124"/>
      <c r="I623" s="124"/>
      <c r="J623" s="114"/>
      <c r="P623" s="222"/>
      <c r="Y623" s="136"/>
    </row>
    <row r="624" spans="2:25" ht="18" customHeight="1">
      <c r="B624" s="124"/>
      <c r="C624" s="124"/>
      <c r="D624" s="124"/>
      <c r="E624" s="124"/>
      <c r="F624" s="124"/>
      <c r="G624" s="124"/>
      <c r="H624" s="124"/>
      <c r="I624" s="124"/>
      <c r="J624" s="114"/>
      <c r="P624" s="222"/>
      <c r="Y624" s="136"/>
    </row>
    <row r="625" spans="2:25" ht="18" customHeight="1">
      <c r="B625" s="124"/>
      <c r="C625" s="124"/>
      <c r="D625" s="124"/>
      <c r="E625" s="124"/>
      <c r="F625" s="124"/>
      <c r="G625" s="124"/>
      <c r="H625" s="124"/>
      <c r="I625" s="124"/>
      <c r="J625" s="114"/>
      <c r="P625" s="222"/>
      <c r="Y625" s="136"/>
    </row>
    <row r="626" spans="2:25" ht="18" customHeight="1">
      <c r="B626" s="124"/>
      <c r="C626" s="124"/>
      <c r="D626" s="124"/>
      <c r="E626" s="124"/>
      <c r="F626" s="124"/>
      <c r="G626" s="124"/>
      <c r="H626" s="124"/>
      <c r="I626" s="124"/>
      <c r="J626" s="114"/>
      <c r="P626" s="222"/>
      <c r="Y626" s="136"/>
    </row>
    <row r="627" spans="2:25" ht="18" customHeight="1">
      <c r="B627" s="124"/>
      <c r="C627" s="124"/>
      <c r="D627" s="124"/>
      <c r="E627" s="124"/>
      <c r="F627" s="124"/>
      <c r="G627" s="124"/>
      <c r="H627" s="124"/>
      <c r="I627" s="124"/>
      <c r="J627" s="114"/>
      <c r="P627" s="222"/>
      <c r="Y627" s="136"/>
    </row>
    <row r="628" spans="2:25" ht="18" customHeight="1">
      <c r="B628" s="124"/>
      <c r="C628" s="124"/>
      <c r="D628" s="124"/>
      <c r="E628" s="124"/>
      <c r="F628" s="124"/>
      <c r="G628" s="124"/>
      <c r="H628" s="124"/>
      <c r="I628" s="124"/>
      <c r="J628" s="114"/>
      <c r="P628" s="222"/>
      <c r="Y628" s="136"/>
    </row>
    <row r="629" spans="2:25" ht="18" customHeight="1">
      <c r="B629" s="124"/>
      <c r="C629" s="124"/>
      <c r="D629" s="124"/>
      <c r="E629" s="124"/>
      <c r="F629" s="124"/>
      <c r="G629" s="124"/>
      <c r="H629" s="124"/>
      <c r="I629" s="124"/>
      <c r="J629" s="114"/>
      <c r="P629" s="222"/>
      <c r="Y629" s="136"/>
    </row>
    <row r="630" spans="2:25" ht="18" customHeight="1">
      <c r="B630" s="124"/>
      <c r="C630" s="124"/>
      <c r="D630" s="124"/>
      <c r="E630" s="124"/>
      <c r="F630" s="124"/>
      <c r="G630" s="124"/>
      <c r="H630" s="124"/>
      <c r="I630" s="124"/>
      <c r="J630" s="114"/>
      <c r="P630" s="222"/>
      <c r="Y630" s="136"/>
    </row>
    <row r="631" spans="2:25" ht="18" customHeight="1">
      <c r="B631" s="124"/>
      <c r="C631" s="124"/>
      <c r="D631" s="124"/>
      <c r="E631" s="124"/>
      <c r="F631" s="124"/>
      <c r="G631" s="124"/>
      <c r="H631" s="124"/>
      <c r="I631" s="124"/>
      <c r="J631" s="114"/>
      <c r="P631" s="222"/>
      <c r="Y631" s="136"/>
    </row>
    <row r="632" spans="2:25" ht="18" customHeight="1">
      <c r="B632" s="124"/>
      <c r="C632" s="124"/>
      <c r="D632" s="124"/>
      <c r="E632" s="124"/>
      <c r="F632" s="124"/>
      <c r="G632" s="124"/>
      <c r="H632" s="124"/>
      <c r="I632" s="124"/>
      <c r="J632" s="114"/>
      <c r="P632" s="222"/>
      <c r="Y632" s="136"/>
    </row>
    <row r="633" spans="2:25" ht="18" customHeight="1">
      <c r="B633" s="124"/>
      <c r="C633" s="124"/>
      <c r="D633" s="124"/>
      <c r="E633" s="124"/>
      <c r="F633" s="124"/>
      <c r="G633" s="124"/>
      <c r="H633" s="124"/>
      <c r="I633" s="124"/>
      <c r="J633" s="114"/>
      <c r="P633" s="222"/>
      <c r="Y633" s="136"/>
    </row>
    <row r="634" spans="2:25" ht="18" customHeight="1">
      <c r="B634" s="124"/>
      <c r="C634" s="124"/>
      <c r="D634" s="124"/>
      <c r="E634" s="124"/>
      <c r="F634" s="124"/>
      <c r="G634" s="124"/>
      <c r="H634" s="124"/>
      <c r="I634" s="124"/>
      <c r="J634" s="114"/>
      <c r="P634" s="222"/>
      <c r="Y634" s="136"/>
    </row>
    <row r="635" spans="2:25" ht="18" customHeight="1">
      <c r="B635" s="124"/>
      <c r="C635" s="124"/>
      <c r="D635" s="124"/>
      <c r="E635" s="124"/>
      <c r="F635" s="124"/>
      <c r="G635" s="124"/>
      <c r="H635" s="124"/>
      <c r="I635" s="124"/>
      <c r="J635" s="114"/>
      <c r="P635" s="222"/>
      <c r="Y635" s="136"/>
    </row>
    <row r="636" spans="2:25" ht="18" customHeight="1">
      <c r="B636" s="124"/>
      <c r="C636" s="124"/>
      <c r="D636" s="124"/>
      <c r="E636" s="124"/>
      <c r="F636" s="124"/>
      <c r="G636" s="124"/>
      <c r="H636" s="124"/>
      <c r="I636" s="124"/>
      <c r="J636" s="114"/>
      <c r="P636" s="222"/>
      <c r="Y636" s="136"/>
    </row>
    <row r="637" spans="2:25" ht="18" customHeight="1">
      <c r="B637" s="124"/>
      <c r="C637" s="124"/>
      <c r="D637" s="124"/>
      <c r="E637" s="124"/>
      <c r="F637" s="124"/>
      <c r="G637" s="124"/>
      <c r="H637" s="124"/>
      <c r="I637" s="124"/>
      <c r="J637" s="114"/>
      <c r="P637" s="222"/>
      <c r="Y637" s="136"/>
    </row>
    <row r="638" spans="2:25" ht="18" customHeight="1">
      <c r="B638" s="124"/>
      <c r="C638" s="124"/>
      <c r="D638" s="124"/>
      <c r="E638" s="124"/>
      <c r="F638" s="124"/>
      <c r="G638" s="124"/>
      <c r="H638" s="124"/>
      <c r="I638" s="124"/>
      <c r="J638" s="114"/>
      <c r="P638" s="222"/>
      <c r="Y638" s="136"/>
    </row>
    <row r="639" spans="2:25" ht="18" customHeight="1">
      <c r="B639" s="124"/>
      <c r="C639" s="124"/>
      <c r="D639" s="124"/>
      <c r="E639" s="124"/>
      <c r="F639" s="124"/>
      <c r="G639" s="124"/>
      <c r="H639" s="124"/>
      <c r="I639" s="124"/>
      <c r="J639" s="114"/>
      <c r="P639" s="222"/>
      <c r="Y639" s="136"/>
    </row>
    <row r="640" spans="2:25" ht="18" customHeight="1">
      <c r="B640" s="124"/>
      <c r="C640" s="124"/>
      <c r="D640" s="124"/>
      <c r="E640" s="124"/>
      <c r="F640" s="124"/>
      <c r="G640" s="124"/>
      <c r="H640" s="124"/>
      <c r="I640" s="124"/>
      <c r="J640" s="114"/>
      <c r="P640" s="222"/>
      <c r="Y640" s="136"/>
    </row>
    <row r="641" spans="2:25" ht="18" customHeight="1">
      <c r="B641" s="124"/>
      <c r="C641" s="124"/>
      <c r="D641" s="124"/>
      <c r="E641" s="124"/>
      <c r="F641" s="124"/>
      <c r="G641" s="124"/>
      <c r="H641" s="124"/>
      <c r="I641" s="124"/>
      <c r="J641" s="114"/>
      <c r="P641" s="222"/>
      <c r="Y641" s="136"/>
    </row>
    <row r="642" spans="2:25" ht="18" customHeight="1">
      <c r="B642" s="124"/>
      <c r="C642" s="124"/>
      <c r="D642" s="124"/>
      <c r="E642" s="124"/>
      <c r="F642" s="124"/>
      <c r="G642" s="124"/>
      <c r="H642" s="124"/>
      <c r="I642" s="124"/>
      <c r="J642" s="114"/>
      <c r="P642" s="222"/>
      <c r="Y642" s="136"/>
    </row>
    <row r="643" spans="2:25" ht="18" customHeight="1">
      <c r="B643" s="124"/>
      <c r="C643" s="124"/>
      <c r="D643" s="124"/>
      <c r="E643" s="124"/>
      <c r="F643" s="124"/>
      <c r="G643" s="124"/>
      <c r="H643" s="124"/>
      <c r="I643" s="124"/>
      <c r="J643" s="114"/>
      <c r="P643" s="222"/>
      <c r="Y643" s="136"/>
    </row>
    <row r="644" spans="2:25" ht="18" customHeight="1">
      <c r="B644" s="124"/>
      <c r="C644" s="124"/>
      <c r="D644" s="124"/>
      <c r="E644" s="124"/>
      <c r="F644" s="124"/>
      <c r="G644" s="124"/>
      <c r="H644" s="124"/>
      <c r="I644" s="124"/>
      <c r="J644" s="114"/>
      <c r="P644" s="222"/>
      <c r="Y644" s="136"/>
    </row>
    <row r="645" spans="2:25" ht="18" customHeight="1">
      <c r="B645" s="124"/>
      <c r="C645" s="124"/>
      <c r="D645" s="124"/>
      <c r="E645" s="124"/>
      <c r="F645" s="124"/>
      <c r="G645" s="124"/>
      <c r="H645" s="124"/>
      <c r="I645" s="124"/>
      <c r="J645" s="114"/>
      <c r="P645" s="222"/>
      <c r="Y645" s="136"/>
    </row>
    <row r="646" spans="2:25" ht="18" customHeight="1">
      <c r="B646" s="124"/>
      <c r="C646" s="124"/>
      <c r="D646" s="124"/>
      <c r="E646" s="124"/>
      <c r="F646" s="124"/>
      <c r="G646" s="124"/>
      <c r="H646" s="124"/>
      <c r="I646" s="124"/>
      <c r="J646" s="114"/>
      <c r="P646" s="222"/>
      <c r="Y646" s="136"/>
    </row>
    <row r="647" spans="2:25" ht="18" customHeight="1">
      <c r="B647" s="124"/>
      <c r="C647" s="124"/>
      <c r="D647" s="124"/>
      <c r="E647" s="124"/>
      <c r="F647" s="124"/>
      <c r="G647" s="124"/>
      <c r="H647" s="124"/>
      <c r="I647" s="124"/>
      <c r="J647" s="114"/>
      <c r="P647" s="222"/>
      <c r="Y647" s="136"/>
    </row>
    <row r="648" spans="2:25" ht="18" customHeight="1">
      <c r="B648" s="124"/>
      <c r="C648" s="124"/>
      <c r="D648" s="124"/>
      <c r="E648" s="124"/>
      <c r="F648" s="124"/>
      <c r="G648" s="124"/>
      <c r="H648" s="124"/>
      <c r="I648" s="124"/>
      <c r="J648" s="114"/>
      <c r="P648" s="222"/>
      <c r="Y648" s="136"/>
    </row>
    <row r="649" spans="2:25" ht="18" customHeight="1">
      <c r="B649" s="124"/>
      <c r="C649" s="124"/>
      <c r="D649" s="124"/>
      <c r="E649" s="124"/>
      <c r="F649" s="124"/>
      <c r="G649" s="124"/>
      <c r="H649" s="124"/>
      <c r="I649" s="124"/>
      <c r="J649" s="114"/>
      <c r="P649" s="222"/>
      <c r="Y649" s="136"/>
    </row>
    <row r="650" spans="2:25" ht="18" customHeight="1">
      <c r="B650" s="124"/>
      <c r="C650" s="124"/>
      <c r="D650" s="124"/>
      <c r="E650" s="124"/>
      <c r="F650" s="124"/>
      <c r="G650" s="124"/>
      <c r="H650" s="124"/>
      <c r="I650" s="124"/>
      <c r="J650" s="114"/>
      <c r="P650" s="222"/>
      <c r="Y650" s="136"/>
    </row>
    <row r="651" spans="2:25" ht="18" customHeight="1">
      <c r="B651" s="124"/>
      <c r="C651" s="124"/>
      <c r="D651" s="124"/>
      <c r="E651" s="124"/>
      <c r="F651" s="124"/>
      <c r="G651" s="124"/>
      <c r="H651" s="124"/>
      <c r="I651" s="124"/>
      <c r="J651" s="114"/>
      <c r="P651" s="222"/>
      <c r="Y651" s="136"/>
    </row>
    <row r="652" spans="2:25" ht="18" customHeight="1">
      <c r="B652" s="124"/>
      <c r="C652" s="124"/>
      <c r="D652" s="124"/>
      <c r="E652" s="124"/>
      <c r="F652" s="124"/>
      <c r="G652" s="124"/>
      <c r="H652" s="124"/>
      <c r="I652" s="124"/>
      <c r="J652" s="114"/>
      <c r="P652" s="222"/>
      <c r="Y652" s="136"/>
    </row>
    <row r="653" spans="2:25" ht="18" customHeight="1">
      <c r="B653" s="124"/>
      <c r="C653" s="124"/>
      <c r="D653" s="124"/>
      <c r="E653" s="124"/>
      <c r="F653" s="124"/>
      <c r="G653" s="124"/>
      <c r="H653" s="124"/>
      <c r="I653" s="124"/>
      <c r="J653" s="114"/>
      <c r="P653" s="222"/>
      <c r="Y653" s="136"/>
    </row>
    <row r="654" spans="2:25" ht="18" customHeight="1">
      <c r="B654" s="124"/>
      <c r="C654" s="124"/>
      <c r="D654" s="124"/>
      <c r="E654" s="124"/>
      <c r="F654" s="124"/>
      <c r="G654" s="124"/>
      <c r="H654" s="124"/>
      <c r="I654" s="124"/>
      <c r="J654" s="114"/>
      <c r="P654" s="222"/>
      <c r="Y654" s="136"/>
    </row>
    <row r="655" spans="2:25" ht="18" customHeight="1">
      <c r="B655" s="124"/>
      <c r="C655" s="124"/>
      <c r="D655" s="124"/>
      <c r="E655" s="124"/>
      <c r="F655" s="124"/>
      <c r="G655" s="124"/>
      <c r="H655" s="124"/>
      <c r="I655" s="124"/>
      <c r="J655" s="114"/>
      <c r="P655" s="222"/>
      <c r="Y655" s="136"/>
    </row>
    <row r="656" spans="2:25" ht="18" customHeight="1">
      <c r="B656" s="124"/>
      <c r="C656" s="124"/>
      <c r="D656" s="124"/>
      <c r="E656" s="124"/>
      <c r="F656" s="124"/>
      <c r="G656" s="124"/>
      <c r="H656" s="124"/>
      <c r="I656" s="124"/>
      <c r="J656" s="114"/>
      <c r="P656" s="222"/>
      <c r="Y656" s="136"/>
    </row>
    <row r="657" spans="2:25" ht="18" customHeight="1">
      <c r="B657" s="124"/>
      <c r="C657" s="124"/>
      <c r="D657" s="124"/>
      <c r="E657" s="124"/>
      <c r="F657" s="124"/>
      <c r="G657" s="124"/>
      <c r="H657" s="124"/>
      <c r="I657" s="124"/>
      <c r="J657" s="114"/>
      <c r="P657" s="222"/>
      <c r="Y657" s="136"/>
    </row>
    <row r="658" spans="2:25" ht="18" customHeight="1">
      <c r="B658" s="124"/>
      <c r="C658" s="124"/>
      <c r="D658" s="124"/>
      <c r="E658" s="124"/>
      <c r="F658" s="124"/>
      <c r="G658" s="124"/>
      <c r="H658" s="124"/>
      <c r="I658" s="124"/>
      <c r="J658" s="114"/>
      <c r="P658" s="222"/>
      <c r="Y658" s="136"/>
    </row>
    <row r="659" spans="2:25" ht="18" customHeight="1">
      <c r="B659" s="124"/>
      <c r="C659" s="124"/>
      <c r="D659" s="124"/>
      <c r="E659" s="124"/>
      <c r="F659" s="124"/>
      <c r="G659" s="124"/>
      <c r="H659" s="124"/>
      <c r="I659" s="124"/>
      <c r="J659" s="114"/>
      <c r="P659" s="222"/>
      <c r="Y659" s="136"/>
    </row>
    <row r="660" spans="2:25" ht="18" customHeight="1">
      <c r="B660" s="124"/>
      <c r="C660" s="124"/>
      <c r="D660" s="124"/>
      <c r="E660" s="124"/>
      <c r="F660" s="124"/>
      <c r="G660" s="124"/>
      <c r="H660" s="124"/>
      <c r="I660" s="124"/>
      <c r="J660" s="114"/>
      <c r="P660" s="222"/>
      <c r="Y660" s="136"/>
    </row>
    <row r="661" spans="2:25" ht="18" customHeight="1">
      <c r="B661" s="124"/>
      <c r="C661" s="124"/>
      <c r="D661" s="124"/>
      <c r="E661" s="124"/>
      <c r="F661" s="124"/>
      <c r="G661" s="124"/>
      <c r="H661" s="124"/>
      <c r="I661" s="124"/>
      <c r="J661" s="114"/>
      <c r="P661" s="222"/>
      <c r="Y661" s="136"/>
    </row>
    <row r="662" spans="2:25" ht="18" customHeight="1">
      <c r="B662" s="124"/>
      <c r="C662" s="124"/>
      <c r="D662" s="124"/>
      <c r="E662" s="124"/>
      <c r="F662" s="124"/>
      <c r="G662" s="124"/>
      <c r="H662" s="124"/>
      <c r="I662" s="124"/>
      <c r="J662" s="114"/>
      <c r="P662" s="222"/>
      <c r="Y662" s="136"/>
    </row>
    <row r="663" spans="2:25" ht="18" customHeight="1">
      <c r="B663" s="124"/>
      <c r="C663" s="124"/>
      <c r="D663" s="124"/>
      <c r="E663" s="124"/>
      <c r="F663" s="124"/>
      <c r="G663" s="124"/>
      <c r="H663" s="124"/>
      <c r="I663" s="124"/>
      <c r="J663" s="114"/>
      <c r="P663" s="222"/>
      <c r="Y663" s="136"/>
    </row>
    <row r="664" spans="2:25" ht="18" customHeight="1">
      <c r="B664" s="124"/>
      <c r="C664" s="124"/>
      <c r="D664" s="124"/>
      <c r="E664" s="124"/>
      <c r="F664" s="124"/>
      <c r="G664" s="124"/>
      <c r="H664" s="124"/>
      <c r="I664" s="124"/>
      <c r="J664" s="114"/>
      <c r="P664" s="222"/>
      <c r="Y664" s="136"/>
    </row>
    <row r="665" spans="2:25" ht="18" customHeight="1">
      <c r="B665" s="124"/>
      <c r="C665" s="124"/>
      <c r="D665" s="124"/>
      <c r="E665" s="124"/>
      <c r="F665" s="124"/>
      <c r="G665" s="124"/>
      <c r="H665" s="124"/>
      <c r="I665" s="124"/>
      <c r="J665" s="114"/>
      <c r="P665" s="222"/>
      <c r="Y665" s="136"/>
    </row>
    <row r="666" spans="2:25" ht="18" customHeight="1">
      <c r="B666" s="124"/>
      <c r="C666" s="124"/>
      <c r="D666" s="124"/>
      <c r="E666" s="124"/>
      <c r="F666" s="124"/>
      <c r="G666" s="124"/>
      <c r="H666" s="124"/>
      <c r="I666" s="124"/>
      <c r="J666" s="114"/>
      <c r="P666" s="222"/>
      <c r="Y666" s="136"/>
    </row>
    <row r="667" spans="2:25" ht="18" customHeight="1">
      <c r="B667" s="124"/>
      <c r="C667" s="124"/>
      <c r="D667" s="124"/>
      <c r="E667" s="124"/>
      <c r="F667" s="124"/>
      <c r="G667" s="124"/>
      <c r="H667" s="124"/>
      <c r="I667" s="124"/>
      <c r="J667" s="114"/>
      <c r="P667" s="222"/>
      <c r="Y667" s="136"/>
    </row>
    <row r="668" spans="2:25" ht="18" customHeight="1">
      <c r="B668" s="124"/>
      <c r="C668" s="124"/>
      <c r="D668" s="124"/>
      <c r="E668" s="124"/>
      <c r="F668" s="124"/>
      <c r="G668" s="124"/>
      <c r="H668" s="124"/>
      <c r="I668" s="124"/>
      <c r="J668" s="114"/>
      <c r="P668" s="222"/>
      <c r="Y668" s="136"/>
    </row>
    <row r="669" spans="2:25" ht="18" customHeight="1">
      <c r="B669" s="124"/>
      <c r="C669" s="124"/>
      <c r="D669" s="124"/>
      <c r="E669" s="124"/>
      <c r="F669" s="124"/>
      <c r="G669" s="124"/>
      <c r="H669" s="124"/>
      <c r="I669" s="124"/>
      <c r="J669" s="114"/>
      <c r="P669" s="222"/>
      <c r="Y669" s="136"/>
    </row>
    <row r="670" spans="2:25" ht="18" customHeight="1">
      <c r="B670" s="124"/>
      <c r="C670" s="124"/>
      <c r="D670" s="124"/>
      <c r="E670" s="124"/>
      <c r="F670" s="124"/>
      <c r="G670" s="124"/>
      <c r="H670" s="124"/>
      <c r="I670" s="124"/>
      <c r="J670" s="114"/>
      <c r="P670" s="222"/>
      <c r="Y670" s="136"/>
    </row>
    <row r="671" spans="2:25" ht="18" customHeight="1">
      <c r="B671" s="124"/>
      <c r="C671" s="124"/>
      <c r="D671" s="124"/>
      <c r="E671" s="124"/>
      <c r="F671" s="124"/>
      <c r="G671" s="124"/>
      <c r="H671" s="124"/>
      <c r="I671" s="124"/>
      <c r="J671" s="114"/>
      <c r="P671" s="222"/>
      <c r="Y671" s="136"/>
    </row>
    <row r="672" spans="2:25" ht="18" customHeight="1">
      <c r="B672" s="124"/>
      <c r="C672" s="124"/>
      <c r="D672" s="124"/>
      <c r="E672" s="124"/>
      <c r="F672" s="124"/>
      <c r="G672" s="124"/>
      <c r="H672" s="124"/>
      <c r="I672" s="124"/>
      <c r="J672" s="114"/>
      <c r="P672" s="222"/>
      <c r="Y672" s="136"/>
    </row>
    <row r="673" spans="2:25" ht="18" customHeight="1">
      <c r="B673" s="124"/>
      <c r="C673" s="124"/>
      <c r="D673" s="124"/>
      <c r="E673" s="124"/>
      <c r="F673" s="124"/>
      <c r="G673" s="124"/>
      <c r="H673" s="124"/>
      <c r="I673" s="124"/>
      <c r="J673" s="114"/>
      <c r="P673" s="222"/>
      <c r="Y673" s="136"/>
    </row>
    <row r="674" spans="2:25" ht="18" customHeight="1">
      <c r="B674" s="124"/>
      <c r="C674" s="124"/>
      <c r="D674" s="124"/>
      <c r="E674" s="124"/>
      <c r="F674" s="124"/>
      <c r="G674" s="124"/>
      <c r="H674" s="124"/>
      <c r="I674" s="124"/>
      <c r="J674" s="114"/>
      <c r="P674" s="222"/>
      <c r="Y674" s="136"/>
    </row>
    <row r="675" spans="2:25" ht="18" customHeight="1">
      <c r="B675" s="124"/>
      <c r="C675" s="124"/>
      <c r="D675" s="124"/>
      <c r="E675" s="124"/>
      <c r="F675" s="124"/>
      <c r="G675" s="124"/>
      <c r="H675" s="124"/>
      <c r="I675" s="124"/>
      <c r="J675" s="114"/>
      <c r="P675" s="222"/>
      <c r="Y675" s="136"/>
    </row>
    <row r="676" spans="2:25" ht="18" customHeight="1">
      <c r="B676" s="124"/>
      <c r="C676" s="124"/>
      <c r="D676" s="124"/>
      <c r="E676" s="124"/>
      <c r="F676" s="124"/>
      <c r="G676" s="124"/>
      <c r="H676" s="124"/>
      <c r="I676" s="124"/>
      <c r="J676" s="114"/>
      <c r="P676" s="222"/>
      <c r="Y676" s="136"/>
    </row>
    <row r="677" spans="2:25" ht="18" customHeight="1">
      <c r="B677" s="124"/>
      <c r="C677" s="124"/>
      <c r="D677" s="124"/>
      <c r="E677" s="124"/>
      <c r="F677" s="124"/>
      <c r="G677" s="124"/>
      <c r="H677" s="124"/>
      <c r="I677" s="124"/>
      <c r="J677" s="114"/>
      <c r="P677" s="222"/>
      <c r="Y677" s="136"/>
    </row>
    <row r="678" spans="2:25" ht="18" customHeight="1">
      <c r="B678" s="124"/>
      <c r="C678" s="124"/>
      <c r="D678" s="124"/>
      <c r="E678" s="124"/>
      <c r="F678" s="124"/>
      <c r="G678" s="124"/>
      <c r="H678" s="124"/>
      <c r="I678" s="124"/>
      <c r="J678" s="114"/>
      <c r="P678" s="222"/>
      <c r="Y678" s="136"/>
    </row>
    <row r="679" spans="2:25" ht="18" customHeight="1">
      <c r="B679" s="124"/>
      <c r="C679" s="124"/>
      <c r="D679" s="124"/>
      <c r="E679" s="124"/>
      <c r="F679" s="124"/>
      <c r="G679" s="124"/>
      <c r="H679" s="124"/>
      <c r="I679" s="124"/>
      <c r="J679" s="114"/>
      <c r="P679" s="222"/>
      <c r="Y679" s="136"/>
    </row>
    <row r="680" spans="2:25" ht="18" customHeight="1">
      <c r="B680" s="124"/>
      <c r="C680" s="124"/>
      <c r="D680" s="124"/>
      <c r="E680" s="124"/>
      <c r="F680" s="124"/>
      <c r="G680" s="124"/>
      <c r="H680" s="124"/>
      <c r="I680" s="124"/>
      <c r="J680" s="114"/>
      <c r="P680" s="222"/>
      <c r="Y680" s="136"/>
    </row>
    <row r="681" spans="2:25" ht="18" customHeight="1">
      <c r="B681" s="124"/>
      <c r="C681" s="124"/>
      <c r="D681" s="124"/>
      <c r="E681" s="124"/>
      <c r="F681" s="124"/>
      <c r="G681" s="124"/>
      <c r="H681" s="124"/>
      <c r="I681" s="124"/>
      <c r="J681" s="114"/>
      <c r="P681" s="222"/>
      <c r="Y681" s="136"/>
    </row>
    <row r="682" spans="2:25" ht="18" customHeight="1">
      <c r="B682" s="124"/>
      <c r="C682" s="124"/>
      <c r="D682" s="124"/>
      <c r="E682" s="124"/>
      <c r="F682" s="124"/>
      <c r="G682" s="124"/>
      <c r="H682" s="124"/>
      <c r="I682" s="124"/>
      <c r="J682" s="114"/>
      <c r="P682" s="222"/>
      <c r="Y682" s="136"/>
    </row>
    <row r="683" spans="2:25" ht="18" customHeight="1">
      <c r="B683" s="124"/>
      <c r="C683" s="124"/>
      <c r="D683" s="124"/>
      <c r="E683" s="124"/>
      <c r="F683" s="124"/>
      <c r="G683" s="124"/>
      <c r="H683" s="124"/>
      <c r="I683" s="124"/>
      <c r="J683" s="114"/>
      <c r="P683" s="222"/>
      <c r="Y683" s="136"/>
    </row>
    <row r="684" spans="2:25" ht="18" customHeight="1">
      <c r="B684" s="124"/>
      <c r="C684" s="124"/>
      <c r="D684" s="124"/>
      <c r="E684" s="124"/>
      <c r="F684" s="124"/>
      <c r="G684" s="124"/>
      <c r="H684" s="124"/>
      <c r="I684" s="124"/>
      <c r="J684" s="114"/>
      <c r="P684" s="222"/>
      <c r="Y684" s="136"/>
    </row>
    <row r="685" spans="2:25" ht="18" customHeight="1">
      <c r="B685" s="124"/>
      <c r="C685" s="124"/>
      <c r="D685" s="124"/>
      <c r="E685" s="124"/>
      <c r="F685" s="124"/>
      <c r="G685" s="124"/>
      <c r="H685" s="124"/>
      <c r="I685" s="124"/>
      <c r="J685" s="114"/>
      <c r="P685" s="222"/>
      <c r="Y685" s="136"/>
    </row>
    <row r="686" spans="2:25" ht="18" customHeight="1">
      <c r="B686" s="124"/>
      <c r="C686" s="124"/>
      <c r="D686" s="124"/>
      <c r="E686" s="124"/>
      <c r="F686" s="124"/>
      <c r="G686" s="124"/>
      <c r="H686" s="124"/>
      <c r="I686" s="124"/>
      <c r="J686" s="114"/>
      <c r="P686" s="222"/>
      <c r="Y686" s="136"/>
    </row>
    <row r="687" spans="2:25" ht="18" customHeight="1">
      <c r="B687" s="124"/>
      <c r="C687" s="124"/>
      <c r="D687" s="124"/>
      <c r="E687" s="124"/>
      <c r="F687" s="124"/>
      <c r="G687" s="124"/>
      <c r="H687" s="124"/>
      <c r="I687" s="124"/>
      <c r="J687" s="114"/>
      <c r="P687" s="222"/>
      <c r="Y687" s="136"/>
    </row>
    <row r="688" spans="2:25" ht="18" customHeight="1">
      <c r="B688" s="124"/>
      <c r="C688" s="124"/>
      <c r="D688" s="124"/>
      <c r="E688" s="124"/>
      <c r="F688" s="124"/>
      <c r="G688" s="124"/>
      <c r="H688" s="124"/>
      <c r="I688" s="124"/>
      <c r="J688" s="114"/>
      <c r="P688" s="222"/>
      <c r="Y688" s="136"/>
    </row>
    <row r="689" spans="2:25" ht="18" customHeight="1">
      <c r="B689" s="124"/>
      <c r="C689" s="124"/>
      <c r="D689" s="124"/>
      <c r="E689" s="124"/>
      <c r="F689" s="124"/>
      <c r="G689" s="124"/>
      <c r="H689" s="124"/>
      <c r="I689" s="124"/>
      <c r="J689" s="114"/>
      <c r="P689" s="222"/>
      <c r="Y689" s="136"/>
    </row>
    <row r="690" spans="2:25" ht="18" customHeight="1">
      <c r="B690" s="124"/>
      <c r="C690" s="124"/>
      <c r="D690" s="124"/>
      <c r="E690" s="124"/>
      <c r="F690" s="124"/>
      <c r="G690" s="124"/>
      <c r="H690" s="124"/>
      <c r="I690" s="124"/>
      <c r="J690" s="114"/>
      <c r="P690" s="222"/>
      <c r="Y690" s="136"/>
    </row>
    <row r="691" spans="2:25" ht="18" customHeight="1">
      <c r="B691" s="124"/>
      <c r="C691" s="124"/>
      <c r="D691" s="124"/>
      <c r="E691" s="124"/>
      <c r="F691" s="124"/>
      <c r="G691" s="124"/>
      <c r="H691" s="124"/>
      <c r="I691" s="124"/>
      <c r="J691" s="114"/>
      <c r="P691" s="222"/>
      <c r="Y691" s="136"/>
    </row>
    <row r="692" spans="2:25" ht="18" customHeight="1">
      <c r="B692" s="124"/>
      <c r="C692" s="124"/>
      <c r="D692" s="124"/>
      <c r="E692" s="124"/>
      <c r="F692" s="124"/>
      <c r="G692" s="124"/>
      <c r="H692" s="124"/>
      <c r="I692" s="124"/>
      <c r="J692" s="114"/>
      <c r="P692" s="222"/>
      <c r="Y692" s="136"/>
    </row>
    <row r="693" spans="2:25" ht="18" customHeight="1">
      <c r="B693" s="124"/>
      <c r="C693" s="124"/>
      <c r="D693" s="124"/>
      <c r="E693" s="124"/>
      <c r="F693" s="124"/>
      <c r="G693" s="124"/>
      <c r="H693" s="124"/>
      <c r="I693" s="124"/>
      <c r="J693" s="114"/>
      <c r="P693" s="222"/>
      <c r="Y693" s="136"/>
    </row>
    <row r="694" spans="2:25" ht="18" customHeight="1">
      <c r="B694" s="124"/>
      <c r="C694" s="124"/>
      <c r="D694" s="124"/>
      <c r="E694" s="124"/>
      <c r="F694" s="124"/>
      <c r="G694" s="124"/>
      <c r="H694" s="124"/>
      <c r="I694" s="124"/>
      <c r="J694" s="114"/>
      <c r="P694" s="222"/>
      <c r="Y694" s="136"/>
    </row>
    <row r="695" spans="2:25" ht="18" customHeight="1">
      <c r="B695" s="124"/>
      <c r="C695" s="124"/>
      <c r="D695" s="124"/>
      <c r="E695" s="124"/>
      <c r="F695" s="124"/>
      <c r="G695" s="124"/>
      <c r="H695" s="124"/>
      <c r="I695" s="124"/>
      <c r="J695" s="114"/>
      <c r="P695" s="222"/>
      <c r="Y695" s="136"/>
    </row>
    <row r="696" spans="2:25" ht="18" customHeight="1">
      <c r="B696" s="124"/>
      <c r="C696" s="124"/>
      <c r="D696" s="124"/>
      <c r="E696" s="124"/>
      <c r="F696" s="124"/>
      <c r="G696" s="124"/>
      <c r="H696" s="124"/>
      <c r="I696" s="124"/>
      <c r="J696" s="114"/>
      <c r="P696" s="222"/>
      <c r="Y696" s="136"/>
    </row>
    <row r="697" spans="2:25" ht="18" customHeight="1">
      <c r="B697" s="124"/>
      <c r="C697" s="124"/>
      <c r="D697" s="124"/>
      <c r="E697" s="124"/>
      <c r="F697" s="124"/>
      <c r="G697" s="124"/>
      <c r="H697" s="124"/>
      <c r="I697" s="124"/>
      <c r="J697" s="114"/>
      <c r="P697" s="222"/>
      <c r="Y697" s="136"/>
    </row>
    <row r="698" spans="2:25" ht="18" customHeight="1">
      <c r="B698" s="124"/>
      <c r="C698" s="124"/>
      <c r="D698" s="124"/>
      <c r="E698" s="124"/>
      <c r="F698" s="124"/>
      <c r="G698" s="124"/>
      <c r="H698" s="124"/>
      <c r="I698" s="124"/>
      <c r="J698" s="114"/>
      <c r="P698" s="222"/>
      <c r="Y698" s="136"/>
    </row>
    <row r="699" spans="2:25" ht="18" customHeight="1">
      <c r="B699" s="124"/>
      <c r="C699" s="124"/>
      <c r="D699" s="124"/>
      <c r="E699" s="124"/>
      <c r="F699" s="124"/>
      <c r="G699" s="124"/>
      <c r="H699" s="124"/>
      <c r="I699" s="124"/>
      <c r="J699" s="114"/>
      <c r="P699" s="222"/>
      <c r="Y699" s="136"/>
    </row>
    <row r="700" spans="2:25" ht="18" customHeight="1">
      <c r="B700" s="124"/>
      <c r="C700" s="124"/>
      <c r="D700" s="124"/>
      <c r="E700" s="124"/>
      <c r="F700" s="124"/>
      <c r="G700" s="124"/>
      <c r="H700" s="124"/>
      <c r="I700" s="124"/>
      <c r="J700" s="114"/>
      <c r="P700" s="222"/>
      <c r="Y700" s="136"/>
    </row>
    <row r="701" spans="2:25" ht="18" customHeight="1">
      <c r="B701" s="124"/>
      <c r="C701" s="124"/>
      <c r="D701" s="124"/>
      <c r="E701" s="124"/>
      <c r="F701" s="124"/>
      <c r="G701" s="124"/>
      <c r="H701" s="124"/>
      <c r="I701" s="124"/>
      <c r="J701" s="114"/>
      <c r="P701" s="222"/>
      <c r="Y701" s="136"/>
    </row>
    <row r="702" spans="2:25" ht="18" customHeight="1">
      <c r="B702" s="124"/>
      <c r="C702" s="124"/>
      <c r="D702" s="124"/>
      <c r="E702" s="124"/>
      <c r="F702" s="124"/>
      <c r="G702" s="124"/>
      <c r="H702" s="124"/>
      <c r="I702" s="124"/>
      <c r="J702" s="114"/>
      <c r="P702" s="222"/>
      <c r="Y702" s="136"/>
    </row>
    <row r="703" spans="2:25" ht="18" customHeight="1">
      <c r="B703" s="124"/>
      <c r="C703" s="124"/>
      <c r="D703" s="124"/>
      <c r="E703" s="124"/>
      <c r="F703" s="124"/>
      <c r="G703" s="124"/>
      <c r="H703" s="124"/>
      <c r="I703" s="124"/>
      <c r="J703" s="114"/>
      <c r="P703" s="222"/>
      <c r="Y703" s="136"/>
    </row>
    <row r="704" spans="2:25" ht="18" customHeight="1">
      <c r="B704" s="124"/>
      <c r="C704" s="124"/>
      <c r="D704" s="124"/>
      <c r="E704" s="124"/>
      <c r="F704" s="124"/>
      <c r="G704" s="124"/>
      <c r="H704" s="124"/>
      <c r="I704" s="124"/>
      <c r="J704" s="114"/>
      <c r="P704" s="222"/>
      <c r="Y704" s="136"/>
    </row>
    <row r="705" spans="2:25" ht="18" customHeight="1">
      <c r="B705" s="124"/>
      <c r="C705" s="124"/>
      <c r="D705" s="124"/>
      <c r="E705" s="124"/>
      <c r="F705" s="124"/>
      <c r="G705" s="124"/>
      <c r="H705" s="124"/>
      <c r="I705" s="124"/>
      <c r="J705" s="114"/>
      <c r="P705" s="222"/>
      <c r="Y705" s="136"/>
    </row>
    <row r="706" spans="2:25" ht="18" customHeight="1">
      <c r="B706" s="124"/>
      <c r="C706" s="124"/>
      <c r="D706" s="124"/>
      <c r="E706" s="124"/>
      <c r="F706" s="124"/>
      <c r="G706" s="124"/>
      <c r="H706" s="124"/>
      <c r="I706" s="124"/>
      <c r="J706" s="114"/>
      <c r="P706" s="222"/>
      <c r="Y706" s="136"/>
    </row>
    <row r="707" spans="2:25" ht="18" customHeight="1">
      <c r="B707" s="124"/>
      <c r="C707" s="124"/>
      <c r="D707" s="124"/>
      <c r="E707" s="124"/>
      <c r="F707" s="124"/>
      <c r="G707" s="124"/>
      <c r="H707" s="124"/>
      <c r="I707" s="124"/>
      <c r="J707" s="114"/>
      <c r="P707" s="222"/>
      <c r="Y707" s="136"/>
    </row>
    <row r="708" spans="2:25" ht="18" customHeight="1">
      <c r="B708" s="124"/>
      <c r="C708" s="124"/>
      <c r="D708" s="124"/>
      <c r="E708" s="124"/>
      <c r="F708" s="124"/>
      <c r="G708" s="124"/>
      <c r="H708" s="124"/>
      <c r="I708" s="124"/>
      <c r="J708" s="114"/>
      <c r="P708" s="222"/>
      <c r="Y708" s="136"/>
    </row>
    <row r="709" spans="2:25" ht="18" customHeight="1">
      <c r="B709" s="124"/>
      <c r="C709" s="124"/>
      <c r="D709" s="124"/>
      <c r="E709" s="124"/>
      <c r="F709" s="124"/>
      <c r="G709" s="124"/>
      <c r="H709" s="124"/>
      <c r="I709" s="124"/>
      <c r="J709" s="114"/>
      <c r="P709" s="222"/>
      <c r="Y709" s="136"/>
    </row>
    <row r="710" spans="2:25" ht="18" customHeight="1">
      <c r="B710" s="124"/>
      <c r="C710" s="124"/>
      <c r="D710" s="124"/>
      <c r="E710" s="124"/>
      <c r="F710" s="124"/>
      <c r="G710" s="124"/>
      <c r="H710" s="124"/>
      <c r="I710" s="124"/>
      <c r="J710" s="114"/>
      <c r="P710" s="222"/>
      <c r="Y710" s="136"/>
    </row>
    <row r="711" spans="2:25" ht="18" customHeight="1">
      <c r="B711" s="124"/>
      <c r="C711" s="124"/>
      <c r="D711" s="124"/>
      <c r="E711" s="124"/>
      <c r="F711" s="124"/>
      <c r="G711" s="124"/>
      <c r="H711" s="124"/>
      <c r="I711" s="124"/>
      <c r="J711" s="114"/>
      <c r="P711" s="222"/>
      <c r="Y711" s="136"/>
    </row>
    <row r="712" spans="2:25" ht="18" customHeight="1">
      <c r="B712" s="124"/>
      <c r="C712" s="124"/>
      <c r="D712" s="124"/>
      <c r="E712" s="124"/>
      <c r="F712" s="124"/>
      <c r="G712" s="124"/>
      <c r="H712" s="124"/>
      <c r="I712" s="124"/>
      <c r="J712" s="114"/>
      <c r="P712" s="222"/>
      <c r="Y712" s="136"/>
    </row>
    <row r="713" spans="2:25" ht="18" customHeight="1">
      <c r="B713" s="124"/>
      <c r="C713" s="124"/>
      <c r="D713" s="124"/>
      <c r="E713" s="124"/>
      <c r="F713" s="124"/>
      <c r="G713" s="124"/>
      <c r="H713" s="124"/>
      <c r="I713" s="124"/>
      <c r="J713" s="114"/>
      <c r="P713" s="222"/>
      <c r="Y713" s="136"/>
    </row>
    <row r="714" spans="2:25" ht="18" customHeight="1">
      <c r="B714" s="124"/>
      <c r="C714" s="124"/>
      <c r="D714" s="124"/>
      <c r="E714" s="124"/>
      <c r="F714" s="124"/>
      <c r="G714" s="124"/>
      <c r="H714" s="124"/>
      <c r="I714" s="124"/>
      <c r="J714" s="114"/>
      <c r="P714" s="222"/>
      <c r="Y714" s="136"/>
    </row>
    <row r="715" spans="2:25" ht="18" customHeight="1">
      <c r="B715" s="124"/>
      <c r="C715" s="124"/>
      <c r="D715" s="124"/>
      <c r="E715" s="124"/>
      <c r="F715" s="124"/>
      <c r="G715" s="124"/>
      <c r="H715" s="124"/>
      <c r="I715" s="124"/>
      <c r="J715" s="114"/>
      <c r="P715" s="222"/>
      <c r="Y715" s="136"/>
    </row>
    <row r="716" spans="2:25" ht="18" customHeight="1">
      <c r="B716" s="124"/>
      <c r="C716" s="124"/>
      <c r="D716" s="124"/>
      <c r="E716" s="124"/>
      <c r="F716" s="124"/>
      <c r="G716" s="124"/>
      <c r="H716" s="124"/>
      <c r="I716" s="124"/>
      <c r="J716" s="114"/>
      <c r="P716" s="222"/>
      <c r="Y716" s="136"/>
    </row>
    <row r="717" spans="2:25" ht="18" customHeight="1">
      <c r="B717" s="124"/>
      <c r="C717" s="124"/>
      <c r="D717" s="124"/>
      <c r="E717" s="124"/>
      <c r="F717" s="124"/>
      <c r="G717" s="124"/>
      <c r="H717" s="124"/>
      <c r="I717" s="124"/>
      <c r="J717" s="114"/>
      <c r="P717" s="222"/>
      <c r="Y717" s="136"/>
    </row>
    <row r="718" spans="2:25" ht="18" customHeight="1">
      <c r="B718" s="124"/>
      <c r="C718" s="124"/>
      <c r="D718" s="124"/>
      <c r="E718" s="124"/>
      <c r="F718" s="124"/>
      <c r="G718" s="124"/>
      <c r="H718" s="124"/>
      <c r="I718" s="124"/>
      <c r="J718" s="114"/>
      <c r="P718" s="222"/>
      <c r="Y718" s="136"/>
    </row>
    <row r="719" spans="2:25" ht="18" customHeight="1">
      <c r="B719" s="124"/>
      <c r="C719" s="124"/>
      <c r="D719" s="124"/>
      <c r="E719" s="124"/>
      <c r="F719" s="124"/>
      <c r="G719" s="124"/>
      <c r="H719" s="124"/>
      <c r="I719" s="124"/>
      <c r="J719" s="114"/>
      <c r="P719" s="222"/>
      <c r="Y719" s="136"/>
    </row>
    <row r="720" spans="2:25" ht="18" customHeight="1">
      <c r="B720" s="124"/>
      <c r="C720" s="124"/>
      <c r="D720" s="124"/>
      <c r="E720" s="124"/>
      <c r="F720" s="124"/>
      <c r="G720" s="124"/>
      <c r="H720" s="124"/>
      <c r="I720" s="124"/>
      <c r="J720" s="114"/>
      <c r="P720" s="222"/>
      <c r="Y720" s="136"/>
    </row>
    <row r="721" spans="2:25" ht="18" customHeight="1">
      <c r="B721" s="124"/>
      <c r="C721" s="124"/>
      <c r="D721" s="124"/>
      <c r="E721" s="124"/>
      <c r="F721" s="124"/>
      <c r="G721" s="124"/>
      <c r="H721" s="124"/>
      <c r="I721" s="124"/>
      <c r="J721" s="114"/>
      <c r="P721" s="222"/>
      <c r="Y721" s="136"/>
    </row>
    <row r="722" spans="2:25" ht="18" customHeight="1">
      <c r="B722" s="124"/>
      <c r="C722" s="124"/>
      <c r="D722" s="124"/>
      <c r="E722" s="124"/>
      <c r="F722" s="124"/>
      <c r="G722" s="124"/>
      <c r="H722" s="124"/>
      <c r="I722" s="124"/>
      <c r="J722" s="114"/>
      <c r="P722" s="222"/>
      <c r="Y722" s="136"/>
    </row>
    <row r="723" spans="2:25" ht="18" customHeight="1">
      <c r="B723" s="124"/>
      <c r="C723" s="124"/>
      <c r="D723" s="124"/>
      <c r="E723" s="124"/>
      <c r="F723" s="124"/>
      <c r="G723" s="124"/>
      <c r="H723" s="124"/>
      <c r="I723" s="124"/>
      <c r="J723" s="114"/>
      <c r="P723" s="222"/>
      <c r="Y723" s="136"/>
    </row>
    <row r="724" spans="2:25" ht="18" customHeight="1">
      <c r="B724" s="124"/>
      <c r="C724" s="124"/>
      <c r="D724" s="124"/>
      <c r="E724" s="124"/>
      <c r="F724" s="124"/>
      <c r="G724" s="124"/>
      <c r="H724" s="124"/>
      <c r="I724" s="124"/>
      <c r="J724" s="114"/>
      <c r="P724" s="222"/>
      <c r="Y724" s="136"/>
    </row>
    <row r="725" spans="2:25" ht="18" customHeight="1">
      <c r="B725" s="124"/>
      <c r="C725" s="124"/>
      <c r="D725" s="124"/>
      <c r="E725" s="124"/>
      <c r="F725" s="124"/>
      <c r="G725" s="124"/>
      <c r="H725" s="124"/>
      <c r="I725" s="124"/>
      <c r="J725" s="114"/>
      <c r="P725" s="222"/>
      <c r="Y725" s="136"/>
    </row>
    <row r="726" spans="2:25" ht="18" customHeight="1">
      <c r="B726" s="124"/>
      <c r="C726" s="124"/>
      <c r="D726" s="124"/>
      <c r="E726" s="124"/>
      <c r="F726" s="124"/>
      <c r="G726" s="124"/>
      <c r="H726" s="124"/>
      <c r="I726" s="124"/>
      <c r="J726" s="114"/>
      <c r="P726" s="222"/>
      <c r="Y726" s="136"/>
    </row>
    <row r="727" spans="2:25" ht="18" customHeight="1">
      <c r="B727" s="124"/>
      <c r="C727" s="124"/>
      <c r="D727" s="124"/>
      <c r="E727" s="124"/>
      <c r="F727" s="124"/>
      <c r="G727" s="124"/>
      <c r="H727" s="124"/>
      <c r="I727" s="124"/>
      <c r="J727" s="114"/>
      <c r="P727" s="222"/>
      <c r="Y727" s="136"/>
    </row>
    <row r="728" spans="2:25" ht="18" customHeight="1">
      <c r="B728" s="124"/>
      <c r="C728" s="124"/>
      <c r="D728" s="124"/>
      <c r="E728" s="124"/>
      <c r="F728" s="124"/>
      <c r="G728" s="124"/>
      <c r="H728" s="124"/>
      <c r="I728" s="124"/>
      <c r="J728" s="114"/>
      <c r="P728" s="222"/>
      <c r="Y728" s="136"/>
    </row>
    <row r="729" spans="2:25" ht="18" customHeight="1">
      <c r="B729" s="124"/>
      <c r="C729" s="124"/>
      <c r="D729" s="124"/>
      <c r="E729" s="124"/>
      <c r="F729" s="124"/>
      <c r="G729" s="124"/>
      <c r="H729" s="124"/>
      <c r="I729" s="124"/>
      <c r="J729" s="114"/>
      <c r="P729" s="222"/>
      <c r="Y729" s="136"/>
    </row>
    <row r="730" spans="2:25" ht="18" customHeight="1">
      <c r="B730" s="124"/>
      <c r="C730" s="124"/>
      <c r="D730" s="124"/>
      <c r="E730" s="124"/>
      <c r="F730" s="124"/>
      <c r="G730" s="124"/>
      <c r="H730" s="124"/>
      <c r="I730" s="124"/>
      <c r="J730" s="114"/>
      <c r="P730" s="222"/>
      <c r="Y730" s="136"/>
    </row>
    <row r="731" spans="2:25" ht="18" customHeight="1">
      <c r="B731" s="124"/>
      <c r="C731" s="124"/>
      <c r="D731" s="124"/>
      <c r="E731" s="124"/>
      <c r="F731" s="124"/>
      <c r="G731" s="124"/>
      <c r="H731" s="124"/>
      <c r="I731" s="124"/>
      <c r="J731" s="114"/>
      <c r="P731" s="222"/>
      <c r="Y731" s="136"/>
    </row>
    <row r="732" spans="2:25" ht="18" customHeight="1">
      <c r="B732" s="124"/>
      <c r="C732" s="124"/>
      <c r="D732" s="124"/>
      <c r="E732" s="124"/>
      <c r="F732" s="124"/>
      <c r="G732" s="124"/>
      <c r="H732" s="124"/>
      <c r="I732" s="124"/>
      <c r="J732" s="114"/>
      <c r="P732" s="222"/>
      <c r="Y732" s="136"/>
    </row>
    <row r="733" spans="2:25" ht="18" customHeight="1">
      <c r="B733" s="124"/>
      <c r="C733" s="124"/>
      <c r="D733" s="124"/>
      <c r="E733" s="124"/>
      <c r="F733" s="124"/>
      <c r="G733" s="124"/>
      <c r="H733" s="124"/>
      <c r="I733" s="124"/>
      <c r="J733" s="114"/>
      <c r="P733" s="222"/>
      <c r="Y733" s="136"/>
    </row>
    <row r="734" spans="2:25" ht="18" customHeight="1">
      <c r="B734" s="124"/>
      <c r="C734" s="124"/>
      <c r="D734" s="124"/>
      <c r="E734" s="124"/>
      <c r="F734" s="124"/>
      <c r="G734" s="124"/>
      <c r="H734" s="124"/>
      <c r="I734" s="124"/>
      <c r="J734" s="114"/>
      <c r="P734" s="222"/>
      <c r="Y734" s="136"/>
    </row>
    <row r="735" spans="2:25" ht="18" customHeight="1">
      <c r="B735" s="124"/>
      <c r="C735" s="124"/>
      <c r="D735" s="124"/>
      <c r="E735" s="124"/>
      <c r="F735" s="124"/>
      <c r="G735" s="124"/>
      <c r="H735" s="124"/>
      <c r="I735" s="124"/>
      <c r="J735" s="114"/>
      <c r="P735" s="222"/>
      <c r="Y735" s="136"/>
    </row>
    <row r="736" spans="2:25" ht="18" customHeight="1">
      <c r="B736" s="124"/>
      <c r="C736" s="124"/>
      <c r="D736" s="124"/>
      <c r="E736" s="124"/>
      <c r="F736" s="124"/>
      <c r="G736" s="124"/>
      <c r="H736" s="124"/>
      <c r="I736" s="124"/>
      <c r="J736" s="114"/>
      <c r="P736" s="222"/>
      <c r="Y736" s="136"/>
    </row>
    <row r="737" spans="2:25" ht="18" customHeight="1">
      <c r="B737" s="124"/>
      <c r="C737" s="124"/>
      <c r="D737" s="124"/>
      <c r="E737" s="124"/>
      <c r="F737" s="124"/>
      <c r="G737" s="124"/>
      <c r="H737" s="124"/>
      <c r="I737" s="124"/>
      <c r="J737" s="114"/>
      <c r="P737" s="222"/>
      <c r="Y737" s="136"/>
    </row>
    <row r="738" spans="2:25" ht="18" customHeight="1">
      <c r="B738" s="124"/>
      <c r="C738" s="124"/>
      <c r="D738" s="124"/>
      <c r="E738" s="124"/>
      <c r="F738" s="124"/>
      <c r="G738" s="124"/>
      <c r="H738" s="124"/>
      <c r="I738" s="124"/>
      <c r="J738" s="114"/>
      <c r="P738" s="222"/>
      <c r="Y738" s="136"/>
    </row>
  </sheetData>
  <sheetProtection algorithmName="SHA-512" hashValue="qSxbtxgeSG8Zk7fDaksojSt5upOcbkHRat9S2hTEDogPeVgo60l80Pd6C0SSHB3RurJHuR6yZFf7ZWd2NBMseQ==" saltValue="f9EKmCQNM0tc8sBFYZ59Yg==" spinCount="100000" sheet="1" objects="1" scenarios="1"/>
  <autoFilter ref="A9:AB200" xr:uid="{00000000-0009-0000-0000-000003000000}"/>
  <phoneticPr fontId="34" type="noConversion"/>
  <dataValidations count="1">
    <dataValidation type="list" allowBlank="1" showInputMessage="1" showErrorMessage="1" sqref="J10:J200" xr:uid="{5966C234-85B1-B644-AA01-13447D9228E4}">
      <formula1>code</formula1>
    </dataValidation>
  </dataValidations>
  <pageMargins left="0.59055118110236227" right="0.59055118110236227" top="0.59055118110236227" bottom="0.78740157480314965" header="0" footer="0"/>
  <pageSetup paperSize="9" scale="47" fitToHeight="0" orientation="landscape"/>
  <headerFoot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9D9E-FA25-3342-AFEB-ADC2340969FF}">
  <sheetPr>
    <tabColor theme="0" tint="-0.14999847407452621"/>
  </sheetPr>
  <dimension ref="A1:H84"/>
  <sheetViews>
    <sheetView showGridLines="0" showZeros="0" showOutlineSymbols="0" zoomScaleNormal="100" zoomScaleSheetLayoutView="100" workbookViewId="0">
      <pane ySplit="9" topLeftCell="A10" activePane="bottomLeft" state="frozen"/>
      <selection activeCell="B4" sqref="B4"/>
      <selection pane="bottomLeft" activeCell="C35" sqref="C35"/>
    </sheetView>
  </sheetViews>
  <sheetFormatPr baseColWidth="10" defaultColWidth="9.33203125" defaultRowHeight="13"/>
  <cols>
    <col min="1" max="1" width="45" style="311" customWidth="1"/>
    <col min="2" max="2" width="18.6640625" style="311" customWidth="1"/>
    <col min="3" max="3" width="18.1640625" style="311" customWidth="1"/>
    <col min="4" max="4" width="5.1640625" style="311" customWidth="1"/>
    <col min="5" max="5" width="45" style="311" customWidth="1"/>
    <col min="6" max="6" width="18.6640625" style="311" customWidth="1"/>
    <col min="7" max="7" width="18.1640625" style="311" customWidth="1"/>
    <col min="8" max="8" width="27" style="311" bestFit="1" customWidth="1"/>
    <col min="9" max="16384" width="9.33203125" style="311"/>
  </cols>
  <sheetData>
    <row r="1" spans="1:8" ht="23" customHeight="1">
      <c r="A1" s="308" t="s">
        <v>0</v>
      </c>
      <c r="B1" s="309"/>
      <c r="C1" s="310"/>
      <c r="D1" s="310"/>
      <c r="E1" s="310"/>
      <c r="F1" s="310"/>
      <c r="G1" s="310"/>
    </row>
    <row r="2" spans="1:8">
      <c r="A2" s="310"/>
      <c r="B2" s="310"/>
      <c r="C2" s="310"/>
      <c r="D2" s="310"/>
      <c r="E2" s="310"/>
      <c r="F2" s="310"/>
      <c r="G2" s="310"/>
    </row>
    <row r="3" spans="1:8" ht="19" customHeight="1">
      <c r="A3" s="382" t="str">
        <f>'1-Contractblad dag'!A3</f>
        <v>Naam opdrachtgever</v>
      </c>
      <c r="B3" s="313" t="str">
        <f>'1-Contractblad dag'!B3</f>
        <v>Herman Broerenstichting</v>
      </c>
      <c r="C3" s="310"/>
      <c r="D3" s="310"/>
      <c r="E3" s="314"/>
      <c r="F3" s="310"/>
      <c r="G3" s="310"/>
    </row>
    <row r="4" spans="1:8" ht="19" customHeight="1">
      <c r="A4" s="382" t="str">
        <f>'1-Contractblad dag'!A4</f>
        <v>Calculatie onderdeel</v>
      </c>
      <c r="B4" s="313" t="str">
        <f>'1-Contractblad dag'!B4</f>
        <v>Contractblad jaarprijs Totaal</v>
      </c>
      <c r="C4" s="315"/>
      <c r="D4" s="316"/>
      <c r="E4" s="317"/>
      <c r="F4" s="317"/>
      <c r="G4" s="317"/>
    </row>
    <row r="5" spans="1:8" ht="19" customHeight="1">
      <c r="A5" s="382" t="str">
        <f>'1-Contractblad dag'!A5</f>
        <v>Gebouw/plaats</v>
      </c>
      <c r="B5" s="313" t="str">
        <f>'1-Contractblad dag'!B5</f>
        <v>Delft</v>
      </c>
      <c r="C5" s="312"/>
      <c r="D5" s="318"/>
      <c r="E5" s="319"/>
      <c r="F5" s="320"/>
      <c r="G5" s="317"/>
    </row>
    <row r="6" spans="1:8" ht="19" customHeight="1">
      <c r="A6" s="382" t="str">
        <f>'1-Contractblad dag'!A6</f>
        <v>Besteknummer</v>
      </c>
      <c r="B6" s="313" t="str">
        <f>'1-Contractblad dag'!B6</f>
        <v>Calculatie Herman Broerenstichting -2024.01</v>
      </c>
      <c r="C6" s="321"/>
      <c r="D6" s="318"/>
      <c r="E6" s="322"/>
      <c r="F6" s="323"/>
      <c r="G6" s="324"/>
      <c r="H6" s="325"/>
    </row>
    <row r="7" spans="1:8" ht="19" customHeight="1">
      <c r="A7" s="382" t="str">
        <f>'1-Contractblad dag'!A7</f>
        <v>Naam leverancier</v>
      </c>
      <c r="B7" s="313" t="str">
        <f>'1-Contractblad dag'!B7</f>
        <v>Exploitatie calculatie</v>
      </c>
      <c r="C7" s="321"/>
      <c r="D7" s="318"/>
      <c r="E7" s="319"/>
      <c r="F7" s="320"/>
      <c r="G7" s="317"/>
    </row>
    <row r="8" spans="1:8" ht="19" customHeight="1">
      <c r="A8" s="382" t="str">
        <f>'1-Contractblad dag'!A8</f>
        <v>Prijspeil</v>
      </c>
      <c r="B8" s="481">
        <f>'1-Contractblad dag'!B8</f>
        <v>45473</v>
      </c>
      <c r="C8" s="319"/>
      <c r="D8" s="319"/>
      <c r="E8" s="319"/>
      <c r="F8" s="320"/>
      <c r="G8" s="317"/>
    </row>
    <row r="9" spans="1:8" ht="19" customHeight="1">
      <c r="A9" s="382" t="str">
        <f>'1-Contractblad dag'!A9</f>
        <v>Bijzonderheden</v>
      </c>
      <c r="B9" s="319" t="s">
        <v>279</v>
      </c>
      <c r="C9" s="319"/>
      <c r="D9" s="319"/>
      <c r="E9" s="319"/>
      <c r="F9" s="320"/>
      <c r="G9" s="317"/>
    </row>
    <row r="10" spans="1:8" ht="19" customHeight="1">
      <c r="A10" s="312"/>
      <c r="B10" s="319"/>
      <c r="C10" s="319"/>
      <c r="D10" s="319"/>
      <c r="E10" s="319"/>
      <c r="F10" s="320"/>
      <c r="G10" s="317"/>
    </row>
    <row r="11" spans="1:8" ht="18">
      <c r="A11" s="326" t="s">
        <v>287</v>
      </c>
      <c r="B11" s="327"/>
      <c r="C11" s="328"/>
      <c r="D11" s="319"/>
      <c r="E11" s="326" t="s">
        <v>288</v>
      </c>
      <c r="F11" s="327"/>
      <c r="G11" s="328"/>
    </row>
    <row r="12" spans="1:8">
      <c r="A12" s="329"/>
      <c r="B12" s="330"/>
      <c r="C12" s="330"/>
      <c r="D12" s="319"/>
      <c r="E12" s="329"/>
      <c r="F12" s="330"/>
      <c r="G12" s="330"/>
    </row>
    <row r="13" spans="1:8">
      <c r="A13" s="331"/>
      <c r="B13" s="332"/>
      <c r="C13" s="333" t="s">
        <v>112</v>
      </c>
      <c r="D13" s="319"/>
      <c r="E13" s="331"/>
      <c r="F13" s="332"/>
      <c r="G13" s="333" t="s">
        <v>112</v>
      </c>
    </row>
    <row r="14" spans="1:8">
      <c r="A14" s="334" t="s">
        <v>250</v>
      </c>
      <c r="B14" s="332"/>
      <c r="C14" s="335">
        <v>5.8000000000000003E-2</v>
      </c>
      <c r="D14" s="319"/>
      <c r="E14" s="334" t="s">
        <v>250</v>
      </c>
      <c r="F14" s="332"/>
      <c r="G14" s="335">
        <f>C14</f>
        <v>5.8000000000000003E-2</v>
      </c>
    </row>
    <row r="15" spans="1:8">
      <c r="A15" s="334" t="s">
        <v>251</v>
      </c>
      <c r="B15" s="332"/>
      <c r="C15" s="335">
        <v>1.7899999999999999E-2</v>
      </c>
      <c r="D15" s="319"/>
      <c r="E15" s="334" t="s">
        <v>251</v>
      </c>
      <c r="F15" s="332"/>
      <c r="G15" s="335">
        <f>C15</f>
        <v>1.7899999999999999E-2</v>
      </c>
    </row>
    <row r="16" spans="1:8">
      <c r="A16" s="334" t="s">
        <v>252</v>
      </c>
      <c r="B16" s="332"/>
      <c r="C16" s="335">
        <v>6.7000000000000004E-2</v>
      </c>
      <c r="D16" s="319"/>
      <c r="E16" s="334" t="s">
        <v>252</v>
      </c>
      <c r="F16" s="332"/>
      <c r="G16" s="335">
        <f>C16</f>
        <v>6.7000000000000004E-2</v>
      </c>
    </row>
    <row r="17" spans="1:7">
      <c r="A17" s="336" t="s">
        <v>23</v>
      </c>
      <c r="B17" s="337"/>
      <c r="C17" s="473">
        <f>SUM(C14:C16)</f>
        <v>0.1429</v>
      </c>
      <c r="D17" s="319"/>
      <c r="E17" s="336" t="s">
        <v>23</v>
      </c>
      <c r="F17" s="337"/>
      <c r="G17" s="473">
        <f>SUM(G14:G16)</f>
        <v>0.1429</v>
      </c>
    </row>
    <row r="18" spans="1:7">
      <c r="A18" s="336"/>
      <c r="B18" s="337"/>
      <c r="C18" s="338"/>
      <c r="D18" s="319"/>
      <c r="E18" s="336"/>
      <c r="F18" s="337"/>
      <c r="G18" s="338"/>
    </row>
    <row r="19" spans="1:7">
      <c r="A19" s="666" t="s">
        <v>253</v>
      </c>
      <c r="B19" s="667"/>
      <c r="C19" s="335">
        <v>3.4500000000000003E-2</v>
      </c>
      <c r="D19" s="319"/>
      <c r="E19" s="666" t="s">
        <v>253</v>
      </c>
      <c r="F19" s="667"/>
      <c r="G19" s="335">
        <f>C19</f>
        <v>3.4500000000000003E-2</v>
      </c>
    </row>
    <row r="20" spans="1:7">
      <c r="A20" s="334" t="s">
        <v>254</v>
      </c>
      <c r="B20" s="339"/>
      <c r="C20" s="335">
        <v>8.2000000000000007E-3</v>
      </c>
      <c r="D20" s="319"/>
      <c r="E20" s="334" t="s">
        <v>254</v>
      </c>
      <c r="F20" s="339"/>
      <c r="G20" s="335">
        <f>C20</f>
        <v>8.2000000000000007E-3</v>
      </c>
    </row>
    <row r="21" spans="1:7">
      <c r="A21" s="666" t="s">
        <v>255</v>
      </c>
      <c r="B21" s="667"/>
      <c r="C21" s="335">
        <v>5.3800000000000001E-2</v>
      </c>
      <c r="D21" s="319"/>
      <c r="E21" s="666" t="s">
        <v>255</v>
      </c>
      <c r="F21" s="667"/>
      <c r="G21" s="335">
        <f>C21</f>
        <v>5.3800000000000001E-2</v>
      </c>
    </row>
    <row r="22" spans="1:7">
      <c r="A22" s="666" t="s">
        <v>256</v>
      </c>
      <c r="B22" s="667"/>
      <c r="C22" s="340">
        <f>C35</f>
        <v>3.955992469715653E-2</v>
      </c>
      <c r="D22" s="319"/>
      <c r="E22" s="666" t="s">
        <v>256</v>
      </c>
      <c r="F22" s="667"/>
      <c r="G22" s="340">
        <f>G35</f>
        <v>4.2279269688422633E-2</v>
      </c>
    </row>
    <row r="23" spans="1:7">
      <c r="A23" s="666" t="s">
        <v>257</v>
      </c>
      <c r="B23" s="667"/>
      <c r="C23" s="335">
        <v>5.0000000000000001E-3</v>
      </c>
      <c r="D23" s="319"/>
      <c r="E23" s="666" t="s">
        <v>257</v>
      </c>
      <c r="F23" s="667"/>
      <c r="G23" s="335">
        <f>C23</f>
        <v>5.0000000000000001E-3</v>
      </c>
    </row>
    <row r="24" spans="1:7">
      <c r="A24" s="666" t="s">
        <v>258</v>
      </c>
      <c r="B24" s="667"/>
      <c r="C24" s="335">
        <v>7.4999999999999997E-3</v>
      </c>
      <c r="D24" s="319"/>
      <c r="E24" s="666" t="s">
        <v>258</v>
      </c>
      <c r="F24" s="667"/>
      <c r="G24" s="335">
        <f>C24</f>
        <v>7.4999999999999997E-3</v>
      </c>
    </row>
    <row r="25" spans="1:7">
      <c r="A25" s="668" t="s">
        <v>259</v>
      </c>
      <c r="B25" s="669"/>
      <c r="C25" s="341">
        <f>SUM(C17:C24)</f>
        <v>0.29145992469715654</v>
      </c>
      <c r="D25" s="319"/>
      <c r="E25" s="668" t="s">
        <v>259</v>
      </c>
      <c r="F25" s="669"/>
      <c r="G25" s="341">
        <f>SUM(G17:G24)</f>
        <v>0.29417926968842262</v>
      </c>
    </row>
    <row r="26" spans="1:7">
      <c r="A26" s="342"/>
      <c r="B26" s="316"/>
      <c r="C26" s="343"/>
      <c r="D26" s="319"/>
      <c r="E26" s="342"/>
      <c r="F26" s="316"/>
      <c r="G26" s="343"/>
    </row>
    <row r="27" spans="1:7" ht="18">
      <c r="A27" s="326" t="s">
        <v>113</v>
      </c>
      <c r="B27" s="327"/>
      <c r="C27" s="328"/>
      <c r="D27" s="319"/>
      <c r="E27" s="326" t="s">
        <v>113</v>
      </c>
      <c r="F27" s="327"/>
      <c r="G27" s="328"/>
    </row>
    <row r="28" spans="1:7">
      <c r="A28" s="329"/>
      <c r="B28" s="330"/>
      <c r="C28" s="330"/>
      <c r="D28" s="319"/>
      <c r="E28" s="329"/>
      <c r="F28" s="330"/>
      <c r="G28" s="330"/>
    </row>
    <row r="29" spans="1:7">
      <c r="A29" s="330"/>
      <c r="B29" s="330"/>
      <c r="C29" s="344" t="s">
        <v>114</v>
      </c>
      <c r="D29" s="319"/>
      <c r="E29" s="330"/>
      <c r="F29" s="330"/>
      <c r="G29" s="344" t="s">
        <v>114</v>
      </c>
    </row>
    <row r="30" spans="1:7">
      <c r="A30" s="334" t="s">
        <v>115</v>
      </c>
      <c r="B30" s="332"/>
      <c r="C30" s="345">
        <f>'5-Opbouw uurtarief productie'!E22</f>
        <v>16.940236799999997</v>
      </c>
      <c r="D30" s="319"/>
      <c r="E30" s="334" t="s">
        <v>115</v>
      </c>
      <c r="F30" s="332"/>
      <c r="G30" s="345">
        <f>'6-Opbouw uurtarief toezicht'!E22</f>
        <v>19.795430400000001</v>
      </c>
    </row>
    <row r="31" spans="1:7">
      <c r="A31" s="334" t="s">
        <v>116</v>
      </c>
      <c r="B31" s="346" t="s">
        <v>260</v>
      </c>
      <c r="C31" s="347">
        <v>-5.99</v>
      </c>
      <c r="D31" s="319"/>
      <c r="E31" s="334" t="s">
        <v>116</v>
      </c>
      <c r="F31" s="346" t="s">
        <v>260</v>
      </c>
      <c r="G31" s="347">
        <v>-6.12</v>
      </c>
    </row>
    <row r="32" spans="1:7">
      <c r="A32" s="334" t="s">
        <v>117</v>
      </c>
      <c r="B32" s="332"/>
      <c r="C32" s="348">
        <f>C30+C31</f>
        <v>10.950236799999997</v>
      </c>
      <c r="D32" s="319"/>
      <c r="E32" s="334" t="s">
        <v>117</v>
      </c>
      <c r="F32" s="332"/>
      <c r="G32" s="348">
        <f>G30+G31</f>
        <v>13.6754304</v>
      </c>
    </row>
    <row r="33" spans="1:7">
      <c r="A33" s="349" t="s">
        <v>118</v>
      </c>
      <c r="B33" s="350"/>
      <c r="C33" s="335">
        <v>6.1199999999999997E-2</v>
      </c>
      <c r="E33" s="349" t="s">
        <v>118</v>
      </c>
      <c r="F33" s="350"/>
      <c r="G33" s="335">
        <v>6.1199999999999997E-2</v>
      </c>
    </row>
    <row r="34" spans="1:7">
      <c r="A34" s="329"/>
      <c r="B34" s="351"/>
      <c r="C34" s="352"/>
      <c r="E34" s="329"/>
      <c r="F34" s="351"/>
      <c r="G34" s="352"/>
    </row>
    <row r="35" spans="1:7">
      <c r="A35" s="353" t="s">
        <v>119</v>
      </c>
      <c r="B35" s="354"/>
      <c r="C35" s="355">
        <f>(C32/C30)*C33</f>
        <v>3.955992469715653E-2</v>
      </c>
      <c r="E35" s="353" t="s">
        <v>119</v>
      </c>
      <c r="F35" s="354"/>
      <c r="G35" s="355">
        <f>(G32/G30)*G33</f>
        <v>4.2279269688422633E-2</v>
      </c>
    </row>
    <row r="36" spans="1:7">
      <c r="A36" s="329"/>
      <c r="B36" s="330"/>
      <c r="C36" s="330"/>
      <c r="E36" s="356"/>
      <c r="F36" s="320"/>
      <c r="G36" s="317"/>
    </row>
    <row r="37" spans="1:7" ht="18">
      <c r="A37" s="357" t="s">
        <v>120</v>
      </c>
      <c r="B37" s="358"/>
      <c r="C37" s="359"/>
      <c r="E37" s="356"/>
      <c r="F37" s="320"/>
      <c r="G37" s="317"/>
    </row>
    <row r="38" spans="1:7">
      <c r="A38" s="342"/>
      <c r="B38" s="316"/>
      <c r="C38" s="343"/>
      <c r="E38" s="356"/>
      <c r="F38" s="320"/>
      <c r="G38" s="317"/>
    </row>
    <row r="39" spans="1:7">
      <c r="A39" s="342"/>
      <c r="B39" s="360" t="s">
        <v>121</v>
      </c>
      <c r="C39" s="343"/>
      <c r="E39" s="356"/>
      <c r="F39" s="320"/>
      <c r="G39" s="317"/>
    </row>
    <row r="40" spans="1:7">
      <c r="A40" s="361" t="s">
        <v>123</v>
      </c>
      <c r="B40" s="362">
        <v>365</v>
      </c>
      <c r="C40" s="343"/>
      <c r="E40" s="356"/>
      <c r="F40" s="320"/>
      <c r="G40" s="363"/>
    </row>
    <row r="41" spans="1:7">
      <c r="A41" s="361" t="s">
        <v>124</v>
      </c>
      <c r="B41" s="362">
        <v>104</v>
      </c>
      <c r="C41" s="343"/>
      <c r="E41" s="356"/>
      <c r="F41" s="320"/>
      <c r="G41" s="363"/>
    </row>
    <row r="42" spans="1:7">
      <c r="A42" s="364" t="s">
        <v>125</v>
      </c>
      <c r="B42" s="365">
        <f>B40-B41</f>
        <v>261</v>
      </c>
      <c r="C42" s="343"/>
      <c r="E42" s="356"/>
      <c r="F42" s="320"/>
      <c r="G42" s="366"/>
    </row>
    <row r="43" spans="1:7">
      <c r="A43" s="367"/>
      <c r="B43" s="368"/>
      <c r="C43" s="343"/>
      <c r="E43" s="356"/>
      <c r="F43" s="320"/>
      <c r="G43" s="366"/>
    </row>
    <row r="44" spans="1:7">
      <c r="A44" s="361" t="s">
        <v>126</v>
      </c>
      <c r="B44" s="369">
        <v>9</v>
      </c>
      <c r="C44" s="343"/>
      <c r="E44" s="356"/>
      <c r="F44" s="320"/>
      <c r="G44" s="366"/>
    </row>
    <row r="45" spans="1:7">
      <c r="A45" s="361" t="s">
        <v>127</v>
      </c>
      <c r="B45" s="369">
        <v>26</v>
      </c>
      <c r="C45" s="343"/>
      <c r="E45" s="356"/>
      <c r="F45" s="320"/>
      <c r="G45" s="366"/>
    </row>
    <row r="46" spans="1:7">
      <c r="A46" s="361" t="s">
        <v>128</v>
      </c>
      <c r="B46" s="369">
        <v>11</v>
      </c>
      <c r="C46" s="343"/>
      <c r="E46" s="356"/>
      <c r="F46" s="320"/>
      <c r="G46" s="366"/>
    </row>
    <row r="47" spans="1:7">
      <c r="A47" s="361" t="s">
        <v>129</v>
      </c>
      <c r="B47" s="369"/>
      <c r="C47" s="343"/>
      <c r="E47" s="356"/>
      <c r="F47" s="320"/>
      <c r="G47" s="366"/>
    </row>
    <row r="48" spans="1:7">
      <c r="A48" s="364" t="s">
        <v>130</v>
      </c>
      <c r="B48" s="365">
        <f>B42-SUM(B44:B47)</f>
        <v>215</v>
      </c>
      <c r="C48" s="343"/>
      <c r="E48" s="356"/>
      <c r="F48" s="320"/>
      <c r="G48" s="366"/>
    </row>
    <row r="49" spans="1:7">
      <c r="A49" s="370"/>
      <c r="B49" s="368"/>
      <c r="C49" s="343"/>
      <c r="E49" s="356"/>
      <c r="F49" s="320"/>
      <c r="G49" s="366"/>
    </row>
    <row r="50" spans="1:7">
      <c r="A50" s="371" t="s">
        <v>131</v>
      </c>
      <c r="B50" s="372">
        <f>IF(B44=0,0,B44/$B$48)</f>
        <v>4.1860465116279069E-2</v>
      </c>
      <c r="C50" s="343"/>
      <c r="E50" s="356"/>
      <c r="F50" s="320"/>
      <c r="G50" s="366"/>
    </row>
    <row r="51" spans="1:7">
      <c r="A51" s="371" t="s">
        <v>127</v>
      </c>
      <c r="B51" s="372">
        <f>IF(B45=0,0,B45/$B$48)</f>
        <v>0.12093023255813953</v>
      </c>
      <c r="C51" s="343"/>
      <c r="E51" s="356"/>
      <c r="F51" s="320"/>
      <c r="G51" s="366"/>
    </row>
    <row r="52" spans="1:7">
      <c r="A52" s="361" t="s">
        <v>128</v>
      </c>
      <c r="B52" s="372">
        <f>IF(B46=0,0,B46/$B$48)</f>
        <v>5.1162790697674418E-2</v>
      </c>
      <c r="C52" s="343"/>
      <c r="E52" s="356"/>
      <c r="F52" s="320"/>
      <c r="G52" s="366"/>
    </row>
    <row r="53" spans="1:7">
      <c r="A53" s="371" t="s">
        <v>129</v>
      </c>
      <c r="B53" s="372">
        <f>IF(B47=0,0,B47/$B$48)</f>
        <v>0</v>
      </c>
      <c r="C53" s="343"/>
      <c r="E53" s="356"/>
      <c r="F53" s="320"/>
      <c r="G53" s="373"/>
    </row>
    <row r="54" spans="1:7">
      <c r="A54" s="364" t="s">
        <v>132</v>
      </c>
      <c r="B54" s="374">
        <f>SUM(B50:B53)</f>
        <v>0.21395348837209305</v>
      </c>
      <c r="C54" s="343"/>
      <c r="E54" s="356"/>
      <c r="F54" s="320"/>
      <c r="G54" s="375"/>
    </row>
    <row r="55" spans="1:7">
      <c r="A55" s="376"/>
      <c r="B55" s="376"/>
      <c r="C55" s="376"/>
      <c r="E55" s="356"/>
      <c r="F55" s="320"/>
      <c r="G55" s="310"/>
    </row>
    <row r="56" spans="1:7" ht="31.25" customHeight="1">
      <c r="A56" s="663" t="s">
        <v>261</v>
      </c>
      <c r="B56" s="664"/>
      <c r="C56" s="665"/>
      <c r="E56" s="356"/>
      <c r="F56" s="320"/>
      <c r="G56" s="310"/>
    </row>
    <row r="59" spans="1:7" ht="14">
      <c r="A59" s="377"/>
      <c r="B59" s="378"/>
    </row>
    <row r="60" spans="1:7" ht="14">
      <c r="A60" s="377"/>
      <c r="B60" s="378"/>
    </row>
    <row r="61" spans="1:7" ht="14">
      <c r="A61" s="377"/>
      <c r="B61" s="378"/>
    </row>
    <row r="62" spans="1:7" ht="14">
      <c r="A62" s="377"/>
      <c r="B62" s="378"/>
    </row>
    <row r="63" spans="1:7" ht="14">
      <c r="A63" s="379"/>
      <c r="B63" s="378"/>
    </row>
    <row r="64" spans="1:7" ht="14">
      <c r="A64" s="378"/>
      <c r="B64" s="378"/>
    </row>
    <row r="65" spans="1:3" ht="14">
      <c r="A65" s="378"/>
      <c r="B65" s="378"/>
    </row>
    <row r="66" spans="1:3" ht="14">
      <c r="A66" s="378"/>
      <c r="B66" s="378"/>
    </row>
    <row r="67" spans="1:3" ht="14">
      <c r="A67" s="378"/>
      <c r="B67" s="378"/>
    </row>
    <row r="68" spans="1:3" ht="14">
      <c r="A68" s="378"/>
      <c r="B68" s="378"/>
    </row>
    <row r="69" spans="1:3" ht="14">
      <c r="A69" s="378"/>
      <c r="B69" s="378"/>
    </row>
    <row r="70" spans="1:3" ht="14">
      <c r="A70" s="378"/>
      <c r="B70" s="378"/>
    </row>
    <row r="71" spans="1:3" ht="14">
      <c r="A71" s="378"/>
      <c r="B71" s="380"/>
    </row>
    <row r="72" spans="1:3" ht="14">
      <c r="A72" s="378"/>
      <c r="B72" s="378"/>
    </row>
    <row r="73" spans="1:3" ht="14">
      <c r="B73" s="378"/>
    </row>
    <row r="74" spans="1:3" ht="14">
      <c r="A74" s="378"/>
      <c r="B74" s="378"/>
      <c r="C74" s="378"/>
    </row>
    <row r="75" spans="1:3" ht="14">
      <c r="A75" s="381"/>
      <c r="B75" s="378"/>
      <c r="C75" s="381"/>
    </row>
    <row r="76" spans="1:3" ht="14">
      <c r="A76" s="378"/>
      <c r="B76" s="378"/>
      <c r="C76" s="378"/>
    </row>
    <row r="77" spans="1:3" ht="14">
      <c r="A77" s="378"/>
      <c r="B77" s="378"/>
      <c r="C77" s="378"/>
    </row>
    <row r="78" spans="1:3" ht="14">
      <c r="A78" s="378"/>
      <c r="B78" s="378"/>
      <c r="C78" s="378"/>
    </row>
    <row r="79" spans="1:3" ht="14">
      <c r="A79" s="381"/>
      <c r="B79" s="378"/>
      <c r="C79" s="381"/>
    </row>
    <row r="80" spans="1:3" ht="14">
      <c r="A80" s="381"/>
      <c r="B80" s="378"/>
      <c r="C80" s="381"/>
    </row>
    <row r="81" spans="1:3" ht="14">
      <c r="A81" s="381"/>
      <c r="B81" s="378"/>
      <c r="C81" s="381"/>
    </row>
    <row r="82" spans="1:3" ht="14">
      <c r="A82" s="378"/>
      <c r="B82" s="378"/>
    </row>
    <row r="83" spans="1:3" ht="14">
      <c r="A83" s="378"/>
      <c r="B83" s="378"/>
    </row>
    <row r="84" spans="1:3" ht="14">
      <c r="A84" s="378"/>
      <c r="B84" s="378"/>
    </row>
  </sheetData>
  <sheetProtection algorithmName="SHA-512" hashValue="3xY0aB1g5CER1kgRtHSuMpz1oWRuSJGiQIwRs0MQ7cvbj30Wpg461B2w0ef6HLNxkcniobub0cjpaVp5vnSJPg==" saltValue="NGzowV4OOclxct+LBhUO2w==" spinCount="100000" sheet="1" objects="1" scenarios="1"/>
  <dataConsolidate/>
  <mergeCells count="13">
    <mergeCell ref="A56:C56"/>
    <mergeCell ref="E19:F19"/>
    <mergeCell ref="E21:F21"/>
    <mergeCell ref="E22:F22"/>
    <mergeCell ref="E23:F23"/>
    <mergeCell ref="E24:F24"/>
    <mergeCell ref="E25:F25"/>
    <mergeCell ref="A19:B19"/>
    <mergeCell ref="A21:B21"/>
    <mergeCell ref="A22:B22"/>
    <mergeCell ref="A23:B23"/>
    <mergeCell ref="A24:B24"/>
    <mergeCell ref="A25:B25"/>
  </mergeCells>
  <pageMargins left="0.59055118110236227" right="0.59055118110236227" top="0.59055118110236227" bottom="0.78740157480314965" header="0" footer="0"/>
  <pageSetup paperSize="9" scale="47" orientation="landscape" r:id="rId1"/>
  <headerFoot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3E68-B918-7F40-B91F-BBC441912ED0}">
  <sheetPr>
    <tabColor theme="0" tint="-0.14999847407452621"/>
    <pageSetUpPr fitToPage="1"/>
  </sheetPr>
  <dimension ref="A1:V66"/>
  <sheetViews>
    <sheetView showGridLines="0" showZeros="0" showOutlineSymbols="0" topLeftCell="C1" zoomScaleNormal="100" zoomScalePageLayoutView="50" workbookViewId="0">
      <pane ySplit="11" topLeftCell="A12" activePane="bottomLeft" state="frozen"/>
      <selection activeCell="B4" sqref="B4"/>
      <selection pane="bottomLeft" activeCell="P13" sqref="P13"/>
    </sheetView>
  </sheetViews>
  <sheetFormatPr baseColWidth="10" defaultColWidth="11.5" defaultRowHeight="13"/>
  <cols>
    <col min="1" max="1" width="35.83203125" style="311" customWidth="1"/>
    <col min="2" max="2" width="19.5" style="311" customWidth="1"/>
    <col min="3" max="3" width="19.33203125" style="311" bestFit="1" customWidth="1"/>
    <col min="4" max="4" width="2" style="311" customWidth="1"/>
    <col min="5" max="5" width="10.6640625" style="311" customWidth="1"/>
    <col min="6" max="6" width="11.83203125" style="311" customWidth="1"/>
    <col min="7" max="7" width="6" style="311" customWidth="1"/>
    <col min="8" max="8" width="27.5" style="311" customWidth="1"/>
    <col min="9" max="15" width="11.5" style="311"/>
    <col min="16" max="21" width="11.83203125" style="311" customWidth="1"/>
    <col min="22" max="16384" width="11.5" style="311"/>
  </cols>
  <sheetData>
    <row r="1" spans="1:22" ht="19" customHeight="1">
      <c r="A1" s="308" t="s">
        <v>0</v>
      </c>
      <c r="B1" s="309"/>
      <c r="C1" s="310"/>
      <c r="D1" s="310"/>
      <c r="E1" s="310"/>
      <c r="F1" s="310"/>
      <c r="H1" s="671"/>
      <c r="I1" s="671"/>
      <c r="J1" s="671"/>
      <c r="K1" s="671"/>
      <c r="L1" s="671"/>
      <c r="M1" s="671"/>
      <c r="N1" s="671"/>
    </row>
    <row r="2" spans="1:22">
      <c r="A2" s="383"/>
      <c r="B2" s="384"/>
      <c r="C2" s="385"/>
      <c r="D2" s="384"/>
      <c r="E2" s="386"/>
      <c r="F2" s="387"/>
      <c r="H2" s="671"/>
      <c r="I2" s="671"/>
      <c r="J2" s="671"/>
      <c r="K2" s="671"/>
      <c r="L2" s="671"/>
      <c r="M2" s="671"/>
      <c r="N2" s="671"/>
    </row>
    <row r="3" spans="1:22" ht="14.25" customHeight="1">
      <c r="A3" s="482" t="str">
        <f>'1-Contractblad dag'!A3</f>
        <v>Naam opdrachtgever</v>
      </c>
      <c r="B3" s="388" t="str">
        <f>'1-Contractblad dag'!B3</f>
        <v>Herman Broerenstichting</v>
      </c>
      <c r="C3" s="389"/>
      <c r="D3" s="384"/>
      <c r="E3" s="390"/>
      <c r="F3" s="391"/>
      <c r="H3" s="671"/>
      <c r="I3" s="671"/>
      <c r="J3" s="671"/>
      <c r="K3" s="671"/>
      <c r="L3" s="671"/>
      <c r="M3" s="671"/>
      <c r="N3" s="671"/>
    </row>
    <row r="4" spans="1:22" ht="15.75" customHeight="1">
      <c r="A4" s="482" t="str">
        <f>'1-Contractblad dag'!A4</f>
        <v>Calculatie onderdeel</v>
      </c>
      <c r="B4" s="392" t="s">
        <v>281</v>
      </c>
      <c r="C4" s="393"/>
      <c r="D4" s="394"/>
      <c r="E4" s="395"/>
      <c r="H4" s="671"/>
      <c r="I4" s="671"/>
      <c r="J4" s="671"/>
      <c r="K4" s="671"/>
      <c r="L4" s="671"/>
      <c r="M4" s="671"/>
      <c r="N4" s="671"/>
    </row>
    <row r="5" spans="1:22" ht="16">
      <c r="A5" s="482" t="str">
        <f>'1-Contractblad dag'!A5</f>
        <v>Gebouw/plaats</v>
      </c>
      <c r="B5" s="388" t="str">
        <f>'1-Contractblad dag'!B5</f>
        <v>Delft</v>
      </c>
      <c r="C5" s="393"/>
      <c r="D5" s="394"/>
      <c r="H5" s="671"/>
      <c r="I5" s="671"/>
      <c r="J5" s="671"/>
      <c r="K5" s="671"/>
      <c r="L5" s="671"/>
      <c r="M5" s="671"/>
      <c r="N5" s="671"/>
    </row>
    <row r="6" spans="1:22" ht="16">
      <c r="A6" s="482" t="str">
        <f>'1-Contractblad dag'!A6</f>
        <v>Besteknummer</v>
      </c>
      <c r="B6" s="388" t="str">
        <f>'1-Contractblad dag'!B6</f>
        <v>Calculatie Herman Broerenstichting -2024.01</v>
      </c>
      <c r="C6" s="393"/>
      <c r="D6" s="394"/>
      <c r="H6" s="396"/>
      <c r="I6" s="396"/>
      <c r="J6" s="396"/>
      <c r="K6" s="396"/>
      <c r="L6" s="396"/>
      <c r="M6" s="396"/>
      <c r="N6" s="396"/>
    </row>
    <row r="7" spans="1:22" ht="16">
      <c r="A7" s="482" t="str">
        <f>'1-Contractblad dag'!A7</f>
        <v>Naam leverancier</v>
      </c>
      <c r="B7" s="388" t="str">
        <f>'1-Contractblad dag'!B7</f>
        <v>Exploitatie calculatie</v>
      </c>
      <c r="C7" s="393"/>
      <c r="D7" s="394"/>
      <c r="H7" s="396"/>
      <c r="I7" s="396"/>
      <c r="J7" s="396"/>
      <c r="K7" s="396"/>
      <c r="L7" s="396"/>
      <c r="M7" s="396"/>
      <c r="N7" s="396"/>
    </row>
    <row r="8" spans="1:22" ht="16">
      <c r="A8" s="482" t="str">
        <f>'1-Contractblad dag'!A8</f>
        <v>Prijspeil</v>
      </c>
      <c r="B8" s="480">
        <f>'1-Contractblad dag'!B8</f>
        <v>45473</v>
      </c>
      <c r="C8" s="393"/>
      <c r="D8" s="394"/>
      <c r="K8" s="396"/>
      <c r="L8" s="396"/>
      <c r="M8" s="396"/>
      <c r="N8" s="396"/>
      <c r="O8" s="397"/>
    </row>
    <row r="9" spans="1:22" ht="16">
      <c r="A9" s="482" t="str">
        <f>'1-Contractblad dag'!A9</f>
        <v>Bijzonderheden</v>
      </c>
      <c r="B9" s="388" t="str">
        <f>'1-Contractblad dag'!B9</f>
        <v>Vertrouwelijk</v>
      </c>
      <c r="C9" s="398"/>
      <c r="D9" s="394"/>
      <c r="E9" s="399"/>
      <c r="F9" s="400"/>
    </row>
    <row r="10" spans="1:22" ht="17" thickBot="1">
      <c r="A10" s="482"/>
      <c r="B10" s="388"/>
      <c r="C10" s="398"/>
      <c r="D10" s="394"/>
      <c r="E10" s="399"/>
      <c r="F10" s="400"/>
      <c r="P10" s="311" t="s">
        <v>301</v>
      </c>
    </row>
    <row r="11" spans="1:22" s="397" customFormat="1" ht="30.75" customHeight="1" thickBot="1">
      <c r="A11" s="476" t="s">
        <v>262</v>
      </c>
      <c r="B11" s="477"/>
      <c r="C11" s="478"/>
      <c r="D11" s="401"/>
      <c r="E11" s="672" t="s">
        <v>263</v>
      </c>
      <c r="F11" s="673"/>
      <c r="H11" s="479" t="s">
        <v>264</v>
      </c>
      <c r="I11" s="670" t="s">
        <v>300</v>
      </c>
      <c r="J11" s="670"/>
      <c r="K11" s="670"/>
      <c r="L11" s="670"/>
      <c r="M11" s="670"/>
      <c r="N11" s="670"/>
      <c r="P11" s="650">
        <v>2025</v>
      </c>
      <c r="Q11" s="650">
        <f>P11+1</f>
        <v>2026</v>
      </c>
      <c r="R11" s="650">
        <f t="shared" ref="R11:U11" si="0">Q11+1</f>
        <v>2027</v>
      </c>
      <c r="S11" s="650">
        <f t="shared" si="0"/>
        <v>2028</v>
      </c>
      <c r="T11" s="650">
        <f t="shared" si="0"/>
        <v>2029</v>
      </c>
      <c r="U11" s="650">
        <f t="shared" si="0"/>
        <v>2030</v>
      </c>
    </row>
    <row r="12" spans="1:22" ht="30" customHeight="1" thickBot="1">
      <c r="A12" s="402"/>
      <c r="B12" s="403" t="s">
        <v>70</v>
      </c>
      <c r="C12" s="404" t="s">
        <v>70</v>
      </c>
      <c r="D12" s="394"/>
      <c r="E12" s="405"/>
      <c r="F12" s="406"/>
      <c r="H12" s="402"/>
      <c r="I12" s="407">
        <v>1</v>
      </c>
      <c r="J12" s="407">
        <v>2</v>
      </c>
      <c r="K12" s="407">
        <v>3</v>
      </c>
      <c r="L12" s="407">
        <v>4</v>
      </c>
      <c r="M12" s="407">
        <v>5</v>
      </c>
      <c r="N12" s="407">
        <v>6</v>
      </c>
      <c r="P12" s="654">
        <v>1</v>
      </c>
      <c r="Q12" s="654">
        <v>1</v>
      </c>
      <c r="R12" s="654">
        <v>1</v>
      </c>
      <c r="S12" s="654">
        <v>1</v>
      </c>
      <c r="T12" s="654">
        <v>1</v>
      </c>
      <c r="U12" s="654">
        <v>1</v>
      </c>
      <c r="V12" s="655"/>
    </row>
    <row r="13" spans="1:22" ht="15" customHeight="1">
      <c r="A13" s="402" t="s">
        <v>280</v>
      </c>
      <c r="B13" s="408"/>
      <c r="C13" s="409"/>
      <c r="D13" s="394"/>
      <c r="E13" s="410">
        <f>SUM(I47:N47)</f>
        <v>15.616</v>
      </c>
      <c r="F13" s="411"/>
      <c r="H13" s="402" t="s">
        <v>265</v>
      </c>
      <c r="I13" s="413">
        <f>P13*$P$12*$Q$12*$R$12*$S$12*$T$12*$U$12</f>
        <v>10.94</v>
      </c>
      <c r="J13" s="413">
        <f t="shared" ref="J13:N13" si="1">Q13*$P$12*$Q$12*$R$12*$S$12*$T$12*$U$12</f>
        <v>11.49</v>
      </c>
      <c r="K13" s="413">
        <f t="shared" si="1"/>
        <v>12.02</v>
      </c>
      <c r="L13" s="413">
        <f t="shared" si="1"/>
        <v>12.63</v>
      </c>
      <c r="M13" s="413">
        <f t="shared" si="1"/>
        <v>13.12</v>
      </c>
      <c r="N13" s="413">
        <f t="shared" si="1"/>
        <v>13.78</v>
      </c>
      <c r="P13" s="651">
        <v>10.94</v>
      </c>
      <c r="Q13" s="412">
        <v>11.49</v>
      </c>
      <c r="R13" s="412">
        <v>12.02</v>
      </c>
      <c r="S13" s="412">
        <v>12.63</v>
      </c>
      <c r="T13" s="412">
        <v>13.12</v>
      </c>
      <c r="U13" s="413">
        <v>13.78</v>
      </c>
    </row>
    <row r="14" spans="1:22" ht="15" customHeight="1">
      <c r="A14" s="402" t="s">
        <v>133</v>
      </c>
      <c r="B14" s="414"/>
      <c r="C14" s="415" t="s">
        <v>134</v>
      </c>
      <c r="D14" s="394"/>
      <c r="E14" s="474"/>
      <c r="F14" s="411"/>
      <c r="H14" s="402" t="s">
        <v>266</v>
      </c>
      <c r="I14" s="413">
        <f t="shared" ref="I14:I21" si="2">P14*$P$12*$Q$12*$R$12*$S$12*$T$12*$U$12</f>
        <v>11.62</v>
      </c>
      <c r="J14" s="413">
        <f t="shared" ref="J14:J21" si="3">Q14*$P$12*$Q$12*$R$12*$S$12*$T$12*$U$12</f>
        <v>12.21</v>
      </c>
      <c r="K14" s="413">
        <f t="shared" ref="K14:K21" si="4">R14*$P$12*$Q$12*$R$12*$S$12*$T$12*$U$12</f>
        <v>12.77</v>
      </c>
      <c r="L14" s="413">
        <f t="shared" ref="L14:L21" si="5">S14*$P$12*$Q$12*$R$12*$S$12*$T$12*$U$12</f>
        <v>13.42</v>
      </c>
      <c r="M14" s="413">
        <f t="shared" ref="M14:M21" si="6">T14*$P$12*$Q$12*$R$12*$S$12*$T$12*$U$12</f>
        <v>13.93</v>
      </c>
      <c r="N14" s="413">
        <f t="shared" ref="N14:N21" si="7">U14*$P$12*$Q$12*$R$12*$S$12*$T$12*$U$12</f>
        <v>14.64</v>
      </c>
      <c r="P14" s="412">
        <v>11.62</v>
      </c>
      <c r="Q14" s="412">
        <v>12.21</v>
      </c>
      <c r="R14" s="412">
        <v>12.77</v>
      </c>
      <c r="S14" s="412">
        <v>13.42</v>
      </c>
      <c r="T14" s="412">
        <v>13.93</v>
      </c>
      <c r="U14" s="413">
        <v>14.64</v>
      </c>
    </row>
    <row r="15" spans="1:22" ht="15" customHeight="1">
      <c r="A15" s="417" t="s">
        <v>135</v>
      </c>
      <c r="B15" s="418"/>
      <c r="C15" s="419"/>
      <c r="D15" s="394"/>
      <c r="E15" s="474"/>
      <c r="F15" s="411"/>
      <c r="H15" s="402" t="s">
        <v>267</v>
      </c>
      <c r="I15" s="413">
        <f t="shared" si="2"/>
        <v>12.3</v>
      </c>
      <c r="J15" s="413">
        <f t="shared" si="3"/>
        <v>12.92</v>
      </c>
      <c r="K15" s="413">
        <f t="shared" si="4"/>
        <v>13.51</v>
      </c>
      <c r="L15" s="413">
        <f t="shared" si="5"/>
        <v>14.2</v>
      </c>
      <c r="M15" s="413">
        <f t="shared" si="6"/>
        <v>14.75</v>
      </c>
      <c r="N15" s="413">
        <f t="shared" si="7"/>
        <v>15.49</v>
      </c>
      <c r="P15" s="412">
        <v>12.3</v>
      </c>
      <c r="Q15" s="412">
        <v>12.92</v>
      </c>
      <c r="R15" s="412">
        <v>13.51</v>
      </c>
      <c r="S15" s="412">
        <v>14.2</v>
      </c>
      <c r="T15" s="412">
        <v>14.75</v>
      </c>
      <c r="U15" s="413">
        <v>15.49</v>
      </c>
    </row>
    <row r="16" spans="1:22" ht="15" customHeight="1">
      <c r="A16" s="420" t="s">
        <v>136</v>
      </c>
      <c r="B16" s="421"/>
      <c r="C16" s="422"/>
      <c r="D16" s="423"/>
      <c r="E16" s="424">
        <f>SUM(E13:E15)</f>
        <v>15.616</v>
      </c>
      <c r="F16" s="411"/>
      <c r="H16" s="402"/>
      <c r="I16" s="653"/>
      <c r="J16" s="653"/>
      <c r="K16" s="653"/>
      <c r="L16" s="653"/>
      <c r="M16" s="653"/>
      <c r="N16" s="653"/>
      <c r="P16" s="652"/>
      <c r="Q16" s="652"/>
      <c r="R16" s="652"/>
      <c r="S16" s="652"/>
      <c r="T16" s="652"/>
      <c r="U16" s="653"/>
    </row>
    <row r="17" spans="1:21" ht="15" customHeight="1">
      <c r="A17" s="417"/>
      <c r="B17" s="425"/>
      <c r="C17" s="426"/>
      <c r="D17" s="394"/>
      <c r="E17" s="427"/>
      <c r="F17" s="411"/>
      <c r="H17" s="402"/>
      <c r="I17" s="653"/>
      <c r="J17" s="653"/>
      <c r="K17" s="653"/>
      <c r="L17" s="653"/>
      <c r="M17" s="653"/>
      <c r="N17" s="653"/>
      <c r="P17" s="652"/>
      <c r="Q17" s="652"/>
      <c r="R17" s="652"/>
      <c r="S17" s="652"/>
      <c r="T17" s="652"/>
      <c r="U17" s="653"/>
    </row>
    <row r="18" spans="1:21" ht="15" customHeight="1">
      <c r="A18" s="428" t="s">
        <v>137</v>
      </c>
      <c r="B18" s="429"/>
      <c r="C18" s="475">
        <v>0.08</v>
      </c>
      <c r="D18" s="394"/>
      <c r="E18" s="430">
        <f>$C18*E16</f>
        <v>1.2492799999999999</v>
      </c>
      <c r="F18" s="411"/>
      <c r="H18" s="402" t="s">
        <v>268</v>
      </c>
      <c r="I18" s="413">
        <f t="shared" si="2"/>
        <v>14.15</v>
      </c>
      <c r="J18" s="413">
        <f t="shared" si="3"/>
        <v>14.87</v>
      </c>
      <c r="K18" s="413">
        <f t="shared" si="4"/>
        <v>15.55</v>
      </c>
      <c r="L18" s="413">
        <f t="shared" si="5"/>
        <v>16.34</v>
      </c>
      <c r="M18" s="413">
        <f t="shared" si="6"/>
        <v>16.97</v>
      </c>
      <c r="N18" s="413">
        <f t="shared" si="7"/>
        <v>17.829999999999998</v>
      </c>
      <c r="P18" s="412">
        <v>14.15</v>
      </c>
      <c r="Q18" s="412">
        <v>14.87</v>
      </c>
      <c r="R18" s="412">
        <v>15.55</v>
      </c>
      <c r="S18" s="412">
        <v>16.34</v>
      </c>
      <c r="T18" s="412">
        <v>16.97</v>
      </c>
      <c r="U18" s="413">
        <v>17.829999999999998</v>
      </c>
    </row>
    <row r="19" spans="1:21" ht="15" customHeight="1">
      <c r="A19" s="428" t="s">
        <v>269</v>
      </c>
      <c r="B19" s="429"/>
      <c r="C19" s="475">
        <v>0.05</v>
      </c>
      <c r="D19" s="394"/>
      <c r="E19" s="430">
        <f>$C19*E16</f>
        <v>0.78080000000000005</v>
      </c>
      <c r="F19" s="411"/>
      <c r="H19" s="402" t="s">
        <v>270</v>
      </c>
      <c r="I19" s="413">
        <f t="shared" si="2"/>
        <v>14.68</v>
      </c>
      <c r="J19" s="413">
        <f t="shared" si="3"/>
        <v>15.39</v>
      </c>
      <c r="K19" s="413">
        <f t="shared" si="4"/>
        <v>16.12</v>
      </c>
      <c r="L19" s="413">
        <f t="shared" si="5"/>
        <v>16.91</v>
      </c>
      <c r="M19" s="413">
        <f t="shared" si="6"/>
        <v>17.55</v>
      </c>
      <c r="N19" s="413">
        <f t="shared" si="7"/>
        <v>18.45</v>
      </c>
      <c r="P19" s="412">
        <v>14.68</v>
      </c>
      <c r="Q19" s="412">
        <v>15.39</v>
      </c>
      <c r="R19" s="412">
        <v>16.12</v>
      </c>
      <c r="S19" s="412">
        <v>16.91</v>
      </c>
      <c r="T19" s="412">
        <v>17.55</v>
      </c>
      <c r="U19" s="413">
        <v>18.45</v>
      </c>
    </row>
    <row r="20" spans="1:21" ht="15" customHeight="1">
      <c r="A20" s="420" t="s">
        <v>138</v>
      </c>
      <c r="B20" s="431"/>
      <c r="C20" s="419"/>
      <c r="D20" s="394"/>
      <c r="E20" s="424">
        <f>SUM(E16:E19)</f>
        <v>17.646079999999998</v>
      </c>
      <c r="F20" s="432">
        <f>IF(E20=0,0,E20/E$48)</f>
        <v>0.57319834965723826</v>
      </c>
      <c r="H20" s="402" t="s">
        <v>271</v>
      </c>
      <c r="I20" s="413">
        <f t="shared" si="2"/>
        <v>15.12</v>
      </c>
      <c r="J20" s="413">
        <f t="shared" si="3"/>
        <v>15.9</v>
      </c>
      <c r="K20" s="413">
        <f t="shared" si="4"/>
        <v>16.63</v>
      </c>
      <c r="L20" s="413">
        <f t="shared" si="5"/>
        <v>17.46</v>
      </c>
      <c r="M20" s="413">
        <f t="shared" si="6"/>
        <v>18.14</v>
      </c>
      <c r="N20" s="413">
        <f t="shared" si="7"/>
        <v>19.05</v>
      </c>
      <c r="P20" s="412">
        <v>15.12</v>
      </c>
      <c r="Q20" s="412">
        <v>15.9</v>
      </c>
      <c r="R20" s="412">
        <v>16.63</v>
      </c>
      <c r="S20" s="412">
        <v>17.46</v>
      </c>
      <c r="T20" s="412">
        <v>18.14</v>
      </c>
      <c r="U20" s="413">
        <v>19.05</v>
      </c>
    </row>
    <row r="21" spans="1:21" ht="15" customHeight="1">
      <c r="A21" s="417"/>
      <c r="B21" s="425"/>
      <c r="C21" s="426"/>
      <c r="D21" s="394"/>
      <c r="E21" s="427"/>
      <c r="F21" s="411"/>
      <c r="H21" s="402" t="s">
        <v>272</v>
      </c>
      <c r="I21" s="413">
        <f t="shared" si="2"/>
        <v>15.6</v>
      </c>
      <c r="J21" s="413">
        <f t="shared" si="3"/>
        <v>16.399999999999999</v>
      </c>
      <c r="K21" s="413">
        <f t="shared" si="4"/>
        <v>17.190000000000001</v>
      </c>
      <c r="L21" s="413">
        <f t="shared" si="5"/>
        <v>18.010000000000002</v>
      </c>
      <c r="M21" s="413">
        <f t="shared" si="6"/>
        <v>18.71</v>
      </c>
      <c r="N21" s="413">
        <f t="shared" si="7"/>
        <v>19.670000000000002</v>
      </c>
      <c r="P21" s="412">
        <v>15.6</v>
      </c>
      <c r="Q21" s="412">
        <v>16.399999999999999</v>
      </c>
      <c r="R21" s="412">
        <v>17.190000000000001</v>
      </c>
      <c r="S21" s="412">
        <v>18.010000000000002</v>
      </c>
      <c r="T21" s="412">
        <v>18.71</v>
      </c>
      <c r="U21" s="413">
        <v>19.670000000000002</v>
      </c>
    </row>
    <row r="22" spans="1:21" ht="15" customHeight="1">
      <c r="A22" s="433" t="s">
        <v>139</v>
      </c>
      <c r="B22" s="429"/>
      <c r="C22" s="426"/>
      <c r="D22" s="434"/>
      <c r="E22" s="435">
        <f>E20*0.96</f>
        <v>16.940236799999997</v>
      </c>
      <c r="F22" s="436"/>
      <c r="G22" s="437"/>
    </row>
    <row r="23" spans="1:21" s="437" customFormat="1" ht="15" customHeight="1">
      <c r="A23" s="428" t="s">
        <v>140</v>
      </c>
      <c r="B23" s="429"/>
      <c r="C23" s="438" t="s">
        <v>141</v>
      </c>
      <c r="D23" s="394"/>
      <c r="E23" s="430">
        <f>E22*'4-Premies en opslagen'!C25</f>
        <v>4.9374001420799996</v>
      </c>
      <c r="F23" s="411"/>
      <c r="G23" s="311"/>
      <c r="H23" s="479" t="s">
        <v>264</v>
      </c>
      <c r="I23" s="674" t="s">
        <v>273</v>
      </c>
      <c r="J23" s="675"/>
      <c r="K23" s="675"/>
      <c r="L23" s="675"/>
      <c r="M23" s="675"/>
      <c r="N23" s="676"/>
    </row>
    <row r="24" spans="1:21" ht="15" customHeight="1">
      <c r="A24" s="420" t="s">
        <v>142</v>
      </c>
      <c r="B24" s="439"/>
      <c r="C24" s="419"/>
      <c r="D24" s="394"/>
      <c r="E24" s="424">
        <f>E23+E20</f>
        <v>22.583480142079999</v>
      </c>
      <c r="F24" s="432">
        <f>IF(E24=0,0,E24/E$48)</f>
        <v>0.73358012357176605</v>
      </c>
      <c r="H24" s="402"/>
      <c r="I24" s="407">
        <v>1</v>
      </c>
      <c r="J24" s="407">
        <v>2</v>
      </c>
      <c r="K24" s="407">
        <v>3</v>
      </c>
      <c r="L24" s="407">
        <v>4</v>
      </c>
      <c r="M24" s="407">
        <v>5</v>
      </c>
      <c r="N24" s="407">
        <v>6</v>
      </c>
    </row>
    <row r="25" spans="1:21" ht="15" customHeight="1">
      <c r="A25" s="417"/>
      <c r="B25" s="431"/>
      <c r="C25" s="419"/>
      <c r="D25" s="394"/>
      <c r="E25" s="405"/>
      <c r="F25" s="411"/>
      <c r="H25" s="402" t="s">
        <v>265</v>
      </c>
      <c r="I25" s="646"/>
      <c r="J25" s="646"/>
      <c r="K25" s="646"/>
      <c r="L25" s="646"/>
      <c r="M25" s="646"/>
      <c r="N25" s="646"/>
    </row>
    <row r="26" spans="1:21" ht="15" customHeight="1">
      <c r="A26" s="428" t="s">
        <v>143</v>
      </c>
      <c r="B26" s="429"/>
      <c r="C26" s="438" t="s">
        <v>141</v>
      </c>
      <c r="D26" s="394"/>
      <c r="E26" s="430">
        <f>E24*'4-Premies en opslagen'!B54</f>
        <v>4.8318143559799074</v>
      </c>
      <c r="F26" s="411"/>
      <c r="H26" s="402" t="s">
        <v>266</v>
      </c>
      <c r="I26" s="646"/>
      <c r="J26" s="646"/>
      <c r="K26" s="646"/>
      <c r="L26" s="646"/>
      <c r="M26" s="646"/>
      <c r="N26" s="646"/>
    </row>
    <row r="27" spans="1:21" ht="15" customHeight="1">
      <c r="A27" s="420" t="s">
        <v>144</v>
      </c>
      <c r="B27" s="431"/>
      <c r="C27" s="419"/>
      <c r="D27" s="394"/>
      <c r="E27" s="424">
        <f>SUM(E24:E26)</f>
        <v>27.415294498059907</v>
      </c>
      <c r="F27" s="432">
        <f>IF(E27=0,0,E27/E$48)</f>
        <v>0.89053215001037644</v>
      </c>
      <c r="H27" s="402" t="s">
        <v>267</v>
      </c>
      <c r="I27" s="646"/>
      <c r="J27" s="646"/>
      <c r="K27" s="646"/>
      <c r="L27" s="646"/>
      <c r="M27" s="646"/>
      <c r="N27" s="646"/>
    </row>
    <row r="28" spans="1:21" ht="15" customHeight="1">
      <c r="A28" s="417"/>
      <c r="B28" s="431"/>
      <c r="C28" s="419"/>
      <c r="D28" s="394"/>
      <c r="E28" s="405"/>
      <c r="F28" s="411"/>
      <c r="H28" s="402"/>
      <c r="I28" s="656"/>
      <c r="J28" s="656"/>
      <c r="K28" s="656"/>
      <c r="L28" s="656"/>
      <c r="M28" s="656"/>
      <c r="N28" s="656"/>
    </row>
    <row r="29" spans="1:21" ht="15" customHeight="1">
      <c r="A29" s="417" t="s">
        <v>145</v>
      </c>
      <c r="B29" s="440"/>
      <c r="C29" s="415" t="s">
        <v>134</v>
      </c>
      <c r="D29" s="394"/>
      <c r="E29" s="474">
        <v>0.34</v>
      </c>
      <c r="F29" s="411">
        <v>0</v>
      </c>
      <c r="H29" s="402"/>
      <c r="I29" s="656"/>
      <c r="J29" s="656"/>
      <c r="K29" s="656"/>
      <c r="L29" s="656"/>
      <c r="M29" s="656"/>
      <c r="N29" s="656"/>
    </row>
    <row r="30" spans="1:21" ht="15" customHeight="1">
      <c r="A30" s="417" t="s">
        <v>146</v>
      </c>
      <c r="B30" s="441"/>
      <c r="C30" s="415" t="s">
        <v>134</v>
      </c>
      <c r="D30" s="394"/>
      <c r="E30" s="474">
        <v>0.15</v>
      </c>
      <c r="F30" s="411">
        <v>0</v>
      </c>
      <c r="H30" s="402" t="s">
        <v>268</v>
      </c>
      <c r="I30" s="646"/>
      <c r="J30" s="646"/>
      <c r="K30" s="646"/>
      <c r="L30" s="646"/>
      <c r="M30" s="646"/>
      <c r="N30" s="646"/>
    </row>
    <row r="31" spans="1:21" ht="15" customHeight="1">
      <c r="A31" s="417"/>
      <c r="B31" s="431"/>
      <c r="C31" s="419" t="s">
        <v>70</v>
      </c>
      <c r="D31" s="394"/>
      <c r="E31" s="430"/>
      <c r="F31" s="411"/>
      <c r="H31" s="402" t="s">
        <v>270</v>
      </c>
      <c r="I31" s="646"/>
      <c r="J31" s="646"/>
      <c r="K31" s="646"/>
      <c r="L31" s="646"/>
      <c r="M31" s="646"/>
      <c r="N31" s="646"/>
    </row>
    <row r="32" spans="1:21" ht="15" customHeight="1">
      <c r="A32" s="442"/>
      <c r="B32" s="443"/>
      <c r="C32" s="444" t="s">
        <v>70</v>
      </c>
      <c r="D32" s="394"/>
      <c r="E32" s="430"/>
      <c r="F32" s="411"/>
      <c r="H32" s="402" t="s">
        <v>271</v>
      </c>
      <c r="I32" s="646">
        <v>0.05</v>
      </c>
      <c r="J32" s="646"/>
      <c r="K32" s="646"/>
      <c r="L32" s="646"/>
      <c r="M32" s="646"/>
      <c r="N32" s="646"/>
    </row>
    <row r="33" spans="1:15" ht="15" customHeight="1">
      <c r="A33" s="420" t="s">
        <v>147</v>
      </c>
      <c r="B33" s="431"/>
      <c r="C33" s="419"/>
      <c r="D33" s="394"/>
      <c r="E33" s="424">
        <f>SUM(E27:E32)</f>
        <v>27.905294498059906</v>
      </c>
      <c r="F33" s="432">
        <f>IF(E33=0,0,E33/E$48)</f>
        <v>0.90644884036495077</v>
      </c>
      <c r="H33" s="402" t="s">
        <v>272</v>
      </c>
      <c r="I33" s="646">
        <v>0.9</v>
      </c>
      <c r="J33" s="646">
        <v>0.05</v>
      </c>
      <c r="K33" s="646"/>
      <c r="L33" s="646"/>
      <c r="M33" s="646"/>
      <c r="N33" s="646"/>
    </row>
    <row r="34" spans="1:15" ht="15" customHeight="1">
      <c r="A34" s="417"/>
      <c r="B34" s="431"/>
      <c r="C34" s="419"/>
      <c r="D34" s="394"/>
      <c r="E34" s="405"/>
      <c r="F34" s="411"/>
      <c r="H34" s="445" t="s">
        <v>274</v>
      </c>
      <c r="I34" s="446">
        <f t="shared" ref="I34:N34" si="8">SUM(I25:I33)</f>
        <v>0.95000000000000007</v>
      </c>
      <c r="J34" s="446">
        <f t="shared" si="8"/>
        <v>0.05</v>
      </c>
      <c r="K34" s="446">
        <f t="shared" si="8"/>
        <v>0</v>
      </c>
      <c r="L34" s="446">
        <f t="shared" si="8"/>
        <v>0</v>
      </c>
      <c r="M34" s="446">
        <f t="shared" si="8"/>
        <v>0</v>
      </c>
      <c r="N34" s="446">
        <f t="shared" si="8"/>
        <v>0</v>
      </c>
      <c r="O34" s="447">
        <f>SUM(I34:N34)</f>
        <v>1</v>
      </c>
    </row>
    <row r="35" spans="1:15" ht="15" customHeight="1">
      <c r="A35" s="417" t="s">
        <v>148</v>
      </c>
      <c r="B35" s="431"/>
      <c r="C35" s="448"/>
      <c r="D35" s="394"/>
      <c r="E35" s="474">
        <v>0.37</v>
      </c>
      <c r="F35" s="449">
        <f t="shared" ref="F35:F43" si="9">E35/$E$48</f>
        <v>1.2018725369780606E-2</v>
      </c>
      <c r="H35" s="437"/>
      <c r="I35" s="437"/>
      <c r="J35" s="437"/>
      <c r="K35" s="437"/>
      <c r="L35" s="437"/>
      <c r="M35" s="437"/>
      <c r="N35" s="437"/>
    </row>
    <row r="36" spans="1:15" ht="15" customHeight="1">
      <c r="A36" s="417" t="s">
        <v>149</v>
      </c>
      <c r="B36" s="431"/>
      <c r="C36" s="448"/>
      <c r="D36" s="394"/>
      <c r="E36" s="474">
        <v>0.23</v>
      </c>
      <c r="F36" s="449">
        <f t="shared" si="9"/>
        <v>7.4710995541879448E-3</v>
      </c>
      <c r="H36" s="479" t="s">
        <v>264</v>
      </c>
      <c r="I36" s="670" t="s">
        <v>275</v>
      </c>
      <c r="J36" s="670"/>
      <c r="K36" s="670"/>
      <c r="L36" s="670"/>
      <c r="M36" s="670"/>
      <c r="N36" s="670"/>
    </row>
    <row r="37" spans="1:15" ht="15" customHeight="1">
      <c r="A37" s="417" t="s">
        <v>150</v>
      </c>
      <c r="B37" s="431"/>
      <c r="C37" s="448"/>
      <c r="D37" s="394"/>
      <c r="E37" s="474">
        <v>0.28000000000000003</v>
      </c>
      <c r="F37" s="449">
        <f t="shared" si="9"/>
        <v>9.0952516311853249E-3</v>
      </c>
      <c r="H37" s="402"/>
      <c r="I37" s="407">
        <v>1</v>
      </c>
      <c r="J37" s="407">
        <v>2</v>
      </c>
      <c r="K37" s="407">
        <v>3</v>
      </c>
      <c r="L37" s="407">
        <v>4</v>
      </c>
      <c r="M37" s="407">
        <v>5</v>
      </c>
      <c r="N37" s="407">
        <v>6</v>
      </c>
    </row>
    <row r="38" spans="1:15" ht="15" customHeight="1">
      <c r="A38" s="417" t="s">
        <v>151</v>
      </c>
      <c r="B38" s="431"/>
      <c r="C38" s="450"/>
      <c r="D38" s="394"/>
      <c r="E38" s="474">
        <v>0.28000000000000003</v>
      </c>
      <c r="F38" s="449">
        <f t="shared" si="9"/>
        <v>9.0952516311853249E-3</v>
      </c>
      <c r="H38" s="402" t="s">
        <v>265</v>
      </c>
      <c r="I38" s="451">
        <f t="shared" ref="I38:N46" si="10">I25*I13</f>
        <v>0</v>
      </c>
      <c r="J38" s="451">
        <f t="shared" si="10"/>
        <v>0</v>
      </c>
      <c r="K38" s="451">
        <f t="shared" si="10"/>
        <v>0</v>
      </c>
      <c r="L38" s="451">
        <f t="shared" si="10"/>
        <v>0</v>
      </c>
      <c r="M38" s="451">
        <f t="shared" si="10"/>
        <v>0</v>
      </c>
      <c r="N38" s="452">
        <f t="shared" si="10"/>
        <v>0</v>
      </c>
      <c r="O38" s="437"/>
    </row>
    <row r="39" spans="1:15" ht="15" customHeight="1">
      <c r="A39" s="417" t="s">
        <v>152</v>
      </c>
      <c r="B39" s="431"/>
      <c r="C39" s="448"/>
      <c r="D39" s="394"/>
      <c r="E39" s="474">
        <v>0.28000000000000003</v>
      </c>
      <c r="F39" s="449">
        <f t="shared" si="9"/>
        <v>9.0952516311853249E-3</v>
      </c>
      <c r="H39" s="402" t="s">
        <v>266</v>
      </c>
      <c r="I39" s="451">
        <f t="shared" si="10"/>
        <v>0</v>
      </c>
      <c r="J39" s="451">
        <f t="shared" si="10"/>
        <v>0</v>
      </c>
      <c r="K39" s="451">
        <f t="shared" si="10"/>
        <v>0</v>
      </c>
      <c r="L39" s="451">
        <f t="shared" si="10"/>
        <v>0</v>
      </c>
      <c r="M39" s="451">
        <f t="shared" si="10"/>
        <v>0</v>
      </c>
      <c r="N39" s="452">
        <f t="shared" si="10"/>
        <v>0</v>
      </c>
      <c r="O39" s="437"/>
    </row>
    <row r="40" spans="1:15" ht="15" customHeight="1">
      <c r="A40" s="417" t="s">
        <v>153</v>
      </c>
      <c r="B40" s="431"/>
      <c r="C40" s="450"/>
      <c r="D40" s="394"/>
      <c r="E40" s="474">
        <v>0.17</v>
      </c>
      <c r="F40" s="449">
        <f t="shared" si="9"/>
        <v>5.5221170617910905E-3</v>
      </c>
      <c r="H40" s="402" t="s">
        <v>267</v>
      </c>
      <c r="I40" s="451">
        <f t="shared" si="10"/>
        <v>0</v>
      </c>
      <c r="J40" s="451">
        <f t="shared" si="10"/>
        <v>0</v>
      </c>
      <c r="K40" s="451">
        <f t="shared" si="10"/>
        <v>0</v>
      </c>
      <c r="L40" s="451">
        <f t="shared" si="10"/>
        <v>0</v>
      </c>
      <c r="M40" s="451">
        <f t="shared" si="10"/>
        <v>0</v>
      </c>
      <c r="N40" s="452">
        <f t="shared" si="10"/>
        <v>0</v>
      </c>
      <c r="O40" s="437"/>
    </row>
    <row r="41" spans="1:15" ht="15" customHeight="1">
      <c r="A41" s="417" t="s">
        <v>154</v>
      </c>
      <c r="B41" s="431"/>
      <c r="C41" s="415" t="s">
        <v>134</v>
      </c>
      <c r="D41" s="394"/>
      <c r="E41" s="474"/>
      <c r="F41" s="449">
        <f t="shared" si="9"/>
        <v>0</v>
      </c>
      <c r="H41" s="402"/>
      <c r="I41" s="451"/>
      <c r="J41" s="451"/>
      <c r="K41" s="451"/>
      <c r="L41" s="451"/>
      <c r="M41" s="451"/>
      <c r="N41" s="452"/>
      <c r="O41" s="437"/>
    </row>
    <row r="42" spans="1:15" ht="15" customHeight="1">
      <c r="A42" s="417" t="s">
        <v>155</v>
      </c>
      <c r="B42" s="431"/>
      <c r="C42" s="415"/>
      <c r="D42" s="394"/>
      <c r="E42" s="474">
        <v>0.2</v>
      </c>
      <c r="F42" s="449">
        <f t="shared" si="9"/>
        <v>6.4966083079895176E-3</v>
      </c>
      <c r="H42" s="402"/>
      <c r="I42" s="451"/>
      <c r="J42" s="451"/>
      <c r="K42" s="451"/>
      <c r="L42" s="451"/>
      <c r="M42" s="451"/>
      <c r="N42" s="452"/>
      <c r="O42" s="437"/>
    </row>
    <row r="43" spans="1:15" ht="15" customHeight="1">
      <c r="A43" s="442"/>
      <c r="B43" s="443"/>
      <c r="C43" s="453"/>
      <c r="D43" s="394"/>
      <c r="E43" s="430"/>
      <c r="F43" s="411">
        <f t="shared" si="9"/>
        <v>0</v>
      </c>
      <c r="H43" s="402" t="s">
        <v>268</v>
      </c>
      <c r="I43" s="451">
        <f t="shared" si="10"/>
        <v>0</v>
      </c>
      <c r="J43" s="451">
        <f t="shared" si="10"/>
        <v>0</v>
      </c>
      <c r="K43" s="451">
        <f t="shared" si="10"/>
        <v>0</v>
      </c>
      <c r="L43" s="451">
        <f t="shared" si="10"/>
        <v>0</v>
      </c>
      <c r="M43" s="451">
        <f t="shared" si="10"/>
        <v>0</v>
      </c>
      <c r="N43" s="452">
        <f t="shared" si="10"/>
        <v>0</v>
      </c>
      <c r="O43" s="437"/>
    </row>
    <row r="44" spans="1:15" ht="15" customHeight="1">
      <c r="A44" s="420" t="s">
        <v>156</v>
      </c>
      <c r="B44" s="431"/>
      <c r="C44" s="419"/>
      <c r="D44" s="394"/>
      <c r="E44" s="424">
        <f>SUM(E33:E43)</f>
        <v>29.715294498059912</v>
      </c>
      <c r="F44" s="432">
        <f>IF(E44=0,0,E44/E$48)</f>
        <v>0.9652431455522561</v>
      </c>
      <c r="H44" s="402" t="s">
        <v>270</v>
      </c>
      <c r="I44" s="451">
        <f t="shared" si="10"/>
        <v>0</v>
      </c>
      <c r="J44" s="451">
        <f t="shared" si="10"/>
        <v>0</v>
      </c>
      <c r="K44" s="451">
        <f t="shared" si="10"/>
        <v>0</v>
      </c>
      <c r="L44" s="451">
        <f t="shared" si="10"/>
        <v>0</v>
      </c>
      <c r="M44" s="451">
        <f t="shared" si="10"/>
        <v>0</v>
      </c>
      <c r="N44" s="452">
        <f t="shared" si="10"/>
        <v>0</v>
      </c>
      <c r="O44" s="437"/>
    </row>
    <row r="45" spans="1:15" ht="15" customHeight="1">
      <c r="A45" s="417"/>
      <c r="B45" s="431"/>
      <c r="C45" s="419"/>
      <c r="D45" s="394"/>
      <c r="E45" s="405"/>
      <c r="F45" s="454"/>
      <c r="H45" s="402" t="s">
        <v>271</v>
      </c>
      <c r="I45" s="451">
        <f t="shared" si="10"/>
        <v>0.75600000000000001</v>
      </c>
      <c r="J45" s="451">
        <f t="shared" si="10"/>
        <v>0</v>
      </c>
      <c r="K45" s="451">
        <f t="shared" si="10"/>
        <v>0</v>
      </c>
      <c r="L45" s="451">
        <f t="shared" si="10"/>
        <v>0</v>
      </c>
      <c r="M45" s="451">
        <f t="shared" si="10"/>
        <v>0</v>
      </c>
      <c r="N45" s="452">
        <f t="shared" si="10"/>
        <v>0</v>
      </c>
      <c r="O45" s="437"/>
    </row>
    <row r="46" spans="1:15" ht="15" customHeight="1">
      <c r="A46" s="417" t="s">
        <v>157</v>
      </c>
      <c r="B46" s="431"/>
      <c r="C46" s="450"/>
      <c r="D46" s="394"/>
      <c r="E46" s="474">
        <v>1.07</v>
      </c>
      <c r="F46" s="432">
        <f>(IF(E46=0,0,E46/E$48))</f>
        <v>3.4756854447743922E-2</v>
      </c>
      <c r="H46" s="402" t="s">
        <v>272</v>
      </c>
      <c r="I46" s="451">
        <f t="shared" si="10"/>
        <v>14.04</v>
      </c>
      <c r="J46" s="451">
        <f t="shared" si="10"/>
        <v>0.82</v>
      </c>
      <c r="K46" s="451">
        <f t="shared" si="10"/>
        <v>0</v>
      </c>
      <c r="L46" s="451">
        <f t="shared" si="10"/>
        <v>0</v>
      </c>
      <c r="M46" s="451">
        <f t="shared" si="10"/>
        <v>0</v>
      </c>
      <c r="N46" s="452">
        <f t="shared" si="10"/>
        <v>0</v>
      </c>
      <c r="O46" s="437"/>
    </row>
    <row r="47" spans="1:15" ht="15" customHeight="1">
      <c r="A47" s="417"/>
      <c r="B47" s="418"/>
      <c r="C47" s="419"/>
      <c r="D47" s="394"/>
      <c r="E47" s="405"/>
      <c r="F47" s="411"/>
      <c r="H47" s="445" t="s">
        <v>274</v>
      </c>
      <c r="I47" s="455">
        <f t="shared" ref="I47:N47" si="11">SUM(I38:I46)</f>
        <v>14.795999999999999</v>
      </c>
      <c r="J47" s="455">
        <f t="shared" si="11"/>
        <v>0.82</v>
      </c>
      <c r="K47" s="455">
        <f t="shared" si="11"/>
        <v>0</v>
      </c>
      <c r="L47" s="455">
        <f t="shared" si="11"/>
        <v>0</v>
      </c>
      <c r="M47" s="455">
        <f t="shared" si="11"/>
        <v>0</v>
      </c>
      <c r="N47" s="455">
        <f t="shared" si="11"/>
        <v>0</v>
      </c>
      <c r="O47" s="437"/>
    </row>
    <row r="48" spans="1:15" ht="15" customHeight="1">
      <c r="A48" s="420" t="s">
        <v>158</v>
      </c>
      <c r="B48" s="456"/>
      <c r="C48" s="457"/>
      <c r="D48" s="394"/>
      <c r="E48" s="458">
        <f>SUM(E44:E47)</f>
        <v>30.785294498059912</v>
      </c>
      <c r="F48" s="459">
        <f>SUM(F44:F47)</f>
        <v>1</v>
      </c>
      <c r="H48" s="437"/>
      <c r="I48" s="437"/>
      <c r="J48" s="437"/>
      <c r="K48" s="437"/>
      <c r="L48" s="437"/>
      <c r="M48" s="437"/>
      <c r="N48" s="437"/>
      <c r="O48" s="437"/>
    </row>
    <row r="49" spans="1:15" ht="15" customHeight="1">
      <c r="B49" s="460"/>
      <c r="C49" s="461"/>
      <c r="D49" s="394"/>
      <c r="F49" s="462"/>
      <c r="H49" s="437"/>
      <c r="I49" s="437"/>
      <c r="J49" s="437"/>
      <c r="K49" s="437"/>
      <c r="L49" s="437"/>
      <c r="M49" s="437"/>
      <c r="N49" s="437"/>
      <c r="O49" s="437"/>
    </row>
    <row r="50" spans="1:15" ht="15" customHeight="1">
      <c r="A50" s="463" t="s">
        <v>276</v>
      </c>
      <c r="B50" s="464"/>
      <c r="C50" s="465"/>
      <c r="D50" s="437"/>
      <c r="E50" s="466">
        <f>(E$27*1.3)+($E$48-$E$27)</f>
        <v>39.009882847477883</v>
      </c>
      <c r="F50" s="467"/>
      <c r="G50" s="437"/>
      <c r="H50" s="437"/>
      <c r="I50" s="437"/>
      <c r="J50" s="437"/>
      <c r="K50" s="437"/>
      <c r="L50" s="437"/>
      <c r="M50" s="437"/>
      <c r="N50" s="437"/>
      <c r="O50" s="437"/>
    </row>
    <row r="51" spans="1:15" s="437" customFormat="1" ht="15" customHeight="1">
      <c r="B51" s="468"/>
      <c r="C51" s="469"/>
    </row>
    <row r="52" spans="1:15" s="437" customFormat="1" ht="15" customHeight="1">
      <c r="A52" s="463" t="s">
        <v>159</v>
      </c>
      <c r="B52" s="464"/>
      <c r="C52" s="465"/>
      <c r="E52" s="466">
        <f>(E$27*1.5)+($E$48-$E$27)</f>
        <v>44.492941747089866</v>
      </c>
      <c r="F52" s="467"/>
    </row>
    <row r="53" spans="1:15" s="437" customFormat="1" ht="15" customHeight="1">
      <c r="B53" s="468"/>
      <c r="C53" s="469"/>
    </row>
    <row r="54" spans="1:15" s="437" customFormat="1" ht="15" customHeight="1">
      <c r="A54" s="463" t="s">
        <v>160</v>
      </c>
      <c r="B54" s="464"/>
      <c r="C54" s="465"/>
      <c r="E54" s="466">
        <f>(E$27*2.5)+($E$48-$E$27)</f>
        <v>71.908236245149766</v>
      </c>
    </row>
    <row r="55" spans="1:15" s="437" customFormat="1">
      <c r="B55" s="468"/>
      <c r="C55" s="470"/>
      <c r="F55" s="471"/>
    </row>
    <row r="56" spans="1:15" s="437" customFormat="1">
      <c r="C56" s="472"/>
      <c r="F56" s="471"/>
    </row>
    <row r="57" spans="1:15" s="437" customFormat="1">
      <c r="C57" s="472"/>
      <c r="F57" s="471"/>
    </row>
    <row r="58" spans="1:15" s="437" customFormat="1">
      <c r="A58" s="311"/>
      <c r="C58" s="472"/>
      <c r="F58" s="471"/>
    </row>
    <row r="59" spans="1:15" s="437" customFormat="1">
      <c r="C59" s="472"/>
      <c r="F59" s="471"/>
    </row>
    <row r="60" spans="1:15" s="437" customFormat="1">
      <c r="C60" s="472"/>
      <c r="F60" s="471"/>
    </row>
    <row r="61" spans="1:15" s="437" customFormat="1">
      <c r="C61" s="472"/>
      <c r="F61" s="471"/>
      <c r="H61" s="311"/>
      <c r="I61" s="311"/>
      <c r="J61" s="311"/>
      <c r="K61" s="311"/>
      <c r="L61" s="311"/>
      <c r="M61" s="311"/>
      <c r="N61" s="311"/>
    </row>
    <row r="62" spans="1:15" s="437" customFormat="1">
      <c r="C62" s="472"/>
      <c r="F62" s="471"/>
      <c r="H62" s="311"/>
      <c r="I62" s="311"/>
      <c r="J62" s="311"/>
      <c r="K62" s="311"/>
      <c r="L62" s="311"/>
      <c r="M62" s="311"/>
      <c r="N62" s="311"/>
    </row>
    <row r="63" spans="1:15" s="437" customFormat="1">
      <c r="C63" s="472"/>
      <c r="F63" s="471"/>
      <c r="H63" s="311"/>
      <c r="I63" s="311"/>
      <c r="J63" s="311"/>
      <c r="K63" s="311"/>
      <c r="L63" s="311"/>
      <c r="M63" s="311"/>
      <c r="N63" s="311"/>
    </row>
    <row r="64" spans="1:15" s="437" customFormat="1">
      <c r="C64" s="472"/>
      <c r="F64" s="471"/>
      <c r="H64" s="311"/>
      <c r="I64" s="311"/>
      <c r="J64" s="311"/>
      <c r="K64" s="311"/>
      <c r="L64" s="311"/>
      <c r="M64" s="311"/>
      <c r="N64" s="311"/>
    </row>
    <row r="65" spans="1:14" s="437" customFormat="1">
      <c r="C65" s="472"/>
      <c r="F65" s="471"/>
      <c r="H65" s="311"/>
      <c r="I65" s="311"/>
      <c r="J65" s="311"/>
      <c r="K65" s="311"/>
      <c r="L65" s="311"/>
      <c r="M65" s="311"/>
      <c r="N65" s="311"/>
    </row>
    <row r="66" spans="1:14" s="437" customFormat="1">
      <c r="A66" s="311"/>
      <c r="B66" s="311"/>
      <c r="C66" s="311"/>
      <c r="D66" s="311"/>
      <c r="E66" s="311"/>
      <c r="F66" s="311"/>
      <c r="G66" s="311"/>
      <c r="H66" s="311"/>
      <c r="I66" s="311"/>
      <c r="J66" s="311"/>
      <c r="K66" s="311"/>
      <c r="L66" s="311"/>
      <c r="M66" s="311"/>
      <c r="N66" s="311"/>
    </row>
  </sheetData>
  <sheetProtection algorithmName="SHA-512" hashValue="j36TtV+cn+WkbEfnWOQF9kuRD34vfU7vAlWsw/W7TaDI7bIwjC8j0r8LkNp3Srd4g18wfAImsqyyd7pej/1XgQ==" saltValue="gSm4VYz5ghlxiyTGgu4gVQ==" spinCount="100000" sheet="1" objects="1" scenarios="1"/>
  <dataConsolidate/>
  <mergeCells count="7">
    <mergeCell ref="I36:N36"/>
    <mergeCell ref="H1:N2"/>
    <mergeCell ref="H3:N3"/>
    <mergeCell ref="H4:N5"/>
    <mergeCell ref="E11:F11"/>
    <mergeCell ref="I11:N11"/>
    <mergeCell ref="I23:N23"/>
  </mergeCells>
  <conditionalFormatting sqref="O34">
    <cfRule type="cellIs" dxfId="5" priority="1" operator="greaterThan">
      <formula>1</formula>
    </cfRule>
    <cfRule type="cellIs" dxfId="4" priority="2" operator="between">
      <formula>0.999999</formula>
      <formula>0</formula>
    </cfRule>
    <cfRule type="cellIs" dxfId="3" priority="3" operator="equal">
      <formula>1</formula>
    </cfRule>
  </conditionalFormatting>
  <pageMargins left="0.59055118110236227" right="0.59055118110236227" top="0.59055118110236227" bottom="0.78740157480314965" header="0" footer="0"/>
  <pageSetup paperSize="9" scale="58" fitToWidth="0" orientation="landscape" horizontalDpi="4294967292" verticalDpi="4294967292" r:id="rId1"/>
  <headerFooter>
    <oddFooter>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52C0-7F70-8548-BC76-4BF5A6FF0C8E}">
  <sheetPr>
    <tabColor theme="0" tint="-0.14999847407452621"/>
    <pageSetUpPr fitToPage="1"/>
  </sheetPr>
  <dimension ref="A1:O79"/>
  <sheetViews>
    <sheetView showGridLines="0" zoomScaleNormal="100" zoomScalePageLayoutView="50" workbookViewId="0">
      <pane ySplit="9" topLeftCell="A10" activePane="bottomLeft" state="frozen"/>
      <selection activeCell="B4" sqref="B4"/>
      <selection pane="bottomLeft" activeCell="E46" sqref="E46"/>
    </sheetView>
  </sheetViews>
  <sheetFormatPr baseColWidth="10" defaultColWidth="11.5" defaultRowHeight="13"/>
  <cols>
    <col min="1" max="1" width="35.83203125" style="311" customWidth="1"/>
    <col min="2" max="2" width="19.5" style="311" customWidth="1"/>
    <col min="3" max="3" width="19.33203125" style="311" bestFit="1" customWidth="1"/>
    <col min="4" max="4" width="2" style="311" customWidth="1"/>
    <col min="5" max="5" width="11.6640625" style="311" customWidth="1"/>
    <col min="6" max="6" width="10.6640625" style="311" customWidth="1"/>
    <col min="7" max="7" width="6" style="311" customWidth="1"/>
    <col min="8" max="8" width="27.83203125" style="311" customWidth="1"/>
    <col min="9" max="15" width="11.5" style="311"/>
    <col min="16" max="16" width="33" style="311" customWidth="1"/>
    <col min="17" max="16384" width="11.5" style="311"/>
  </cols>
  <sheetData>
    <row r="1" spans="1:15" ht="22" customHeight="1">
      <c r="A1" s="308" t="s">
        <v>0</v>
      </c>
      <c r="B1" s="309"/>
      <c r="C1" s="310"/>
      <c r="D1" s="310"/>
      <c r="E1" s="310"/>
      <c r="F1" s="310"/>
      <c r="H1" s="671"/>
      <c r="I1" s="671"/>
      <c r="J1" s="671"/>
      <c r="K1" s="671"/>
      <c r="L1" s="671"/>
      <c r="M1" s="671"/>
      <c r="N1" s="671"/>
    </row>
    <row r="2" spans="1:15">
      <c r="A2" s="492"/>
      <c r="B2" s="493"/>
      <c r="C2" s="494"/>
      <c r="D2" s="493"/>
      <c r="E2" s="495"/>
      <c r="F2" s="496"/>
      <c r="H2" s="671"/>
      <c r="I2" s="671"/>
      <c r="J2" s="671"/>
      <c r="K2" s="671"/>
      <c r="L2" s="671"/>
      <c r="M2" s="671"/>
      <c r="N2" s="671"/>
    </row>
    <row r="3" spans="1:15" ht="14.25" customHeight="1">
      <c r="A3" s="497" t="str">
        <f>'1-Contractblad dag'!A3</f>
        <v>Naam opdrachtgever</v>
      </c>
      <c r="B3" s="498" t="str">
        <f>'1-Contractblad dag'!B3</f>
        <v>Herman Broerenstichting</v>
      </c>
      <c r="C3" s="499"/>
      <c r="D3" s="493"/>
      <c r="E3" s="500"/>
      <c r="F3" s="501"/>
      <c r="H3" s="671"/>
      <c r="I3" s="671"/>
      <c r="J3" s="671"/>
      <c r="K3" s="671"/>
      <c r="L3" s="671"/>
      <c r="M3" s="671"/>
      <c r="N3" s="671"/>
    </row>
    <row r="4" spans="1:15" ht="15.75" customHeight="1">
      <c r="A4" s="497" t="str">
        <f>'1-Contractblad dag'!A4</f>
        <v>Calculatie onderdeel</v>
      </c>
      <c r="B4" s="502" t="str">
        <f ca="1">MID(CELL("bestandsnaam",$C$9),SEARCH("]",CELL("bestandsnaam",$C$9),1)+1,256)</f>
        <v>6-Opbouw uurtarief toezicht</v>
      </c>
      <c r="C4" s="503"/>
      <c r="D4" s="504"/>
      <c r="H4" s="671"/>
      <c r="I4" s="671"/>
      <c r="J4" s="671"/>
      <c r="K4" s="671"/>
      <c r="L4" s="671"/>
      <c r="M4" s="671"/>
      <c r="N4" s="671"/>
    </row>
    <row r="5" spans="1:15">
      <c r="A5" s="497" t="str">
        <f>'1-Contractblad dag'!A5</f>
        <v>Gebouw/plaats</v>
      </c>
      <c r="B5" s="498" t="str">
        <f>'1-Contractblad dag'!B5</f>
        <v>Delft</v>
      </c>
      <c r="C5" s="503"/>
      <c r="D5" s="504"/>
      <c r="H5" s="671"/>
      <c r="I5" s="671"/>
      <c r="J5" s="671"/>
      <c r="K5" s="671"/>
      <c r="L5" s="671"/>
      <c r="M5" s="671"/>
      <c r="N5" s="671"/>
    </row>
    <row r="6" spans="1:15">
      <c r="A6" s="497" t="str">
        <f>'1-Contractblad dag'!A6</f>
        <v>Besteknummer</v>
      </c>
      <c r="B6" s="498" t="str">
        <f>'1-Contractblad dag'!B6</f>
        <v>Calculatie Herman Broerenstichting -2024.01</v>
      </c>
      <c r="C6" s="503"/>
      <c r="D6" s="504"/>
      <c r="H6" s="396"/>
      <c r="I6" s="396"/>
      <c r="J6" s="396"/>
      <c r="K6" s="396"/>
      <c r="L6" s="396"/>
      <c r="M6" s="396"/>
      <c r="N6" s="396"/>
    </row>
    <row r="7" spans="1:15">
      <c r="A7" s="497" t="str">
        <f>'1-Contractblad dag'!A7</f>
        <v>Naam leverancier</v>
      </c>
      <c r="B7" s="498" t="str">
        <f>'1-Contractblad dag'!B7</f>
        <v>Exploitatie calculatie</v>
      </c>
      <c r="C7" s="503"/>
      <c r="D7" s="504"/>
      <c r="H7" s="396"/>
      <c r="I7" s="396"/>
      <c r="J7" s="396"/>
      <c r="K7" s="396"/>
      <c r="L7" s="396"/>
      <c r="M7" s="396"/>
      <c r="N7" s="396"/>
      <c r="O7" s="397"/>
    </row>
    <row r="8" spans="1:15">
      <c r="A8" s="497" t="str">
        <f>'1-Contractblad dag'!A8</f>
        <v>Prijspeil</v>
      </c>
      <c r="B8" s="505">
        <f>'1-Contractblad dag'!B8</f>
        <v>45473</v>
      </c>
      <c r="C8" s="503"/>
      <c r="D8" s="504"/>
      <c r="K8" s="396"/>
      <c r="L8" s="396"/>
      <c r="M8" s="396"/>
      <c r="N8" s="396"/>
    </row>
    <row r="9" spans="1:15">
      <c r="A9" s="497" t="str">
        <f>'1-Contractblad dag'!A9</f>
        <v>Bijzonderheden</v>
      </c>
      <c r="B9" s="498" t="str">
        <f>'1-Contractblad dag'!B9</f>
        <v>Vertrouwelijk</v>
      </c>
      <c r="C9" s="506"/>
      <c r="D9" s="504"/>
      <c r="E9" s="399"/>
      <c r="F9" s="400"/>
    </row>
    <row r="10" spans="1:15">
      <c r="A10" s="497"/>
      <c r="B10" s="498"/>
      <c r="C10" s="506"/>
      <c r="D10" s="504"/>
      <c r="E10" s="399"/>
      <c r="F10" s="400"/>
    </row>
    <row r="11" spans="1:15" s="397" customFormat="1" ht="30.75" customHeight="1">
      <c r="A11" s="538" t="s">
        <v>277</v>
      </c>
      <c r="B11" s="540"/>
      <c r="C11" s="539"/>
      <c r="D11" s="507"/>
      <c r="E11" s="678" t="s">
        <v>278</v>
      </c>
      <c r="F11" s="679"/>
      <c r="H11" s="538" t="s">
        <v>264</v>
      </c>
      <c r="I11" s="677" t="s">
        <v>300</v>
      </c>
      <c r="J11" s="677"/>
      <c r="K11" s="677"/>
      <c r="L11" s="677"/>
      <c r="M11" s="677"/>
      <c r="N11" s="677"/>
    </row>
    <row r="12" spans="1:15" ht="30" customHeight="1">
      <c r="A12" s="402"/>
      <c r="B12" s="508" t="s">
        <v>70</v>
      </c>
      <c r="C12" s="509" t="s">
        <v>70</v>
      </c>
      <c r="D12" s="504"/>
      <c r="E12" s="405"/>
      <c r="F12" s="406"/>
      <c r="H12" s="402"/>
      <c r="I12" s="483">
        <v>1</v>
      </c>
      <c r="J12" s="483">
        <v>2</v>
      </c>
      <c r="K12" s="483">
        <v>3</v>
      </c>
      <c r="L12" s="483">
        <v>4</v>
      </c>
      <c r="M12" s="483">
        <v>5</v>
      </c>
      <c r="N12" s="483">
        <v>6</v>
      </c>
    </row>
    <row r="13" spans="1:15" ht="15" customHeight="1">
      <c r="A13" s="402" t="s">
        <v>282</v>
      </c>
      <c r="B13" s="510"/>
      <c r="C13" s="511"/>
      <c r="D13" s="504"/>
      <c r="E13" s="410">
        <f>SUM(I35:N35)</f>
        <v>18.248000000000001</v>
      </c>
      <c r="F13" s="411"/>
      <c r="H13" s="484"/>
      <c r="I13" s="652"/>
      <c r="J13" s="652"/>
      <c r="K13" s="652"/>
      <c r="L13" s="652"/>
      <c r="M13" s="652"/>
      <c r="N13" s="652"/>
    </row>
    <row r="14" spans="1:15" ht="15" customHeight="1">
      <c r="A14" s="402" t="s">
        <v>133</v>
      </c>
      <c r="B14" s="512"/>
      <c r="C14" s="513" t="s">
        <v>134</v>
      </c>
      <c r="D14" s="504"/>
      <c r="E14" s="474"/>
      <c r="F14" s="411"/>
      <c r="H14" s="484" t="s">
        <v>268</v>
      </c>
      <c r="I14" s="412">
        <f>'5-Opbouw uurtarief productie'!I18</f>
        <v>14.15</v>
      </c>
      <c r="J14" s="412">
        <f>'5-Opbouw uurtarief productie'!J18</f>
        <v>14.87</v>
      </c>
      <c r="K14" s="412">
        <f>'5-Opbouw uurtarief productie'!K18</f>
        <v>15.55</v>
      </c>
      <c r="L14" s="412">
        <f>'5-Opbouw uurtarief productie'!L18</f>
        <v>16.34</v>
      </c>
      <c r="M14" s="412">
        <f>'5-Opbouw uurtarief productie'!M18</f>
        <v>16.97</v>
      </c>
      <c r="N14" s="412">
        <f>'5-Opbouw uurtarief productie'!N18</f>
        <v>17.829999999999998</v>
      </c>
    </row>
    <row r="15" spans="1:15" ht="15" customHeight="1">
      <c r="A15" s="417" t="s">
        <v>135</v>
      </c>
      <c r="B15" s="514"/>
      <c r="C15" s="515"/>
      <c r="D15" s="504"/>
      <c r="E15" s="474"/>
      <c r="F15" s="411"/>
      <c r="H15" s="484" t="s">
        <v>270</v>
      </c>
      <c r="I15" s="412">
        <f>'5-Opbouw uurtarief productie'!I19</f>
        <v>14.68</v>
      </c>
      <c r="J15" s="412">
        <f>'5-Opbouw uurtarief productie'!J19</f>
        <v>15.39</v>
      </c>
      <c r="K15" s="412">
        <f>'5-Opbouw uurtarief productie'!K19</f>
        <v>16.12</v>
      </c>
      <c r="L15" s="412">
        <f>'5-Opbouw uurtarief productie'!L19</f>
        <v>16.91</v>
      </c>
      <c r="M15" s="412">
        <f>'5-Opbouw uurtarief productie'!M19</f>
        <v>17.55</v>
      </c>
      <c r="N15" s="412">
        <f>'5-Opbouw uurtarief productie'!N19</f>
        <v>18.45</v>
      </c>
    </row>
    <row r="16" spans="1:15" ht="15" customHeight="1">
      <c r="A16" s="420" t="s">
        <v>136</v>
      </c>
      <c r="B16" s="516"/>
      <c r="C16" s="515"/>
      <c r="D16" s="504"/>
      <c r="E16" s="424">
        <f>SUM(E13:E15)</f>
        <v>18.248000000000001</v>
      </c>
      <c r="F16" s="411"/>
      <c r="H16" s="484" t="s">
        <v>271</v>
      </c>
      <c r="I16" s="412">
        <f>'5-Opbouw uurtarief productie'!I20</f>
        <v>15.12</v>
      </c>
      <c r="J16" s="412">
        <f>'5-Opbouw uurtarief productie'!J20</f>
        <v>15.9</v>
      </c>
      <c r="K16" s="412">
        <f>'5-Opbouw uurtarief productie'!K20</f>
        <v>16.63</v>
      </c>
      <c r="L16" s="412">
        <f>'5-Opbouw uurtarief productie'!L20</f>
        <v>17.46</v>
      </c>
      <c r="M16" s="412">
        <f>'5-Opbouw uurtarief productie'!M20</f>
        <v>18.14</v>
      </c>
      <c r="N16" s="412">
        <f>'5-Opbouw uurtarief productie'!N20</f>
        <v>19.05</v>
      </c>
    </row>
    <row r="17" spans="1:15" ht="15" customHeight="1">
      <c r="A17" s="417"/>
      <c r="B17" s="517"/>
      <c r="C17" s="518"/>
      <c r="D17" s="504"/>
      <c r="E17" s="427"/>
      <c r="F17" s="411"/>
      <c r="H17" s="484" t="s">
        <v>272</v>
      </c>
      <c r="I17" s="412">
        <f>'5-Opbouw uurtarief productie'!I21</f>
        <v>15.6</v>
      </c>
      <c r="J17" s="412">
        <f>'5-Opbouw uurtarief productie'!J21</f>
        <v>16.399999999999999</v>
      </c>
      <c r="K17" s="412">
        <f>'5-Opbouw uurtarief productie'!K21</f>
        <v>17.190000000000001</v>
      </c>
      <c r="L17" s="412">
        <f>'5-Opbouw uurtarief productie'!L21</f>
        <v>18.010000000000002</v>
      </c>
      <c r="M17" s="412">
        <f>'5-Opbouw uurtarief productie'!M21</f>
        <v>18.71</v>
      </c>
      <c r="N17" s="412">
        <f>'5-Opbouw uurtarief productie'!N21</f>
        <v>19.670000000000002</v>
      </c>
    </row>
    <row r="18" spans="1:15" ht="15" customHeight="1">
      <c r="A18" s="428" t="s">
        <v>137</v>
      </c>
      <c r="B18" s="519"/>
      <c r="C18" s="520">
        <f>'5-Opbouw uurtarief productie'!C18</f>
        <v>0.08</v>
      </c>
      <c r="D18" s="504"/>
      <c r="E18" s="430">
        <f>$C18*E16</f>
        <v>1.45984</v>
      </c>
      <c r="F18" s="411"/>
      <c r="H18" s="485"/>
      <c r="I18" s="486"/>
      <c r="J18" s="486"/>
      <c r="K18" s="486"/>
      <c r="L18" s="486"/>
      <c r="M18" s="486"/>
      <c r="N18" s="486"/>
    </row>
    <row r="19" spans="1:15" ht="15" customHeight="1">
      <c r="A19" s="428" t="s">
        <v>269</v>
      </c>
      <c r="B19" s="519"/>
      <c r="C19" s="520">
        <f>'5-Opbouw uurtarief productie'!C19</f>
        <v>0.05</v>
      </c>
      <c r="D19" s="504"/>
      <c r="E19" s="430">
        <f>$C19*E16</f>
        <v>0.9124000000000001</v>
      </c>
      <c r="F19" s="411"/>
      <c r="H19" s="538" t="s">
        <v>264</v>
      </c>
      <c r="I19" s="680" t="s">
        <v>273</v>
      </c>
      <c r="J19" s="681"/>
      <c r="K19" s="681"/>
      <c r="L19" s="681"/>
      <c r="M19" s="681"/>
      <c r="N19" s="682"/>
    </row>
    <row r="20" spans="1:15" ht="15" customHeight="1">
      <c r="A20" s="420" t="s">
        <v>138</v>
      </c>
      <c r="B20" s="521"/>
      <c r="C20" s="515"/>
      <c r="D20" s="504"/>
      <c r="E20" s="424">
        <f>SUM(E16:E19)</f>
        <v>20.620240000000003</v>
      </c>
      <c r="F20" s="522">
        <f>IF(E20=0,0,E20/E$48)</f>
        <v>0.57838586401211678</v>
      </c>
      <c r="H20" s="402"/>
      <c r="I20" s="407">
        <v>1</v>
      </c>
      <c r="J20" s="407">
        <v>2</v>
      </c>
      <c r="K20" s="407">
        <v>3</v>
      </c>
      <c r="L20" s="407">
        <v>4</v>
      </c>
      <c r="M20" s="407">
        <v>5</v>
      </c>
      <c r="N20" s="407">
        <v>6</v>
      </c>
    </row>
    <row r="21" spans="1:15" ht="15" customHeight="1">
      <c r="A21" s="417"/>
      <c r="B21" s="517"/>
      <c r="C21" s="518"/>
      <c r="D21" s="504"/>
      <c r="E21" s="427"/>
      <c r="F21" s="411"/>
      <c r="H21" s="402"/>
      <c r="I21" s="656"/>
      <c r="J21" s="656"/>
      <c r="K21" s="656"/>
      <c r="L21" s="656"/>
      <c r="M21" s="656"/>
      <c r="N21" s="656"/>
    </row>
    <row r="22" spans="1:15" ht="15" customHeight="1">
      <c r="A22" s="487" t="s">
        <v>139</v>
      </c>
      <c r="B22" s="519"/>
      <c r="C22" s="518"/>
      <c r="D22" s="523"/>
      <c r="E22" s="435">
        <f>E20*0.96</f>
        <v>19.795430400000001</v>
      </c>
      <c r="F22" s="436"/>
      <c r="G22" s="437"/>
      <c r="H22" s="402" t="s">
        <v>268</v>
      </c>
      <c r="I22" s="646"/>
      <c r="J22" s="646"/>
      <c r="K22" s="646"/>
      <c r="L22" s="646"/>
      <c r="M22" s="646"/>
      <c r="N22" s="646"/>
    </row>
    <row r="23" spans="1:15" s="437" customFormat="1" ht="15" customHeight="1">
      <c r="A23" s="428" t="s">
        <v>140</v>
      </c>
      <c r="B23" s="519"/>
      <c r="C23" s="524" t="s">
        <v>141</v>
      </c>
      <c r="D23" s="504"/>
      <c r="E23" s="430">
        <f>E22*'4-Premies en opslagen'!G25</f>
        <v>5.8234052582400002</v>
      </c>
      <c r="F23" s="411"/>
      <c r="G23" s="311"/>
      <c r="H23" s="402" t="s">
        <v>270</v>
      </c>
      <c r="I23" s="646"/>
      <c r="J23" s="646"/>
      <c r="K23" s="646"/>
      <c r="L23" s="646"/>
      <c r="M23" s="646"/>
      <c r="N23" s="646"/>
      <c r="O23" s="311"/>
    </row>
    <row r="24" spans="1:15" ht="15" customHeight="1">
      <c r="A24" s="420" t="s">
        <v>142</v>
      </c>
      <c r="B24" s="521"/>
      <c r="C24" s="515"/>
      <c r="D24" s="504"/>
      <c r="E24" s="424">
        <f>E23+E20</f>
        <v>26.443645258240004</v>
      </c>
      <c r="F24" s="522">
        <f>IF(E24=0,0,E24/E$48)</f>
        <v>0.74172902984238087</v>
      </c>
      <c r="H24" s="402" t="s">
        <v>271</v>
      </c>
      <c r="I24" s="646"/>
      <c r="J24" s="646"/>
      <c r="K24" s="646"/>
      <c r="L24" s="646"/>
      <c r="M24" s="646"/>
      <c r="N24" s="646"/>
      <c r="O24" s="437"/>
    </row>
    <row r="25" spans="1:15" ht="15" customHeight="1">
      <c r="A25" s="417"/>
      <c r="B25" s="521"/>
      <c r="C25" s="515"/>
      <c r="D25" s="504"/>
      <c r="E25" s="405"/>
      <c r="F25" s="411"/>
      <c r="H25" s="402" t="s">
        <v>272</v>
      </c>
      <c r="I25" s="646"/>
      <c r="J25" s="646">
        <v>0.2</v>
      </c>
      <c r="K25" s="646"/>
      <c r="L25" s="646"/>
      <c r="M25" s="646">
        <v>0.8</v>
      </c>
      <c r="N25" s="646"/>
    </row>
    <row r="26" spans="1:15" ht="15" customHeight="1">
      <c r="A26" s="428" t="s">
        <v>143</v>
      </c>
      <c r="B26" s="519"/>
      <c r="C26" s="524" t="s">
        <v>141</v>
      </c>
      <c r="D26" s="504"/>
      <c r="E26" s="430">
        <f>E24*'4-Premies en opslagen'!B54</f>
        <v>5.6577101482746057</v>
      </c>
      <c r="F26" s="411"/>
      <c r="H26" s="445" t="s">
        <v>274</v>
      </c>
      <c r="I26" s="488">
        <f t="shared" ref="I26:N26" si="0">SUM(I21:I25)</f>
        <v>0</v>
      </c>
      <c r="J26" s="488">
        <f t="shared" si="0"/>
        <v>0.2</v>
      </c>
      <c r="K26" s="488">
        <f t="shared" si="0"/>
        <v>0</v>
      </c>
      <c r="L26" s="488">
        <f t="shared" si="0"/>
        <v>0</v>
      </c>
      <c r="M26" s="488">
        <f t="shared" si="0"/>
        <v>0.8</v>
      </c>
      <c r="N26" s="488">
        <f t="shared" si="0"/>
        <v>0</v>
      </c>
      <c r="O26" s="489">
        <f>SUM(I26:N26)</f>
        <v>1</v>
      </c>
    </row>
    <row r="27" spans="1:15" ht="15" customHeight="1">
      <c r="A27" s="420" t="s">
        <v>144</v>
      </c>
      <c r="B27" s="521"/>
      <c r="C27" s="515"/>
      <c r="D27" s="504"/>
      <c r="E27" s="424">
        <f>SUM(E24:E26)</f>
        <v>32.101355406514607</v>
      </c>
      <c r="F27" s="522">
        <f>IF(E27=0,0,E27/E$48)</f>
        <v>0.90042454320400656</v>
      </c>
    </row>
    <row r="28" spans="1:15" ht="15" customHeight="1">
      <c r="A28" s="417"/>
      <c r="B28" s="521"/>
      <c r="C28" s="515"/>
      <c r="D28" s="504"/>
      <c r="E28" s="405"/>
      <c r="F28" s="411"/>
      <c r="H28" s="538" t="s">
        <v>264</v>
      </c>
      <c r="I28" s="677" t="s">
        <v>275</v>
      </c>
      <c r="J28" s="677"/>
      <c r="K28" s="677"/>
      <c r="L28" s="677"/>
      <c r="M28" s="677"/>
      <c r="N28" s="677"/>
    </row>
    <row r="29" spans="1:15" ht="15" customHeight="1">
      <c r="A29" s="417" t="s">
        <v>145</v>
      </c>
      <c r="B29" s="525"/>
      <c r="C29" s="513" t="s">
        <v>134</v>
      </c>
      <c r="D29" s="504"/>
      <c r="E29" s="474">
        <f>'5-Opbouw uurtarief productie'!E29</f>
        <v>0.34</v>
      </c>
      <c r="F29" s="490">
        <v>0</v>
      </c>
      <c r="H29" s="402"/>
      <c r="I29" s="407">
        <v>1</v>
      </c>
      <c r="J29" s="407">
        <v>2</v>
      </c>
      <c r="K29" s="407">
        <v>3</v>
      </c>
      <c r="L29" s="407">
        <v>4</v>
      </c>
      <c r="M29" s="407">
        <v>5</v>
      </c>
      <c r="N29" s="407">
        <v>6</v>
      </c>
    </row>
    <row r="30" spans="1:15" ht="15" customHeight="1">
      <c r="A30" s="417" t="s">
        <v>146</v>
      </c>
      <c r="B30" s="526"/>
      <c r="C30" s="513" t="s">
        <v>134</v>
      </c>
      <c r="D30" s="504"/>
      <c r="E30" s="474">
        <f>'5-Opbouw uurtarief productie'!E30</f>
        <v>0.15</v>
      </c>
      <c r="F30" s="490">
        <v>0</v>
      </c>
      <c r="H30" s="402"/>
      <c r="I30" s="451"/>
      <c r="J30" s="451"/>
      <c r="K30" s="451"/>
      <c r="L30" s="451"/>
      <c r="M30" s="451"/>
      <c r="N30" s="452"/>
    </row>
    <row r="31" spans="1:15" ht="15" customHeight="1">
      <c r="A31" s="417"/>
      <c r="B31" s="521"/>
      <c r="C31" s="515" t="s">
        <v>70</v>
      </c>
      <c r="D31" s="504"/>
      <c r="E31" s="491"/>
      <c r="F31" s="411"/>
      <c r="H31" s="402" t="s">
        <v>268</v>
      </c>
      <c r="I31" s="451">
        <f t="shared" ref="I31:N34" si="1">I22*I14</f>
        <v>0</v>
      </c>
      <c r="J31" s="451">
        <f t="shared" si="1"/>
        <v>0</v>
      </c>
      <c r="K31" s="451">
        <f t="shared" si="1"/>
        <v>0</v>
      </c>
      <c r="L31" s="451">
        <f t="shared" si="1"/>
        <v>0</v>
      </c>
      <c r="M31" s="451">
        <f t="shared" si="1"/>
        <v>0</v>
      </c>
      <c r="N31" s="452">
        <f t="shared" si="1"/>
        <v>0</v>
      </c>
    </row>
    <row r="32" spans="1:15" ht="15" customHeight="1">
      <c r="A32" s="442"/>
      <c r="B32" s="527"/>
      <c r="C32" s="528" t="s">
        <v>70</v>
      </c>
      <c r="D32" s="504"/>
      <c r="E32" s="416"/>
      <c r="F32" s="411"/>
      <c r="H32" s="402" t="s">
        <v>270</v>
      </c>
      <c r="I32" s="451">
        <f t="shared" si="1"/>
        <v>0</v>
      </c>
      <c r="J32" s="451">
        <f t="shared" si="1"/>
        <v>0</v>
      </c>
      <c r="K32" s="451">
        <f t="shared" si="1"/>
        <v>0</v>
      </c>
      <c r="L32" s="451">
        <f t="shared" si="1"/>
        <v>0</v>
      </c>
      <c r="M32" s="451">
        <f t="shared" si="1"/>
        <v>0</v>
      </c>
      <c r="N32" s="452">
        <f t="shared" si="1"/>
        <v>0</v>
      </c>
    </row>
    <row r="33" spans="1:14" ht="15" customHeight="1">
      <c r="A33" s="420" t="s">
        <v>147</v>
      </c>
      <c r="B33" s="521"/>
      <c r="C33" s="515"/>
      <c r="D33" s="504"/>
      <c r="E33" s="424">
        <f>SUM(E27:E32)</f>
        <v>32.591355406514609</v>
      </c>
      <c r="F33" s="522">
        <f>IF(E33=0,0,E33/E$48)</f>
        <v>0.91416876118429857</v>
      </c>
      <c r="H33" s="402" t="s">
        <v>271</v>
      </c>
      <c r="I33" s="451">
        <f t="shared" si="1"/>
        <v>0</v>
      </c>
      <c r="J33" s="451">
        <f t="shared" si="1"/>
        <v>0</v>
      </c>
      <c r="K33" s="451">
        <f t="shared" si="1"/>
        <v>0</v>
      </c>
      <c r="L33" s="451">
        <f t="shared" si="1"/>
        <v>0</v>
      </c>
      <c r="M33" s="451">
        <f t="shared" si="1"/>
        <v>0</v>
      </c>
      <c r="N33" s="452">
        <f t="shared" si="1"/>
        <v>0</v>
      </c>
    </row>
    <row r="34" spans="1:14" ht="15" customHeight="1">
      <c r="A34" s="417"/>
      <c r="B34" s="521"/>
      <c r="C34" s="515"/>
      <c r="D34" s="504"/>
      <c r="E34" s="405"/>
      <c r="F34" s="411"/>
      <c r="H34" s="402" t="s">
        <v>272</v>
      </c>
      <c r="I34" s="451">
        <f t="shared" si="1"/>
        <v>0</v>
      </c>
      <c r="J34" s="451">
        <f t="shared" si="1"/>
        <v>3.28</v>
      </c>
      <c r="K34" s="451">
        <f t="shared" si="1"/>
        <v>0</v>
      </c>
      <c r="L34" s="451">
        <f t="shared" si="1"/>
        <v>0</v>
      </c>
      <c r="M34" s="451">
        <f t="shared" si="1"/>
        <v>14.968000000000002</v>
      </c>
      <c r="N34" s="452">
        <f t="shared" si="1"/>
        <v>0</v>
      </c>
    </row>
    <row r="35" spans="1:14" ht="15" customHeight="1">
      <c r="A35" s="417" t="s">
        <v>148</v>
      </c>
      <c r="B35" s="521"/>
      <c r="C35" s="529"/>
      <c r="D35" s="504"/>
      <c r="E35" s="474">
        <f>'5-Opbouw uurtarief productie'!E35</f>
        <v>0.37</v>
      </c>
      <c r="F35" s="449">
        <f>E35/$E$48</f>
        <v>1.0378287046342969E-2</v>
      </c>
      <c r="H35" s="445" t="s">
        <v>274</v>
      </c>
      <c r="I35" s="455">
        <f t="shared" ref="I35:N35" si="2">SUM(I30:I34)</f>
        <v>0</v>
      </c>
      <c r="J35" s="455">
        <f t="shared" si="2"/>
        <v>3.28</v>
      </c>
      <c r="K35" s="455">
        <f t="shared" si="2"/>
        <v>0</v>
      </c>
      <c r="L35" s="455">
        <f t="shared" si="2"/>
        <v>0</v>
      </c>
      <c r="M35" s="455">
        <f t="shared" si="2"/>
        <v>14.968000000000002</v>
      </c>
      <c r="N35" s="455">
        <f t="shared" si="2"/>
        <v>0</v>
      </c>
    </row>
    <row r="36" spans="1:14" ht="15" customHeight="1">
      <c r="A36" s="417" t="s">
        <v>149</v>
      </c>
      <c r="B36" s="521"/>
      <c r="C36" s="529"/>
      <c r="D36" s="504"/>
      <c r="E36" s="474">
        <f>'5-Opbouw uurtarief productie'!E36</f>
        <v>0.23</v>
      </c>
      <c r="F36" s="449">
        <f t="shared" ref="F36:F42" si="3">E36/$E$48</f>
        <v>6.4513676234023874E-3</v>
      </c>
      <c r="H36" s="437"/>
      <c r="I36" s="437"/>
      <c r="J36" s="437"/>
      <c r="K36" s="437"/>
      <c r="L36" s="437"/>
      <c r="M36" s="437"/>
      <c r="N36" s="437"/>
    </row>
    <row r="37" spans="1:14" ht="15" customHeight="1">
      <c r="A37" s="417" t="s">
        <v>150</v>
      </c>
      <c r="B37" s="521"/>
      <c r="C37" s="529"/>
      <c r="D37" s="504"/>
      <c r="E37" s="474">
        <f>'5-Opbouw uurtarief productie'!E37</f>
        <v>0.28000000000000003</v>
      </c>
      <c r="F37" s="449">
        <f t="shared" si="3"/>
        <v>7.8538388458811673E-3</v>
      </c>
      <c r="H37" s="437"/>
      <c r="I37" s="437"/>
      <c r="J37" s="437"/>
      <c r="K37" s="437"/>
      <c r="L37" s="437"/>
      <c r="M37" s="437"/>
      <c r="N37" s="437"/>
    </row>
    <row r="38" spans="1:14" ht="15" customHeight="1">
      <c r="A38" s="417" t="s">
        <v>151</v>
      </c>
      <c r="B38" s="521"/>
      <c r="C38" s="530"/>
      <c r="D38" s="504"/>
      <c r="E38" s="474">
        <f>'5-Opbouw uurtarief productie'!E38</f>
        <v>0.28000000000000003</v>
      </c>
      <c r="F38" s="449">
        <f t="shared" si="3"/>
        <v>7.8538388458811673E-3</v>
      </c>
      <c r="H38" s="437"/>
      <c r="I38" s="437"/>
      <c r="J38" s="437"/>
      <c r="K38" s="437"/>
      <c r="L38" s="437"/>
      <c r="M38" s="437"/>
      <c r="N38" s="437"/>
    </row>
    <row r="39" spans="1:14" ht="15" customHeight="1">
      <c r="A39" s="417" t="s">
        <v>152</v>
      </c>
      <c r="B39" s="521"/>
      <c r="C39" s="529"/>
      <c r="D39" s="504"/>
      <c r="E39" s="474">
        <f>'5-Opbouw uurtarief productie'!E39</f>
        <v>0.28000000000000003</v>
      </c>
      <c r="F39" s="449">
        <f t="shared" si="3"/>
        <v>7.8538388458811673E-3</v>
      </c>
      <c r="H39" s="437"/>
      <c r="I39" s="437"/>
      <c r="J39" s="437"/>
      <c r="K39" s="437"/>
      <c r="L39" s="437"/>
      <c r="M39" s="437"/>
      <c r="N39" s="437"/>
    </row>
    <row r="40" spans="1:14" ht="15" customHeight="1">
      <c r="A40" s="417" t="s">
        <v>153</v>
      </c>
      <c r="B40" s="521"/>
      <c r="C40" s="530"/>
      <c r="D40" s="504"/>
      <c r="E40" s="474">
        <f>'5-Opbouw uurtarief productie'!E40</f>
        <v>0.17</v>
      </c>
      <c r="F40" s="449">
        <f t="shared" si="3"/>
        <v>4.7684021564278513E-3</v>
      </c>
      <c r="H40" s="437"/>
      <c r="I40" s="437"/>
      <c r="J40" s="437"/>
      <c r="K40" s="437"/>
      <c r="L40" s="437"/>
      <c r="M40" s="437"/>
      <c r="N40" s="437"/>
    </row>
    <row r="41" spans="1:14" ht="15" customHeight="1">
      <c r="A41" s="417" t="s">
        <v>154</v>
      </c>
      <c r="B41" s="521"/>
      <c r="C41" s="513" t="s">
        <v>134</v>
      </c>
      <c r="D41" s="504"/>
      <c r="E41" s="657">
        <f>'5-Opbouw uurtarief productie'!E41</f>
        <v>0</v>
      </c>
      <c r="F41" s="449">
        <f t="shared" si="3"/>
        <v>0</v>
      </c>
      <c r="H41" s="437"/>
      <c r="I41" s="437"/>
      <c r="J41" s="437"/>
      <c r="K41" s="437"/>
      <c r="L41" s="437"/>
      <c r="M41" s="437"/>
      <c r="N41" s="437"/>
    </row>
    <row r="42" spans="1:14" ht="15" customHeight="1">
      <c r="A42" s="417" t="s">
        <v>155</v>
      </c>
      <c r="B42" s="521"/>
      <c r="C42" s="513"/>
      <c r="D42" s="504"/>
      <c r="E42" s="474">
        <f>'5-Opbouw uurtarief productie'!E42</f>
        <v>0.2</v>
      </c>
      <c r="F42" s="449">
        <f t="shared" si="3"/>
        <v>5.6098848899151189E-3</v>
      </c>
      <c r="H42" s="437"/>
      <c r="I42" s="437"/>
      <c r="J42" s="437"/>
      <c r="K42" s="437"/>
      <c r="L42" s="437"/>
      <c r="M42" s="437"/>
      <c r="N42" s="437"/>
    </row>
    <row r="43" spans="1:14" ht="15" customHeight="1">
      <c r="A43" s="442"/>
      <c r="B43" s="527"/>
      <c r="C43" s="531"/>
      <c r="D43" s="504"/>
      <c r="E43" s="416"/>
      <c r="F43" s="411"/>
      <c r="H43" s="437"/>
      <c r="I43" s="437"/>
      <c r="J43" s="437"/>
      <c r="K43" s="437"/>
      <c r="L43" s="437"/>
      <c r="M43" s="437"/>
      <c r="N43" s="437"/>
    </row>
    <row r="44" spans="1:14" ht="15" customHeight="1">
      <c r="A44" s="420" t="s">
        <v>156</v>
      </c>
      <c r="B44" s="521"/>
      <c r="C44" s="515"/>
      <c r="D44" s="504"/>
      <c r="E44" s="424">
        <f>SUM(E33:E43)</f>
        <v>34.401355406514611</v>
      </c>
      <c r="F44" s="522">
        <f>IF(E44=0,0,E44/E$48)</f>
        <v>0.96493821943803049</v>
      </c>
      <c r="H44" s="437"/>
      <c r="I44" s="437"/>
      <c r="J44" s="437"/>
      <c r="K44" s="437"/>
      <c r="L44" s="437"/>
      <c r="M44" s="437"/>
      <c r="N44" s="437"/>
    </row>
    <row r="45" spans="1:14" ht="15" customHeight="1">
      <c r="A45" s="417"/>
      <c r="B45" s="521"/>
      <c r="C45" s="515"/>
      <c r="D45" s="504"/>
      <c r="E45" s="405"/>
      <c r="F45" s="454"/>
      <c r="H45" s="437"/>
      <c r="I45" s="437"/>
      <c r="J45" s="437"/>
      <c r="K45" s="437"/>
      <c r="L45" s="437"/>
      <c r="M45" s="437"/>
      <c r="N45" s="437"/>
    </row>
    <row r="46" spans="1:14" ht="15" customHeight="1">
      <c r="A46" s="417" t="s">
        <v>157</v>
      </c>
      <c r="B46" s="521"/>
      <c r="C46" s="530"/>
      <c r="D46" s="504"/>
      <c r="E46" s="474">
        <v>1.25</v>
      </c>
      <c r="F46" s="522">
        <f>(IF(E46=0,0,E46/E$48))</f>
        <v>3.5061780561969492E-2</v>
      </c>
      <c r="H46" s="437"/>
      <c r="I46" s="437"/>
      <c r="J46" s="437"/>
      <c r="K46" s="437"/>
      <c r="L46" s="437"/>
      <c r="M46" s="437"/>
      <c r="N46" s="437"/>
    </row>
    <row r="47" spans="1:14" ht="15" customHeight="1">
      <c r="A47" s="417"/>
      <c r="B47" s="516"/>
      <c r="C47" s="515"/>
      <c r="D47" s="504"/>
      <c r="E47" s="405"/>
      <c r="F47" s="411"/>
      <c r="H47" s="437"/>
      <c r="I47" s="437"/>
      <c r="J47" s="437"/>
      <c r="K47" s="437"/>
      <c r="L47" s="437"/>
      <c r="M47" s="437"/>
      <c r="N47" s="437"/>
    </row>
    <row r="48" spans="1:14" ht="15" customHeight="1">
      <c r="A48" s="420" t="s">
        <v>158</v>
      </c>
      <c r="B48" s="532"/>
      <c r="C48" s="533"/>
      <c r="D48" s="504"/>
      <c r="E48" s="458">
        <f>SUM(E44:E47)</f>
        <v>35.651355406514611</v>
      </c>
      <c r="F48" s="459">
        <f>SUM(F44:F47)</f>
        <v>1</v>
      </c>
      <c r="H48" s="437"/>
      <c r="I48" s="437"/>
      <c r="J48" s="437"/>
      <c r="K48" s="437"/>
      <c r="L48" s="437"/>
      <c r="M48" s="437"/>
      <c r="N48" s="437"/>
    </row>
    <row r="49" spans="1:15" ht="15" customHeight="1">
      <c r="C49" s="534"/>
      <c r="D49" s="504"/>
      <c r="F49" s="462"/>
      <c r="H49" s="437"/>
      <c r="I49" s="437"/>
      <c r="J49" s="437"/>
      <c r="K49" s="437"/>
      <c r="L49" s="437"/>
      <c r="M49" s="437"/>
      <c r="N49" s="437"/>
    </row>
    <row r="50" spans="1:15" ht="15" customHeight="1">
      <c r="A50" s="463" t="s">
        <v>276</v>
      </c>
      <c r="B50" s="535"/>
      <c r="C50" s="536"/>
      <c r="D50" s="437"/>
      <c r="E50" s="466">
        <f>(E$27*1.3)+($E$48-$E$27)</f>
        <v>45.281762028468997</v>
      </c>
      <c r="F50" s="467"/>
      <c r="G50" s="437"/>
      <c r="H50" s="437"/>
      <c r="I50" s="437"/>
      <c r="J50" s="437"/>
      <c r="K50" s="437"/>
      <c r="L50" s="437"/>
      <c r="M50" s="437"/>
      <c r="N50" s="437"/>
    </row>
    <row r="51" spans="1:15" s="437" customFormat="1" ht="15" customHeight="1">
      <c r="C51" s="537"/>
    </row>
    <row r="52" spans="1:15" s="437" customFormat="1" ht="15" customHeight="1">
      <c r="A52" s="463" t="s">
        <v>159</v>
      </c>
      <c r="B52" s="535"/>
      <c r="C52" s="536"/>
      <c r="E52" s="466">
        <f>(E$27*1.5)+($E$48-$E$27)</f>
        <v>51.702033109771911</v>
      </c>
      <c r="F52" s="467"/>
    </row>
    <row r="53" spans="1:15" s="437" customFormat="1" ht="15" customHeight="1">
      <c r="C53" s="537"/>
    </row>
    <row r="54" spans="1:15" s="437" customFormat="1" ht="15" customHeight="1">
      <c r="A54" s="463" t="s">
        <v>160</v>
      </c>
      <c r="B54" s="535"/>
      <c r="C54" s="536"/>
      <c r="E54" s="466">
        <f>(E$27*2.5)+($E$48-$E$27)</f>
        <v>83.803388516286532</v>
      </c>
    </row>
    <row r="55" spans="1:15" s="437" customFormat="1">
      <c r="C55" s="472"/>
      <c r="F55" s="471"/>
    </row>
    <row r="56" spans="1:15" s="437" customFormat="1">
      <c r="C56" s="472"/>
      <c r="F56" s="471"/>
    </row>
    <row r="57" spans="1:15" s="437" customFormat="1">
      <c r="A57" s="311"/>
      <c r="C57" s="472"/>
      <c r="F57" s="471"/>
    </row>
    <row r="58" spans="1:15" s="437" customFormat="1">
      <c r="C58" s="472"/>
      <c r="F58" s="471"/>
    </row>
    <row r="59" spans="1:15" s="437" customFormat="1">
      <c r="C59" s="472"/>
      <c r="F59" s="471"/>
    </row>
    <row r="60" spans="1:15" s="437" customFormat="1">
      <c r="C60" s="472"/>
      <c r="F60" s="471"/>
    </row>
    <row r="61" spans="1:15" s="437" customFormat="1">
      <c r="C61" s="472"/>
      <c r="F61" s="471"/>
      <c r="H61" s="311"/>
      <c r="I61" s="311"/>
      <c r="J61" s="311"/>
      <c r="K61" s="311"/>
      <c r="L61" s="311"/>
      <c r="M61" s="311"/>
      <c r="N61" s="311"/>
    </row>
    <row r="62" spans="1:15" s="437" customFormat="1">
      <c r="C62" s="472"/>
      <c r="F62" s="471"/>
      <c r="H62" s="311"/>
      <c r="I62" s="311"/>
      <c r="J62" s="311"/>
      <c r="K62" s="311"/>
      <c r="L62" s="311"/>
      <c r="M62" s="311"/>
      <c r="N62" s="311"/>
    </row>
    <row r="63" spans="1:15" s="437" customFormat="1">
      <c r="C63" s="472"/>
      <c r="F63" s="471"/>
      <c r="H63" s="311"/>
      <c r="I63" s="311"/>
      <c r="J63" s="311"/>
      <c r="K63" s="311"/>
      <c r="L63" s="311"/>
      <c r="M63" s="311"/>
      <c r="N63" s="311"/>
      <c r="O63" s="311"/>
    </row>
    <row r="64" spans="1:15" s="437" customFormat="1">
      <c r="C64" s="472"/>
      <c r="F64" s="471"/>
      <c r="H64" s="311"/>
      <c r="I64" s="311"/>
      <c r="J64" s="311"/>
      <c r="K64" s="311"/>
      <c r="L64" s="311"/>
      <c r="M64" s="311"/>
      <c r="N64" s="311"/>
    </row>
    <row r="65" spans="1:15" s="437" customFormat="1">
      <c r="A65" s="311"/>
      <c r="B65" s="311"/>
      <c r="C65" s="311"/>
      <c r="D65" s="311"/>
      <c r="E65" s="311"/>
      <c r="F65" s="311"/>
      <c r="G65" s="311"/>
      <c r="H65" s="311"/>
      <c r="I65" s="311"/>
      <c r="J65" s="311"/>
      <c r="K65" s="311"/>
      <c r="L65" s="311"/>
      <c r="M65" s="311"/>
      <c r="N65" s="311"/>
    </row>
    <row r="66" spans="1:15">
      <c r="O66" s="437"/>
    </row>
    <row r="67" spans="1:15">
      <c r="O67" s="437"/>
    </row>
    <row r="68" spans="1:15">
      <c r="O68" s="437"/>
    </row>
    <row r="69" spans="1:15">
      <c r="O69" s="437"/>
    </row>
    <row r="70" spans="1:15">
      <c r="O70" s="437"/>
    </row>
    <row r="71" spans="1:15">
      <c r="O71" s="437"/>
    </row>
    <row r="72" spans="1:15">
      <c r="O72" s="437"/>
    </row>
    <row r="73" spans="1:15">
      <c r="O73" s="437"/>
    </row>
    <row r="74" spans="1:15">
      <c r="O74" s="437"/>
    </row>
    <row r="75" spans="1:15">
      <c r="O75" s="437"/>
    </row>
    <row r="76" spans="1:15">
      <c r="O76" s="437"/>
    </row>
    <row r="77" spans="1:15">
      <c r="O77" s="437"/>
    </row>
    <row r="78" spans="1:15">
      <c r="O78" s="437"/>
    </row>
    <row r="79" spans="1:15">
      <c r="O79" s="437"/>
    </row>
  </sheetData>
  <sheetProtection algorithmName="SHA-512" hashValue="Mtg0s1QrVZsQezPCfZLJafQEKw4ca9LNxNCaZr5K8KlgshL4inn/DzGFyNkXJfYzOY6kqZsTIJrnaVzFzcXTuQ==" saltValue="oHCiQC4GRNC+zM9xyhi/fQ==" spinCount="100000" sheet="1" objects="1" scenarios="1"/>
  <mergeCells count="7">
    <mergeCell ref="I28:N28"/>
    <mergeCell ref="H1:N2"/>
    <mergeCell ref="H3:N3"/>
    <mergeCell ref="H4:N5"/>
    <mergeCell ref="E11:F11"/>
    <mergeCell ref="I11:N11"/>
    <mergeCell ref="I19:N19"/>
  </mergeCells>
  <conditionalFormatting sqref="O26">
    <cfRule type="cellIs" dxfId="2" priority="1" operator="greaterThan">
      <formula>1</formula>
    </cfRule>
    <cfRule type="cellIs" dxfId="1" priority="2" operator="between">
      <formula>0.999999</formula>
      <formula>0</formula>
    </cfRule>
    <cfRule type="cellIs" dxfId="0" priority="3" operator="equal">
      <formula>1</formula>
    </cfRule>
  </conditionalFormatting>
  <pageMargins left="0.59055118110236227" right="0.59055118110236227" top="0.59055118110236227" bottom="0.78740157480314965" header="0" footer="0"/>
  <pageSetup paperSize="9" scale="59" orientation="landscape" r:id="rId1"/>
  <headerFooter>
    <oddFooter>&amp;F</oddFooter>
  </headerFooter>
  <colBreaks count="1" manualBreakCount="1">
    <brk id="7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D117"/>
  <sheetViews>
    <sheetView showGridLines="0" workbookViewId="0">
      <pane ySplit="10" topLeftCell="A11" activePane="bottomLeft" state="frozen"/>
      <selection activeCell="B4" sqref="B4"/>
      <selection pane="bottomLeft" activeCell="B4" sqref="B4"/>
    </sheetView>
  </sheetViews>
  <sheetFormatPr baseColWidth="10" defaultColWidth="14.1640625" defaultRowHeight="15" customHeight="1"/>
  <cols>
    <col min="1" max="1" width="42.1640625" customWidth="1"/>
    <col min="2" max="2" width="37.1640625" customWidth="1"/>
    <col min="3" max="3" width="11.1640625" customWidth="1"/>
    <col min="4" max="4" width="23.1640625" customWidth="1"/>
    <col min="5" max="26" width="11.1640625" customWidth="1"/>
  </cols>
  <sheetData>
    <row r="3" spans="1:4" ht="15" customHeight="1">
      <c r="A3" s="147" t="str">
        <f>'1-Contractblad dag'!A3</f>
        <v>Naam opdrachtgever</v>
      </c>
      <c r="B3" s="15" t="str">
        <f>'1-Contractblad dag'!B3</f>
        <v>Herman Broerenstichting</v>
      </c>
      <c r="C3" s="33"/>
      <c r="D3" s="33"/>
    </row>
    <row r="4" spans="1:4" ht="15" customHeight="1">
      <c r="A4" s="147" t="str">
        <f>'1-Contractblad dag'!A4</f>
        <v>Calculatie onderdeel</v>
      </c>
      <c r="B4" s="15" t="s">
        <v>179</v>
      </c>
      <c r="C4" s="33"/>
      <c r="D4" s="33"/>
    </row>
    <row r="5" spans="1:4" ht="15" customHeight="1">
      <c r="A5" s="147" t="str">
        <f>'1-Contractblad dag'!A5</f>
        <v>Gebouw/plaats</v>
      </c>
      <c r="B5" s="15" t="str">
        <f>'1-Contractblad dag'!B5</f>
        <v>Delft</v>
      </c>
      <c r="C5" s="33"/>
      <c r="D5" s="33"/>
    </row>
    <row r="6" spans="1:4" ht="15" customHeight="1">
      <c r="A6" s="147" t="str">
        <f>'1-Contractblad dag'!A6</f>
        <v>Besteknummer</v>
      </c>
      <c r="B6" s="15" t="str">
        <f>'1-Contractblad dag'!B6</f>
        <v>Calculatie Herman Broerenstichting -2024.01</v>
      </c>
      <c r="C6" s="33"/>
      <c r="D6" s="33"/>
    </row>
    <row r="7" spans="1:4" ht="15" customHeight="1">
      <c r="A7" s="147" t="str">
        <f>'1-Contractblad dag'!A7</f>
        <v>Naam leverancier</v>
      </c>
      <c r="B7" s="15" t="str">
        <f>'1-Contractblad dag'!B7</f>
        <v>Exploitatie calculatie</v>
      </c>
      <c r="C7" s="33"/>
      <c r="D7" s="33"/>
    </row>
    <row r="8" spans="1:4" ht="15" customHeight="1">
      <c r="A8" s="147" t="str">
        <f>'1-Contractblad dag'!A8</f>
        <v>Prijspeil</v>
      </c>
      <c r="B8" s="177">
        <f>'1-Contractblad dag'!B8</f>
        <v>45473</v>
      </c>
      <c r="C8" s="33"/>
      <c r="D8" s="33"/>
    </row>
    <row r="9" spans="1:4" ht="15" customHeight="1">
      <c r="A9" s="12"/>
      <c r="B9" s="88"/>
      <c r="C9" s="33"/>
      <c r="D9" s="33"/>
    </row>
    <row r="10" spans="1:4" ht="27" customHeight="1">
      <c r="A10" s="178" t="s">
        <v>180</v>
      </c>
      <c r="B10" s="179"/>
      <c r="C10" s="179"/>
      <c r="D10" s="180"/>
    </row>
    <row r="11" spans="1:4" ht="23" customHeight="1">
      <c r="A11" s="25"/>
      <c r="B11" s="25"/>
      <c r="C11" s="25"/>
      <c r="D11" s="25"/>
    </row>
    <row r="12" spans="1:4" ht="15" customHeight="1">
      <c r="A12" s="181" t="s">
        <v>181</v>
      </c>
      <c r="B12" s="276"/>
      <c r="C12" s="270"/>
      <c r="D12" s="273"/>
    </row>
    <row r="13" spans="1:4" ht="15" customHeight="1">
      <c r="A13" s="182" t="s">
        <v>182</v>
      </c>
      <c r="B13" s="274"/>
      <c r="C13" s="270"/>
      <c r="D13" s="275"/>
    </row>
    <row r="14" spans="1:4" ht="15" customHeight="1">
      <c r="A14" s="183"/>
      <c r="B14" s="184"/>
      <c r="C14" s="185"/>
      <c r="D14" s="186"/>
    </row>
    <row r="15" spans="1:4" ht="15" customHeight="1">
      <c r="A15" s="187" t="s">
        <v>183</v>
      </c>
      <c r="B15" s="183"/>
      <c r="C15" s="188"/>
      <c r="D15" s="189" t="s">
        <v>184</v>
      </c>
    </row>
    <row r="16" spans="1:4" ht="15" customHeight="1">
      <c r="A16" s="190" t="s">
        <v>185</v>
      </c>
      <c r="B16" s="183"/>
      <c r="C16" s="191"/>
      <c r="D16" s="266"/>
    </row>
    <row r="17" spans="1:4" ht="15" customHeight="1">
      <c r="A17" s="190" t="s">
        <v>186</v>
      </c>
      <c r="B17" s="183"/>
      <c r="C17" s="191"/>
      <c r="D17" s="266"/>
    </row>
    <row r="18" spans="1:4" ht="15" customHeight="1">
      <c r="A18" s="190" t="s">
        <v>187</v>
      </c>
      <c r="B18" s="183"/>
      <c r="C18" s="191"/>
      <c r="D18" s="192">
        <f>D16-D17</f>
        <v>0</v>
      </c>
    </row>
    <row r="19" spans="1:4" ht="15" customHeight="1">
      <c r="A19" s="190" t="s">
        <v>188</v>
      </c>
      <c r="B19" s="183"/>
      <c r="C19" s="191"/>
      <c r="D19" s="267"/>
    </row>
    <row r="20" spans="1:4" ht="15" customHeight="1">
      <c r="A20" s="190" t="s">
        <v>189</v>
      </c>
      <c r="B20" s="183"/>
      <c r="C20" s="191"/>
      <c r="D20" s="266">
        <f>D16*0.1</f>
        <v>0</v>
      </c>
    </row>
    <row r="21" spans="1:4" ht="15" customHeight="1">
      <c r="A21" s="183"/>
      <c r="B21" s="184"/>
      <c r="C21" s="185"/>
      <c r="D21" s="186"/>
    </row>
    <row r="22" spans="1:4" ht="15" customHeight="1">
      <c r="A22" s="187" t="s">
        <v>190</v>
      </c>
      <c r="B22" s="183"/>
      <c r="C22" s="191"/>
      <c r="D22" s="193"/>
    </row>
    <row r="23" spans="1:4" ht="15" customHeight="1">
      <c r="A23" s="190" t="s">
        <v>191</v>
      </c>
      <c r="B23" s="183"/>
      <c r="C23" s="191"/>
      <c r="D23" s="192">
        <f>IF(D19=0,0,(D18-D20)/D19)</f>
        <v>0</v>
      </c>
    </row>
    <row r="24" spans="1:4" ht="15" customHeight="1">
      <c r="A24" s="190" t="s">
        <v>192</v>
      </c>
      <c r="B24" s="183"/>
      <c r="C24" s="191"/>
      <c r="D24" s="266">
        <v>0</v>
      </c>
    </row>
    <row r="25" spans="1:4" ht="15" customHeight="1">
      <c r="A25" s="190" t="s">
        <v>193</v>
      </c>
      <c r="B25" s="183"/>
      <c r="C25" s="268">
        <v>1.2500000000000001E-2</v>
      </c>
      <c r="D25" s="192">
        <f>C25*D18</f>
        <v>0</v>
      </c>
    </row>
    <row r="26" spans="1:4" ht="15" customHeight="1">
      <c r="A26" s="190" t="s">
        <v>194</v>
      </c>
      <c r="B26" s="183"/>
      <c r="C26" s="268">
        <v>2.1499999999999998E-2</v>
      </c>
      <c r="D26" s="192">
        <f>C26*D18</f>
        <v>0</v>
      </c>
    </row>
    <row r="27" spans="1:4" ht="15" customHeight="1">
      <c r="A27" s="183"/>
      <c r="B27" s="184"/>
      <c r="C27" s="185"/>
      <c r="D27" s="186"/>
    </row>
    <row r="28" spans="1:4" ht="15" customHeight="1">
      <c r="A28" s="187" t="s">
        <v>195</v>
      </c>
      <c r="B28" s="183"/>
      <c r="C28" s="191"/>
      <c r="D28" s="194">
        <f>SUM(D23:D27)</f>
        <v>0</v>
      </c>
    </row>
    <row r="29" spans="1:4" ht="15" customHeight="1">
      <c r="A29" s="183"/>
      <c r="B29" s="184"/>
      <c r="C29" s="185"/>
      <c r="D29" s="186"/>
    </row>
    <row r="30" spans="1:4" ht="15" customHeight="1">
      <c r="A30" s="190" t="s">
        <v>196</v>
      </c>
      <c r="B30" s="183"/>
      <c r="C30" s="269">
        <v>0</v>
      </c>
      <c r="D30" s="192">
        <f>C30*D28</f>
        <v>0</v>
      </c>
    </row>
    <row r="31" spans="1:4" ht="15" customHeight="1">
      <c r="A31" s="95"/>
      <c r="B31" s="95"/>
      <c r="C31" s="195"/>
      <c r="D31" s="196"/>
    </row>
    <row r="32" spans="1:4" ht="15" customHeight="1">
      <c r="A32" s="181" t="s">
        <v>181</v>
      </c>
      <c r="B32" s="272"/>
      <c r="C32" s="270"/>
      <c r="D32" s="273"/>
    </row>
    <row r="33" spans="1:4" ht="15" customHeight="1">
      <c r="A33" s="182" t="s">
        <v>182</v>
      </c>
      <c r="B33" s="274"/>
      <c r="C33" s="271"/>
      <c r="D33" s="275"/>
    </row>
    <row r="34" spans="1:4" ht="15" customHeight="1">
      <c r="A34" s="183"/>
      <c r="B34" s="184"/>
      <c r="C34" s="185"/>
      <c r="D34" s="186"/>
    </row>
    <row r="35" spans="1:4" ht="15" customHeight="1">
      <c r="A35" s="187" t="s">
        <v>183</v>
      </c>
      <c r="B35" s="183"/>
      <c r="C35" s="188"/>
      <c r="D35" s="189" t="s">
        <v>184</v>
      </c>
    </row>
    <row r="36" spans="1:4" ht="15" customHeight="1">
      <c r="A36" s="190" t="s">
        <v>185</v>
      </c>
      <c r="B36" s="183"/>
      <c r="C36" s="191"/>
      <c r="D36" s="266">
        <v>0</v>
      </c>
    </row>
    <row r="37" spans="1:4" ht="15" customHeight="1">
      <c r="A37" s="190" t="s">
        <v>186</v>
      </c>
      <c r="B37" s="183"/>
      <c r="C37" s="191"/>
      <c r="D37" s="266"/>
    </row>
    <row r="38" spans="1:4" ht="15" customHeight="1">
      <c r="A38" s="190" t="s">
        <v>187</v>
      </c>
      <c r="B38" s="183"/>
      <c r="C38" s="191"/>
      <c r="D38" s="192">
        <f>D36-D37</f>
        <v>0</v>
      </c>
    </row>
    <row r="39" spans="1:4" ht="15" customHeight="1">
      <c r="A39" s="190" t="s">
        <v>188</v>
      </c>
      <c r="B39" s="183"/>
      <c r="C39" s="191"/>
      <c r="D39" s="267"/>
    </row>
    <row r="40" spans="1:4" ht="15" customHeight="1">
      <c r="A40" s="190" t="s">
        <v>189</v>
      </c>
      <c r="B40" s="183"/>
      <c r="C40" s="191"/>
      <c r="D40" s="266">
        <f>D36*0.1</f>
        <v>0</v>
      </c>
    </row>
    <row r="41" spans="1:4" ht="15" customHeight="1">
      <c r="A41" s="183"/>
      <c r="B41" s="184"/>
      <c r="C41" s="185"/>
      <c r="D41" s="186"/>
    </row>
    <row r="42" spans="1:4" ht="15" customHeight="1">
      <c r="A42" s="187" t="s">
        <v>190</v>
      </c>
      <c r="B42" s="183"/>
      <c r="C42" s="191"/>
      <c r="D42" s="193"/>
    </row>
    <row r="43" spans="1:4" ht="15" customHeight="1">
      <c r="A43" s="190" t="s">
        <v>191</v>
      </c>
      <c r="B43" s="183"/>
      <c r="C43" s="191"/>
      <c r="D43" s="192">
        <f>IF(D39=0,0,(D38-D40)/D39)</f>
        <v>0</v>
      </c>
    </row>
    <row r="44" spans="1:4" ht="15" customHeight="1">
      <c r="A44" s="190" t="s">
        <v>192</v>
      </c>
      <c r="B44" s="183"/>
      <c r="C44" s="191"/>
      <c r="D44" s="266">
        <v>0</v>
      </c>
    </row>
    <row r="45" spans="1:4" ht="15" customHeight="1">
      <c r="A45" s="190" t="s">
        <v>193</v>
      </c>
      <c r="B45" s="183"/>
      <c r="C45" s="268">
        <f>C25</f>
        <v>1.2500000000000001E-2</v>
      </c>
      <c r="D45" s="192">
        <f>C45*D38</f>
        <v>0</v>
      </c>
    </row>
    <row r="46" spans="1:4" ht="15" customHeight="1">
      <c r="A46" s="190" t="s">
        <v>194</v>
      </c>
      <c r="B46" s="183"/>
      <c r="C46" s="268">
        <f>C26</f>
        <v>2.1499999999999998E-2</v>
      </c>
      <c r="D46" s="192">
        <f>C46*D38</f>
        <v>0</v>
      </c>
    </row>
    <row r="47" spans="1:4" ht="15" customHeight="1">
      <c r="A47" s="183"/>
      <c r="B47" s="184"/>
      <c r="C47" s="185"/>
      <c r="D47" s="186"/>
    </row>
    <row r="48" spans="1:4" ht="15" customHeight="1">
      <c r="A48" s="187" t="s">
        <v>195</v>
      </c>
      <c r="B48" s="183"/>
      <c r="C48" s="191"/>
      <c r="D48" s="194">
        <f>SUM(D43:D47)</f>
        <v>0</v>
      </c>
    </row>
    <row r="49" spans="1:4" ht="15" customHeight="1">
      <c r="A49" s="183"/>
      <c r="B49" s="184"/>
      <c r="C49" s="185"/>
      <c r="D49" s="186"/>
    </row>
    <row r="50" spans="1:4" ht="15" customHeight="1">
      <c r="A50" s="190" t="s">
        <v>196</v>
      </c>
      <c r="B50" s="183"/>
      <c r="C50" s="269">
        <v>0</v>
      </c>
      <c r="D50" s="192">
        <f>C50*D48</f>
        <v>0</v>
      </c>
    </row>
    <row r="51" spans="1:4" ht="15" customHeight="1">
      <c r="A51" s="95"/>
      <c r="B51" s="95"/>
      <c r="C51" s="195"/>
      <c r="D51" s="196"/>
    </row>
    <row r="52" spans="1:4" ht="15" customHeight="1">
      <c r="A52" s="181" t="s">
        <v>181</v>
      </c>
      <c r="B52" s="272"/>
      <c r="C52" s="270"/>
      <c r="D52" s="273"/>
    </row>
    <row r="53" spans="1:4" ht="15" customHeight="1">
      <c r="A53" s="182" t="s">
        <v>182</v>
      </c>
      <c r="B53" s="274"/>
      <c r="C53" s="271"/>
      <c r="D53" s="275"/>
    </row>
    <row r="54" spans="1:4" ht="15" customHeight="1">
      <c r="A54" s="183"/>
      <c r="B54" s="184"/>
      <c r="C54" s="185"/>
      <c r="D54" s="186"/>
    </row>
    <row r="55" spans="1:4" ht="15" customHeight="1">
      <c r="A55" s="187" t="s">
        <v>183</v>
      </c>
      <c r="B55" s="183"/>
      <c r="C55" s="188"/>
      <c r="D55" s="189" t="s">
        <v>184</v>
      </c>
    </row>
    <row r="56" spans="1:4" ht="15" customHeight="1">
      <c r="A56" s="190" t="s">
        <v>185</v>
      </c>
      <c r="B56" s="183"/>
      <c r="C56" s="191"/>
      <c r="D56" s="277">
        <v>0</v>
      </c>
    </row>
    <row r="57" spans="1:4" ht="15" customHeight="1">
      <c r="A57" s="190" t="s">
        <v>186</v>
      </c>
      <c r="B57" s="183"/>
      <c r="C57" s="191"/>
      <c r="D57" s="266"/>
    </row>
    <row r="58" spans="1:4" ht="15" customHeight="1">
      <c r="A58" s="190" t="s">
        <v>187</v>
      </c>
      <c r="B58" s="183"/>
      <c r="C58" s="191"/>
      <c r="D58" s="192">
        <f>D56-D57</f>
        <v>0</v>
      </c>
    </row>
    <row r="59" spans="1:4" ht="15" customHeight="1">
      <c r="A59" s="190" t="s">
        <v>188</v>
      </c>
      <c r="B59" s="183"/>
      <c r="C59" s="191"/>
      <c r="D59" s="267"/>
    </row>
    <row r="60" spans="1:4" ht="15" customHeight="1">
      <c r="A60" s="190" t="s">
        <v>189</v>
      </c>
      <c r="B60" s="183"/>
      <c r="C60" s="191"/>
      <c r="D60" s="266">
        <f>D56*0.1</f>
        <v>0</v>
      </c>
    </row>
    <row r="61" spans="1:4" ht="15" customHeight="1">
      <c r="A61" s="183"/>
      <c r="B61" s="184"/>
      <c r="C61" s="185"/>
      <c r="D61" s="186"/>
    </row>
    <row r="62" spans="1:4" ht="15" customHeight="1">
      <c r="A62" s="187" t="s">
        <v>190</v>
      </c>
      <c r="B62" s="183"/>
      <c r="C62" s="191"/>
      <c r="D62" s="193"/>
    </row>
    <row r="63" spans="1:4" ht="15" customHeight="1">
      <c r="A63" s="190" t="s">
        <v>191</v>
      </c>
      <c r="B63" s="183"/>
      <c r="C63" s="191"/>
      <c r="D63" s="192">
        <f>IF(D59=0,0,(D58-D60)/D59)</f>
        <v>0</v>
      </c>
    </row>
    <row r="64" spans="1:4" ht="15" customHeight="1">
      <c r="A64" s="190" t="s">
        <v>192</v>
      </c>
      <c r="B64" s="183"/>
      <c r="C64" s="191"/>
      <c r="D64" s="266">
        <v>0</v>
      </c>
    </row>
    <row r="65" spans="1:4" ht="15" customHeight="1">
      <c r="A65" s="190" t="s">
        <v>193</v>
      </c>
      <c r="B65" s="183"/>
      <c r="C65" s="268">
        <f>C45</f>
        <v>1.2500000000000001E-2</v>
      </c>
      <c r="D65" s="192">
        <f>C65*D58</f>
        <v>0</v>
      </c>
    </row>
    <row r="66" spans="1:4" ht="15" customHeight="1">
      <c r="A66" s="190" t="s">
        <v>194</v>
      </c>
      <c r="B66" s="183"/>
      <c r="C66" s="268">
        <f>C46</f>
        <v>2.1499999999999998E-2</v>
      </c>
      <c r="D66" s="192">
        <f>C66*D58</f>
        <v>0</v>
      </c>
    </row>
    <row r="67" spans="1:4" ht="15" customHeight="1">
      <c r="A67" s="183"/>
      <c r="B67" s="184"/>
      <c r="C67" s="185"/>
      <c r="D67" s="186"/>
    </row>
    <row r="68" spans="1:4" ht="15" customHeight="1">
      <c r="A68" s="187" t="s">
        <v>195</v>
      </c>
      <c r="B68" s="183"/>
      <c r="C68" s="191"/>
      <c r="D68" s="194">
        <f>SUM(D63:D67)</f>
        <v>0</v>
      </c>
    </row>
    <row r="69" spans="1:4" ht="15" customHeight="1">
      <c r="A69" s="183"/>
      <c r="B69" s="184"/>
      <c r="C69" s="185"/>
      <c r="D69" s="186"/>
    </row>
    <row r="70" spans="1:4" ht="15" customHeight="1">
      <c r="A70" s="190" t="s">
        <v>196</v>
      </c>
      <c r="B70" s="183"/>
      <c r="C70" s="269">
        <v>0</v>
      </c>
      <c r="D70" s="192">
        <f>C70*D68</f>
        <v>0</v>
      </c>
    </row>
    <row r="71" spans="1:4" ht="15" customHeight="1">
      <c r="A71" s="95"/>
      <c r="B71" s="95"/>
      <c r="C71" s="195"/>
      <c r="D71" s="196"/>
    </row>
    <row r="72" spans="1:4" ht="15" customHeight="1">
      <c r="A72" s="181" t="s">
        <v>181</v>
      </c>
      <c r="B72" s="272"/>
      <c r="C72" s="270"/>
      <c r="D72" s="273"/>
    </row>
    <row r="73" spans="1:4" ht="15" customHeight="1">
      <c r="A73" s="182" t="s">
        <v>182</v>
      </c>
      <c r="B73" s="274"/>
      <c r="C73" s="271"/>
      <c r="D73" s="275"/>
    </row>
    <row r="74" spans="1:4" ht="15" customHeight="1">
      <c r="A74" s="183"/>
      <c r="B74" s="184"/>
      <c r="C74" s="185"/>
      <c r="D74" s="186"/>
    </row>
    <row r="75" spans="1:4" ht="15" customHeight="1">
      <c r="A75" s="187" t="s">
        <v>183</v>
      </c>
      <c r="B75" s="183"/>
      <c r="C75" s="188"/>
      <c r="D75" s="189" t="s">
        <v>184</v>
      </c>
    </row>
    <row r="76" spans="1:4" ht="15" customHeight="1">
      <c r="A76" s="190" t="s">
        <v>185</v>
      </c>
      <c r="B76" s="183"/>
      <c r="C76" s="191"/>
      <c r="D76" s="277"/>
    </row>
    <row r="77" spans="1:4" ht="15" customHeight="1">
      <c r="A77" s="190" t="s">
        <v>186</v>
      </c>
      <c r="B77" s="183"/>
      <c r="C77" s="191"/>
      <c r="D77" s="266"/>
    </row>
    <row r="78" spans="1:4" ht="15" customHeight="1">
      <c r="A78" s="190" t="s">
        <v>187</v>
      </c>
      <c r="B78" s="183"/>
      <c r="C78" s="191"/>
      <c r="D78" s="192">
        <f>D76-D77</f>
        <v>0</v>
      </c>
    </row>
    <row r="79" spans="1:4" ht="15" customHeight="1">
      <c r="A79" s="190" t="s">
        <v>188</v>
      </c>
      <c r="B79" s="183"/>
      <c r="C79" s="191"/>
      <c r="D79" s="267"/>
    </row>
    <row r="80" spans="1:4" ht="15" customHeight="1">
      <c r="A80" s="190" t="s">
        <v>189</v>
      </c>
      <c r="B80" s="183"/>
      <c r="C80" s="191"/>
      <c r="D80" s="266">
        <f>D76*0.1</f>
        <v>0</v>
      </c>
    </row>
    <row r="81" spans="1:4" ht="15" customHeight="1">
      <c r="A81" s="183"/>
      <c r="B81" s="184"/>
      <c r="C81" s="185"/>
      <c r="D81" s="186"/>
    </row>
    <row r="82" spans="1:4" ht="15" customHeight="1">
      <c r="A82" s="187" t="s">
        <v>190</v>
      </c>
      <c r="B82" s="183"/>
      <c r="C82" s="191"/>
      <c r="D82" s="193"/>
    </row>
    <row r="83" spans="1:4" ht="15" customHeight="1">
      <c r="A83" s="190" t="s">
        <v>191</v>
      </c>
      <c r="B83" s="183"/>
      <c r="C83" s="191"/>
      <c r="D83" s="192">
        <f>IF(D79=0,0,(D78-D80)/D79)</f>
        <v>0</v>
      </c>
    </row>
    <row r="84" spans="1:4" ht="15" customHeight="1">
      <c r="A84" s="190" t="s">
        <v>192</v>
      </c>
      <c r="B84" s="183"/>
      <c r="C84" s="191"/>
      <c r="D84" s="266"/>
    </row>
    <row r="85" spans="1:4" ht="15" customHeight="1">
      <c r="A85" s="190" t="s">
        <v>193</v>
      </c>
      <c r="B85" s="183"/>
      <c r="C85" s="268">
        <f>C65</f>
        <v>1.2500000000000001E-2</v>
      </c>
      <c r="D85" s="192">
        <f>C85*D78</f>
        <v>0</v>
      </c>
    </row>
    <row r="86" spans="1:4" ht="15" customHeight="1">
      <c r="A86" s="190" t="s">
        <v>194</v>
      </c>
      <c r="B86" s="183"/>
      <c r="C86" s="268">
        <f>C66</f>
        <v>2.1499999999999998E-2</v>
      </c>
      <c r="D86" s="192">
        <f>C86*D78</f>
        <v>0</v>
      </c>
    </row>
    <row r="87" spans="1:4" ht="15" customHeight="1">
      <c r="A87" s="183"/>
      <c r="B87" s="184"/>
      <c r="C87" s="185"/>
      <c r="D87" s="186"/>
    </row>
    <row r="88" spans="1:4" ht="15" customHeight="1">
      <c r="A88" s="187" t="s">
        <v>195</v>
      </c>
      <c r="B88" s="183"/>
      <c r="C88" s="191"/>
      <c r="D88" s="194">
        <f>SUM(D83:D87)</f>
        <v>0</v>
      </c>
    </row>
    <row r="89" spans="1:4" ht="15" customHeight="1">
      <c r="A89" s="183"/>
      <c r="B89" s="184"/>
      <c r="C89" s="185"/>
      <c r="D89" s="186"/>
    </row>
    <row r="90" spans="1:4" ht="15" customHeight="1">
      <c r="A90" s="190" t="s">
        <v>196</v>
      </c>
      <c r="B90" s="183"/>
      <c r="C90" s="269"/>
      <c r="D90" s="192">
        <f>C90*D88</f>
        <v>0</v>
      </c>
    </row>
    <row r="91" spans="1:4" ht="15" customHeight="1">
      <c r="A91" s="95"/>
      <c r="B91" s="95"/>
      <c r="C91" s="195"/>
      <c r="D91" s="196"/>
    </row>
    <row r="92" spans="1:4" ht="15" customHeight="1">
      <c r="A92" s="181" t="s">
        <v>181</v>
      </c>
      <c r="B92" s="272"/>
      <c r="C92" s="270"/>
      <c r="D92" s="273"/>
    </row>
    <row r="93" spans="1:4" ht="15" customHeight="1">
      <c r="A93" s="182" t="s">
        <v>182</v>
      </c>
      <c r="B93" s="274"/>
      <c r="C93" s="271"/>
      <c r="D93" s="275"/>
    </row>
    <row r="94" spans="1:4" ht="15" customHeight="1">
      <c r="A94" s="183"/>
      <c r="B94" s="184"/>
      <c r="C94" s="185"/>
      <c r="D94" s="186"/>
    </row>
    <row r="95" spans="1:4" ht="15" customHeight="1">
      <c r="A95" s="187" t="s">
        <v>183</v>
      </c>
      <c r="B95" s="183"/>
      <c r="C95" s="188"/>
      <c r="D95" s="189" t="s">
        <v>184</v>
      </c>
    </row>
    <row r="96" spans="1:4" ht="15" customHeight="1">
      <c r="A96" s="190" t="s">
        <v>185</v>
      </c>
      <c r="B96" s="183"/>
      <c r="C96" s="191"/>
      <c r="D96" s="277"/>
    </row>
    <row r="97" spans="1:4" ht="15" customHeight="1">
      <c r="A97" s="190" t="s">
        <v>186</v>
      </c>
      <c r="B97" s="183"/>
      <c r="C97" s="191"/>
      <c r="D97" s="266"/>
    </row>
    <row r="98" spans="1:4" ht="15" customHeight="1">
      <c r="A98" s="190" t="s">
        <v>187</v>
      </c>
      <c r="B98" s="183"/>
      <c r="C98" s="191"/>
      <c r="D98" s="192">
        <f>D96-D97</f>
        <v>0</v>
      </c>
    </row>
    <row r="99" spans="1:4" ht="15" customHeight="1">
      <c r="A99" s="190" t="s">
        <v>188</v>
      </c>
      <c r="B99" s="183"/>
      <c r="C99" s="191"/>
      <c r="D99" s="267">
        <v>5</v>
      </c>
    </row>
    <row r="100" spans="1:4" ht="15" customHeight="1">
      <c r="A100" s="190" t="s">
        <v>189</v>
      </c>
      <c r="B100" s="183"/>
      <c r="C100" s="191"/>
      <c r="D100" s="266"/>
    </row>
    <row r="101" spans="1:4" ht="15" customHeight="1">
      <c r="A101" s="183"/>
      <c r="B101" s="184"/>
      <c r="C101" s="185"/>
      <c r="D101" s="186"/>
    </row>
    <row r="102" spans="1:4" ht="15" customHeight="1">
      <c r="A102" s="187" t="s">
        <v>190</v>
      </c>
      <c r="B102" s="183"/>
      <c r="C102" s="191"/>
      <c r="D102" s="193"/>
    </row>
    <row r="103" spans="1:4" ht="15" customHeight="1">
      <c r="A103" s="190" t="s">
        <v>191</v>
      </c>
      <c r="B103" s="183"/>
      <c r="C103" s="191"/>
      <c r="D103" s="192">
        <f>IF(D99=0,0,(D98-D100)/D99)</f>
        <v>0</v>
      </c>
    </row>
    <row r="104" spans="1:4" ht="15" customHeight="1">
      <c r="A104" s="190" t="s">
        <v>192</v>
      </c>
      <c r="B104" s="183"/>
      <c r="C104" s="191"/>
      <c r="D104" s="266"/>
    </row>
    <row r="105" spans="1:4" ht="15" customHeight="1">
      <c r="A105" s="190" t="s">
        <v>193</v>
      </c>
      <c r="B105" s="183"/>
      <c r="C105" s="268">
        <f>C85</f>
        <v>1.2500000000000001E-2</v>
      </c>
      <c r="D105" s="192">
        <f>C105*D98</f>
        <v>0</v>
      </c>
    </row>
    <row r="106" spans="1:4" ht="15" customHeight="1">
      <c r="A106" s="190" t="s">
        <v>194</v>
      </c>
      <c r="B106" s="183"/>
      <c r="C106" s="268">
        <f>C86</f>
        <v>2.1499999999999998E-2</v>
      </c>
      <c r="D106" s="192">
        <f>C106*D98</f>
        <v>0</v>
      </c>
    </row>
    <row r="107" spans="1:4" ht="15" customHeight="1">
      <c r="A107" s="183"/>
      <c r="B107" s="184"/>
      <c r="C107" s="185"/>
      <c r="D107" s="186"/>
    </row>
    <row r="108" spans="1:4" ht="15" customHeight="1">
      <c r="A108" s="187" t="s">
        <v>195</v>
      </c>
      <c r="B108" s="183"/>
      <c r="C108" s="191"/>
      <c r="D108" s="194">
        <f>SUM(D103:D107)</f>
        <v>0</v>
      </c>
    </row>
    <row r="109" spans="1:4" ht="15" customHeight="1">
      <c r="A109" s="183"/>
      <c r="B109" s="184"/>
      <c r="C109" s="185"/>
      <c r="D109" s="186"/>
    </row>
    <row r="110" spans="1:4" ht="15" customHeight="1">
      <c r="A110" s="190" t="s">
        <v>196</v>
      </c>
      <c r="B110" s="183"/>
      <c r="C110" s="269">
        <v>0</v>
      </c>
      <c r="D110" s="192">
        <f>C110*D108</f>
        <v>0</v>
      </c>
    </row>
    <row r="111" spans="1:4" ht="15" customHeight="1">
      <c r="A111" s="95"/>
      <c r="B111" s="95"/>
      <c r="C111" s="195"/>
      <c r="D111" s="196"/>
    </row>
    <row r="112" spans="1:4" ht="15" customHeight="1">
      <c r="A112" s="170" t="s">
        <v>197</v>
      </c>
      <c r="B112" s="176"/>
      <c r="C112" s="7" t="s">
        <v>23</v>
      </c>
      <c r="D112" s="197">
        <f>D110+D90+D70+D50+D30</f>
        <v>0</v>
      </c>
    </row>
    <row r="113" spans="1:4" ht="15" customHeight="1">
      <c r="A113" s="7" t="s">
        <v>198</v>
      </c>
      <c r="B113" s="176"/>
      <c r="C113" s="7"/>
      <c r="D113" s="196"/>
    </row>
    <row r="114" spans="1:4" ht="15" customHeight="1">
      <c r="A114" s="7" t="s">
        <v>199</v>
      </c>
      <c r="B114" s="176"/>
      <c r="C114" s="7"/>
      <c r="D114" s="196"/>
    </row>
    <row r="115" spans="1:4" ht="15" customHeight="1">
      <c r="A115" s="7" t="s">
        <v>200</v>
      </c>
      <c r="B115" s="176"/>
      <c r="C115" s="7"/>
      <c r="D115" s="7"/>
    </row>
    <row r="117" spans="1:4" ht="15" customHeight="1">
      <c r="A117" s="645" t="s">
        <v>0</v>
      </c>
      <c r="B117" s="171"/>
      <c r="C117" s="171"/>
      <c r="D117" s="198"/>
    </row>
  </sheetData>
  <sheetProtection algorithmName="SHA-512" hashValue="NggCSp75G5NlkFSwDtwH1KEoWqDgH79MwtF3YnFLYlTxBa53kjytHK1k/ueCvGrMj0Zj6j1oqRq4E0xKolrsTQ==" saltValue="FEr/qWg1iJ+XnC+K5+Ek/Q==" spinCount="100000" sheet="1" objects="1" scenarios="1"/>
  <pageMargins left="0.7" right="0.7" top="0.75" bottom="0.75" header="0.3" footer="0.3"/>
  <pageSetup paperSize="9" scale="41" orientation="portrait"/>
  <headerFooter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971"/>
  <sheetViews>
    <sheetView showGridLines="0" workbookViewId="0">
      <selection activeCell="N20" sqref="N20:N21"/>
    </sheetView>
  </sheetViews>
  <sheetFormatPr baseColWidth="10" defaultColWidth="14.1640625" defaultRowHeight="15" customHeight="1"/>
  <cols>
    <col min="1" max="1" width="45.1640625" customWidth="1"/>
    <col min="2" max="2" width="25.83203125" customWidth="1"/>
    <col min="3" max="4" width="10.1640625" customWidth="1"/>
    <col min="5" max="5" width="13" bestFit="1" customWidth="1"/>
    <col min="6" max="6" width="4.5" customWidth="1"/>
    <col min="7" max="7" width="25.83203125" customWidth="1"/>
    <col min="8" max="9" width="10.1640625" customWidth="1"/>
    <col min="10" max="10" width="13" bestFit="1" customWidth="1"/>
    <col min="11" max="11" width="3" customWidth="1"/>
    <col min="12" max="12" width="25.83203125" customWidth="1"/>
    <col min="13" max="14" width="10.1640625" customWidth="1"/>
    <col min="15" max="15" width="13" bestFit="1" customWidth="1"/>
    <col min="16" max="16" width="2.1640625" customWidth="1"/>
    <col min="17" max="17" width="25.83203125" customWidth="1"/>
    <col min="18" max="19" width="10.1640625" customWidth="1"/>
    <col min="20" max="20" width="13" bestFit="1" customWidth="1"/>
    <col min="21" max="21" width="3.83203125" customWidth="1"/>
    <col min="22" max="22" width="13.83203125" customWidth="1"/>
    <col min="23" max="24" width="11.1640625" customWidth="1"/>
    <col min="25" max="25" width="13" bestFit="1" customWidth="1"/>
    <col min="26" max="26" width="4.1640625" customWidth="1"/>
    <col min="27" max="27" width="15.1640625" customWidth="1"/>
    <col min="28" max="28" width="18.1640625" customWidth="1"/>
    <col min="29" max="29" width="18" customWidth="1"/>
    <col min="30" max="30" width="26.1640625" customWidth="1"/>
  </cols>
  <sheetData>
    <row r="1" spans="1:30" ht="12.75" customHeight="1"/>
    <row r="2" spans="1:30" ht="18" customHeight="1">
      <c r="G2" s="199" t="s">
        <v>201</v>
      </c>
    </row>
    <row r="3" spans="1:30" ht="18" customHeight="1">
      <c r="A3" s="12" t="str">
        <f>'1-Contractblad dag'!A3</f>
        <v>Naam opdrachtgever</v>
      </c>
      <c r="B3" s="14" t="str">
        <f>'1-Contractblad dag'!B3</f>
        <v>Herman Broerenstichting</v>
      </c>
      <c r="C3" s="200"/>
      <c r="D3" s="200"/>
      <c r="G3" s="201">
        <f>'1-Contractblad dag'!G8</f>
        <v>0</v>
      </c>
      <c r="H3" s="202" t="s">
        <v>202</v>
      </c>
    </row>
    <row r="4" spans="1:30" ht="18" customHeight="1">
      <c r="A4" s="12" t="str">
        <f>'1-Contractblad dag'!A4</f>
        <v>Calculatie onderdeel</v>
      </c>
      <c r="B4" s="14" t="s">
        <v>122</v>
      </c>
      <c r="C4" s="169"/>
      <c r="D4" s="203"/>
      <c r="G4" s="201">
        <f>'1-Contractblad dag'!G9</f>
        <v>0</v>
      </c>
      <c r="H4" s="202" t="s">
        <v>202</v>
      </c>
    </row>
    <row r="5" spans="1:30" ht="18" customHeight="1">
      <c r="A5" s="12" t="str">
        <f>'1-Contractblad dag'!A5</f>
        <v>Gebouw/plaats</v>
      </c>
      <c r="B5" s="14" t="str">
        <f>'1-Contractblad dag'!B5</f>
        <v>Delft</v>
      </c>
      <c r="C5" s="169"/>
      <c r="D5" s="203"/>
      <c r="G5" s="201">
        <f>'1-Contractblad dag'!G10</f>
        <v>0</v>
      </c>
      <c r="H5" s="202" t="s">
        <v>202</v>
      </c>
    </row>
    <row r="6" spans="1:30" ht="18" customHeight="1">
      <c r="A6" s="12" t="str">
        <f>'1-Contractblad dag'!A6</f>
        <v>Besteknummer</v>
      </c>
      <c r="B6" s="14" t="str">
        <f>'1-Contractblad dag'!B6</f>
        <v>Calculatie Herman Broerenstichting -2024.01</v>
      </c>
      <c r="C6" s="169"/>
      <c r="D6" s="203"/>
      <c r="G6" s="201">
        <f>'1-Contractblad dag'!G11</f>
        <v>0</v>
      </c>
      <c r="H6" s="202" t="s">
        <v>202</v>
      </c>
    </row>
    <row r="7" spans="1:30" ht="18" customHeight="1">
      <c r="A7" s="12" t="str">
        <f>'1-Contractblad dag'!A7</f>
        <v>Naam leverancier</v>
      </c>
      <c r="B7" s="14" t="str">
        <f>'1-Contractblad dag'!B7</f>
        <v>Exploitatie calculatie</v>
      </c>
      <c r="C7" s="169"/>
      <c r="D7" s="203"/>
      <c r="G7" s="201">
        <f>'1-Contractblad dag'!G12</f>
        <v>0</v>
      </c>
      <c r="H7" s="202" t="s">
        <v>202</v>
      </c>
      <c r="AC7" s="230"/>
    </row>
    <row r="8" spans="1:30" ht="18" customHeight="1">
      <c r="A8" s="12" t="str">
        <f>'1-Contractblad dag'!A8</f>
        <v>Prijspeil</v>
      </c>
      <c r="B8" s="204">
        <f>'1-Contractblad dag'!B8</f>
        <v>45473</v>
      </c>
      <c r="C8" s="169"/>
      <c r="D8" s="203"/>
      <c r="G8" s="201">
        <f>'1-Contractblad dag'!G13</f>
        <v>0</v>
      </c>
      <c r="H8" s="202" t="s">
        <v>202</v>
      </c>
    </row>
    <row r="9" spans="1:30" ht="18" customHeight="1">
      <c r="A9" s="12" t="str">
        <f>'1-Contractblad dag'!A9</f>
        <v>Bijzonderheden</v>
      </c>
      <c r="B9" s="205" t="s">
        <v>203</v>
      </c>
      <c r="C9" s="169"/>
      <c r="D9" s="203"/>
      <c r="G9" s="201">
        <f>'1-Contractblad dag'!G14</f>
        <v>0</v>
      </c>
      <c r="H9" s="202" t="s">
        <v>202</v>
      </c>
    </row>
    <row r="10" spans="1:30" ht="12.75" customHeight="1">
      <c r="A10" s="12"/>
      <c r="B10" s="205"/>
      <c r="C10" s="169"/>
      <c r="D10" s="203"/>
    </row>
    <row r="11" spans="1:30" ht="12.75" customHeight="1" thickBot="1">
      <c r="A11" s="25"/>
      <c r="B11" s="206"/>
      <c r="C11" s="206"/>
      <c r="D11" s="206"/>
    </row>
    <row r="12" spans="1:30" ht="18" customHeight="1">
      <c r="A12" s="207" t="s">
        <v>204</v>
      </c>
      <c r="B12" s="208"/>
      <c r="C12" s="208"/>
      <c r="D12" s="209"/>
      <c r="E12" s="209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683" t="s">
        <v>205</v>
      </c>
      <c r="AB12" s="684"/>
      <c r="AC12" s="684"/>
      <c r="AD12" s="685"/>
    </row>
    <row r="13" spans="1:30" s="242" customFormat="1" ht="12.75" customHeight="1">
      <c r="A13" s="241">
        <v>1</v>
      </c>
      <c r="B13" s="241">
        <v>2</v>
      </c>
      <c r="C13" s="241">
        <v>3</v>
      </c>
      <c r="D13" s="241">
        <v>4</v>
      </c>
      <c r="E13" s="241">
        <v>5</v>
      </c>
      <c r="F13" s="241">
        <v>6</v>
      </c>
      <c r="G13" s="241">
        <v>7</v>
      </c>
      <c r="H13" s="241">
        <v>8</v>
      </c>
      <c r="I13" s="241">
        <v>9</v>
      </c>
      <c r="J13" s="241">
        <v>10</v>
      </c>
      <c r="K13" s="241">
        <v>11</v>
      </c>
      <c r="L13" s="241">
        <v>12</v>
      </c>
      <c r="M13" s="241">
        <v>13</v>
      </c>
      <c r="N13" s="241">
        <v>14</v>
      </c>
      <c r="O13" s="241">
        <v>15</v>
      </c>
      <c r="P13" s="241">
        <v>16</v>
      </c>
      <c r="Q13" s="241">
        <v>17</v>
      </c>
      <c r="R13" s="241">
        <v>18</v>
      </c>
      <c r="S13" s="241">
        <v>19</v>
      </c>
      <c r="T13" s="241">
        <v>20</v>
      </c>
      <c r="U13" s="241">
        <v>21</v>
      </c>
      <c r="V13" s="241">
        <v>22</v>
      </c>
      <c r="W13" s="241">
        <v>23</v>
      </c>
      <c r="X13" s="241">
        <v>24</v>
      </c>
      <c r="Y13" s="241">
        <v>25</v>
      </c>
      <c r="AA13" s="243"/>
      <c r="AB13" s="244"/>
      <c r="AC13" s="244"/>
      <c r="AD13" s="245"/>
    </row>
    <row r="14" spans="1:30" s="236" customFormat="1" ht="43" customHeight="1">
      <c r="A14" s="234" t="s">
        <v>8</v>
      </c>
      <c r="B14" s="237" t="s">
        <v>231</v>
      </c>
      <c r="C14" s="235" t="s">
        <v>74</v>
      </c>
      <c r="D14" s="235" t="s">
        <v>40</v>
      </c>
      <c r="E14" s="235" t="s">
        <v>23</v>
      </c>
      <c r="G14" s="237" t="s">
        <v>232</v>
      </c>
      <c r="H14" s="235" t="s">
        <v>74</v>
      </c>
      <c r="I14" s="235" t="s">
        <v>40</v>
      </c>
      <c r="J14" s="235" t="s">
        <v>23</v>
      </c>
      <c r="L14" s="237" t="s">
        <v>248</v>
      </c>
      <c r="M14" s="235" t="s">
        <v>74</v>
      </c>
      <c r="N14" s="235" t="s">
        <v>40</v>
      </c>
      <c r="O14" s="235" t="s">
        <v>23</v>
      </c>
      <c r="Q14" s="644" t="s">
        <v>289</v>
      </c>
      <c r="R14" s="238" t="s">
        <v>74</v>
      </c>
      <c r="S14" s="238" t="s">
        <v>40</v>
      </c>
      <c r="T14" s="238" t="s">
        <v>23</v>
      </c>
      <c r="V14" s="644" t="s">
        <v>289</v>
      </c>
      <c r="W14" s="238" t="s">
        <v>74</v>
      </c>
      <c r="X14" s="238" t="s">
        <v>40</v>
      </c>
      <c r="Y14" s="238" t="s">
        <v>23</v>
      </c>
      <c r="AA14" s="239" t="s">
        <v>207</v>
      </c>
      <c r="AB14" s="238" t="s">
        <v>208</v>
      </c>
      <c r="AC14" s="238" t="s">
        <v>209</v>
      </c>
      <c r="AD14" s="240" t="s">
        <v>210</v>
      </c>
    </row>
    <row r="15" spans="1:30" ht="18" customHeight="1">
      <c r="A15" s="129"/>
      <c r="B15" s="52"/>
      <c r="C15" s="129"/>
      <c r="D15" s="52"/>
      <c r="E15" s="129"/>
      <c r="F15" s="52"/>
      <c r="G15" s="129"/>
      <c r="H15" s="52"/>
      <c r="I15" s="129"/>
      <c r="J15" s="52"/>
      <c r="K15" s="129"/>
      <c r="L15" s="52"/>
      <c r="M15" s="129"/>
      <c r="N15" s="52"/>
      <c r="O15" s="129"/>
      <c r="P15" s="52"/>
      <c r="Q15" s="129"/>
      <c r="R15" s="52"/>
      <c r="S15" s="129"/>
      <c r="T15" s="52"/>
      <c r="U15" s="129"/>
      <c r="V15" s="52"/>
      <c r="W15" s="129"/>
      <c r="X15" s="52"/>
      <c r="Y15" s="129"/>
      <c r="Z15" s="124"/>
      <c r="AA15" s="231"/>
      <c r="AB15" s="232"/>
      <c r="AC15" s="295"/>
      <c r="AD15" s="233"/>
    </row>
    <row r="16" spans="1:30" ht="15.75" customHeight="1">
      <c r="A16" s="304" t="s">
        <v>500</v>
      </c>
      <c r="B16" s="52">
        <v>273.70999999999998</v>
      </c>
      <c r="C16" s="278">
        <v>0</v>
      </c>
      <c r="D16" s="292">
        <v>0.57999999999999996</v>
      </c>
      <c r="E16" s="279">
        <f t="shared" ref="E16:E20" si="0">D16*C16*B16*(100%+$G$3)*(100%+$G$4)*(100%+$G$5)*(100%+$G$6)*(100%+$G$7)*(100%+$G$8)*(100%+$G$9)</f>
        <v>0</v>
      </c>
      <c r="G16" s="52">
        <v>262.11</v>
      </c>
      <c r="H16" s="278">
        <v>0</v>
      </c>
      <c r="I16" s="292">
        <v>0.6</v>
      </c>
      <c r="J16" s="279">
        <f t="shared" ref="J16:J20" si="1">I16*H16*G16*(100%+$G$3)*(100%+$G$4)*(100%+$G$5)*(100%+$G$6)*(100%+$G$7)*(100%+$G$8)*(100%+$G$9)</f>
        <v>0</v>
      </c>
      <c r="L16" s="52">
        <v>142.80000000000001</v>
      </c>
      <c r="M16" s="278">
        <v>0</v>
      </c>
      <c r="N16" s="292">
        <v>0.52</v>
      </c>
      <c r="O16" s="279">
        <f t="shared" ref="O16:O20" si="2">N16*M16*L16*(100%+$G$3)*(100%+$G$4)*(100%+$G$5)*(100%+$G$6)*(100%+$G$7)*(100%+$G$8)*(100%+$G$9)</f>
        <v>0</v>
      </c>
      <c r="Q16" s="280"/>
      <c r="R16" s="281"/>
      <c r="S16" s="293">
        <v>0</v>
      </c>
      <c r="T16" s="279">
        <f>S16*R16*Q16*(100%+$G$3)*(100%+$G$4)*(100%+$G$5)*(100%+$G$6)*(100%+$G$7)*(100%+$G$8)*(100%+$G$9)</f>
        <v>0</v>
      </c>
      <c r="V16" s="280"/>
      <c r="W16" s="283"/>
      <c r="X16" s="294">
        <v>0</v>
      </c>
      <c r="Y16" s="279">
        <f t="shared" ref="Y16:Y20" si="3">X16*W16*(100%+$G$3)*(100%+$G$4)*(100%+$G$5)*(100%+$G$6)*(100%+$G$7)*(100%+$G$8)*(100%+$G$9)</f>
        <v>0</v>
      </c>
      <c r="AA16" s="284">
        <f>((SUMIF('3-Basis ruimtestaat'!C:C,A16,uren_mavr))+(SUMIF('3-Basis ruimtestaat'!C:C,A16,uren_naloop)))</f>
        <v>620.43129098039208</v>
      </c>
      <c r="AB16" s="281">
        <v>200</v>
      </c>
      <c r="AC16" s="287">
        <f t="shared" ref="AC16:AC20" si="4">IF(AA16=0,"",AA16/AB16)</f>
        <v>3.1021564549019605</v>
      </c>
      <c r="AD16" s="286">
        <f>IF(AC16&lt;$AC$15,$AC$15-AC16)*'1-Contractblad dag'!$I$23*AB16</f>
        <v>0</v>
      </c>
    </row>
    <row r="17" spans="1:30" ht="15.75" customHeight="1">
      <c r="A17" s="304" t="s">
        <v>499</v>
      </c>
      <c r="B17" s="52"/>
      <c r="C17" s="278">
        <v>0</v>
      </c>
      <c r="D17" s="307">
        <f>D16</f>
        <v>0.57999999999999996</v>
      </c>
      <c r="E17" s="279">
        <f t="shared" si="0"/>
        <v>0</v>
      </c>
      <c r="G17" s="52"/>
      <c r="H17" s="278">
        <v>0</v>
      </c>
      <c r="I17" s="307">
        <f>I16</f>
        <v>0.6</v>
      </c>
      <c r="J17" s="279">
        <f t="shared" si="1"/>
        <v>0</v>
      </c>
      <c r="L17" s="52"/>
      <c r="M17" s="278">
        <v>0</v>
      </c>
      <c r="N17" s="307">
        <f>N16</f>
        <v>0.52</v>
      </c>
      <c r="O17" s="279">
        <f t="shared" si="2"/>
        <v>0</v>
      </c>
      <c r="Q17" s="280"/>
      <c r="R17" s="281"/>
      <c r="S17" s="293">
        <v>0</v>
      </c>
      <c r="T17" s="279">
        <f>S17*R17*Q17*(100%+$G$3)*(100%+$G$4)*(100%+$G$5)*(100%+$G$6)*(100%+$G$7)*(100%+$G$8)*(100%+$G$9)</f>
        <v>0</v>
      </c>
      <c r="V17" s="282"/>
      <c r="W17" s="283"/>
      <c r="X17" s="294">
        <v>0</v>
      </c>
      <c r="Y17" s="279">
        <f t="shared" si="3"/>
        <v>0</v>
      </c>
      <c r="AA17" s="284">
        <f>((SUMIF('3-Basis ruimtestaat'!C:C,A17,uren_mavr))+(SUMIF('3-Basis ruimtestaat'!C:C,A17,uren_naloop)))</f>
        <v>1220.4649033458829</v>
      </c>
      <c r="AB17" s="281">
        <v>200</v>
      </c>
      <c r="AC17" s="285">
        <f t="shared" si="4"/>
        <v>6.1023245167294142</v>
      </c>
      <c r="AD17" s="286">
        <f>IF(AC17&lt;$AC$15,$AC$15-AC17)*'1-Contractblad dag'!$I$23*AB17</f>
        <v>0</v>
      </c>
    </row>
    <row r="18" spans="1:30" ht="15.75" customHeight="1">
      <c r="A18" s="304" t="s">
        <v>527</v>
      </c>
      <c r="B18" s="52"/>
      <c r="C18" s="278">
        <v>0</v>
      </c>
      <c r="D18" s="307">
        <f>D17</f>
        <v>0.57999999999999996</v>
      </c>
      <c r="E18" s="279">
        <f t="shared" si="0"/>
        <v>0</v>
      </c>
      <c r="G18" s="52"/>
      <c r="H18" s="278">
        <v>0</v>
      </c>
      <c r="I18" s="307">
        <f>I17</f>
        <v>0.6</v>
      </c>
      <c r="J18" s="279">
        <f t="shared" si="1"/>
        <v>0</v>
      </c>
      <c r="L18" s="52">
        <v>56</v>
      </c>
      <c r="M18" s="278">
        <v>0</v>
      </c>
      <c r="N18" s="307">
        <f>N17</f>
        <v>0.52</v>
      </c>
      <c r="O18" s="279">
        <f t="shared" si="2"/>
        <v>0</v>
      </c>
      <c r="Q18" s="280"/>
      <c r="R18" s="281"/>
      <c r="S18" s="293">
        <v>0</v>
      </c>
      <c r="T18" s="279">
        <f t="shared" ref="T18:T20" si="5">S18*R18*Q18*(100%+$G$3)*(100%+$G$4)*(100%+$G$5)*(100%+$G$6)*(100%+$G$7)*(100%+$G$8)*(100%+$G$9)</f>
        <v>0</v>
      </c>
      <c r="V18" s="282"/>
      <c r="W18" s="283"/>
      <c r="X18" s="294">
        <v>0</v>
      </c>
      <c r="Y18" s="279">
        <f t="shared" si="3"/>
        <v>0</v>
      </c>
      <c r="AA18" s="284">
        <f>((SUMIF('3-Basis ruimtestaat'!C:C,A18,uren_mavr))+(SUMIF('3-Basis ruimtestaat'!C:C,A18,uren_naloop)))</f>
        <v>654.06674666666652</v>
      </c>
      <c r="AB18" s="281">
        <v>200</v>
      </c>
      <c r="AC18" s="285">
        <f t="shared" si="4"/>
        <v>3.2703337333333327</v>
      </c>
      <c r="AD18" s="286">
        <f>IF(AC18&lt;$AC$15,$AC$15-AC18)*'1-Contractblad dag'!$I$23*AB18</f>
        <v>0</v>
      </c>
    </row>
    <row r="19" spans="1:30" ht="15.75" customHeight="1">
      <c r="A19" s="304" t="s">
        <v>501</v>
      </c>
      <c r="B19" s="52"/>
      <c r="C19" s="278">
        <v>0</v>
      </c>
      <c r="D19" s="307">
        <f>D18</f>
        <v>0.57999999999999996</v>
      </c>
      <c r="E19" s="279">
        <f t="shared" si="0"/>
        <v>0</v>
      </c>
      <c r="G19" s="52"/>
      <c r="H19" s="278">
        <v>0</v>
      </c>
      <c r="I19" s="307">
        <f>I18</f>
        <v>0.6</v>
      </c>
      <c r="J19" s="279">
        <f t="shared" si="1"/>
        <v>0</v>
      </c>
      <c r="L19" s="52"/>
      <c r="M19" s="278">
        <v>0</v>
      </c>
      <c r="N19" s="307">
        <f>N18</f>
        <v>0.52</v>
      </c>
      <c r="O19" s="279">
        <f t="shared" si="2"/>
        <v>0</v>
      </c>
      <c r="Q19" s="280"/>
      <c r="R19" s="281"/>
      <c r="S19" s="293">
        <v>0</v>
      </c>
      <c r="T19" s="279">
        <f t="shared" si="5"/>
        <v>0</v>
      </c>
      <c r="V19" s="282"/>
      <c r="W19" s="283"/>
      <c r="X19" s="294">
        <v>0</v>
      </c>
      <c r="Y19" s="279">
        <f t="shared" si="3"/>
        <v>0</v>
      </c>
      <c r="AA19" s="284">
        <f>((SUMIF('3-Basis ruimtestaat'!C:C,A19,uren_mavr))+(SUMIF('3-Basis ruimtestaat'!C:C,A19,uren_naloop)))</f>
        <v>1161.1305606352944</v>
      </c>
      <c r="AB19" s="281">
        <v>200</v>
      </c>
      <c r="AC19" s="285">
        <f t="shared" si="4"/>
        <v>5.8056528031764723</v>
      </c>
      <c r="AD19" s="286">
        <f>IF(AC19&lt;$AC$15,$AC$15-AC19)*'1-Contractblad dag'!$I$23*AB19</f>
        <v>0</v>
      </c>
    </row>
    <row r="20" spans="1:30" ht="15.75" customHeight="1">
      <c r="A20" s="304"/>
      <c r="B20" s="52"/>
      <c r="C20" s="278"/>
      <c r="D20" s="307">
        <f>D17</f>
        <v>0.57999999999999996</v>
      </c>
      <c r="E20" s="279">
        <f t="shared" si="0"/>
        <v>0</v>
      </c>
      <c r="G20" s="52"/>
      <c r="H20" s="278"/>
      <c r="I20" s="307">
        <f>I17</f>
        <v>0.6</v>
      </c>
      <c r="J20" s="279">
        <f t="shared" si="1"/>
        <v>0</v>
      </c>
      <c r="L20" s="52"/>
      <c r="M20" s="278"/>
      <c r="N20" s="307">
        <f>N17</f>
        <v>0.52</v>
      </c>
      <c r="O20" s="279">
        <f t="shared" si="2"/>
        <v>0</v>
      </c>
      <c r="Q20" s="280"/>
      <c r="R20" s="281"/>
      <c r="S20" s="293">
        <v>0</v>
      </c>
      <c r="T20" s="279">
        <f t="shared" si="5"/>
        <v>0</v>
      </c>
      <c r="V20" s="280"/>
      <c r="W20" s="283"/>
      <c r="X20" s="294">
        <v>0</v>
      </c>
      <c r="Y20" s="279">
        <f t="shared" si="3"/>
        <v>0</v>
      </c>
      <c r="AA20" s="284">
        <f>((SUMIF('3-Basis ruimtestaat'!C:C,A20,uren_mavr))+(SUMIF('3-Basis ruimtestaat'!C:C,A20,uren_naloop)))</f>
        <v>0</v>
      </c>
      <c r="AB20" s="281">
        <v>255</v>
      </c>
      <c r="AC20" s="287" t="str">
        <f t="shared" si="4"/>
        <v/>
      </c>
      <c r="AD20" s="286">
        <f>IF(AC20&lt;$AC$15,$AC$15-AC20)*'1-Contractblad dag'!$I$23*AB20</f>
        <v>0</v>
      </c>
    </row>
    <row r="21" spans="1:30" ht="15.75" customHeight="1" thickBot="1">
      <c r="A21" s="129"/>
      <c r="B21" s="52"/>
      <c r="C21" s="278"/>
      <c r="D21" s="307">
        <f>D18</f>
        <v>0.57999999999999996</v>
      </c>
      <c r="E21" s="279">
        <f t="shared" ref="E21" si="6">D21*C21*B21*(100%+$G$3)*(100%+$G$4)*(100%+$G$5)*(100%+$G$6)*(100%+$G$7)*(100%+$G$8)*(100%+$G$9)</f>
        <v>0</v>
      </c>
      <c r="G21" s="52"/>
      <c r="H21" s="278"/>
      <c r="I21" s="307">
        <f>I18</f>
        <v>0.6</v>
      </c>
      <c r="J21" s="279">
        <f t="shared" ref="J21" si="7">I21*H21*G21*(100%+$G$3)*(100%+$G$4)*(100%+$G$5)*(100%+$G$6)*(100%+$G$7)*(100%+$G$8)*(100%+$G$9)</f>
        <v>0</v>
      </c>
      <c r="L21" s="52"/>
      <c r="M21" s="278"/>
      <c r="N21" s="307">
        <f>N18</f>
        <v>0.52</v>
      </c>
      <c r="O21" s="279">
        <f t="shared" ref="O21" si="8">N21*M21*L21*(100%+$G$3)*(100%+$G$4)*(100%+$G$5)*(100%+$G$6)*(100%+$G$7)*(100%+$G$8)*(100%+$G$9)</f>
        <v>0</v>
      </c>
      <c r="Q21" s="280"/>
      <c r="R21" s="281"/>
      <c r="S21" s="293">
        <v>0</v>
      </c>
      <c r="T21" s="279">
        <f t="shared" ref="T21" si="9">S21*R21*Q21*(100%+$G$3)*(100%+$G$4)*(100%+$G$5)*(100%+$G$6)*(100%+$G$7)*(100%+$G$8)*(100%+$G$9)</f>
        <v>0</v>
      </c>
      <c r="V21" s="280"/>
      <c r="W21" s="283"/>
      <c r="X21" s="294">
        <v>0</v>
      </c>
      <c r="Y21" s="279">
        <f t="shared" ref="Y21" si="10">X21*W21*(100%+$G$3)*(100%+$G$4)*(100%+$G$5)*(100%+$G$6)*(100%+$G$7)*(100%+$G$8)*(100%+$G$9)</f>
        <v>0</v>
      </c>
      <c r="AA21" s="288">
        <f>((SUMIF('3-Basis ruimtestaat'!C:C,A21,uren_mavr))+(SUMIF('3-Basis ruimtestaat'!C:C,A21,uren_naloop)))</f>
        <v>0</v>
      </c>
      <c r="AB21" s="289">
        <v>255</v>
      </c>
      <c r="AC21" s="290" t="str">
        <f t="shared" ref="AC21" si="11">IF(AA21=0,"",AA21/AB21)</f>
        <v/>
      </c>
      <c r="AD21" s="291">
        <f>IF(AC21&lt;$AC$15,$AC$15-AC21)*'1-Contractblad dag'!$I$23*AB21</f>
        <v>0</v>
      </c>
    </row>
    <row r="22" spans="1:30" ht="12.75" customHeight="1">
      <c r="B22" s="136"/>
    </row>
    <row r="23" spans="1:30" ht="12.75" customHeight="1">
      <c r="B23" s="136">
        <f>SUM(B16:B22)</f>
        <v>273.70999999999998</v>
      </c>
      <c r="D23" s="211"/>
      <c r="E23" s="211">
        <f>SUM(E16:E22)</f>
        <v>0</v>
      </c>
      <c r="G23" s="136">
        <f>SUM(G16:G22)</f>
        <v>262.11</v>
      </c>
      <c r="I23" s="211">
        <f>SUM(I16:I22)</f>
        <v>3.6</v>
      </c>
      <c r="J23" s="211">
        <f>SUM(J16:J22)</f>
        <v>0</v>
      </c>
      <c r="L23" s="136">
        <f>SUM(L16:L22)</f>
        <v>198.8</v>
      </c>
      <c r="N23" s="211">
        <f t="shared" ref="N23:O23" si="12">SUM(N16:N22)</f>
        <v>3.12</v>
      </c>
      <c r="O23" s="211">
        <f t="shared" si="12"/>
        <v>0</v>
      </c>
      <c r="Q23" s="136">
        <f>SUM(Q16:Q22)</f>
        <v>0</v>
      </c>
      <c r="T23" s="211">
        <f>SUM(T16:T22)</f>
        <v>0</v>
      </c>
      <c r="V23" s="136">
        <f>SUM(V16:V22)</f>
        <v>0</v>
      </c>
      <c r="Y23" s="211">
        <f>SUM(Y16:Y22)</f>
        <v>0</v>
      </c>
      <c r="AA23" s="212">
        <f>SUM(AA16:AA21)</f>
        <v>3656.093501628236</v>
      </c>
      <c r="AC23" s="213">
        <f>SUM(AC16:AC21)</f>
        <v>18.280467508141179</v>
      </c>
      <c r="AD23" s="214">
        <f>SUM(AD16:AD21)</f>
        <v>0</v>
      </c>
    </row>
    <row r="24" spans="1:30" ht="12.75" customHeight="1">
      <c r="B24" s="136"/>
    </row>
    <row r="25" spans="1:30" ht="12.75" customHeight="1"/>
    <row r="26" spans="1:30" ht="12.75" customHeight="1"/>
    <row r="27" spans="1:30" ht="12.75" customHeight="1"/>
    <row r="28" spans="1:30" ht="12.75" customHeight="1"/>
    <row r="29" spans="1:30" ht="12.75" customHeight="1"/>
    <row r="30" spans="1:30" ht="12.75" customHeight="1"/>
    <row r="31" spans="1:30" ht="12.75" customHeight="1"/>
    <row r="32" spans="1:3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</sheetData>
  <sheetProtection algorithmName="SHA-512" hashValue="NIrqr+BJ1SKbzU6lclmqAZmRz4B2UbPZ9dBJRk4VhPbk1syNXtGQgnjATXUIrzl+Wnfp+npFIFCEyrx2hhIxCg==" saltValue="08Vjm8ji+p67i4JBSNqaTg==" spinCount="100000" sheet="1" objects="1" scenarios="1"/>
  <sortState xmlns:xlrd2="http://schemas.microsoft.com/office/spreadsheetml/2017/richdata2" ref="A16:A18">
    <sortCondition ref="A16:A18"/>
  </sortState>
  <mergeCells count="1">
    <mergeCell ref="AA12:AD12"/>
  </mergeCells>
  <pageMargins left="0.59055118110236227" right="0.59055118110236227" top="0.59055118110236227" bottom="0.78740157480314965" header="0" footer="0"/>
  <pageSetup paperSize="9" scale="29" orientation="landscape"/>
  <headerFooter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H52"/>
  <sheetViews>
    <sheetView showGridLines="0" workbookViewId="0">
      <selection activeCell="A25" sqref="A25"/>
    </sheetView>
  </sheetViews>
  <sheetFormatPr baseColWidth="10" defaultColWidth="14.1640625" defaultRowHeight="17" customHeight="1"/>
  <cols>
    <col min="1" max="1" width="73.6640625" customWidth="1"/>
    <col min="2" max="2" width="24.1640625" style="300" customWidth="1"/>
    <col min="3" max="3" width="22.83203125" bestFit="1" customWidth="1"/>
    <col min="4" max="6" width="17.1640625" customWidth="1"/>
    <col min="7" max="7" width="20" customWidth="1"/>
    <col min="8" max="26" width="11.1640625" customWidth="1"/>
  </cols>
  <sheetData>
    <row r="3" spans="1:8" ht="17" customHeight="1">
      <c r="A3" s="12" t="str">
        <f>'1-Contractblad dag'!A3</f>
        <v>Naam opdrachtgever</v>
      </c>
      <c r="B3" s="15" t="str">
        <f>'1-Contractblad dag'!B3</f>
        <v>Herman Broerenstichting</v>
      </c>
      <c r="C3" s="200"/>
      <c r="D3" s="200"/>
    </row>
    <row r="4" spans="1:8" ht="17" customHeight="1">
      <c r="A4" s="12" t="str">
        <f>'1-Contractblad dag'!A4</f>
        <v>Calculatie onderdeel</v>
      </c>
      <c r="B4" s="15" t="s">
        <v>211</v>
      </c>
      <c r="C4" s="169"/>
      <c r="D4" s="203"/>
      <c r="G4" s="199" t="s">
        <v>201</v>
      </c>
    </row>
    <row r="5" spans="1:8" ht="17" customHeight="1">
      <c r="A5" s="12" t="str">
        <f>'1-Contractblad dag'!A5</f>
        <v>Gebouw/plaats</v>
      </c>
      <c r="B5" s="15" t="str">
        <f>'1-Contractblad dag'!B5</f>
        <v>Delft</v>
      </c>
      <c r="C5" s="169"/>
      <c r="D5" s="203"/>
      <c r="G5" s="201">
        <f>'1-Contractblad dag'!G8</f>
        <v>0</v>
      </c>
      <c r="H5" s="202" t="s">
        <v>202</v>
      </c>
    </row>
    <row r="6" spans="1:8" ht="17" customHeight="1">
      <c r="A6" s="12" t="str">
        <f>'1-Contractblad dag'!A6</f>
        <v>Besteknummer</v>
      </c>
      <c r="B6" s="15" t="str">
        <f>'1-Contractblad dag'!B6</f>
        <v>Calculatie Herman Broerenstichting -2024.01</v>
      </c>
      <c r="C6" s="169"/>
      <c r="D6" s="203"/>
      <c r="G6" s="201">
        <f>'1-Contractblad dag'!G9</f>
        <v>0</v>
      </c>
      <c r="H6" s="202" t="s">
        <v>202</v>
      </c>
    </row>
    <row r="7" spans="1:8" ht="17" customHeight="1">
      <c r="A7" s="12" t="str">
        <f>'1-Contractblad dag'!A7</f>
        <v>Naam leverancier</v>
      </c>
      <c r="B7" s="15" t="str">
        <f>'1-Contractblad dag'!B7</f>
        <v>Exploitatie calculatie</v>
      </c>
      <c r="C7" s="169"/>
      <c r="D7" s="203"/>
      <c r="G7" s="201">
        <f>'1-Contractblad dag'!G10</f>
        <v>0</v>
      </c>
      <c r="H7" s="202" t="s">
        <v>202</v>
      </c>
    </row>
    <row r="8" spans="1:8" ht="17" customHeight="1">
      <c r="A8" s="12" t="str">
        <f>'1-Contractblad dag'!A8</f>
        <v>Prijspeil</v>
      </c>
      <c r="B8" s="215">
        <f>'1-Contractblad dag'!B8</f>
        <v>45473</v>
      </c>
      <c r="C8" s="169"/>
      <c r="D8" s="203"/>
      <c r="G8" s="201">
        <f>'1-Contractblad dag'!G11</f>
        <v>0</v>
      </c>
      <c r="H8" s="202" t="s">
        <v>202</v>
      </c>
    </row>
    <row r="9" spans="1:8" ht="17" customHeight="1">
      <c r="A9" s="12" t="str">
        <f>'1-Contractblad dag'!A9</f>
        <v>Bijzonderheden</v>
      </c>
      <c r="B9" s="297" t="s">
        <v>203</v>
      </c>
      <c r="C9" s="169"/>
      <c r="D9" s="203"/>
      <c r="G9" s="201">
        <f>'1-Contractblad dag'!G12</f>
        <v>0</v>
      </c>
      <c r="H9" s="202" t="s">
        <v>202</v>
      </c>
    </row>
    <row r="10" spans="1:8" ht="17" customHeight="1">
      <c r="A10" s="12"/>
      <c r="B10" s="297"/>
      <c r="C10" s="169"/>
      <c r="D10" s="203"/>
      <c r="G10" s="201">
        <f>'1-Contractblad dag'!G13</f>
        <v>0</v>
      </c>
      <c r="H10" s="202" t="s">
        <v>202</v>
      </c>
    </row>
    <row r="11" spans="1:8" ht="17" customHeight="1">
      <c r="A11" s="25"/>
      <c r="B11" s="298"/>
      <c r="C11" s="206"/>
      <c r="D11" s="206"/>
      <c r="G11" s="201">
        <f>'1-Contractblad dag'!G14</f>
        <v>0</v>
      </c>
      <c r="H11" s="202" t="s">
        <v>202</v>
      </c>
    </row>
    <row r="12" spans="1:8" ht="17" customHeight="1">
      <c r="A12" s="207" t="s">
        <v>212</v>
      </c>
      <c r="B12" s="299"/>
      <c r="C12" s="208"/>
      <c r="D12" s="209"/>
      <c r="E12" s="209"/>
      <c r="F12" s="216"/>
    </row>
    <row r="14" spans="1:8" ht="17" customHeight="1">
      <c r="A14" s="217"/>
      <c r="B14" s="218"/>
      <c r="C14" s="686" t="s">
        <v>213</v>
      </c>
      <c r="D14" s="687"/>
      <c r="E14" s="687"/>
      <c r="F14" s="688"/>
    </row>
    <row r="15" spans="1:8" ht="17" customHeight="1">
      <c r="A15" s="219" t="s">
        <v>214</v>
      </c>
      <c r="B15" s="219" t="s">
        <v>234</v>
      </c>
      <c r="C15" s="220" t="s">
        <v>233</v>
      </c>
      <c r="D15" s="220" t="s">
        <v>215</v>
      </c>
      <c r="E15" s="220" t="s">
        <v>75</v>
      </c>
      <c r="F15" s="220" t="s">
        <v>23</v>
      </c>
    </row>
    <row r="16" spans="1:8" ht="17" customHeight="1">
      <c r="A16" s="129" t="s">
        <v>539</v>
      </c>
      <c r="B16" s="55" t="s">
        <v>222</v>
      </c>
      <c r="C16" s="296"/>
      <c r="D16" s="301">
        <v>1</v>
      </c>
      <c r="E16" s="296"/>
      <c r="F16" s="296">
        <f t="shared" ref="F16:F47" si="0">E16*D16</f>
        <v>0</v>
      </c>
    </row>
    <row r="17" spans="1:6" ht="17" customHeight="1">
      <c r="A17" s="190" t="s">
        <v>540</v>
      </c>
      <c r="B17" s="55" t="s">
        <v>222</v>
      </c>
      <c r="C17" s="296"/>
      <c r="D17" s="301">
        <v>1</v>
      </c>
      <c r="E17" s="296"/>
      <c r="F17" s="296">
        <f t="shared" si="0"/>
        <v>0</v>
      </c>
    </row>
    <row r="18" spans="1:6" ht="17" customHeight="1">
      <c r="A18" s="190" t="s">
        <v>541</v>
      </c>
      <c r="B18" s="55" t="s">
        <v>222</v>
      </c>
      <c r="C18" s="296"/>
      <c r="D18" s="301">
        <v>1</v>
      </c>
      <c r="E18" s="296"/>
      <c r="F18" s="296">
        <f t="shared" si="0"/>
        <v>0</v>
      </c>
    </row>
    <row r="19" spans="1:6" ht="17" customHeight="1">
      <c r="A19" s="129" t="s">
        <v>542</v>
      </c>
      <c r="B19" s="55" t="s">
        <v>222</v>
      </c>
      <c r="C19" s="296"/>
      <c r="D19" s="301">
        <v>1</v>
      </c>
      <c r="E19" s="296"/>
      <c r="F19" s="296">
        <f t="shared" si="0"/>
        <v>0</v>
      </c>
    </row>
    <row r="20" spans="1:6" ht="17" customHeight="1">
      <c r="A20" s="129" t="s">
        <v>543</v>
      </c>
      <c r="B20" s="55" t="s">
        <v>222</v>
      </c>
      <c r="C20" s="296"/>
      <c r="D20" s="301">
        <v>1</v>
      </c>
      <c r="E20" s="296"/>
      <c r="F20" s="296">
        <f t="shared" si="0"/>
        <v>0</v>
      </c>
    </row>
    <row r="21" spans="1:6" ht="17" customHeight="1">
      <c r="A21" s="190" t="s">
        <v>544</v>
      </c>
      <c r="B21" s="55" t="s">
        <v>222</v>
      </c>
      <c r="C21" s="296"/>
      <c r="D21" s="301">
        <v>1</v>
      </c>
      <c r="E21" s="296"/>
      <c r="F21" s="296">
        <f t="shared" si="0"/>
        <v>0</v>
      </c>
    </row>
    <row r="22" spans="1:6" ht="17" customHeight="1">
      <c r="A22" s="190" t="s">
        <v>545</v>
      </c>
      <c r="B22" s="55" t="s">
        <v>549</v>
      </c>
      <c r="C22" s="296"/>
      <c r="D22" s="301">
        <v>4</v>
      </c>
      <c r="E22" s="296"/>
      <c r="F22" s="296">
        <f t="shared" si="0"/>
        <v>0</v>
      </c>
    </row>
    <row r="23" spans="1:6" ht="17" customHeight="1">
      <c r="A23" s="129" t="s">
        <v>546</v>
      </c>
      <c r="B23" s="55" t="s">
        <v>549</v>
      </c>
      <c r="C23" s="296"/>
      <c r="D23" s="301">
        <v>2</v>
      </c>
      <c r="E23" s="296"/>
      <c r="F23" s="296">
        <f t="shared" si="0"/>
        <v>0</v>
      </c>
    </row>
    <row r="24" spans="1:6" ht="17" customHeight="1">
      <c r="A24" s="129" t="s">
        <v>547</v>
      </c>
      <c r="B24" s="55" t="s">
        <v>549</v>
      </c>
      <c r="C24" s="296"/>
      <c r="D24" s="301">
        <v>1</v>
      </c>
      <c r="E24" s="296"/>
      <c r="F24" s="296">
        <f t="shared" si="0"/>
        <v>0</v>
      </c>
    </row>
    <row r="25" spans="1:6" ht="17" customHeight="1">
      <c r="A25" s="129" t="s">
        <v>548</v>
      </c>
      <c r="B25" s="55" t="s">
        <v>550</v>
      </c>
      <c r="C25" s="296"/>
      <c r="D25" s="301">
        <v>1</v>
      </c>
      <c r="E25" s="296"/>
      <c r="F25" s="296">
        <f t="shared" si="0"/>
        <v>0</v>
      </c>
    </row>
    <row r="26" spans="1:6" ht="17" customHeight="1">
      <c r="A26" s="129" t="s">
        <v>551</v>
      </c>
      <c r="B26" s="55" t="s">
        <v>222</v>
      </c>
      <c r="C26" s="296"/>
      <c r="D26" s="301">
        <v>1</v>
      </c>
      <c r="E26" s="296"/>
      <c r="F26" s="296">
        <f t="shared" si="0"/>
        <v>0</v>
      </c>
    </row>
    <row r="27" spans="1:6" ht="17" customHeight="1">
      <c r="A27" s="129" t="s">
        <v>552</v>
      </c>
      <c r="B27" s="55" t="s">
        <v>222</v>
      </c>
      <c r="C27" s="296"/>
      <c r="D27" s="301">
        <v>1</v>
      </c>
      <c r="E27" s="296"/>
      <c r="F27" s="296">
        <f t="shared" si="0"/>
        <v>0</v>
      </c>
    </row>
    <row r="28" spans="1:6" ht="17" customHeight="1">
      <c r="A28" s="129" t="s">
        <v>553</v>
      </c>
      <c r="B28" s="55" t="s">
        <v>222</v>
      </c>
      <c r="C28" s="296"/>
      <c r="D28" s="301">
        <v>1</v>
      </c>
      <c r="E28" s="296"/>
      <c r="F28" s="296">
        <f t="shared" si="0"/>
        <v>0</v>
      </c>
    </row>
    <row r="29" spans="1:6" ht="17" customHeight="1">
      <c r="A29" s="129" t="s">
        <v>554</v>
      </c>
      <c r="B29" s="55" t="s">
        <v>222</v>
      </c>
      <c r="C29" s="296"/>
      <c r="D29" s="301">
        <v>1</v>
      </c>
      <c r="E29" s="296"/>
      <c r="F29" s="296">
        <f t="shared" si="0"/>
        <v>0</v>
      </c>
    </row>
    <row r="30" spans="1:6" ht="17" customHeight="1">
      <c r="A30" s="129" t="s">
        <v>555</v>
      </c>
      <c r="B30" s="55" t="s">
        <v>222</v>
      </c>
      <c r="C30" s="296"/>
      <c r="D30" s="301">
        <v>1</v>
      </c>
      <c r="E30" s="296"/>
      <c r="F30" s="296">
        <f t="shared" si="0"/>
        <v>0</v>
      </c>
    </row>
    <row r="31" spans="1:6" ht="17" customHeight="1">
      <c r="A31" s="129"/>
      <c r="B31" s="55"/>
      <c r="C31" s="296"/>
      <c r="D31" s="301">
        <v>1</v>
      </c>
      <c r="E31" s="296"/>
      <c r="F31" s="296">
        <f t="shared" si="0"/>
        <v>0</v>
      </c>
    </row>
    <row r="32" spans="1:6" ht="17" customHeight="1">
      <c r="A32" s="129"/>
      <c r="B32" s="55"/>
      <c r="C32" s="296"/>
      <c r="D32" s="301">
        <v>1</v>
      </c>
      <c r="E32" s="296"/>
      <c r="F32" s="296">
        <f t="shared" si="0"/>
        <v>0</v>
      </c>
    </row>
    <row r="33" spans="1:6" ht="17" customHeight="1">
      <c r="A33" s="190"/>
      <c r="B33" s="55"/>
      <c r="C33" s="296"/>
      <c r="D33" s="301">
        <v>1</v>
      </c>
      <c r="E33" s="296"/>
      <c r="F33" s="296">
        <f t="shared" si="0"/>
        <v>0</v>
      </c>
    </row>
    <row r="34" spans="1:6" ht="17" customHeight="1">
      <c r="A34" s="190"/>
      <c r="B34" s="55"/>
      <c r="C34" s="296"/>
      <c r="D34" s="301">
        <v>1</v>
      </c>
      <c r="E34" s="296"/>
      <c r="F34" s="296">
        <f t="shared" si="0"/>
        <v>0</v>
      </c>
    </row>
    <row r="35" spans="1:6" ht="17" customHeight="1">
      <c r="A35" s="129"/>
      <c r="B35" s="55"/>
      <c r="C35" s="296"/>
      <c r="D35" s="301">
        <v>1</v>
      </c>
      <c r="E35" s="296"/>
      <c r="F35" s="296">
        <f t="shared" si="0"/>
        <v>0</v>
      </c>
    </row>
    <row r="36" spans="1:6" ht="17" customHeight="1">
      <c r="A36" s="129"/>
      <c r="B36" s="55"/>
      <c r="C36" s="296"/>
      <c r="D36" s="301">
        <v>1</v>
      </c>
      <c r="E36" s="296"/>
      <c r="F36" s="296">
        <f t="shared" si="0"/>
        <v>0</v>
      </c>
    </row>
    <row r="37" spans="1:6" ht="17" customHeight="1">
      <c r="A37" s="129"/>
      <c r="B37" s="55"/>
      <c r="C37" s="296"/>
      <c r="D37" s="301"/>
      <c r="E37" s="296"/>
      <c r="F37" s="296">
        <f t="shared" si="0"/>
        <v>0</v>
      </c>
    </row>
    <row r="38" spans="1:6" ht="17" customHeight="1">
      <c r="A38" s="190"/>
      <c r="B38" s="55"/>
      <c r="C38" s="296"/>
      <c r="D38" s="301"/>
      <c r="E38" s="296"/>
      <c r="F38" s="296">
        <f t="shared" si="0"/>
        <v>0</v>
      </c>
    </row>
    <row r="39" spans="1:6" ht="17" customHeight="1">
      <c r="A39" s="190"/>
      <c r="B39" s="55"/>
      <c r="C39" s="296"/>
      <c r="D39" s="301"/>
      <c r="E39" s="296"/>
      <c r="F39" s="296">
        <f t="shared" si="0"/>
        <v>0</v>
      </c>
    </row>
    <row r="40" spans="1:6" ht="17" customHeight="1">
      <c r="A40" s="129"/>
      <c r="B40" s="55"/>
      <c r="C40" s="296"/>
      <c r="D40" s="301"/>
      <c r="E40" s="296"/>
      <c r="F40" s="296">
        <f t="shared" si="0"/>
        <v>0</v>
      </c>
    </row>
    <row r="41" spans="1:6" ht="17" customHeight="1">
      <c r="A41" s="129"/>
      <c r="B41" s="55"/>
      <c r="C41" s="296"/>
      <c r="D41" s="301"/>
      <c r="E41" s="296"/>
      <c r="F41" s="296">
        <f t="shared" si="0"/>
        <v>0</v>
      </c>
    </row>
    <row r="42" spans="1:6" ht="17" customHeight="1">
      <c r="A42" s="129"/>
      <c r="B42" s="55"/>
      <c r="C42" s="296"/>
      <c r="D42" s="301"/>
      <c r="E42" s="296"/>
      <c r="F42" s="296">
        <f t="shared" si="0"/>
        <v>0</v>
      </c>
    </row>
    <row r="43" spans="1:6" ht="17" customHeight="1">
      <c r="A43" s="129"/>
      <c r="B43" s="55"/>
      <c r="C43" s="296"/>
      <c r="D43" s="301"/>
      <c r="E43" s="296"/>
      <c r="F43" s="296">
        <f t="shared" si="0"/>
        <v>0</v>
      </c>
    </row>
    <row r="44" spans="1:6" ht="17" customHeight="1">
      <c r="A44" s="190"/>
      <c r="B44" s="55"/>
      <c r="C44" s="296"/>
      <c r="D44" s="301"/>
      <c r="E44" s="296"/>
      <c r="F44" s="296">
        <f t="shared" si="0"/>
        <v>0</v>
      </c>
    </row>
    <row r="45" spans="1:6" ht="17" customHeight="1">
      <c r="A45" s="190"/>
      <c r="B45" s="55"/>
      <c r="C45" s="296"/>
      <c r="D45" s="302"/>
      <c r="E45" s="296"/>
      <c r="F45" s="296">
        <f t="shared" si="0"/>
        <v>0</v>
      </c>
    </row>
    <row r="46" spans="1:6" ht="17" customHeight="1">
      <c r="A46" s="129"/>
      <c r="B46" s="55"/>
      <c r="C46" s="296"/>
      <c r="D46" s="302"/>
      <c r="E46" s="296"/>
      <c r="F46" s="296">
        <f t="shared" si="0"/>
        <v>0</v>
      </c>
    </row>
    <row r="47" spans="1:6" ht="17" customHeight="1">
      <c r="A47" s="129"/>
      <c r="B47" s="55"/>
      <c r="C47" s="296"/>
      <c r="D47" s="302"/>
      <c r="E47" s="296"/>
      <c r="F47" s="296">
        <f t="shared" si="0"/>
        <v>0</v>
      </c>
    </row>
    <row r="48" spans="1:6" ht="17" customHeight="1">
      <c r="B48" s="114"/>
    </row>
    <row r="49" spans="1:6" ht="17" customHeight="1">
      <c r="A49" s="202" t="s">
        <v>216</v>
      </c>
      <c r="B49" s="114"/>
      <c r="E49" s="211"/>
      <c r="F49" s="211">
        <f>SUM(F16:F48)*(100%+$G$5)*(100%+$G$6)*(100%+$G$7)*(100%+$G$8)*(100%+$G$9)*(100%+$G$10)*(100%+$G$11)</f>
        <v>0</v>
      </c>
    </row>
    <row r="50" spans="1:6" ht="17" customHeight="1">
      <c r="A50" s="202" t="s">
        <v>217</v>
      </c>
      <c r="B50" s="114"/>
    </row>
    <row r="51" spans="1:6" ht="17" customHeight="1">
      <c r="A51" s="202" t="s">
        <v>218</v>
      </c>
    </row>
    <row r="52" spans="1:6" ht="17" customHeight="1">
      <c r="A52" s="202" t="s">
        <v>219</v>
      </c>
    </row>
  </sheetData>
  <mergeCells count="1">
    <mergeCell ref="C14:F14"/>
  </mergeCells>
  <pageMargins left="0.59055118110236227" right="0.59055118110236227" top="0.59055118110236227" bottom="0.78740157480314965" header="0" footer="0"/>
  <pageSetup paperSize="9" scale="47" orientation="portrait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14</vt:i4>
      </vt:variant>
    </vt:vector>
  </HeadingPairs>
  <TitlesOfParts>
    <vt:vector size="24" baseType="lpstr">
      <vt:lpstr>1-Contractblad dag</vt:lpstr>
      <vt:lpstr>1-Contractblad locatie</vt:lpstr>
      <vt:lpstr>2-Kengetal</vt:lpstr>
      <vt:lpstr>3-Basis ruimtestaat</vt:lpstr>
      <vt:lpstr>4-Premies en opslagen</vt:lpstr>
      <vt:lpstr>5-Opbouw uurtarief productie</vt:lpstr>
      <vt:lpstr>6-Opbouw uurtarief toezicht</vt:lpstr>
      <vt:lpstr>7-Machine-investeringskosten</vt:lpstr>
      <vt:lpstr>8-Glasbewassing</vt:lpstr>
      <vt:lpstr>9-Additionele kosten</vt:lpstr>
      <vt:lpstr>'1-Contractblad dag'!Afdrukbereik</vt:lpstr>
      <vt:lpstr>'1-Contractblad locatie'!Afdrukbereik</vt:lpstr>
      <vt:lpstr>'4-Premies en opslagen'!Afdrukbereik</vt:lpstr>
      <vt:lpstr>'5-Opbouw uurtarief productie'!Afdrukbereik</vt:lpstr>
      <vt:lpstr>'6-Opbouw uurtarief toezicht'!Afdrukbereik</vt:lpstr>
      <vt:lpstr>'5-Opbouw uurtarief productie'!Afdruktitels</vt:lpstr>
      <vt:lpstr>code</vt:lpstr>
      <vt:lpstr>glas</vt:lpstr>
      <vt:lpstr>Kengetal</vt:lpstr>
      <vt:lpstr>locatie</vt:lpstr>
      <vt:lpstr>uren_mavr</vt:lpstr>
      <vt:lpstr>uren_naloop</vt:lpstr>
      <vt:lpstr>uren_naloopzazofe</vt:lpstr>
      <vt:lpstr>uren_zazofe</vt:lpstr>
    </vt:vector>
  </TitlesOfParts>
  <Manager/>
  <Company>FSA-ZZP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Singels</dc:creator>
  <cp:keywords/>
  <dc:description/>
  <cp:lastModifiedBy>Angela Mulder</cp:lastModifiedBy>
  <cp:lastPrinted>2023-01-15T14:07:11Z</cp:lastPrinted>
  <dcterms:created xsi:type="dcterms:W3CDTF">1999-10-05T12:28:40Z</dcterms:created>
  <dcterms:modified xsi:type="dcterms:W3CDTF">2023-12-08T09:34:30Z</dcterms:modified>
  <cp:category/>
</cp:coreProperties>
</file>