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G:\Brand\02 Accounts NL\G\Gemeentes\Klanten\Gemeente Westervoort\EA\EA 2023\Bestek\"/>
    </mc:Choice>
  </mc:AlternateContent>
  <xr:revisionPtr revIDLastSave="0" documentId="8_{4F4DDFBE-8A0D-4084-A445-CBB06BA7DB93}" xr6:coauthVersionLast="47" xr6:coauthVersionMax="47" xr10:uidLastSave="{00000000-0000-0000-0000-000000000000}"/>
  <bookViews>
    <workbookView xWindow="-120" yWindow="-16320" windowWidth="29040" windowHeight="15840" activeTab="2" xr2:uid="{00000000-000D-0000-FFFF-FFFF00000000}"/>
  </bookViews>
  <sheets>
    <sheet name="General Info" sheetId="11" r:id="rId1"/>
    <sheet name="Polisblad" sheetId="2" r:id="rId2"/>
    <sheet name="Bestand d.d. 1 janauri 2023" sheetId="3" r:id="rId3"/>
  </sheets>
  <definedNames>
    <definedName name="ab">'General Info'!$B$6</definedName>
    <definedName name="_xlnm.Print_Area" localSheetId="2">'Bestand d.d. 1 janauri 2023'!$A$1:$M$54</definedName>
    <definedName name="_xlnm.Print_Area" localSheetId="1">Polisblad!$A$1:$D$33</definedName>
    <definedName name="_xlnm.Print_Titles" localSheetId="2">'Bestand d.d. 1 janauri 2023'!$1:$6</definedName>
    <definedName name="afrind">'General Info'!$B$14</definedName>
    <definedName name="cad">'Bestand d.d. 1 janauri 2023'!$AN$54</definedName>
    <definedName name="ign">'General Info'!$B$9</definedName>
    <definedName name="igo">'General Info'!$B$10</definedName>
    <definedName name="iin">'General Info'!$B$11</definedName>
    <definedName name="iio">'General Info'!$B$12</definedName>
    <definedName name="index">'Bestand d.d. 1 janauri 2023'!$AR$54</definedName>
    <definedName name="jaarpremie">Polisblad!$D$10</definedName>
    <definedName name="Premie2005">'General Info'!$C$4</definedName>
    <definedName name="premieGMB">'General Info'!$B$4</definedName>
    <definedName name="premieOWS">'General Info'!$B$5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4" i="3" l="1"/>
  <c r="F16" i="3"/>
  <c r="E16" i="3"/>
  <c r="E15" i="3"/>
  <c r="E11" i="3"/>
  <c r="H9" i="3"/>
  <c r="X24" i="3"/>
  <c r="V61" i="3"/>
  <c r="V63" i="3" s="1"/>
  <c r="V64" i="3"/>
  <c r="H16" i="3" l="1"/>
  <c r="V66" i="3"/>
  <c r="N14" i="3"/>
  <c r="E14" i="3" s="1"/>
  <c r="O39" i="3"/>
  <c r="F39" i="3" s="1"/>
  <c r="O40" i="3"/>
  <c r="F40" i="3" s="1"/>
  <c r="N24" i="3"/>
  <c r="N12" i="3"/>
  <c r="E12" i="3" s="1"/>
  <c r="N10" i="3"/>
  <c r="E10" i="3" s="1"/>
  <c r="R9" i="3"/>
  <c r="N22" i="3"/>
  <c r="E22" i="3" s="1"/>
  <c r="AZ31" i="3" l="1"/>
  <c r="AY31" i="3"/>
  <c r="AX31" i="3"/>
  <c r="AW31" i="3"/>
  <c r="AV31" i="3"/>
  <c r="AU31" i="3"/>
  <c r="AT31" i="3"/>
  <c r="AS31" i="3"/>
  <c r="AZ51" i="3"/>
  <c r="AY51" i="3"/>
  <c r="AX51" i="3"/>
  <c r="AW51" i="3"/>
  <c r="AV51" i="3"/>
  <c r="AU51" i="3"/>
  <c r="AT51" i="3"/>
  <c r="AS51" i="3"/>
  <c r="AY54" i="3" l="1"/>
  <c r="AU54" i="3"/>
  <c r="AV54" i="3"/>
  <c r="AX54" i="3"/>
  <c r="AZ54" i="3"/>
  <c r="AT54" i="3"/>
  <c r="AS54" i="3"/>
  <c r="AW54" i="3"/>
  <c r="N35" i="3"/>
  <c r="N23" i="3"/>
  <c r="O36" i="3"/>
  <c r="O37" i="3"/>
  <c r="O38" i="3"/>
  <c r="AQ39" i="3"/>
  <c r="AQ40" i="3"/>
  <c r="N36" i="3"/>
  <c r="N37" i="3"/>
  <c r="N38" i="3"/>
  <c r="E38" i="3" s="1"/>
  <c r="N39" i="3"/>
  <c r="N40" i="3"/>
  <c r="N41" i="3"/>
  <c r="N42" i="3"/>
  <c r="N43" i="3"/>
  <c r="N44" i="3"/>
  <c r="E44" i="3" s="1"/>
  <c r="N45" i="3"/>
  <c r="N46" i="3"/>
  <c r="Q46" i="3" s="1"/>
  <c r="N47" i="3"/>
  <c r="N48" i="3"/>
  <c r="N49" i="3"/>
  <c r="N50" i="3"/>
  <c r="E50" i="3" s="1"/>
  <c r="O10" i="3"/>
  <c r="O11" i="3"/>
  <c r="F11" i="3" s="1"/>
  <c r="H11" i="3" s="1"/>
  <c r="O12" i="3"/>
  <c r="O13" i="3"/>
  <c r="O14" i="3"/>
  <c r="O15" i="3"/>
  <c r="R16" i="3"/>
  <c r="O17" i="3"/>
  <c r="O18" i="3"/>
  <c r="O19" i="3"/>
  <c r="O20" i="3"/>
  <c r="O21" i="3"/>
  <c r="O22" i="3"/>
  <c r="O23" i="3"/>
  <c r="AQ24" i="3"/>
  <c r="AP10" i="3"/>
  <c r="AP11" i="3"/>
  <c r="AP12" i="3"/>
  <c r="N13" i="3"/>
  <c r="Q14" i="3"/>
  <c r="Q15" i="3"/>
  <c r="Q16" i="3"/>
  <c r="N17" i="3"/>
  <c r="N18" i="3"/>
  <c r="N19" i="3"/>
  <c r="E19" i="3" s="1"/>
  <c r="N20" i="3"/>
  <c r="N21" i="3"/>
  <c r="AP22" i="3"/>
  <c r="AP24" i="3"/>
  <c r="N25" i="3"/>
  <c r="O25" i="3"/>
  <c r="N26" i="3"/>
  <c r="O26" i="3"/>
  <c r="F26" i="3" s="1"/>
  <c r="N27" i="3"/>
  <c r="O27" i="3"/>
  <c r="N28" i="3"/>
  <c r="O28" i="3"/>
  <c r="N29" i="3"/>
  <c r="O29" i="3"/>
  <c r="N30" i="3"/>
  <c r="O30" i="3"/>
  <c r="O35" i="3"/>
  <c r="F35" i="3" s="1"/>
  <c r="O41" i="3"/>
  <c r="O42" i="3"/>
  <c r="O43" i="3"/>
  <c r="O44" i="3"/>
  <c r="O45" i="3"/>
  <c r="F45" i="3" s="1"/>
  <c r="O46" i="3"/>
  <c r="O47" i="3"/>
  <c r="O48" i="3"/>
  <c r="O49" i="3"/>
  <c r="O50" i="3"/>
  <c r="AL9" i="3"/>
  <c r="AM9" i="3"/>
  <c r="AL10" i="3"/>
  <c r="AM10" i="3"/>
  <c r="AL11" i="3"/>
  <c r="AM11" i="3"/>
  <c r="AL12" i="3"/>
  <c r="AM12" i="3"/>
  <c r="AL13" i="3"/>
  <c r="AM13" i="3"/>
  <c r="AL14" i="3"/>
  <c r="AM14" i="3"/>
  <c r="AL15" i="3"/>
  <c r="AM15" i="3"/>
  <c r="AL16" i="3"/>
  <c r="AM16" i="3"/>
  <c r="AL17" i="3"/>
  <c r="AM17" i="3"/>
  <c r="AL18" i="3"/>
  <c r="AM18" i="3"/>
  <c r="AL19" i="3"/>
  <c r="AM19" i="3"/>
  <c r="AL20" i="3"/>
  <c r="AM20" i="3"/>
  <c r="AL21" i="3"/>
  <c r="AM21" i="3"/>
  <c r="AL22" i="3"/>
  <c r="AM22" i="3"/>
  <c r="AL23" i="3"/>
  <c r="AM23" i="3"/>
  <c r="AL24" i="3"/>
  <c r="AM24" i="3"/>
  <c r="AL35" i="3"/>
  <c r="AM35" i="3"/>
  <c r="AL36" i="3"/>
  <c r="AM36" i="3"/>
  <c r="AL37" i="3"/>
  <c r="AM37" i="3"/>
  <c r="AL38" i="3"/>
  <c r="AM38" i="3"/>
  <c r="AL39" i="3"/>
  <c r="AM39" i="3"/>
  <c r="AL40" i="3"/>
  <c r="AM40" i="3"/>
  <c r="AL25" i="3"/>
  <c r="AM25" i="3"/>
  <c r="AL26" i="3"/>
  <c r="AM26" i="3"/>
  <c r="AL27" i="3"/>
  <c r="AM27" i="3"/>
  <c r="AL28" i="3"/>
  <c r="AM28" i="3"/>
  <c r="AL29" i="3"/>
  <c r="AM29" i="3"/>
  <c r="AL30" i="3"/>
  <c r="AM30" i="3"/>
  <c r="AL41" i="3"/>
  <c r="AM41" i="3"/>
  <c r="AL42" i="3"/>
  <c r="AM42" i="3"/>
  <c r="AL43" i="3"/>
  <c r="AM43" i="3"/>
  <c r="AL44" i="3"/>
  <c r="AM44" i="3"/>
  <c r="AL45" i="3"/>
  <c r="AM45" i="3"/>
  <c r="AL46" i="3"/>
  <c r="AM46" i="3"/>
  <c r="AL47" i="3"/>
  <c r="AM47" i="3"/>
  <c r="AL48" i="3"/>
  <c r="AM48" i="3"/>
  <c r="AL49" i="3"/>
  <c r="AM49" i="3"/>
  <c r="AL50" i="3"/>
  <c r="AM50" i="3"/>
  <c r="Q9" i="3"/>
  <c r="A2" i="2"/>
  <c r="AP9" i="3"/>
  <c r="R39" i="3"/>
  <c r="R10" i="3" l="1"/>
  <c r="F10" i="3"/>
  <c r="H10" i="3" s="1"/>
  <c r="R48" i="3"/>
  <c r="F48" i="3"/>
  <c r="AP18" i="3"/>
  <c r="E18" i="3"/>
  <c r="AQ17" i="3"/>
  <c r="F17" i="3"/>
  <c r="AP43" i="3"/>
  <c r="E43" i="3"/>
  <c r="AQ18" i="3"/>
  <c r="F18" i="3"/>
  <c r="Q36" i="3"/>
  <c r="E36" i="3"/>
  <c r="AQ47" i="3"/>
  <c r="F47" i="3"/>
  <c r="Q17" i="3"/>
  <c r="E17" i="3"/>
  <c r="AP42" i="3"/>
  <c r="E42" i="3"/>
  <c r="AQ41" i="3"/>
  <c r="F41" i="3"/>
  <c r="R46" i="3"/>
  <c r="S46" i="3" s="1"/>
  <c r="T46" i="3" s="1"/>
  <c r="F46" i="3"/>
  <c r="R23" i="3"/>
  <c r="F23" i="3"/>
  <c r="R22" i="3"/>
  <c r="F22" i="3"/>
  <c r="H22" i="3" s="1"/>
  <c r="R14" i="3"/>
  <c r="S14" i="3" s="1"/>
  <c r="T14" i="3" s="1"/>
  <c r="F14" i="3"/>
  <c r="H14" i="3" s="1"/>
  <c r="Q48" i="3"/>
  <c r="E48" i="3"/>
  <c r="AP40" i="3"/>
  <c r="AR40" i="3" s="1"/>
  <c r="E40" i="3"/>
  <c r="H40" i="3" s="1"/>
  <c r="AQ37" i="3"/>
  <c r="F37" i="3"/>
  <c r="R49" i="3"/>
  <c r="F49" i="3"/>
  <c r="Q41" i="3"/>
  <c r="E41" i="3"/>
  <c r="R44" i="3"/>
  <c r="F44" i="3"/>
  <c r="H44" i="3" s="1"/>
  <c r="AQ21" i="3"/>
  <c r="F21" i="3"/>
  <c r="R13" i="3"/>
  <c r="F13" i="3"/>
  <c r="AP47" i="3"/>
  <c r="E47" i="3"/>
  <c r="Q39" i="3"/>
  <c r="S39" i="3" s="1"/>
  <c r="T39" i="3" s="1"/>
  <c r="E39" i="3"/>
  <c r="H39" i="3" s="1"/>
  <c r="AQ36" i="3"/>
  <c r="F36" i="3"/>
  <c r="R15" i="3"/>
  <c r="S15" i="3" s="1"/>
  <c r="T15" i="3" s="1"/>
  <c r="U15" i="3" s="1"/>
  <c r="F15" i="3"/>
  <c r="H15" i="3" s="1"/>
  <c r="R38" i="3"/>
  <c r="F38" i="3"/>
  <c r="H38" i="3" s="1"/>
  <c r="AQ43" i="3"/>
  <c r="F43" i="3"/>
  <c r="Q21" i="3"/>
  <c r="E21" i="3"/>
  <c r="H21" i="3" s="1"/>
  <c r="AP13" i="3"/>
  <c r="E13" i="3"/>
  <c r="H13" i="3" s="1"/>
  <c r="AQ20" i="3"/>
  <c r="F20" i="3"/>
  <c r="AQ12" i="3"/>
  <c r="AR12" i="3" s="1"/>
  <c r="F12" i="3"/>
  <c r="H12" i="3" s="1"/>
  <c r="AP46" i="3"/>
  <c r="E46" i="3"/>
  <c r="AP23" i="3"/>
  <c r="E23" i="3"/>
  <c r="AP49" i="3"/>
  <c r="E49" i="3"/>
  <c r="R50" i="3"/>
  <c r="F50" i="3"/>
  <c r="H50" i="3" s="1"/>
  <c r="R42" i="3"/>
  <c r="F42" i="3"/>
  <c r="AP20" i="3"/>
  <c r="E20" i="3"/>
  <c r="AQ19" i="3"/>
  <c r="F19" i="3"/>
  <c r="H19" i="3" s="1"/>
  <c r="AP45" i="3"/>
  <c r="E45" i="3"/>
  <c r="H45" i="3" s="1"/>
  <c r="Q37" i="3"/>
  <c r="E37" i="3"/>
  <c r="AP35" i="3"/>
  <c r="E35" i="3"/>
  <c r="Q30" i="3"/>
  <c r="E30" i="3"/>
  <c r="Q26" i="3"/>
  <c r="E26" i="3"/>
  <c r="H26" i="3" s="1"/>
  <c r="R29" i="3"/>
  <c r="F29" i="3"/>
  <c r="R25" i="3"/>
  <c r="F25" i="3"/>
  <c r="Q29" i="3"/>
  <c r="E29" i="3"/>
  <c r="Q25" i="3"/>
  <c r="E25" i="3"/>
  <c r="AQ28" i="3"/>
  <c r="F28" i="3"/>
  <c r="AP28" i="3"/>
  <c r="E28" i="3"/>
  <c r="AQ27" i="3"/>
  <c r="F27" i="3"/>
  <c r="R30" i="3"/>
  <c r="F30" i="3"/>
  <c r="Q27" i="3"/>
  <c r="E27" i="3"/>
  <c r="P45" i="3"/>
  <c r="AP37" i="3"/>
  <c r="AN41" i="3"/>
  <c r="AO41" i="3" s="1"/>
  <c r="AN38" i="3"/>
  <c r="AO38" i="3" s="1"/>
  <c r="P50" i="3"/>
  <c r="AN48" i="3"/>
  <c r="AO48" i="3" s="1"/>
  <c r="Q49" i="3"/>
  <c r="AQ48" i="3"/>
  <c r="Q42" i="3"/>
  <c r="Q45" i="3"/>
  <c r="AQ13" i="3"/>
  <c r="Q35" i="3"/>
  <c r="R18" i="3"/>
  <c r="R43" i="3"/>
  <c r="P35" i="3"/>
  <c r="P38" i="3"/>
  <c r="AP16" i="3"/>
  <c r="R36" i="3"/>
  <c r="AQ23" i="3"/>
  <c r="AN25" i="3"/>
  <c r="AO25" i="3" s="1"/>
  <c r="AN24" i="3"/>
  <c r="AO24" i="3" s="1"/>
  <c r="AQ29" i="3"/>
  <c r="Q47" i="3"/>
  <c r="S9" i="3"/>
  <c r="AP26" i="3"/>
  <c r="Q28" i="3"/>
  <c r="P26" i="3"/>
  <c r="R19" i="3"/>
  <c r="AP15" i="3"/>
  <c r="AN19" i="3"/>
  <c r="AO19" i="3" s="1"/>
  <c r="Q23" i="3"/>
  <c r="AP17" i="3"/>
  <c r="Q11" i="3"/>
  <c r="AN12" i="3"/>
  <c r="AO12" i="3" s="1"/>
  <c r="P40" i="3"/>
  <c r="R37" i="3"/>
  <c r="AP48" i="3"/>
  <c r="AQ49" i="3"/>
  <c r="R40" i="3"/>
  <c r="P43" i="3"/>
  <c r="Q10" i="3"/>
  <c r="AN20" i="3"/>
  <c r="AO20" i="3" s="1"/>
  <c r="S16" i="3"/>
  <c r="T16" i="3" s="1"/>
  <c r="U16" i="3" s="1"/>
  <c r="P11" i="3"/>
  <c r="AP25" i="3"/>
  <c r="Q18" i="3"/>
  <c r="AQ9" i="3"/>
  <c r="AR9" i="3" s="1"/>
  <c r="R20" i="3"/>
  <c r="AN14" i="3"/>
  <c r="AO14" i="3" s="1"/>
  <c r="P27" i="3"/>
  <c r="R11" i="3"/>
  <c r="R35" i="3"/>
  <c r="AQ35" i="3"/>
  <c r="P49" i="3"/>
  <c r="P48" i="3"/>
  <c r="AQ16" i="3"/>
  <c r="AQ11" i="3"/>
  <c r="AR11" i="3" s="1"/>
  <c r="R24" i="3"/>
  <c r="P9" i="3"/>
  <c r="P16" i="3"/>
  <c r="R26" i="3"/>
  <c r="P19" i="3"/>
  <c r="P25" i="3"/>
  <c r="P44" i="3"/>
  <c r="R21" i="3"/>
  <c r="P46" i="3"/>
  <c r="R12" i="3"/>
  <c r="AQ45" i="3"/>
  <c r="AQ44" i="3"/>
  <c r="AQ14" i="3"/>
  <c r="AQ30" i="3"/>
  <c r="AR24" i="3"/>
  <c r="R27" i="3"/>
  <c r="R45" i="3"/>
  <c r="AQ10" i="3"/>
  <c r="AR10" i="3" s="1"/>
  <c r="AQ25" i="3"/>
  <c r="AQ22" i="3"/>
  <c r="AR22" i="3" s="1"/>
  <c r="AQ15" i="3"/>
  <c r="P23" i="3"/>
  <c r="R41" i="3"/>
  <c r="AQ50" i="3"/>
  <c r="AQ46" i="3"/>
  <c r="P10" i="3"/>
  <c r="P39" i="3"/>
  <c r="P14" i="3"/>
  <c r="AP39" i="3"/>
  <c r="AR39" i="3" s="1"/>
  <c r="P30" i="3"/>
  <c r="AP14" i="3"/>
  <c r="Q40" i="3"/>
  <c r="P37" i="3"/>
  <c r="P13" i="3"/>
  <c r="AP36" i="3"/>
  <c r="P18" i="3"/>
  <c r="Q13" i="3"/>
  <c r="Q44" i="3"/>
  <c r="AP29" i="3"/>
  <c r="P22" i="3"/>
  <c r="AP44" i="3"/>
  <c r="P42" i="3"/>
  <c r="Q19" i="3"/>
  <c r="Q22" i="3"/>
  <c r="AP19" i="3"/>
  <c r="Q24" i="3"/>
  <c r="P21" i="3"/>
  <c r="P36" i="3"/>
  <c r="P20" i="3"/>
  <c r="AN17" i="3"/>
  <c r="AO17" i="3" s="1"/>
  <c r="AN9" i="3"/>
  <c r="AO9" i="3" s="1"/>
  <c r="AN10" i="3"/>
  <c r="AO10" i="3" s="1"/>
  <c r="AN46" i="3"/>
  <c r="AO46" i="3" s="1"/>
  <c r="AN16" i="3"/>
  <c r="AO16" i="3" s="1"/>
  <c r="AN13" i="3"/>
  <c r="AO13" i="3" s="1"/>
  <c r="AN29" i="3"/>
  <c r="AO29" i="3" s="1"/>
  <c r="AN39" i="3"/>
  <c r="AO39" i="3" s="1"/>
  <c r="AN28" i="3"/>
  <c r="AO28" i="3" s="1"/>
  <c r="AN27" i="3"/>
  <c r="AO27" i="3" s="1"/>
  <c r="AN11" i="3"/>
  <c r="AO11" i="3" s="1"/>
  <c r="AN50" i="3"/>
  <c r="AO50" i="3" s="1"/>
  <c r="AN35" i="3"/>
  <c r="AO35" i="3" s="1"/>
  <c r="AN42" i="3"/>
  <c r="AO42" i="3" s="1"/>
  <c r="AN26" i="3"/>
  <c r="AO26" i="3" s="1"/>
  <c r="AN18" i="3"/>
  <c r="AO18" i="3" s="1"/>
  <c r="P28" i="3"/>
  <c r="P12" i="3"/>
  <c r="AN49" i="3"/>
  <c r="AO49" i="3" s="1"/>
  <c r="R28" i="3"/>
  <c r="Q12" i="3"/>
  <c r="AN36" i="3"/>
  <c r="AO36" i="3" s="1"/>
  <c r="AM51" i="3"/>
  <c r="P24" i="3"/>
  <c r="R47" i="3"/>
  <c r="AN40" i="3"/>
  <c r="AO40" i="3" s="1"/>
  <c r="AQ26" i="3"/>
  <c r="AN23" i="3"/>
  <c r="AO23" i="3" s="1"/>
  <c r="AN15" i="3"/>
  <c r="AO15" i="3" s="1"/>
  <c r="P17" i="3"/>
  <c r="AP27" i="3"/>
  <c r="AN45" i="3"/>
  <c r="AO45" i="3" s="1"/>
  <c r="AN22" i="3"/>
  <c r="AO22" i="3" s="1"/>
  <c r="O51" i="3"/>
  <c r="Q38" i="3"/>
  <c r="AP38" i="3"/>
  <c r="AN21" i="3"/>
  <c r="AO21" i="3" s="1"/>
  <c r="AM31" i="3"/>
  <c r="N31" i="3"/>
  <c r="P29" i="3"/>
  <c r="P47" i="3"/>
  <c r="P15" i="3"/>
  <c r="R17" i="3"/>
  <c r="AN43" i="3"/>
  <c r="AO43" i="3" s="1"/>
  <c r="AN30" i="3"/>
  <c r="AO30" i="3" s="1"/>
  <c r="AN47" i="3"/>
  <c r="AO47" i="3" s="1"/>
  <c r="AL51" i="3"/>
  <c r="Q20" i="3"/>
  <c r="AP50" i="3"/>
  <c r="Q50" i="3"/>
  <c r="AL31" i="3"/>
  <c r="N51" i="3"/>
  <c r="AN44" i="3"/>
  <c r="AO44" i="3" s="1"/>
  <c r="AN37" i="3"/>
  <c r="AO37" i="3" s="1"/>
  <c r="AP41" i="3"/>
  <c r="P41" i="3"/>
  <c r="AQ42" i="3"/>
  <c r="AQ38" i="3"/>
  <c r="AP30" i="3"/>
  <c r="AP21" i="3"/>
  <c r="Q43" i="3"/>
  <c r="O31" i="3"/>
  <c r="AR18" i="3" l="1"/>
  <c r="AR47" i="3"/>
  <c r="S37" i="3"/>
  <c r="T37" i="3" s="1"/>
  <c r="U37" i="3" s="1"/>
  <c r="S13" i="3"/>
  <c r="T13" i="3" s="1"/>
  <c r="U13" i="3" s="1"/>
  <c r="AR41" i="3"/>
  <c r="AR37" i="3"/>
  <c r="H28" i="3"/>
  <c r="S49" i="3"/>
  <c r="T49" i="3" s="1"/>
  <c r="U49" i="3" s="1"/>
  <c r="H49" i="3"/>
  <c r="AR23" i="3"/>
  <c r="AR19" i="3"/>
  <c r="S38" i="3"/>
  <c r="T38" i="3" s="1"/>
  <c r="U38" i="3" s="1"/>
  <c r="S48" i="3"/>
  <c r="T48" i="3" s="1"/>
  <c r="U48" i="3" s="1"/>
  <c r="AR49" i="3"/>
  <c r="S21" i="3"/>
  <c r="T21" i="3" s="1"/>
  <c r="U21" i="3" s="1"/>
  <c r="S44" i="3"/>
  <c r="T44" i="3" s="1"/>
  <c r="S22" i="3"/>
  <c r="T22" i="3" s="1"/>
  <c r="S10" i="3"/>
  <c r="T10" i="3" s="1"/>
  <c r="U10" i="3" s="1"/>
  <c r="S42" i="3"/>
  <c r="T42" i="3" s="1"/>
  <c r="U42" i="3" s="1"/>
  <c r="AR28" i="3"/>
  <c r="AR20" i="3"/>
  <c r="S17" i="3"/>
  <c r="T17" i="3" s="1"/>
  <c r="U17" i="3" s="1"/>
  <c r="S50" i="3"/>
  <c r="T50" i="3" s="1"/>
  <c r="U50" i="3" s="1"/>
  <c r="H46" i="3"/>
  <c r="AR45" i="3"/>
  <c r="S26" i="3"/>
  <c r="T26" i="3" s="1"/>
  <c r="U26" i="3" s="1"/>
  <c r="F31" i="3"/>
  <c r="H17" i="3"/>
  <c r="AR46" i="3"/>
  <c r="H48" i="3"/>
  <c r="F51" i="3"/>
  <c r="AR21" i="3"/>
  <c r="S25" i="3"/>
  <c r="T25" i="3" s="1"/>
  <c r="AR43" i="3"/>
  <c r="H27" i="3"/>
  <c r="H18" i="3"/>
  <c r="AR42" i="3"/>
  <c r="H41" i="3"/>
  <c r="S41" i="3"/>
  <c r="T41" i="3" s="1"/>
  <c r="U41" i="3" s="1"/>
  <c r="S27" i="3"/>
  <c r="T27" i="3" s="1"/>
  <c r="U27" i="3" s="1"/>
  <c r="H37" i="3"/>
  <c r="AR36" i="3"/>
  <c r="E51" i="3"/>
  <c r="H35" i="3"/>
  <c r="H20" i="3"/>
  <c r="H23" i="3"/>
  <c r="AR35" i="3"/>
  <c r="AR17" i="3"/>
  <c r="S36" i="3"/>
  <c r="T36" i="3" s="1"/>
  <c r="U36" i="3" s="1"/>
  <c r="AR13" i="3"/>
  <c r="H47" i="3"/>
  <c r="H42" i="3"/>
  <c r="S23" i="3"/>
  <c r="T23" i="3" s="1"/>
  <c r="S29" i="3"/>
  <c r="T29" i="3" s="1"/>
  <c r="U29" i="3" s="1"/>
  <c r="S30" i="3"/>
  <c r="T30" i="3" s="1"/>
  <c r="U30" i="3" s="1"/>
  <c r="H36" i="3"/>
  <c r="H43" i="3"/>
  <c r="AR27" i="3"/>
  <c r="H25" i="3"/>
  <c r="H29" i="3"/>
  <c r="H30" i="3"/>
  <c r="E31" i="3"/>
  <c r="P51" i="3"/>
  <c r="S35" i="3"/>
  <c r="T35" i="3" s="1"/>
  <c r="U35" i="3" s="1"/>
  <c r="T9" i="3"/>
  <c r="U9" i="3" s="1"/>
  <c r="S18" i="3"/>
  <c r="T18" i="3" s="1"/>
  <c r="U18" i="3" s="1"/>
  <c r="AR48" i="3"/>
  <c r="S45" i="3"/>
  <c r="T45" i="3" s="1"/>
  <c r="U45" i="3" s="1"/>
  <c r="AR16" i="3"/>
  <c r="S43" i="3"/>
  <c r="T43" i="3" s="1"/>
  <c r="U43" i="3" s="1"/>
  <c r="S19" i="3"/>
  <c r="T19" i="3" s="1"/>
  <c r="U19" i="3" s="1"/>
  <c r="AR29" i="3"/>
  <c r="S47" i="3"/>
  <c r="T47" i="3" s="1"/>
  <c r="U47" i="3" s="1"/>
  <c r="AR26" i="3"/>
  <c r="S11" i="3"/>
  <c r="T11" i="3" s="1"/>
  <c r="U11" i="3" s="1"/>
  <c r="S28" i="3"/>
  <c r="T28" i="3" s="1"/>
  <c r="N54" i="3"/>
  <c r="AR25" i="3"/>
  <c r="AR15" i="3"/>
  <c r="S20" i="3"/>
  <c r="T20" i="3" s="1"/>
  <c r="U20" i="3" s="1"/>
  <c r="S40" i="3"/>
  <c r="T40" i="3" s="1"/>
  <c r="U40" i="3" s="1"/>
  <c r="AM54" i="3"/>
  <c r="S12" i="3"/>
  <c r="T12" i="3" s="1"/>
  <c r="U12" i="3" s="1"/>
  <c r="S24" i="3"/>
  <c r="AR44" i="3"/>
  <c r="U14" i="3"/>
  <c r="AR50" i="3"/>
  <c r="AR30" i="3"/>
  <c r="AR14" i="3"/>
  <c r="U46" i="3"/>
  <c r="U39" i="3"/>
  <c r="AP51" i="3"/>
  <c r="AL54" i="3"/>
  <c r="P31" i="3"/>
  <c r="AO51" i="3"/>
  <c r="O54" i="3"/>
  <c r="AR38" i="3"/>
  <c r="AP31" i="3"/>
  <c r="AN31" i="3"/>
  <c r="R51" i="3"/>
  <c r="Q51" i="3"/>
  <c r="AQ51" i="3"/>
  <c r="AO31" i="3"/>
  <c r="R31" i="3"/>
  <c r="AN51" i="3"/>
  <c r="Q31" i="3"/>
  <c r="AQ31" i="3"/>
  <c r="U25" i="3" l="1"/>
  <c r="U22" i="3"/>
  <c r="U44" i="3"/>
  <c r="F54" i="3"/>
  <c r="E54" i="3"/>
  <c r="H31" i="3"/>
  <c r="H51" i="3"/>
  <c r="B8" i="2" s="1"/>
  <c r="U23" i="3"/>
  <c r="Q54" i="3"/>
  <c r="U28" i="3"/>
  <c r="T24" i="3"/>
  <c r="U24" i="3" s="1"/>
  <c r="AR31" i="3"/>
  <c r="S51" i="3"/>
  <c r="AP54" i="3"/>
  <c r="AR51" i="3"/>
  <c r="AO54" i="3"/>
  <c r="P54" i="3"/>
  <c r="R54" i="3"/>
  <c r="U51" i="3"/>
  <c r="S31" i="3"/>
  <c r="AQ54" i="3"/>
  <c r="T51" i="3"/>
  <c r="AN54" i="3"/>
  <c r="H54" i="3" l="1"/>
  <c r="B7" i="2"/>
  <c r="B10" i="2"/>
  <c r="S54" i="3"/>
  <c r="T31" i="3"/>
  <c r="T54" i="3" s="1"/>
  <c r="AR54" i="3"/>
  <c r="U31" i="3"/>
  <c r="U54" i="3" s="1"/>
</calcChain>
</file>

<file path=xl/sharedStrings.xml><?xml version="1.0" encoding="utf-8"?>
<sst xmlns="http://schemas.openxmlformats.org/spreadsheetml/2006/main" count="204" uniqueCount="97">
  <si>
    <t>Woonwagen</t>
  </si>
  <si>
    <t>Carillon
Dorpsplein 1
6931 CZ  WESTERVOORT</t>
  </si>
  <si>
    <t>Woonwagenkamp, san.units
Rijndijk 21 etc.
6931 SC  WESTERVOORT</t>
  </si>
  <si>
    <t>Kasteeltje Huize Vredenburg (Hist.Kring)
Klapstraat 112
6931 CM  WESTERVOORT</t>
  </si>
  <si>
    <t>Jongerenaccommodatiecentrum "At Last"
Rosmolen 27
6932 NA  WESTERVOORT</t>
  </si>
  <si>
    <t>Kunstvoorwerpen</t>
  </si>
  <si>
    <t>Geen taxatierapport</t>
  </si>
  <si>
    <t>De Gemeente Westervoort</t>
  </si>
  <si>
    <t>Budget</t>
  </si>
  <si>
    <t>Naam en Adres:</t>
  </si>
  <si>
    <t>Gebouwen</t>
  </si>
  <si>
    <t>Totaal</t>
  </si>
  <si>
    <t>Inventaris/Inboedel:</t>
  </si>
  <si>
    <t>Premie incl. AB:</t>
  </si>
  <si>
    <t>Premie Opstallen:</t>
  </si>
  <si>
    <t>Premie inhoud:</t>
  </si>
  <si>
    <t>Totale premie excluis AB:</t>
  </si>
  <si>
    <t>Premie Vorkclausule</t>
  </si>
  <si>
    <t>Herbouwwaarde</t>
  </si>
  <si>
    <t>Vorkbedrag</t>
  </si>
  <si>
    <t>waarvan 50% is</t>
  </si>
  <si>
    <t>Premie  ‰</t>
  </si>
  <si>
    <t>is als premie</t>
  </si>
  <si>
    <t>Premie : 50%</t>
  </si>
  <si>
    <t>Reserve</t>
  </si>
  <si>
    <t>Inex-cijfers</t>
  </si>
  <si>
    <t>Index gebouwen nieuw</t>
  </si>
  <si>
    <t>Index gebouwen oud</t>
  </si>
  <si>
    <t>Index inv nieuw</t>
  </si>
  <si>
    <t>Index inv oud</t>
  </si>
  <si>
    <t xml:space="preserve"> </t>
  </si>
  <si>
    <t>afronding index:</t>
  </si>
  <si>
    <t>De Nieuwhof, cultureel centrum, Rivierweg 1 Westervoort</t>
  </si>
  <si>
    <t>Gebouwtje op begraafplaats Kerkstraat 40
WESTERVOORT</t>
  </si>
  <si>
    <t>Gebouwtje op begraafplaats Brouwerslaan 5A
WESTERVOORT</t>
  </si>
  <si>
    <t>Totaal gem.Bezit:</t>
  </si>
  <si>
    <t xml:space="preserve">Gemeentelijk Bezit:  </t>
  </si>
  <si>
    <t>Primair en Voortgezet onderwijs:</t>
  </si>
  <si>
    <t>Totaal primair en voortgezet onderwijs:</t>
  </si>
  <si>
    <t>Pand Zdl. Parallelweg 3</t>
  </si>
  <si>
    <t>De Brug, Schoolstraat 7</t>
  </si>
  <si>
    <t xml:space="preserve">Kunstwerk Dado
Dorpsplein </t>
  </si>
  <si>
    <t>behorende bij Polis No. B0100093044 ten name van:</t>
  </si>
  <si>
    <t>Gemeentelijk Bezit</t>
  </si>
  <si>
    <t>Onderwijs</t>
  </si>
  <si>
    <t>Reconstructiekosten (aanvullend)</t>
  </si>
  <si>
    <t>Bedragen in EUR</t>
  </si>
  <si>
    <t>Totaal:</t>
  </si>
  <si>
    <t>21% Ass. Bel.:</t>
  </si>
  <si>
    <t xml:space="preserve">Montessori onderwijs + Da Vinci onderwijs, Paepestraat 23
6931 CP  WESTERVOORT
</t>
  </si>
  <si>
    <t>Mutaties termijn 1 januari 2016/1 januari 2017:</t>
  </si>
  <si>
    <r>
      <t>Stand per 1 januari 2</t>
    </r>
    <r>
      <rPr>
        <sz val="12"/>
        <color indexed="9"/>
        <rFont val="Univers (W1)"/>
      </rPr>
      <t>021</t>
    </r>
    <r>
      <rPr>
        <b/>
        <sz val="12"/>
        <color indexed="9"/>
        <rFont val="Univers (W1)"/>
      </rPr>
      <t>:</t>
    </r>
  </si>
  <si>
    <t>Index-aanpassing per 1 januari 2021:</t>
  </si>
  <si>
    <t xml:space="preserve">Stand per 31 december  2021: </t>
  </si>
  <si>
    <t>Noordelijke Parallelweg 1</t>
  </si>
  <si>
    <t>Geen school meer
Vrouwenslag 59-61
6931 WP  WESTERVOORT</t>
  </si>
  <si>
    <t>"IKC De Hoge Hoeve"
De Hoge Hoeve 70 en 74
6932 DJ  WESTERVOORT</t>
  </si>
  <si>
    <t>IKC "Ravelijn"
De Steenderens 1
6932 CA  WESTERVOORT</t>
  </si>
  <si>
    <t>IKC "Het Startblok"
Klapstraat 205
6931 CH  WESTERVOORT</t>
  </si>
  <si>
    <t>Kerkstraat 1A</t>
  </si>
  <si>
    <t>Wjjkcentrum  Broeklanden "De Bult" Koeweide 116.
6931 WJ  WESTERVOORT</t>
  </si>
  <si>
    <r>
      <rPr>
        <strike/>
        <sz val="8"/>
        <color rgb="FF000000"/>
        <rFont val="Univers (W1)"/>
      </rPr>
      <t>Kath.school "De Brug"</t>
    </r>
    <r>
      <rPr>
        <sz val="8"/>
        <color indexed="8"/>
        <rFont val="Univers (W1)"/>
        <family val="2"/>
      </rPr>
      <t xml:space="preserve">
Uitterweert 2
6932 ML  WESTERVOORT</t>
    </r>
  </si>
  <si>
    <t xml:space="preserve">oud </t>
  </si>
  <si>
    <t>Paepestraat 27, Westervoort, Scoutinggroep Sint Joris.</t>
  </si>
  <si>
    <t>Dorpsplein 115 en 155 a</t>
  </si>
  <si>
    <t>Reactie:</t>
  </si>
  <si>
    <t>Geen eigendoms- of gebruikswijziging van toepassing. Aanhouden.</t>
  </si>
  <si>
    <t>Geen eigendoms- of gebruikswijziging van toepassing. Aanhouden. (In WOZ is onderwijsfunctie opgenomen. Pand was en is in gebruik bij Scoutinggroep).</t>
  </si>
  <si>
    <t>Geen eigendoms- of gebruikswijziging van toepassing. Aanhouden. Inventaris van de twee begraafplaatsgebouwtjes zijn bij één opgenomen, maar worden onderling gebruikt/opgeslagen waar op dat moment activiteit is/was.</t>
  </si>
  <si>
    <t>Zijn dit de kunstvoorwerpen in het gemeentehuis van Westervoort? Of elders in de openbare ruimte? Waaraan regereert code 65.410.102? Kan overigens voorlopig aangehouden worden, in afwachting van toelichting Aon.</t>
  </si>
  <si>
    <t>Afvoeren. Pand is overgedragen aan de Vereniging van Eigenaren van Dorpsplein 115 en 115a met ingang van 1-1-2023.</t>
  </si>
  <si>
    <t>Geen eigendoms- of gebruikswijziging van toepassing. Aanhouden. Wel voorzien dat medio 2023 eigendomsoverdracht plaatsvindt aan samenwerkende huisartsen.</t>
  </si>
  <si>
    <t>Niet verzekeren. Repaircafé, voormalig Scoutinggebouw, en Fietsplan. Het gebouw is niet van ons, maar van de parochie. Niet verzekeren.</t>
  </si>
  <si>
    <t>Geen eigendoms- of gebruikswijziging van toepassing. Aanhouden. Taxatierapport is jonger (nu 7 jaar oud), maar zal in 2023 worden geactualiseerd.</t>
  </si>
  <si>
    <t>Dit pand is sinds een jaar in ombouw van voormalige school, en voormalig tijdelijke woonvoorziening mbt antikraak. Pand is in ombouw voor verkoop in appartementen, maar overdracht is nog niet gerealiseerd. Aanhouden tot eigendom definitief is overgedragen.</t>
  </si>
  <si>
    <t>Dit is een ondernemerscentrum/gezondheidscentrum, met verschillende huurders onder één dak. Er zal een taxatierapport worden overlegd in de loop van dit jaar, waarmee ook eigendom/evt. huurdersbelang helder wordt.</t>
  </si>
  <si>
    <t>Reactie tbv jaarlijkse opgave:</t>
  </si>
  <si>
    <t>Bestand d.d. 1 januari 2023</t>
  </si>
  <si>
    <t>Stand per 31-12-2022</t>
  </si>
  <si>
    <t>Stand per 01-01-2023 geindexeerd</t>
  </si>
  <si>
    <t>Indexcijfers</t>
  </si>
  <si>
    <t>Gebouw</t>
  </si>
  <si>
    <t>Inventaris</t>
  </si>
  <si>
    <t>Gebouwen 2023</t>
  </si>
  <si>
    <t>Inventaris/Inboedel 2023</t>
  </si>
  <si>
    <t>Totaal 2023</t>
  </si>
  <si>
    <t>Recapitulatie d.d. 1 januari 2023</t>
  </si>
  <si>
    <t>Reconstructiekosten</t>
  </si>
  <si>
    <t>Taxatierapport is geactualiseerd, zie bijlage. Oude deel gemeentehuis is in verhuur gebracht aan vluchtelingen Oekraine; 2e etage (3e verdieping) is verhuurd aan MGR, en daarvoor svp ook huurdersbelang meenemen.  Taxatie is inclusief installaties en zonnepanelen op het dak van Dorpsplein 115A</t>
  </si>
  <si>
    <t>Gemeentehuis
Dorpsplein 1
6931 CZ  WESTERVOORT
Taxatie is inclusief installaties en zonnepanelen op het dak van Dorpsplein 115A</t>
  </si>
  <si>
    <t>Risico Informatie:</t>
  </si>
  <si>
    <t>Inbraakmeld- installatie met doormelding ja/nee</t>
  </si>
  <si>
    <t>Brandmeld- installatie met doormelding ja/nee</t>
  </si>
  <si>
    <t>Sprinkler- installatie met doormelding ja/nee</t>
  </si>
  <si>
    <t>Leegstaand      ja/nee</t>
  </si>
  <si>
    <t>Indien leegstaand:                 vorm van toezicht aanwezig (bijv. Anti-kraak)                 ja/nee</t>
  </si>
  <si>
    <t>Zonnepanelen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</si>
</sst>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4" formatCode="_-&quot;EUR&quot;\ * #,##0.00_-;_-&quot;EUR&quot;\ * #,##0.00\-;_-&quot;EUR&quot;\ * &quot;-&quot;??_-;_-@_-"/>
    <numFmt numFmtId="165" formatCode="_-* #,##0.00_-;_-* #,##0.00\-;_-* &quot;-&quot;??_-;_-@_-"/>
    <numFmt numFmtId="166" formatCode="#,##0_ ;\-#,##0\ "/>
    <numFmt numFmtId="167" formatCode="_-[$EUR]\ * #,##0.00_-;_-[$EUR]\ * #,##0.00\-;_-[$EUR]\ * &quot;-&quot;??_-;_-@_-"/>
    <numFmt numFmtId="168" formatCode="_-[$€-413]\ * #,##0.00_-;_-[$€-413]\ * #,##0.00\-;_-[$€-413]\ * &quot;-&quot;??_-;_-@_-"/>
    <numFmt numFmtId="169" formatCode="0.00\ \‰"/>
    <numFmt numFmtId="170" formatCode="_ [$€-413]\ * #,##0.00_ ;_ [$€-413]\ * \-#,##0.00_ ;_ [$€-413]\ * &quot;-&quot;??_ ;_ @_ "/>
    <numFmt numFmtId="171" formatCode="_ [$EUR]\ * #,##0.00_ ;_ [$EUR]\ * \-#,##0.00_ ;_ [$EUR]\ * &quot;-&quot;??_ ;_ @_ "/>
  </numFmts>
  <fonts count="40">
    <font>
      <sz val="11"/>
      <name val="Times New Roman"/>
    </font>
    <font>
      <sz val="11"/>
      <name val="Times New Roman"/>
    </font>
    <font>
      <sz val="10"/>
      <name val="Arial"/>
    </font>
    <font>
      <b/>
      <i/>
      <sz val="12"/>
      <color indexed="8"/>
      <name val="Univers (W1)"/>
    </font>
    <font>
      <sz val="8"/>
      <color indexed="8"/>
      <name val="Univers (W1)"/>
      <family val="2"/>
    </font>
    <font>
      <sz val="12"/>
      <color indexed="8"/>
      <name val="Univers (W1)"/>
      <family val="2"/>
    </font>
    <font>
      <b/>
      <i/>
      <sz val="8"/>
      <color indexed="8"/>
      <name val="Univers (W1)"/>
      <family val="2"/>
    </font>
    <font>
      <b/>
      <i/>
      <sz val="8"/>
      <color indexed="8"/>
      <name val="Univers (W1)"/>
    </font>
    <font>
      <sz val="8"/>
      <color indexed="8"/>
      <name val="Times New Roman"/>
    </font>
    <font>
      <b/>
      <i/>
      <sz val="18"/>
      <color indexed="8"/>
      <name val="Univers (W1)"/>
    </font>
    <font>
      <sz val="8"/>
      <color indexed="8"/>
      <name val="Times New Roman"/>
      <family val="1"/>
    </font>
    <font>
      <sz val="12"/>
      <color indexed="8"/>
      <name val="Times New Roman"/>
    </font>
    <font>
      <b/>
      <sz val="12"/>
      <color indexed="8"/>
      <name val="Univers (W1)"/>
    </font>
    <font>
      <sz val="10"/>
      <name val="Arial"/>
      <family val="2"/>
    </font>
    <font>
      <b/>
      <i/>
      <sz val="10"/>
      <name val="Arial"/>
      <family val="2"/>
    </font>
    <font>
      <b/>
      <i/>
      <sz val="14"/>
      <color indexed="8"/>
      <name val="Univers (W1)"/>
    </font>
    <font>
      <b/>
      <i/>
      <sz val="16"/>
      <color indexed="8"/>
      <name val="Univers (W1)"/>
    </font>
    <font>
      <b/>
      <sz val="14"/>
      <color indexed="10"/>
      <name val="Univers (W1)"/>
    </font>
    <font>
      <b/>
      <i/>
      <u/>
      <sz val="12"/>
      <color indexed="8"/>
      <name val="Univers (W1)"/>
    </font>
    <font>
      <b/>
      <i/>
      <sz val="10"/>
      <color indexed="8"/>
      <name val="Univers (W1)"/>
    </font>
    <font>
      <sz val="8"/>
      <color indexed="9"/>
      <name val="Univers (W1)"/>
    </font>
    <font>
      <b/>
      <sz val="12"/>
      <color indexed="9"/>
      <name val="Univers (W1)"/>
    </font>
    <font>
      <sz val="12"/>
      <color indexed="9"/>
      <name val="Univers (W1)"/>
    </font>
    <font>
      <b/>
      <sz val="12"/>
      <name val="Univers (W1)"/>
    </font>
    <font>
      <sz val="10"/>
      <color indexed="10"/>
      <name val="Arial"/>
    </font>
    <font>
      <sz val="10"/>
      <color indexed="10"/>
      <name val="Arial"/>
      <family val="2"/>
    </font>
    <font>
      <b/>
      <sz val="10"/>
      <name val="Arial"/>
      <family val="2"/>
    </font>
    <font>
      <b/>
      <sz val="11"/>
      <name val="Arial"/>
      <family val="2"/>
    </font>
    <font>
      <b/>
      <sz val="12"/>
      <color theme="1"/>
      <name val="Times New Roman"/>
      <family val="1"/>
    </font>
    <font>
      <b/>
      <sz val="8"/>
      <color theme="1"/>
      <name val="Times New Roman"/>
      <family val="1"/>
    </font>
    <font>
      <strike/>
      <sz val="8"/>
      <color rgb="FF000000"/>
      <name val="Univers (W1)"/>
    </font>
    <font>
      <sz val="8"/>
      <color indexed="8"/>
      <name val="Univers (W1)"/>
    </font>
    <font>
      <b/>
      <sz val="12"/>
      <color theme="1"/>
      <name val="Univers (W1)"/>
    </font>
    <font>
      <sz val="8"/>
      <name val="Arial"/>
      <family val="2"/>
    </font>
    <font>
      <b/>
      <i/>
      <sz val="14"/>
      <color indexed="8"/>
      <name val="Univers (W1)"/>
      <family val="2"/>
    </font>
    <font>
      <sz val="14"/>
      <name val="Times New Roman"/>
      <family val="1"/>
    </font>
    <font>
      <sz val="12"/>
      <name val="Univers (W1)"/>
    </font>
    <font>
      <b/>
      <sz val="10"/>
      <color indexed="8"/>
      <name val="Times New Roman"/>
      <family val="1"/>
    </font>
    <font>
      <sz val="10"/>
      <color indexed="8"/>
      <name val="Times New Roman"/>
      <family val="1"/>
    </font>
    <font>
      <b/>
      <i/>
      <sz val="9"/>
      <color indexed="8"/>
      <name val="Arial"/>
      <family val="2"/>
    </font>
  </fonts>
  <fills count="14">
    <fill>
      <patternFill patternType="none"/>
    </fill>
    <fill>
      <patternFill patternType="gray125"/>
    </fill>
    <fill>
      <patternFill patternType="solid">
        <fgColor indexed="43"/>
        <bgColor indexed="64"/>
      </patternFill>
    </fill>
    <fill>
      <patternFill patternType="solid">
        <fgColor indexed="16"/>
        <bgColor indexed="64"/>
      </patternFill>
    </fill>
    <fill>
      <patternFill patternType="solid">
        <fgColor indexed="42"/>
        <bgColor indexed="64"/>
      </patternFill>
    </fill>
    <fill>
      <patternFill patternType="solid">
        <fgColor indexed="49"/>
        <bgColor indexed="64"/>
      </patternFill>
    </fill>
    <fill>
      <patternFill patternType="solid">
        <fgColor indexed="45"/>
        <bgColor indexed="64"/>
      </patternFill>
    </fill>
    <fill>
      <patternFill patternType="solid">
        <fgColor indexed="9"/>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rgb="FFC5D9F1"/>
        <bgColor indexed="64"/>
      </patternFill>
    </fill>
    <fill>
      <patternFill patternType="solid">
        <fgColor rgb="FFFFC000"/>
        <bgColor indexed="64"/>
      </patternFill>
    </fill>
  </fills>
  <borders count="30">
    <border>
      <left/>
      <right/>
      <top/>
      <bottom/>
      <diagonal/>
    </border>
    <border>
      <left/>
      <right/>
      <top style="thin">
        <color indexed="64"/>
      </top>
      <bottom style="double">
        <color indexed="64"/>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double">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medium">
        <color indexed="64"/>
      </top>
      <bottom style="medium">
        <color indexed="64"/>
      </bottom>
      <diagonal/>
    </border>
    <border>
      <left style="medium">
        <color indexed="64"/>
      </left>
      <right/>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auto="1"/>
      </left>
      <right style="medium">
        <color auto="1"/>
      </right>
      <top style="thin">
        <color indexed="64"/>
      </top>
      <bottom/>
      <diagonal/>
    </border>
  </borders>
  <cellStyleXfs count="5">
    <xf numFmtId="0" fontId="0" fillId="0" borderId="0"/>
    <xf numFmtId="165" fontId="1" fillId="0" borderId="0" applyFont="0" applyFill="0" applyBorder="0" applyAlignment="0" applyProtection="0"/>
    <xf numFmtId="0" fontId="2" fillId="0" borderId="0"/>
    <xf numFmtId="9" fontId="1" fillId="0" borderId="0" applyFont="0" applyFill="0" applyBorder="0" applyAlignment="0" applyProtection="0"/>
    <xf numFmtId="43" fontId="13" fillId="0" borderId="0" applyFont="0" applyFill="0" applyBorder="0" applyAlignment="0" applyProtection="0"/>
  </cellStyleXfs>
  <cellXfs count="207">
    <xf numFmtId="0" fontId="0" fillId="0" borderId="0" xfId="0"/>
    <xf numFmtId="0" fontId="2" fillId="0" borderId="0" xfId="2" applyAlignment="1">
      <alignment vertical="top"/>
    </xf>
    <xf numFmtId="0" fontId="2" fillId="0" borderId="0" xfId="2" applyFont="1" applyAlignment="1">
      <alignment vertical="top"/>
    </xf>
    <xf numFmtId="168" fontId="13" fillId="0" borderId="0" xfId="0" applyNumberFormat="1" applyFont="1" applyAlignment="1">
      <alignment vertical="top"/>
    </xf>
    <xf numFmtId="0" fontId="13" fillId="0" borderId="0" xfId="0" applyFont="1" applyAlignment="1">
      <alignment vertical="top"/>
    </xf>
    <xf numFmtId="168" fontId="14" fillId="0" borderId="1" xfId="0" applyNumberFormat="1" applyFont="1" applyBorder="1" applyAlignment="1">
      <alignment vertical="top"/>
    </xf>
    <xf numFmtId="169" fontId="13" fillId="0" borderId="0" xfId="0" applyNumberFormat="1" applyFont="1" applyAlignment="1">
      <alignment horizontal="center" vertical="top"/>
    </xf>
    <xf numFmtId="0" fontId="14" fillId="0" borderId="0" xfId="0" applyFont="1" applyAlignment="1">
      <alignment vertical="top"/>
    </xf>
    <xf numFmtId="1" fontId="15" fillId="0" borderId="0" xfId="1" applyNumberFormat="1" applyFont="1" applyAlignment="1">
      <alignment horizontal="left" vertical="top"/>
    </xf>
    <xf numFmtId="1" fontId="3" fillId="0" borderId="0" xfId="1" quotePrefix="1" applyNumberFormat="1" applyFont="1" applyAlignment="1">
      <alignment horizontal="left" vertical="top"/>
    </xf>
    <xf numFmtId="1" fontId="16" fillId="0" borderId="0" xfId="1" quotePrefix="1" applyNumberFormat="1" applyFont="1" applyAlignment="1">
      <alignment horizontal="left" vertical="top"/>
    </xf>
    <xf numFmtId="167" fontId="7" fillId="0" borderId="0" xfId="1" applyNumberFormat="1" applyFont="1" applyAlignment="1" applyProtection="1">
      <alignment vertical="top"/>
      <protection locked="0"/>
    </xf>
    <xf numFmtId="167" fontId="4" fillId="0" borderId="2" xfId="1" applyNumberFormat="1" applyFont="1" applyBorder="1" applyAlignment="1" applyProtection="1">
      <alignment vertical="top"/>
      <protection locked="0"/>
    </xf>
    <xf numFmtId="0" fontId="8" fillId="0" borderId="0" xfId="0" applyFont="1" applyAlignment="1" applyProtection="1">
      <alignment vertical="top"/>
      <protection locked="0"/>
    </xf>
    <xf numFmtId="167" fontId="4" fillId="0" borderId="3" xfId="1" applyNumberFormat="1" applyFont="1" applyBorder="1" applyAlignment="1" applyProtection="1">
      <alignment vertical="top"/>
      <protection locked="0"/>
    </xf>
    <xf numFmtId="167" fontId="4" fillId="0" borderId="0" xfId="1" applyNumberFormat="1" applyFont="1" applyAlignment="1" applyProtection="1">
      <alignment vertical="top"/>
      <protection locked="0"/>
    </xf>
    <xf numFmtId="0" fontId="11" fillId="0" borderId="0" xfId="0" applyFont="1" applyAlignment="1" applyProtection="1">
      <alignment vertical="top"/>
      <protection locked="0"/>
    </xf>
    <xf numFmtId="2" fontId="6" fillId="2" borderId="4" xfId="1" applyNumberFormat="1" applyFont="1" applyFill="1" applyBorder="1" applyAlignment="1" applyProtection="1">
      <alignment vertical="top" wrapText="1"/>
      <protection locked="0"/>
    </xf>
    <xf numFmtId="2" fontId="6" fillId="2" borderId="5" xfId="1" applyNumberFormat="1" applyFont="1" applyFill="1" applyBorder="1" applyAlignment="1" applyProtection="1">
      <alignment vertical="top" wrapText="1"/>
      <protection locked="0"/>
    </xf>
    <xf numFmtId="2" fontId="6" fillId="2" borderId="6" xfId="1" applyNumberFormat="1" applyFont="1" applyFill="1" applyBorder="1" applyAlignment="1" applyProtection="1">
      <alignment vertical="top" wrapText="1"/>
      <protection locked="0"/>
    </xf>
    <xf numFmtId="2" fontId="6" fillId="2" borderId="7" xfId="1" applyNumberFormat="1" applyFont="1" applyFill="1" applyBorder="1" applyAlignment="1" applyProtection="1">
      <alignment vertical="top" wrapText="1"/>
      <protection locked="0"/>
    </xf>
    <xf numFmtId="2" fontId="8" fillId="0" borderId="0" xfId="0" applyNumberFormat="1" applyFont="1" applyAlignment="1" applyProtection="1">
      <alignment vertical="top" wrapText="1"/>
      <protection locked="0"/>
    </xf>
    <xf numFmtId="166" fontId="4" fillId="0" borderId="2" xfId="1" applyNumberFormat="1" applyFont="1" applyBorder="1" applyAlignment="1" applyProtection="1">
      <alignment vertical="top"/>
      <protection locked="0"/>
    </xf>
    <xf numFmtId="1" fontId="4" fillId="0" borderId="2" xfId="1" applyNumberFormat="1" applyFont="1" applyBorder="1" applyAlignment="1" applyProtection="1">
      <alignment vertical="top"/>
      <protection locked="0"/>
    </xf>
    <xf numFmtId="2" fontId="4" fillId="0" borderId="2" xfId="1" applyNumberFormat="1" applyFont="1" applyBorder="1" applyAlignment="1" applyProtection="1">
      <alignment vertical="top" wrapText="1"/>
      <protection locked="0"/>
    </xf>
    <xf numFmtId="167" fontId="4" fillId="0" borderId="8" xfId="1" applyNumberFormat="1" applyFont="1" applyBorder="1" applyAlignment="1" applyProtection="1">
      <alignment vertical="top"/>
      <protection locked="0"/>
    </xf>
    <xf numFmtId="167" fontId="4" fillId="0" borderId="9" xfId="1" applyNumberFormat="1" applyFont="1" applyBorder="1" applyAlignment="1" applyProtection="1">
      <alignment vertical="top"/>
      <protection locked="0"/>
    </xf>
    <xf numFmtId="167" fontId="4" fillId="0" borderId="3" xfId="1" applyNumberFormat="1" applyFont="1" applyFill="1" applyBorder="1" applyAlignment="1" applyProtection="1">
      <alignment vertical="top"/>
      <protection locked="0"/>
    </xf>
    <xf numFmtId="168" fontId="4" fillId="0" borderId="8" xfId="1" applyNumberFormat="1" applyFont="1" applyBorder="1" applyAlignment="1" applyProtection="1">
      <alignment vertical="top"/>
      <protection locked="0"/>
    </xf>
    <xf numFmtId="168" fontId="4" fillId="0" borderId="3" xfId="1" applyNumberFormat="1" applyFont="1" applyBorder="1" applyAlignment="1" applyProtection="1">
      <alignment vertical="top"/>
      <protection locked="0"/>
    </xf>
    <xf numFmtId="168" fontId="4" fillId="0" borderId="9" xfId="1" applyNumberFormat="1" applyFont="1" applyBorder="1" applyAlignment="1" applyProtection="1">
      <alignment vertical="top"/>
      <protection locked="0"/>
    </xf>
    <xf numFmtId="168" fontId="4" fillId="0" borderId="2" xfId="1" applyNumberFormat="1" applyFont="1" applyBorder="1" applyAlignment="1" applyProtection="1">
      <alignment vertical="top"/>
      <protection locked="0"/>
    </xf>
    <xf numFmtId="166" fontId="7" fillId="0" borderId="10" xfId="1" applyNumberFormat="1" applyFont="1" applyBorder="1" applyAlignment="1" applyProtection="1">
      <alignment vertical="top"/>
      <protection locked="0"/>
    </xf>
    <xf numFmtId="1" fontId="7" fillId="0" borderId="10" xfId="1" applyNumberFormat="1" applyFont="1" applyBorder="1" applyAlignment="1" applyProtection="1">
      <alignment vertical="top"/>
      <protection locked="0"/>
    </xf>
    <xf numFmtId="2" fontId="7" fillId="0" borderId="10" xfId="1" applyNumberFormat="1" applyFont="1" applyBorder="1" applyAlignment="1" applyProtection="1">
      <alignment vertical="top" wrapText="1"/>
      <protection locked="0"/>
    </xf>
    <xf numFmtId="168" fontId="7" fillId="0" borderId="11" xfId="1" applyNumberFormat="1" applyFont="1" applyBorder="1" applyAlignment="1" applyProtection="1">
      <alignment vertical="top"/>
      <protection locked="0"/>
    </xf>
    <xf numFmtId="168" fontId="7" fillId="0" borderId="10" xfId="1" applyNumberFormat="1" applyFont="1" applyBorder="1" applyAlignment="1" applyProtection="1">
      <alignment vertical="top"/>
      <protection locked="0"/>
    </xf>
    <xf numFmtId="168" fontId="7" fillId="0" borderId="12" xfId="1" applyNumberFormat="1" applyFont="1" applyBorder="1" applyAlignment="1" applyProtection="1">
      <alignment vertical="top"/>
      <protection locked="0"/>
    </xf>
    <xf numFmtId="168" fontId="7" fillId="0" borderId="13" xfId="1" applyNumberFormat="1" applyFont="1" applyBorder="1" applyAlignment="1" applyProtection="1">
      <alignment vertical="top"/>
      <protection locked="0"/>
    </xf>
    <xf numFmtId="0" fontId="8" fillId="0" borderId="0" xfId="0" applyFont="1" applyBorder="1" applyAlignment="1" applyProtection="1">
      <alignment vertical="top"/>
      <protection locked="0"/>
    </xf>
    <xf numFmtId="1" fontId="8" fillId="0" borderId="0" xfId="0" applyNumberFormat="1" applyFont="1" applyBorder="1" applyAlignment="1" applyProtection="1">
      <alignment vertical="top"/>
      <protection locked="0"/>
    </xf>
    <xf numFmtId="2" fontId="8" fillId="0" borderId="0" xfId="0" applyNumberFormat="1" applyFont="1" applyBorder="1" applyAlignment="1" applyProtection="1">
      <alignment vertical="top"/>
      <protection locked="0"/>
    </xf>
    <xf numFmtId="2" fontId="8" fillId="0" borderId="0" xfId="0" applyNumberFormat="1" applyFont="1" applyBorder="1" applyAlignment="1" applyProtection="1">
      <alignment horizontal="left" vertical="top"/>
      <protection locked="0"/>
    </xf>
    <xf numFmtId="168" fontId="8" fillId="0" borderId="0" xfId="0" applyNumberFormat="1" applyFont="1" applyBorder="1" applyAlignment="1" applyProtection="1">
      <alignment vertical="top"/>
      <protection locked="0"/>
    </xf>
    <xf numFmtId="168" fontId="7" fillId="0" borderId="0" xfId="1" applyNumberFormat="1" applyFont="1" applyBorder="1" applyAlignment="1" applyProtection="1">
      <alignment vertical="top"/>
      <protection locked="0"/>
    </xf>
    <xf numFmtId="167" fontId="8" fillId="0" borderId="0" xfId="0" applyNumberFormat="1" applyFont="1" applyBorder="1" applyAlignment="1" applyProtection="1">
      <alignment vertical="top"/>
      <protection locked="0"/>
    </xf>
    <xf numFmtId="167" fontId="4" fillId="0" borderId="0" xfId="1" applyNumberFormat="1" applyFont="1" applyBorder="1" applyAlignment="1" applyProtection="1">
      <alignment vertical="top"/>
      <protection locked="0"/>
    </xf>
    <xf numFmtId="167" fontId="20" fillId="0" borderId="0" xfId="1" applyNumberFormat="1" applyFont="1" applyFill="1" applyBorder="1" applyAlignment="1" applyProtection="1">
      <alignment vertical="top"/>
      <protection locked="0"/>
    </xf>
    <xf numFmtId="167" fontId="22" fillId="3" borderId="14" xfId="1" applyNumberFormat="1" applyFont="1" applyFill="1" applyBorder="1" applyAlignment="1" applyProtection="1">
      <alignment vertical="top"/>
      <protection locked="0"/>
    </xf>
    <xf numFmtId="164" fontId="4" fillId="0" borderId="8" xfId="1" applyNumberFormat="1" applyFont="1" applyBorder="1" applyAlignment="1" applyProtection="1">
      <alignment vertical="top"/>
      <protection locked="0"/>
    </xf>
    <xf numFmtId="164" fontId="4" fillId="0" borderId="3" xfId="1" applyNumberFormat="1" applyFont="1" applyBorder="1" applyAlignment="1" applyProtection="1">
      <alignment vertical="top"/>
      <protection locked="0"/>
    </xf>
    <xf numFmtId="164" fontId="4" fillId="0" borderId="9" xfId="1" applyNumberFormat="1" applyFont="1" applyBorder="1" applyAlignment="1" applyProtection="1">
      <alignment vertical="top"/>
      <protection locked="0"/>
    </xf>
    <xf numFmtId="164" fontId="7" fillId="0" borderId="10" xfId="1" applyNumberFormat="1" applyFont="1" applyBorder="1" applyAlignment="1" applyProtection="1">
      <alignment vertical="top"/>
      <protection locked="0"/>
    </xf>
    <xf numFmtId="166" fontId="7" fillId="0" borderId="2" xfId="1" applyNumberFormat="1" applyFont="1" applyBorder="1" applyAlignment="1" applyProtection="1">
      <alignment vertical="top"/>
      <protection locked="0"/>
    </xf>
    <xf numFmtId="1" fontId="7" fillId="0" borderId="2" xfId="1" applyNumberFormat="1" applyFont="1" applyBorder="1" applyAlignment="1" applyProtection="1">
      <alignment vertical="top"/>
      <protection locked="0"/>
    </xf>
    <xf numFmtId="2" fontId="7" fillId="0" borderId="2" xfId="1" applyNumberFormat="1" applyFont="1" applyBorder="1" applyAlignment="1" applyProtection="1">
      <alignment vertical="top" wrapText="1"/>
      <protection locked="0"/>
    </xf>
    <xf numFmtId="164" fontId="7" fillId="0" borderId="0" xfId="1" applyNumberFormat="1" applyFont="1" applyBorder="1" applyAlignment="1" applyProtection="1">
      <alignment vertical="top"/>
      <protection locked="0"/>
    </xf>
    <xf numFmtId="164" fontId="7" fillId="0" borderId="2" xfId="1" applyNumberFormat="1" applyFont="1" applyBorder="1" applyAlignment="1" applyProtection="1">
      <alignment vertical="top"/>
      <protection locked="0"/>
    </xf>
    <xf numFmtId="164" fontId="7" fillId="0" borderId="15" xfId="1" applyNumberFormat="1" applyFont="1" applyBorder="1" applyAlignment="1" applyProtection="1">
      <alignment vertical="top"/>
      <protection locked="0"/>
    </xf>
    <xf numFmtId="168" fontId="7" fillId="0" borderId="2" xfId="1" applyNumberFormat="1" applyFont="1" applyBorder="1" applyAlignment="1" applyProtection="1">
      <alignment vertical="top"/>
      <protection locked="0"/>
    </xf>
    <xf numFmtId="168" fontId="7" fillId="0" borderId="15" xfId="1" applyNumberFormat="1" applyFont="1" applyBorder="1" applyAlignment="1" applyProtection="1">
      <alignment vertical="top"/>
      <protection locked="0"/>
    </xf>
    <xf numFmtId="168" fontId="7" fillId="0" borderId="3" xfId="1" applyNumberFormat="1" applyFont="1" applyBorder="1" applyAlignment="1" applyProtection="1">
      <alignment vertical="top"/>
      <protection locked="0"/>
    </xf>
    <xf numFmtId="168" fontId="7" fillId="0" borderId="9" xfId="1" applyNumberFormat="1" applyFont="1" applyBorder="1" applyAlignment="1" applyProtection="1">
      <alignment vertical="top"/>
      <protection locked="0"/>
    </xf>
    <xf numFmtId="1" fontId="4" fillId="0" borderId="2" xfId="1" applyNumberFormat="1" applyFont="1" applyBorder="1" applyAlignment="1" applyProtection="1">
      <alignment vertical="top" wrapText="1" shrinkToFit="1"/>
      <protection locked="0"/>
    </xf>
    <xf numFmtId="1" fontId="7" fillId="0" borderId="0" xfId="1" applyNumberFormat="1" applyFont="1" applyAlignment="1" applyProtection="1">
      <alignment vertical="top"/>
      <protection locked="0"/>
    </xf>
    <xf numFmtId="165" fontId="2" fillId="0" borderId="0" xfId="1" applyFont="1" applyAlignment="1">
      <alignment vertical="top"/>
    </xf>
    <xf numFmtId="10" fontId="2" fillId="0" borderId="0" xfId="3" applyNumberFormat="1" applyFont="1" applyAlignment="1">
      <alignment vertical="top"/>
    </xf>
    <xf numFmtId="0" fontId="24" fillId="0" borderId="0" xfId="2" applyFont="1" applyAlignment="1">
      <alignment vertical="top"/>
    </xf>
    <xf numFmtId="0" fontId="25" fillId="0" borderId="0" xfId="2" applyFont="1" applyAlignment="1">
      <alignment vertical="top"/>
    </xf>
    <xf numFmtId="168" fontId="14" fillId="0" borderId="0" xfId="0" applyNumberFormat="1" applyFont="1" applyBorder="1" applyAlignment="1">
      <alignment vertical="top"/>
    </xf>
    <xf numFmtId="168" fontId="13" fillId="0" borderId="0" xfId="0" applyNumberFormat="1" applyFont="1" applyBorder="1" applyAlignment="1">
      <alignment vertical="top"/>
    </xf>
    <xf numFmtId="167" fontId="4" fillId="0" borderId="3" xfId="1" applyNumberFormat="1" applyFont="1" applyBorder="1" applyAlignment="1" applyProtection="1">
      <alignment vertical="top"/>
    </xf>
    <xf numFmtId="164" fontId="4" fillId="0" borderId="3" xfId="1" applyNumberFormat="1" applyFont="1" applyBorder="1" applyAlignment="1" applyProtection="1">
      <alignment vertical="top"/>
    </xf>
    <xf numFmtId="164" fontId="7" fillId="0" borderId="11" xfId="1" applyNumberFormat="1" applyFont="1" applyBorder="1" applyAlignment="1" applyProtection="1">
      <alignment vertical="top"/>
    </xf>
    <xf numFmtId="164" fontId="7" fillId="0" borderId="10" xfId="1" applyNumberFormat="1" applyFont="1" applyBorder="1" applyAlignment="1" applyProtection="1">
      <alignment vertical="top"/>
    </xf>
    <xf numFmtId="164" fontId="7" fillId="0" borderId="12" xfId="1" applyNumberFormat="1" applyFont="1" applyBorder="1" applyAlignment="1" applyProtection="1">
      <alignment vertical="top"/>
    </xf>
    <xf numFmtId="164" fontId="7" fillId="0" borderId="3" xfId="1" applyNumberFormat="1" applyFont="1" applyBorder="1" applyAlignment="1" applyProtection="1">
      <alignment vertical="top"/>
    </xf>
    <xf numFmtId="0" fontId="13" fillId="0" borderId="0" xfId="0" applyFont="1" applyAlignment="1">
      <alignment horizontal="center" vertical="top"/>
    </xf>
    <xf numFmtId="0" fontId="26" fillId="0" borderId="0" xfId="0" applyFont="1" applyAlignment="1">
      <alignment vertical="top"/>
    </xf>
    <xf numFmtId="168" fontId="27" fillId="0" borderId="0" xfId="0" applyNumberFormat="1" applyFont="1" applyAlignment="1">
      <alignment vertical="top"/>
    </xf>
    <xf numFmtId="0" fontId="27" fillId="0" borderId="0" xfId="0" applyFont="1" applyAlignment="1">
      <alignment horizontal="center" vertical="top"/>
    </xf>
    <xf numFmtId="0" fontId="27" fillId="0" borderId="0" xfId="0" applyFont="1" applyAlignment="1">
      <alignment vertical="top"/>
    </xf>
    <xf numFmtId="167" fontId="4" fillId="0" borderId="9" xfId="1" applyNumberFormat="1" applyFont="1" applyBorder="1" applyAlignment="1" applyProtection="1">
      <alignment vertical="top"/>
    </xf>
    <xf numFmtId="164" fontId="4" fillId="0" borderId="9" xfId="1" applyNumberFormat="1" applyFont="1" applyBorder="1" applyAlignment="1" applyProtection="1">
      <alignment vertical="top"/>
    </xf>
    <xf numFmtId="164" fontId="7" fillId="0" borderId="2" xfId="1" applyNumberFormat="1" applyFont="1" applyBorder="1" applyAlignment="1" applyProtection="1">
      <alignment vertical="top"/>
    </xf>
    <xf numFmtId="164" fontId="7" fillId="0" borderId="1" xfId="1" applyNumberFormat="1" applyFont="1" applyBorder="1" applyAlignment="1" applyProtection="1">
      <alignment vertical="top"/>
      <protection locked="0"/>
    </xf>
    <xf numFmtId="164" fontId="7" fillId="0" borderId="13" xfId="1" applyNumberFormat="1" applyFont="1" applyBorder="1" applyAlignment="1" applyProtection="1">
      <alignment vertical="top"/>
    </xf>
    <xf numFmtId="1" fontId="15" fillId="4" borderId="0" xfId="1" applyNumberFormat="1" applyFont="1" applyFill="1" applyAlignment="1" applyProtection="1">
      <alignment horizontal="left" vertical="top"/>
    </xf>
    <xf numFmtId="1" fontId="6" fillId="4" borderId="0" xfId="1" applyNumberFormat="1" applyFont="1" applyFill="1" applyAlignment="1" applyProtection="1">
      <alignment horizontal="left" vertical="top"/>
    </xf>
    <xf numFmtId="2" fontId="6" fillId="4" borderId="0" xfId="1" quotePrefix="1" applyNumberFormat="1" applyFont="1" applyFill="1" applyAlignment="1" applyProtection="1">
      <alignment horizontal="center" vertical="top"/>
    </xf>
    <xf numFmtId="2" fontId="6" fillId="4" borderId="0" xfId="1" quotePrefix="1" applyNumberFormat="1" applyFont="1" applyFill="1" applyAlignment="1" applyProtection="1">
      <alignment horizontal="left" vertical="top"/>
    </xf>
    <xf numFmtId="167" fontId="4" fillId="0" borderId="2" xfId="1" applyNumberFormat="1" applyFont="1" applyBorder="1" applyAlignment="1" applyProtection="1">
      <alignment vertical="top"/>
    </xf>
    <xf numFmtId="1" fontId="3" fillId="4" borderId="0" xfId="1" quotePrefix="1" applyNumberFormat="1" applyFont="1" applyFill="1" applyAlignment="1" applyProtection="1">
      <alignment horizontal="left" vertical="top"/>
    </xf>
    <xf numFmtId="1" fontId="6" fillId="4" borderId="0" xfId="1" quotePrefix="1" applyNumberFormat="1" applyFont="1" applyFill="1" applyAlignment="1" applyProtection="1">
      <alignment horizontal="left" vertical="top"/>
    </xf>
    <xf numFmtId="1" fontId="9" fillId="4" borderId="0" xfId="1" quotePrefix="1" applyNumberFormat="1" applyFont="1" applyFill="1" applyAlignment="1" applyProtection="1">
      <alignment horizontal="left" vertical="top"/>
    </xf>
    <xf numFmtId="1" fontId="17" fillId="4" borderId="0" xfId="1" applyNumberFormat="1" applyFont="1" applyFill="1" applyAlignment="1" applyProtection="1">
      <alignment horizontal="left" vertical="top"/>
    </xf>
    <xf numFmtId="0" fontId="11" fillId="2" borderId="17" xfId="0" applyFont="1" applyFill="1" applyBorder="1" applyAlignment="1" applyProtection="1">
      <alignment vertical="top"/>
    </xf>
    <xf numFmtId="1" fontId="11" fillId="2" borderId="18" xfId="0" applyNumberFormat="1" applyFont="1" applyFill="1" applyBorder="1" applyAlignment="1" applyProtection="1">
      <alignment vertical="top"/>
    </xf>
    <xf numFmtId="2" fontId="5" fillId="2" borderId="18" xfId="1" applyNumberFormat="1" applyFont="1" applyFill="1" applyBorder="1" applyAlignment="1" applyProtection="1">
      <alignment vertical="top"/>
    </xf>
    <xf numFmtId="2" fontId="5" fillId="2" borderId="18" xfId="1" applyNumberFormat="1" applyFont="1" applyFill="1" applyBorder="1" applyAlignment="1" applyProtection="1">
      <alignment horizontal="left" vertical="top"/>
    </xf>
    <xf numFmtId="167" fontId="22" fillId="2" borderId="14" xfId="1" applyNumberFormat="1" applyFont="1" applyFill="1" applyBorder="1" applyAlignment="1" applyProtection="1">
      <alignment vertical="top"/>
    </xf>
    <xf numFmtId="167" fontId="5" fillId="5" borderId="14" xfId="1" applyNumberFormat="1" applyFont="1" applyFill="1" applyBorder="1" applyAlignment="1" applyProtection="1">
      <alignment vertical="top"/>
    </xf>
    <xf numFmtId="2" fontId="6" fillId="2" borderId="7" xfId="1" applyNumberFormat="1" applyFont="1" applyFill="1" applyBorder="1" applyAlignment="1" applyProtection="1">
      <alignment horizontal="left" vertical="top" wrapText="1"/>
    </xf>
    <xf numFmtId="2" fontId="6" fillId="2" borderId="4" xfId="1" applyNumberFormat="1" applyFont="1" applyFill="1" applyBorder="1" applyAlignment="1" applyProtection="1">
      <alignment vertical="top" wrapText="1"/>
    </xf>
    <xf numFmtId="2" fontId="6" fillId="2" borderId="5" xfId="1" applyNumberFormat="1" applyFont="1" applyFill="1" applyBorder="1" applyAlignment="1" applyProtection="1">
      <alignment vertical="top" wrapText="1"/>
    </xf>
    <xf numFmtId="2" fontId="6" fillId="2" borderId="6" xfId="1" applyNumberFormat="1" applyFont="1" applyFill="1" applyBorder="1" applyAlignment="1" applyProtection="1">
      <alignment vertical="top" wrapText="1"/>
    </xf>
    <xf numFmtId="0" fontId="8" fillId="0" borderId="0" xfId="0" applyFont="1" applyBorder="1" applyAlignment="1" applyProtection="1">
      <alignment vertical="top"/>
    </xf>
    <xf numFmtId="1" fontId="8" fillId="0" borderId="0" xfId="0" applyNumberFormat="1" applyFont="1" applyBorder="1" applyAlignment="1" applyProtection="1">
      <alignment vertical="top"/>
    </xf>
    <xf numFmtId="2" fontId="8" fillId="0" borderId="0" xfId="0" applyNumberFormat="1" applyFont="1" applyBorder="1" applyAlignment="1" applyProtection="1">
      <alignment vertical="top"/>
    </xf>
    <xf numFmtId="2" fontId="8" fillId="0" borderId="0" xfId="0" applyNumberFormat="1" applyFont="1" applyBorder="1" applyAlignment="1" applyProtection="1">
      <alignment horizontal="left" vertical="top"/>
    </xf>
    <xf numFmtId="168" fontId="8" fillId="0" borderId="0" xfId="0" applyNumberFormat="1" applyFont="1" applyBorder="1" applyAlignment="1" applyProtection="1">
      <alignment vertical="top"/>
    </xf>
    <xf numFmtId="168" fontId="10" fillId="0" borderId="19" xfId="1" applyNumberFormat="1" applyFont="1" applyBorder="1" applyAlignment="1" applyProtection="1">
      <alignment vertical="top"/>
    </xf>
    <xf numFmtId="168" fontId="7" fillId="0" borderId="16" xfId="1" applyNumberFormat="1" applyFont="1" applyBorder="1" applyAlignment="1" applyProtection="1">
      <alignment vertical="top"/>
    </xf>
    <xf numFmtId="168" fontId="7" fillId="0" borderId="10" xfId="1" applyNumberFormat="1" applyFont="1" applyBorder="1" applyAlignment="1" applyProtection="1">
      <alignment vertical="top"/>
    </xf>
    <xf numFmtId="167" fontId="8" fillId="0" borderId="0" xfId="0" applyNumberFormat="1" applyFont="1" applyBorder="1" applyAlignment="1" applyProtection="1">
      <alignment vertical="top"/>
    </xf>
    <xf numFmtId="4" fontId="18" fillId="0" borderId="0" xfId="0" applyNumberFormat="1" applyFont="1" applyBorder="1" applyAlignment="1" applyProtection="1">
      <alignment vertical="top"/>
    </xf>
    <xf numFmtId="4" fontId="19" fillId="0" borderId="0" xfId="0" applyNumberFormat="1" applyFont="1" applyBorder="1" applyAlignment="1" applyProtection="1">
      <alignment vertical="top"/>
    </xf>
    <xf numFmtId="166" fontId="7" fillId="0" borderId="10" xfId="1" applyNumberFormat="1" applyFont="1" applyBorder="1" applyAlignment="1" applyProtection="1">
      <alignment vertical="top"/>
    </xf>
    <xf numFmtId="1" fontId="7" fillId="0" borderId="10" xfId="1" applyNumberFormat="1" applyFont="1" applyBorder="1" applyAlignment="1" applyProtection="1">
      <alignment vertical="top"/>
    </xf>
    <xf numFmtId="2" fontId="7" fillId="0" borderId="10" xfId="1" applyNumberFormat="1" applyFont="1" applyBorder="1" applyAlignment="1" applyProtection="1">
      <alignment vertical="top" wrapText="1"/>
    </xf>
    <xf numFmtId="0" fontId="10" fillId="0" borderId="0" xfId="0" applyFont="1" applyAlignment="1" applyProtection="1">
      <alignment vertical="top"/>
      <protection locked="0"/>
    </xf>
    <xf numFmtId="167" fontId="4" fillId="0" borderId="20" xfId="1" applyNumberFormat="1" applyFont="1" applyBorder="1" applyAlignment="1" applyProtection="1">
      <alignment vertical="top"/>
      <protection locked="0"/>
    </xf>
    <xf numFmtId="166" fontId="4" fillId="0" borderId="21" xfId="1" applyNumberFormat="1" applyFont="1" applyBorder="1" applyAlignment="1" applyProtection="1">
      <alignment vertical="top"/>
      <protection locked="0"/>
    </xf>
    <xf numFmtId="1" fontId="4" fillId="0" borderId="21" xfId="1" applyNumberFormat="1" applyFont="1" applyBorder="1" applyAlignment="1" applyProtection="1">
      <alignment vertical="top"/>
      <protection locked="0"/>
    </xf>
    <xf numFmtId="2" fontId="4" fillId="0" borderId="21" xfId="1" applyNumberFormat="1" applyFont="1" applyBorder="1" applyAlignment="1" applyProtection="1">
      <alignment vertical="top" wrapText="1"/>
      <protection locked="0"/>
    </xf>
    <xf numFmtId="167" fontId="4" fillId="0" borderId="21" xfId="1" applyNumberFormat="1" applyFont="1" applyBorder="1" applyAlignment="1" applyProtection="1">
      <alignment vertical="top"/>
      <protection locked="0"/>
    </xf>
    <xf numFmtId="167" fontId="4" fillId="0" borderId="21" xfId="1" applyNumberFormat="1" applyFont="1" applyBorder="1" applyAlignment="1" applyProtection="1">
      <alignment vertical="top"/>
    </xf>
    <xf numFmtId="0" fontId="28" fillId="8" borderId="21" xfId="0" applyFont="1" applyFill="1" applyBorder="1" applyAlignment="1" applyProtection="1">
      <alignment vertical="top"/>
      <protection locked="0"/>
    </xf>
    <xf numFmtId="2" fontId="29" fillId="8" borderId="21" xfId="0" applyNumberFormat="1" applyFont="1" applyFill="1" applyBorder="1" applyAlignment="1" applyProtection="1">
      <alignment vertical="top" wrapText="1"/>
      <protection locked="0"/>
    </xf>
    <xf numFmtId="170" fontId="8" fillId="0" borderId="0" xfId="0" applyNumberFormat="1" applyFont="1" applyAlignment="1" applyProtection="1">
      <alignment vertical="top"/>
      <protection locked="0"/>
    </xf>
    <xf numFmtId="170" fontId="8" fillId="0" borderId="0" xfId="0" applyNumberFormat="1" applyFont="1" applyFill="1" applyAlignment="1" applyProtection="1">
      <alignment vertical="top"/>
      <protection locked="0"/>
    </xf>
    <xf numFmtId="167" fontId="4" fillId="0" borderId="0" xfId="1" applyNumberFormat="1" applyFont="1" applyBorder="1" applyAlignment="1" applyProtection="1">
      <alignment vertical="top"/>
    </xf>
    <xf numFmtId="167" fontId="5" fillId="5" borderId="18" xfId="1" applyNumberFormat="1" applyFont="1" applyFill="1" applyBorder="1" applyAlignment="1" applyProtection="1">
      <alignment vertical="top"/>
    </xf>
    <xf numFmtId="167" fontId="32" fillId="2" borderId="14" xfId="1" applyNumberFormat="1" applyFont="1" applyFill="1" applyBorder="1" applyAlignment="1" applyProtection="1">
      <alignment vertical="top"/>
    </xf>
    <xf numFmtId="167" fontId="23" fillId="2" borderId="17" xfId="1" applyNumberFormat="1" applyFont="1" applyFill="1" applyBorder="1" applyAlignment="1" applyProtection="1">
      <alignment vertical="top"/>
    </xf>
    <xf numFmtId="167" fontId="23" fillId="2" borderId="18" xfId="1" applyNumberFormat="1" applyFont="1" applyFill="1" applyBorder="1" applyAlignment="1" applyProtection="1">
      <alignment vertical="top"/>
    </xf>
    <xf numFmtId="167" fontId="23" fillId="2" borderId="25" xfId="1" applyNumberFormat="1" applyFont="1" applyFill="1" applyBorder="1" applyAlignment="1" applyProtection="1">
      <alignment vertical="top"/>
    </xf>
    <xf numFmtId="166" fontId="4" fillId="9" borderId="21" xfId="1" applyNumberFormat="1" applyFont="1" applyFill="1" applyBorder="1" applyAlignment="1" applyProtection="1">
      <alignment vertical="top"/>
      <protection locked="0"/>
    </xf>
    <xf numFmtId="1" fontId="4" fillId="9" borderId="21" xfId="1" applyNumberFormat="1" applyFont="1" applyFill="1" applyBorder="1" applyAlignment="1" applyProtection="1">
      <alignment vertical="top"/>
      <protection locked="0"/>
    </xf>
    <xf numFmtId="2" fontId="4" fillId="9" borderId="21" xfId="1" applyNumberFormat="1" applyFont="1" applyFill="1" applyBorder="1" applyAlignment="1" applyProtection="1">
      <alignment vertical="top" wrapText="1"/>
      <protection locked="0"/>
    </xf>
    <xf numFmtId="167" fontId="4" fillId="0" borderId="8" xfId="1" applyNumberFormat="1" applyFont="1" applyFill="1" applyBorder="1" applyAlignment="1" applyProtection="1">
      <alignment vertical="top"/>
      <protection locked="0"/>
    </xf>
    <xf numFmtId="167" fontId="4" fillId="0" borderId="9" xfId="1" applyNumberFormat="1" applyFont="1" applyFill="1" applyBorder="1" applyAlignment="1" applyProtection="1">
      <alignment vertical="top"/>
      <protection locked="0"/>
    </xf>
    <xf numFmtId="167" fontId="4" fillId="0" borderId="3" xfId="1" applyNumberFormat="1" applyFont="1" applyFill="1" applyBorder="1" applyAlignment="1" applyProtection="1">
      <alignment vertical="top"/>
    </xf>
    <xf numFmtId="167" fontId="4" fillId="0" borderId="9" xfId="1" applyNumberFormat="1" applyFont="1" applyFill="1" applyBorder="1" applyAlignment="1" applyProtection="1">
      <alignment vertical="top"/>
    </xf>
    <xf numFmtId="167" fontId="4" fillId="0" borderId="2" xfId="1" applyNumberFormat="1" applyFont="1" applyFill="1" applyBorder="1" applyAlignment="1" applyProtection="1">
      <alignment vertical="top"/>
      <protection locked="0"/>
    </xf>
    <xf numFmtId="170" fontId="10" fillId="0" borderId="0" xfId="0" applyNumberFormat="1" applyFont="1" applyFill="1" applyAlignment="1" applyProtection="1">
      <alignment vertical="top"/>
      <protection locked="0"/>
    </xf>
    <xf numFmtId="0" fontId="8" fillId="0" borderId="0" xfId="0" applyFont="1" applyFill="1" applyAlignment="1" applyProtection="1">
      <alignment vertical="top"/>
      <protection locked="0"/>
    </xf>
    <xf numFmtId="166" fontId="4" fillId="0" borderId="21" xfId="1" applyNumberFormat="1" applyFont="1" applyFill="1" applyBorder="1" applyAlignment="1" applyProtection="1">
      <alignment vertical="top"/>
      <protection locked="0"/>
    </xf>
    <xf numFmtId="1" fontId="4" fillId="0" borderId="21" xfId="1" applyNumberFormat="1" applyFont="1" applyFill="1" applyBorder="1" applyAlignment="1" applyProtection="1">
      <alignment vertical="top"/>
      <protection locked="0"/>
    </xf>
    <xf numFmtId="2" fontId="4" fillId="0" borderId="21" xfId="1" applyNumberFormat="1" applyFont="1" applyFill="1" applyBorder="1" applyAlignment="1" applyProtection="1">
      <alignment vertical="top" wrapText="1"/>
      <protection locked="0"/>
    </xf>
    <xf numFmtId="164" fontId="4" fillId="0" borderId="0" xfId="1" applyNumberFormat="1" applyFont="1" applyFill="1" applyBorder="1" applyAlignment="1" applyProtection="1">
      <alignment vertical="top"/>
      <protection locked="0"/>
    </xf>
    <xf numFmtId="164" fontId="4" fillId="0" borderId="0" xfId="1" applyNumberFormat="1" applyFont="1" applyBorder="1" applyAlignment="1" applyProtection="1">
      <alignment vertical="top"/>
    </xf>
    <xf numFmtId="164" fontId="4" fillId="0" borderId="0" xfId="1" applyNumberFormat="1" applyFont="1" applyBorder="1" applyAlignment="1" applyProtection="1">
      <alignment vertical="top"/>
      <protection locked="0"/>
    </xf>
    <xf numFmtId="168" fontId="4" fillId="0" borderId="0" xfId="1" applyNumberFormat="1" applyFont="1" applyBorder="1" applyAlignment="1" applyProtection="1">
      <alignment vertical="top"/>
      <protection locked="0"/>
    </xf>
    <xf numFmtId="170" fontId="8" fillId="0" borderId="0" xfId="0" applyNumberFormat="1" applyFont="1" applyBorder="1" applyAlignment="1" applyProtection="1">
      <alignment vertical="top"/>
      <protection locked="0"/>
    </xf>
    <xf numFmtId="164" fontId="4" fillId="0" borderId="0" xfId="1" applyNumberFormat="1" applyFont="1" applyFill="1" applyBorder="1" applyAlignment="1" applyProtection="1">
      <alignment vertical="top"/>
    </xf>
    <xf numFmtId="168" fontId="4" fillId="0" borderId="0" xfId="1" applyNumberFormat="1" applyFont="1" applyFill="1" applyBorder="1" applyAlignment="1" applyProtection="1">
      <alignment vertical="top"/>
      <protection locked="0"/>
    </xf>
    <xf numFmtId="170" fontId="8" fillId="0" borderId="0" xfId="0" applyNumberFormat="1" applyFont="1" applyFill="1" applyBorder="1" applyAlignment="1" applyProtection="1">
      <alignment vertical="top"/>
      <protection locked="0"/>
    </xf>
    <xf numFmtId="0" fontId="8" fillId="0" borderId="0" xfId="0" applyFont="1" applyFill="1" applyBorder="1" applyAlignment="1" applyProtection="1">
      <alignment vertical="top"/>
      <protection locked="0"/>
    </xf>
    <xf numFmtId="0" fontId="33" fillId="10" borderId="21" xfId="0" applyFont="1" applyFill="1" applyBorder="1" applyAlignment="1">
      <alignment wrapText="1"/>
    </xf>
    <xf numFmtId="2" fontId="4" fillId="10" borderId="21" xfId="1" applyNumberFormat="1" applyFont="1" applyFill="1" applyBorder="1" applyAlignment="1" applyProtection="1">
      <alignment vertical="top" wrapText="1"/>
      <protection locked="0"/>
    </xf>
    <xf numFmtId="2" fontId="4" fillId="0" borderId="0" xfId="1" applyNumberFormat="1" applyFont="1" applyBorder="1" applyAlignment="1" applyProtection="1">
      <alignment vertical="top" wrapText="1"/>
      <protection locked="0"/>
    </xf>
    <xf numFmtId="2" fontId="7" fillId="0" borderId="0" xfId="1" applyNumberFormat="1" applyFont="1" applyBorder="1" applyAlignment="1" applyProtection="1">
      <alignment vertical="top" wrapText="1"/>
      <protection locked="0"/>
    </xf>
    <xf numFmtId="167" fontId="4" fillId="0" borderId="20" xfId="1" applyNumberFormat="1" applyFont="1" applyFill="1" applyBorder="1" applyAlignment="1" applyProtection="1">
      <alignment vertical="top"/>
      <protection locked="0"/>
    </xf>
    <xf numFmtId="167" fontId="4" fillId="0" borderId="26" xfId="1" applyNumberFormat="1" applyFont="1" applyBorder="1" applyAlignment="1" applyProtection="1">
      <alignment vertical="top"/>
      <protection locked="0"/>
    </xf>
    <xf numFmtId="167" fontId="4" fillId="0" borderId="21" xfId="1" applyNumberFormat="1" applyFont="1" applyBorder="1" applyAlignment="1" applyProtection="1">
      <alignment vertical="center"/>
      <protection locked="0"/>
    </xf>
    <xf numFmtId="167" fontId="4" fillId="9" borderId="21" xfId="1" applyNumberFormat="1" applyFont="1" applyFill="1" applyBorder="1" applyAlignment="1" applyProtection="1">
      <alignment vertical="center"/>
      <protection locked="0"/>
    </xf>
    <xf numFmtId="167" fontId="4" fillId="0" borderId="21" xfId="1" applyNumberFormat="1" applyFont="1" applyFill="1" applyBorder="1" applyAlignment="1" applyProtection="1">
      <alignment vertical="center"/>
      <protection locked="0"/>
    </xf>
    <xf numFmtId="164" fontId="4" fillId="0" borderId="21" xfId="1" applyNumberFormat="1" applyFont="1" applyFill="1" applyBorder="1" applyAlignment="1" applyProtection="1">
      <alignment vertical="center"/>
      <protection locked="0"/>
    </xf>
    <xf numFmtId="164" fontId="4" fillId="0" borderId="20" xfId="1" applyNumberFormat="1" applyFont="1" applyBorder="1" applyAlignment="1" applyProtection="1">
      <alignment vertical="top"/>
      <protection locked="0"/>
    </xf>
    <xf numFmtId="164" fontId="4" fillId="9" borderId="21" xfId="1" applyNumberFormat="1" applyFont="1" applyFill="1" applyBorder="1" applyAlignment="1" applyProtection="1">
      <alignment vertical="center"/>
      <protection locked="0"/>
    </xf>
    <xf numFmtId="164" fontId="4" fillId="0" borderId="21" xfId="1" applyNumberFormat="1" applyFont="1" applyBorder="1" applyAlignment="1" applyProtection="1">
      <alignment vertical="center"/>
      <protection locked="0"/>
    </xf>
    <xf numFmtId="167" fontId="4" fillId="0" borderId="21" xfId="1" applyNumberFormat="1" applyFont="1" applyFill="1" applyBorder="1" applyAlignment="1" applyProtection="1">
      <alignment horizontal="center" vertical="top"/>
      <protection locked="0"/>
    </xf>
    <xf numFmtId="167" fontId="4" fillId="0" borderId="21" xfId="1" applyNumberFormat="1" applyFont="1" applyBorder="1" applyAlignment="1" applyProtection="1">
      <alignment horizontal="center" vertical="top"/>
      <protection locked="0"/>
    </xf>
    <xf numFmtId="164" fontId="4" fillId="0" borderId="21" xfId="1" applyNumberFormat="1" applyFont="1" applyBorder="1" applyAlignment="1" applyProtection="1">
      <alignment horizontal="center" vertical="top"/>
      <protection locked="0"/>
    </xf>
    <xf numFmtId="171" fontId="33" fillId="0" borderId="21" xfId="0" applyNumberFormat="1" applyFont="1" applyFill="1" applyBorder="1" applyAlignment="1">
      <alignment vertical="center" wrapText="1"/>
    </xf>
    <xf numFmtId="4" fontId="6" fillId="4" borderId="0" xfId="1" quotePrefix="1" applyNumberFormat="1" applyFont="1" applyFill="1" applyAlignment="1" applyProtection="1">
      <alignment horizontal="left" vertical="top"/>
    </xf>
    <xf numFmtId="4" fontId="7" fillId="0" borderId="10" xfId="1" applyNumberFormat="1" applyFont="1" applyBorder="1" applyAlignment="1" applyProtection="1">
      <alignment vertical="top" wrapText="1"/>
      <protection locked="0"/>
    </xf>
    <xf numFmtId="4" fontId="7" fillId="0" borderId="10" xfId="1" applyNumberFormat="1" applyFont="1" applyBorder="1" applyAlignment="1" applyProtection="1">
      <alignment vertical="top" wrapText="1"/>
    </xf>
    <xf numFmtId="167" fontId="36" fillId="2" borderId="14" xfId="1" applyNumberFormat="1" applyFont="1" applyFill="1" applyBorder="1" applyAlignment="1" applyProtection="1">
      <alignment vertical="top" wrapText="1"/>
    </xf>
    <xf numFmtId="167" fontId="36" fillId="2" borderId="14" xfId="1" applyNumberFormat="1" applyFont="1" applyFill="1" applyBorder="1" applyAlignment="1" applyProtection="1">
      <alignment vertical="center" wrapText="1"/>
    </xf>
    <xf numFmtId="2" fontId="4" fillId="0" borderId="27" xfId="1" applyNumberFormat="1" applyFont="1" applyBorder="1" applyAlignment="1" applyProtection="1">
      <alignment vertical="top" wrapText="1"/>
      <protection locked="0"/>
    </xf>
    <xf numFmtId="2" fontId="31" fillId="0" borderId="21" xfId="1" applyNumberFormat="1" applyFont="1" applyBorder="1" applyAlignment="1" applyProtection="1">
      <alignment vertical="top" wrapText="1"/>
      <protection locked="0"/>
    </xf>
    <xf numFmtId="165" fontId="37" fillId="12" borderId="0" xfId="1" applyFont="1" applyFill="1" applyAlignment="1">
      <alignment vertical="top"/>
    </xf>
    <xf numFmtId="165" fontId="38" fillId="12" borderId="0" xfId="1" applyFont="1" applyFill="1" applyAlignment="1">
      <alignment vertical="top"/>
    </xf>
    <xf numFmtId="165" fontId="38" fillId="12" borderId="0" xfId="1" applyFont="1" applyFill="1" applyAlignment="1">
      <alignment horizontal="center" vertical="top"/>
    </xf>
    <xf numFmtId="43" fontId="39" fillId="13" borderId="28" xfId="4" applyFont="1" applyFill="1" applyBorder="1" applyAlignment="1" applyProtection="1">
      <alignment horizontal="center" vertical="top" wrapText="1"/>
      <protection locked="0"/>
    </xf>
    <xf numFmtId="43" fontId="39" fillId="13" borderId="28" xfId="4" applyFont="1" applyFill="1" applyBorder="1" applyAlignment="1" applyProtection="1">
      <alignment horizontal="left" vertical="top" wrapText="1"/>
      <protection locked="0"/>
    </xf>
    <xf numFmtId="43" fontId="39" fillId="13" borderId="29" xfId="4" applyFont="1" applyFill="1" applyBorder="1" applyAlignment="1" applyProtection="1">
      <alignment horizontal="center" vertical="top" wrapText="1"/>
      <protection locked="0"/>
    </xf>
    <xf numFmtId="2" fontId="34" fillId="11" borderId="17" xfId="1" quotePrefix="1" applyNumberFormat="1" applyFont="1" applyFill="1" applyBorder="1" applyAlignment="1" applyProtection="1">
      <alignment horizontal="center" vertical="center"/>
    </xf>
    <xf numFmtId="0" fontId="0" fillId="11" borderId="18" xfId="0" applyFill="1" applyBorder="1" applyAlignment="1">
      <alignment horizontal="center" vertical="center"/>
    </xf>
    <xf numFmtId="0" fontId="0" fillId="11" borderId="24" xfId="0" applyFill="1" applyBorder="1" applyAlignment="1">
      <alignment horizontal="center" vertical="center"/>
    </xf>
    <xf numFmtId="2" fontId="34" fillId="10" borderId="17" xfId="1" quotePrefix="1" applyNumberFormat="1" applyFont="1" applyFill="1" applyBorder="1" applyAlignment="1" applyProtection="1">
      <alignment horizontal="center" vertical="top"/>
    </xf>
    <xf numFmtId="0" fontId="35" fillId="10" borderId="18" xfId="0" applyFont="1" applyFill="1" applyBorder="1" applyAlignment="1">
      <alignment horizontal="center" vertical="top"/>
    </xf>
    <xf numFmtId="0" fontId="35" fillId="10" borderId="24" xfId="0" applyFont="1" applyFill="1" applyBorder="1" applyAlignment="1">
      <alignment horizontal="center" vertical="top"/>
    </xf>
    <xf numFmtId="1" fontId="7" fillId="0" borderId="0" xfId="1" applyNumberFormat="1" applyFont="1" applyAlignment="1" applyProtection="1">
      <alignment vertical="top"/>
      <protection locked="0"/>
    </xf>
    <xf numFmtId="0" fontId="0" fillId="0" borderId="20" xfId="0" applyBorder="1" applyAlignment="1" applyProtection="1">
      <alignment vertical="top"/>
      <protection locked="0"/>
    </xf>
    <xf numFmtId="2" fontId="6" fillId="2" borderId="22" xfId="1" applyNumberFormat="1" applyFont="1" applyFill="1" applyBorder="1" applyAlignment="1" applyProtection="1">
      <alignment horizontal="center" vertical="top" wrapText="1"/>
    </xf>
    <xf numFmtId="2" fontId="6" fillId="2" borderId="23" xfId="1" applyNumberFormat="1" applyFont="1" applyFill="1" applyBorder="1" applyAlignment="1" applyProtection="1">
      <alignment horizontal="center" vertical="top" wrapText="1"/>
    </xf>
    <xf numFmtId="167" fontId="12" fillId="6" borderId="17" xfId="1" applyNumberFormat="1" applyFont="1" applyFill="1" applyBorder="1" applyAlignment="1" applyProtection="1">
      <alignment horizontal="center" vertical="top"/>
      <protection locked="0"/>
    </xf>
    <xf numFmtId="167" fontId="12" fillId="6" borderId="18" xfId="1" applyNumberFormat="1" applyFont="1" applyFill="1" applyBorder="1" applyAlignment="1" applyProtection="1">
      <alignment horizontal="center" vertical="top"/>
      <protection locked="0"/>
    </xf>
    <xf numFmtId="167" fontId="12" fillId="7" borderId="17" xfId="1" applyNumberFormat="1" applyFont="1" applyFill="1" applyBorder="1" applyAlignment="1" applyProtection="1">
      <alignment horizontal="center" vertical="top"/>
      <protection locked="0"/>
    </xf>
    <xf numFmtId="167" fontId="12" fillId="7" borderId="18" xfId="1" applyNumberFormat="1" applyFont="1" applyFill="1" applyBorder="1" applyAlignment="1" applyProtection="1">
      <alignment horizontal="center" vertical="top"/>
      <protection locked="0"/>
    </xf>
    <xf numFmtId="167" fontId="12" fillId="7" borderId="24" xfId="1" applyNumberFormat="1" applyFont="1" applyFill="1" applyBorder="1" applyAlignment="1" applyProtection="1">
      <alignment horizontal="center" vertical="top"/>
      <protection locked="0"/>
    </xf>
    <xf numFmtId="167" fontId="21" fillId="3" borderId="17" xfId="1" applyNumberFormat="1" applyFont="1" applyFill="1" applyBorder="1" applyAlignment="1" applyProtection="1">
      <alignment horizontal="center" vertical="top"/>
      <protection locked="0"/>
    </xf>
    <xf numFmtId="167" fontId="21" fillId="3" borderId="18" xfId="1" applyNumberFormat="1" applyFont="1" applyFill="1" applyBorder="1" applyAlignment="1" applyProtection="1">
      <alignment horizontal="center" vertical="top"/>
      <protection locked="0"/>
    </xf>
    <xf numFmtId="167" fontId="21" fillId="3" borderId="25" xfId="1" applyNumberFormat="1" applyFont="1" applyFill="1" applyBorder="1" applyAlignment="1" applyProtection="1">
      <alignment horizontal="center" vertical="top"/>
      <protection locked="0"/>
    </xf>
  </cellXfs>
  <cellStyles count="5">
    <cellStyle name="Comma 2" xfId="4" xr:uid="{97ECE07B-C719-4F9D-8957-BB35E6ED113E}"/>
    <cellStyle name="Komma" xfId="1" builtinId="3"/>
    <cellStyle name="Normal_Sheet" xfId="2" xr:uid="{00000000-0005-0000-0000-000001000000}"/>
    <cellStyle name="Procent" xfId="3" builtinId="5"/>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D14"/>
  <sheetViews>
    <sheetView workbookViewId="0">
      <selection activeCell="D29" sqref="D29"/>
    </sheetView>
  </sheetViews>
  <sheetFormatPr defaultColWidth="15.109375" defaultRowHeight="13.2"/>
  <cols>
    <col min="1" max="1" width="21.44140625" style="1" customWidth="1"/>
    <col min="2" max="16384" width="15.109375" style="1"/>
  </cols>
  <sheetData>
    <row r="3" spans="1:4">
      <c r="B3" s="2"/>
      <c r="C3" s="2"/>
    </row>
    <row r="4" spans="1:4">
      <c r="A4" s="2"/>
      <c r="B4" s="65"/>
      <c r="C4" s="65"/>
    </row>
    <row r="5" spans="1:4">
      <c r="A5" s="2"/>
      <c r="B5" s="65"/>
      <c r="C5" s="65"/>
    </row>
    <row r="6" spans="1:4">
      <c r="A6" s="2"/>
      <c r="B6" s="66"/>
    </row>
    <row r="8" spans="1:4">
      <c r="A8" s="2" t="s">
        <v>25</v>
      </c>
      <c r="C8" s="2" t="s">
        <v>30</v>
      </c>
    </row>
    <row r="9" spans="1:4">
      <c r="A9" s="2" t="s">
        <v>26</v>
      </c>
      <c r="B9" s="1">
        <v>110.4</v>
      </c>
      <c r="C9" s="2"/>
      <c r="D9" s="2"/>
    </row>
    <row r="10" spans="1:4">
      <c r="A10" s="2" t="s">
        <v>27</v>
      </c>
      <c r="B10" s="1">
        <v>108</v>
      </c>
      <c r="C10" s="2" t="s">
        <v>30</v>
      </c>
      <c r="D10" s="67"/>
    </row>
    <row r="11" spans="1:4">
      <c r="A11" s="2" t="s">
        <v>28</v>
      </c>
      <c r="B11" s="1">
        <v>105.2</v>
      </c>
      <c r="C11" s="2" t="s">
        <v>30</v>
      </c>
      <c r="D11" s="68"/>
    </row>
    <row r="12" spans="1:4">
      <c r="A12" s="2" t="s">
        <v>29</v>
      </c>
      <c r="B12" s="1">
        <v>103.5</v>
      </c>
      <c r="C12" s="2" t="s">
        <v>30</v>
      </c>
      <c r="D12" s="68"/>
    </row>
    <row r="13" spans="1:4">
      <c r="D13" s="68"/>
    </row>
    <row r="14" spans="1:4">
      <c r="A14" s="2" t="s">
        <v>31</v>
      </c>
      <c r="B14" s="1">
        <v>-3</v>
      </c>
    </row>
  </sheetData>
  <phoneticPr fontId="2"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34"/>
  <sheetViews>
    <sheetView workbookViewId="0">
      <selection activeCell="B9" sqref="B9"/>
    </sheetView>
  </sheetViews>
  <sheetFormatPr defaultColWidth="18" defaultRowHeight="13.2"/>
  <cols>
    <col min="1" max="1" width="28.5546875" style="4" customWidth="1"/>
    <col min="2" max="2" width="23.88671875" style="3" customWidth="1"/>
    <col min="3" max="3" width="18" style="77" customWidth="1"/>
    <col min="4" max="4" width="18" style="4" customWidth="1"/>
    <col min="5" max="5" width="22.5546875" style="4" customWidth="1"/>
    <col min="6" max="16384" width="18" style="4"/>
  </cols>
  <sheetData>
    <row r="1" spans="1:4" ht="17.399999999999999">
      <c r="A1" s="8" t="s">
        <v>86</v>
      </c>
    </row>
    <row r="2" spans="1:4" ht="15.6">
      <c r="A2" s="9" t="str">
        <f>'Bestand d.d. 1 janauri 2023'!A2</f>
        <v>behorende bij Polis No. B0100093044 ten name van:</v>
      </c>
    </row>
    <row r="3" spans="1:4" ht="20.399999999999999">
      <c r="A3" s="10" t="s">
        <v>7</v>
      </c>
    </row>
    <row r="5" spans="1:4" ht="13.8">
      <c r="B5" s="79" t="s">
        <v>46</v>
      </c>
      <c r="C5" s="80"/>
      <c r="D5" s="81"/>
    </row>
    <row r="6" spans="1:4" ht="13.8">
      <c r="B6" s="79"/>
      <c r="C6" s="80"/>
      <c r="D6" s="81"/>
    </row>
    <row r="7" spans="1:4">
      <c r="A7" s="4" t="s">
        <v>43</v>
      </c>
      <c r="B7" s="3">
        <f>'Bestand d.d. 1 janauri 2023'!H31</f>
        <v>34204000</v>
      </c>
      <c r="C7" s="6"/>
      <c r="D7" s="3"/>
    </row>
    <row r="8" spans="1:4">
      <c r="A8" s="4" t="s">
        <v>44</v>
      </c>
      <c r="B8" s="3">
        <f>'Bestand d.d. 1 janauri 2023'!H51</f>
        <v>33248000</v>
      </c>
      <c r="C8" s="6"/>
      <c r="D8" s="70"/>
    </row>
    <row r="9" spans="1:4">
      <c r="A9" s="4" t="s">
        <v>45</v>
      </c>
      <c r="B9" s="3">
        <v>795000</v>
      </c>
      <c r="C9" s="6"/>
      <c r="D9" s="70"/>
    </row>
    <row r="10" spans="1:4" ht="13.8" thickBot="1">
      <c r="A10" s="78" t="s">
        <v>11</v>
      </c>
      <c r="B10" s="5">
        <f>SUM(B7:B9)</f>
        <v>68247000</v>
      </c>
      <c r="D10" s="69"/>
    </row>
    <row r="11" spans="1:4" ht="13.8" thickTop="1">
      <c r="D11" s="70"/>
    </row>
    <row r="12" spans="1:4">
      <c r="D12" s="70"/>
    </row>
    <row r="13" spans="1:4">
      <c r="D13" s="70"/>
    </row>
    <row r="14" spans="1:4">
      <c r="B14" s="70"/>
      <c r="D14" s="70"/>
    </row>
    <row r="15" spans="1:4">
      <c r="B15" s="70"/>
      <c r="D15" s="70"/>
    </row>
    <row r="16" spans="1:4">
      <c r="B16" s="70"/>
      <c r="D16" s="70"/>
    </row>
    <row r="17" spans="1:4">
      <c r="B17" s="70"/>
      <c r="D17" s="70"/>
    </row>
    <row r="18" spans="1:4">
      <c r="B18" s="70"/>
      <c r="D18" s="70"/>
    </row>
    <row r="19" spans="1:4">
      <c r="B19" s="70"/>
      <c r="D19" s="70"/>
    </row>
    <row r="20" spans="1:4">
      <c r="A20" s="78"/>
      <c r="B20" s="69"/>
      <c r="D20" s="70"/>
    </row>
    <row r="21" spans="1:4">
      <c r="B21" s="70"/>
      <c r="D21" s="3"/>
    </row>
    <row r="22" spans="1:4">
      <c r="B22" s="70"/>
      <c r="D22" s="3"/>
    </row>
    <row r="23" spans="1:4">
      <c r="B23" s="70"/>
      <c r="D23" s="3"/>
    </row>
    <row r="24" spans="1:4">
      <c r="A24" s="7"/>
      <c r="B24" s="70"/>
      <c r="D24" s="3"/>
    </row>
    <row r="25" spans="1:4">
      <c r="A25" s="7"/>
      <c r="D25" s="3"/>
    </row>
    <row r="26" spans="1:4">
      <c r="D26" s="3"/>
    </row>
    <row r="27" spans="1:4">
      <c r="D27" s="3"/>
    </row>
    <row r="28" spans="1:4">
      <c r="A28" s="7"/>
      <c r="D28" s="3"/>
    </row>
    <row r="29" spans="1:4">
      <c r="D29" s="69"/>
    </row>
    <row r="30" spans="1:4">
      <c r="D30" s="70"/>
    </row>
    <row r="31" spans="1:4">
      <c r="D31" s="3"/>
    </row>
    <row r="32" spans="1:4">
      <c r="D32" s="3"/>
    </row>
    <row r="33" spans="4:4">
      <c r="D33" s="3"/>
    </row>
    <row r="34" spans="4:4">
      <c r="D34" s="3"/>
    </row>
  </sheetData>
  <phoneticPr fontId="0" type="noConversion"/>
  <printOptions horizontalCentered="1" gridLines="1" gridLinesSet="0"/>
  <pageMargins left="0.24" right="0.24" top="0.98425196850393704" bottom="0.98425196850393704" header="0.51181102362204722" footer="0.51181102362204722"/>
  <pageSetup paperSize="9" orientation="landscape" r:id="rId1"/>
  <headerFooter alignWithMargins="0">
    <oddHeader>&amp;A</oddHeader>
    <oddFooter>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70"/>
  <sheetViews>
    <sheetView tabSelected="1" zoomScaleNormal="100" workbookViewId="0">
      <pane ySplit="8" topLeftCell="A9" activePane="bottomLeft" state="frozen"/>
      <selection pane="bottomLeft" activeCell="BA68" sqref="BA68"/>
    </sheetView>
  </sheetViews>
  <sheetFormatPr defaultColWidth="9.109375" defaultRowHeight="10.199999999999999"/>
  <cols>
    <col min="1" max="1" width="13.44140625" style="39" customWidth="1"/>
    <col min="2" max="2" width="5.44140625" style="40" bestFit="1" customWidth="1"/>
    <col min="3" max="3" width="19.5546875" style="41" customWidth="1"/>
    <col min="4" max="4" width="31.5546875" style="42" customWidth="1"/>
    <col min="5" max="5" width="15.44140625" style="42" bestFit="1" customWidth="1"/>
    <col min="6" max="6" width="16.5546875" style="42" bestFit="1" customWidth="1"/>
    <col min="7" max="7" width="12.44140625" style="42" customWidth="1"/>
    <col min="8" max="8" width="15.109375" style="42" bestFit="1" customWidth="1"/>
    <col min="9" max="9" width="18.6640625" style="42" hidden="1" customWidth="1"/>
    <col min="10" max="10" width="15.109375" style="42" hidden="1" customWidth="1"/>
    <col min="11" max="11" width="12.5546875" style="42" hidden="1" customWidth="1"/>
    <col min="12" max="12" width="11.88671875" style="42" hidden="1" customWidth="1"/>
    <col min="13" max="13" width="14.44140625" style="42" hidden="1" customWidth="1"/>
    <col min="14" max="16" width="16.44140625" style="42" hidden="1" customWidth="1"/>
    <col min="17" max="17" width="15.88671875" style="42" hidden="1" customWidth="1"/>
    <col min="18" max="18" width="14.44140625" style="42" hidden="1" customWidth="1"/>
    <col min="19" max="19" width="17.44140625" style="42" hidden="1" customWidth="1"/>
    <col min="20" max="20" width="12.44140625" style="42" hidden="1" customWidth="1"/>
    <col min="21" max="21" width="14.44140625" style="42" hidden="1" customWidth="1"/>
    <col min="22" max="22" width="19" style="45" hidden="1" customWidth="1"/>
    <col min="23" max="23" width="17.109375" style="45" hidden="1" customWidth="1"/>
    <col min="24" max="24" width="16.44140625" style="45" hidden="1" customWidth="1"/>
    <col min="25" max="25" width="13.44140625" style="45" hidden="1" customWidth="1"/>
    <col min="26" max="26" width="12.44140625" style="45" hidden="1" customWidth="1"/>
    <col min="27" max="27" width="13.44140625" style="45" hidden="1" customWidth="1"/>
    <col min="28" max="28" width="12.44140625" style="45" hidden="1" customWidth="1"/>
    <col min="29" max="29" width="13.44140625" style="45" hidden="1" customWidth="1"/>
    <col min="30" max="30" width="16.44140625" style="45" hidden="1" customWidth="1"/>
    <col min="31" max="31" width="15.5546875" style="45" hidden="1" customWidth="1"/>
    <col min="32" max="32" width="16.44140625" style="45" hidden="1" customWidth="1"/>
    <col min="33" max="33" width="13.44140625" style="45" hidden="1" customWidth="1"/>
    <col min="34" max="34" width="13.88671875" style="45" hidden="1" customWidth="1"/>
    <col min="35" max="35" width="13.44140625" style="45" hidden="1" customWidth="1"/>
    <col min="36" max="36" width="14.88671875" style="45" hidden="1" customWidth="1"/>
    <col min="37" max="37" width="13.44140625" style="45" hidden="1" customWidth="1"/>
    <col min="38" max="38" width="16.109375" style="45" hidden="1" customWidth="1"/>
    <col min="39" max="39" width="17.109375" style="45" hidden="1" customWidth="1"/>
    <col min="40" max="40" width="15.5546875" style="45" hidden="1" customWidth="1"/>
    <col min="41" max="41" width="11.44140625" style="45" hidden="1" customWidth="1"/>
    <col min="42" max="42" width="14.5546875" style="45" hidden="1" customWidth="1"/>
    <col min="43" max="43" width="17.109375" style="45" hidden="1" customWidth="1"/>
    <col min="44" max="44" width="14.5546875" style="45" hidden="1" customWidth="1"/>
    <col min="45" max="45" width="19" style="39" hidden="1" customWidth="1"/>
    <col min="46" max="46" width="17.5546875" style="39" hidden="1" customWidth="1"/>
    <col min="47" max="47" width="19.5546875" style="39" hidden="1" customWidth="1"/>
    <col min="48" max="48" width="15.88671875" style="39" hidden="1" customWidth="1"/>
    <col min="49" max="49" width="13.44140625" style="39" hidden="1" customWidth="1"/>
    <col min="50" max="50" width="16" style="39" hidden="1" customWidth="1"/>
    <col min="51" max="51" width="15.109375" style="39" hidden="1" customWidth="1"/>
    <col min="52" max="52" width="14.109375" style="39" hidden="1" customWidth="1"/>
    <col min="53" max="53" width="20.109375" style="39" customWidth="1"/>
    <col min="54" max="54" width="18.6640625" style="39" customWidth="1"/>
    <col min="55" max="55" width="16.33203125" style="39" customWidth="1"/>
    <col min="56" max="56" width="16.5546875" style="39" customWidth="1"/>
    <col min="57" max="57" width="14.6640625" style="39" customWidth="1"/>
    <col min="58" max="58" width="17.88671875" style="39" customWidth="1"/>
    <col min="59" max="16384" width="9.109375" style="39"/>
  </cols>
  <sheetData>
    <row r="1" spans="1:58" s="13" customFormat="1" ht="17.399999999999999">
      <c r="A1" s="87" t="s">
        <v>77</v>
      </c>
      <c r="B1" s="88"/>
      <c r="C1" s="89"/>
      <c r="D1" s="90"/>
      <c r="E1" s="90"/>
      <c r="F1" s="90"/>
      <c r="G1" s="90"/>
      <c r="H1" s="90"/>
      <c r="I1" s="90" t="s">
        <v>81</v>
      </c>
      <c r="J1" s="90" t="s">
        <v>82</v>
      </c>
      <c r="K1" s="90"/>
      <c r="L1" s="90"/>
      <c r="M1" s="90"/>
      <c r="N1" s="90"/>
      <c r="O1" s="90"/>
      <c r="P1" s="90"/>
      <c r="Q1" s="90"/>
      <c r="R1" s="90"/>
      <c r="S1" s="90"/>
      <c r="T1" s="90"/>
      <c r="U1" s="90"/>
      <c r="V1" s="90"/>
      <c r="W1" s="90"/>
      <c r="X1" s="90"/>
      <c r="Y1" s="90"/>
      <c r="Z1" s="91"/>
      <c r="AA1" s="91"/>
      <c r="AB1" s="91"/>
      <c r="AC1" s="91"/>
      <c r="AD1" s="46"/>
      <c r="AE1" s="46"/>
      <c r="AF1" s="46"/>
      <c r="AG1" s="47"/>
      <c r="AH1" s="46"/>
      <c r="AI1" s="46"/>
      <c r="AJ1" s="46"/>
      <c r="AK1" s="46"/>
      <c r="AL1" s="11"/>
      <c r="AM1" s="12"/>
      <c r="AN1" s="12"/>
      <c r="AO1" s="12"/>
      <c r="AP1" s="11"/>
      <c r="AQ1" s="12"/>
      <c r="AR1" s="12"/>
      <c r="AS1" s="120"/>
      <c r="BA1" s="90" t="s">
        <v>80</v>
      </c>
      <c r="BB1" s="90" t="s">
        <v>81</v>
      </c>
      <c r="BC1" s="90" t="s">
        <v>82</v>
      </c>
    </row>
    <row r="2" spans="1:58" s="13" customFormat="1" ht="15.6">
      <c r="A2" s="92" t="s">
        <v>42</v>
      </c>
      <c r="B2" s="93"/>
      <c r="C2" s="90"/>
      <c r="D2" s="90"/>
      <c r="E2" s="90"/>
      <c r="F2" s="90"/>
      <c r="G2" s="90"/>
      <c r="H2" s="93"/>
      <c r="I2" s="176">
        <v>110.4</v>
      </c>
      <c r="J2" s="176">
        <v>105.2</v>
      </c>
      <c r="K2" s="90"/>
      <c r="L2" s="90"/>
      <c r="M2" s="90"/>
      <c r="N2" s="90"/>
      <c r="O2" s="90"/>
      <c r="P2" s="90"/>
      <c r="Q2" s="90"/>
      <c r="R2" s="90"/>
      <c r="S2" s="90"/>
      <c r="T2" s="90"/>
      <c r="U2" s="90"/>
      <c r="V2" s="90"/>
      <c r="W2" s="90"/>
      <c r="X2" s="90"/>
      <c r="Y2" s="90"/>
      <c r="Z2" s="91"/>
      <c r="AA2" s="91"/>
      <c r="AB2" s="91"/>
      <c r="AC2" s="91"/>
      <c r="AD2" s="46"/>
      <c r="AE2" s="46"/>
      <c r="AF2" s="46"/>
      <c r="AG2" s="46"/>
      <c r="AH2" s="46"/>
      <c r="AI2" s="46"/>
      <c r="AJ2" s="46"/>
      <c r="AK2" s="46"/>
      <c r="AL2" s="15"/>
      <c r="AM2" s="12"/>
      <c r="AN2" s="12"/>
      <c r="AO2" s="12"/>
      <c r="AP2" s="15"/>
      <c r="AQ2" s="12"/>
      <c r="AR2" s="12"/>
      <c r="BA2" s="93">
        <v>2022</v>
      </c>
      <c r="BB2" s="176">
        <v>110.4</v>
      </c>
      <c r="BC2" s="176">
        <v>105.2</v>
      </c>
    </row>
    <row r="3" spans="1:58" s="13" customFormat="1" ht="23.4" thickBot="1">
      <c r="A3" s="94" t="s">
        <v>7</v>
      </c>
      <c r="B3" s="93"/>
      <c r="C3" s="89"/>
      <c r="D3" s="90"/>
      <c r="E3" s="90"/>
      <c r="F3" s="90"/>
      <c r="G3" s="90"/>
      <c r="H3" s="93"/>
      <c r="I3" s="176">
        <v>124</v>
      </c>
      <c r="J3" s="176">
        <v>122</v>
      </c>
      <c r="K3" s="90"/>
      <c r="L3" s="90"/>
      <c r="M3" s="90"/>
      <c r="N3" s="90"/>
      <c r="O3" s="90"/>
      <c r="P3" s="90"/>
      <c r="Q3" s="90"/>
      <c r="R3" s="90"/>
      <c r="S3" s="90"/>
      <c r="T3" s="90"/>
      <c r="U3" s="90"/>
      <c r="V3" s="90"/>
      <c r="W3" s="90"/>
      <c r="X3" s="90"/>
      <c r="Y3" s="90"/>
      <c r="Z3" s="131"/>
      <c r="AA3" s="91"/>
      <c r="AB3" s="91"/>
      <c r="AC3" s="91"/>
      <c r="AD3" s="46"/>
      <c r="AE3" s="46"/>
      <c r="AF3" s="46"/>
      <c r="AG3" s="46"/>
      <c r="AH3" s="46"/>
      <c r="AI3" s="46"/>
      <c r="AJ3" s="46"/>
      <c r="AK3" s="46"/>
      <c r="AL3" s="15"/>
      <c r="AM3" s="12"/>
      <c r="AN3" s="12"/>
      <c r="AO3" s="12"/>
      <c r="AP3" s="15"/>
      <c r="AQ3" s="12"/>
      <c r="AR3" s="12"/>
      <c r="BA3" s="93">
        <v>2023</v>
      </c>
      <c r="BB3" s="176">
        <v>124</v>
      </c>
      <c r="BC3" s="176">
        <v>122</v>
      </c>
    </row>
    <row r="4" spans="1:58" s="13" customFormat="1" ht="18.600000000000001" thickBot="1">
      <c r="A4" s="95" t="s">
        <v>30</v>
      </c>
      <c r="B4" s="93"/>
      <c r="C4" s="89"/>
      <c r="D4" s="90"/>
      <c r="E4" s="192" t="s">
        <v>79</v>
      </c>
      <c r="F4" s="193"/>
      <c r="G4" s="193"/>
      <c r="H4" s="193"/>
      <c r="I4" s="193"/>
      <c r="J4" s="193"/>
      <c r="K4" s="193"/>
      <c r="L4" s="193"/>
      <c r="M4" s="194"/>
      <c r="N4" s="189" t="s">
        <v>78</v>
      </c>
      <c r="O4" s="190"/>
      <c r="P4" s="190"/>
      <c r="Q4" s="190"/>
      <c r="R4" s="190"/>
      <c r="S4" s="190"/>
      <c r="T4" s="190"/>
      <c r="U4" s="191"/>
      <c r="V4" s="90"/>
      <c r="W4" s="90"/>
      <c r="X4" s="90"/>
      <c r="Y4" s="90"/>
      <c r="Z4" s="131"/>
      <c r="AA4" s="91"/>
      <c r="AB4" s="91"/>
      <c r="AC4" s="91"/>
      <c r="AD4" s="46"/>
      <c r="AE4" s="46"/>
      <c r="AF4" s="46"/>
      <c r="AG4" s="46"/>
      <c r="AH4" s="46"/>
      <c r="AI4" s="46"/>
      <c r="AJ4" s="46"/>
      <c r="AK4" s="46"/>
      <c r="AL4" s="15"/>
      <c r="AM4" s="12"/>
      <c r="AN4" s="12"/>
      <c r="AO4" s="12"/>
      <c r="AP4" s="15"/>
      <c r="AQ4" s="12"/>
      <c r="AR4" s="12"/>
      <c r="AS4" s="120"/>
      <c r="BA4" s="183" t="s">
        <v>90</v>
      </c>
      <c r="BB4" s="184"/>
      <c r="BC4" s="184"/>
      <c r="BD4" s="184"/>
      <c r="BE4" s="184"/>
      <c r="BF4" s="185"/>
    </row>
    <row r="5" spans="1:58" s="16" customFormat="1" ht="63.9" customHeight="1" thickBot="1">
      <c r="A5" s="96"/>
      <c r="B5" s="97"/>
      <c r="C5" s="98"/>
      <c r="D5" s="99"/>
      <c r="E5" s="134"/>
      <c r="F5" s="135"/>
      <c r="G5" s="135"/>
      <c r="H5" s="136"/>
      <c r="I5" s="179"/>
      <c r="J5" s="180"/>
      <c r="K5" s="100"/>
      <c r="L5" s="100"/>
      <c r="M5" s="100"/>
      <c r="N5" s="134"/>
      <c r="O5" s="135"/>
      <c r="P5" s="136"/>
      <c r="Q5" s="100"/>
      <c r="R5" s="100"/>
      <c r="S5" s="100"/>
      <c r="T5" s="100"/>
      <c r="U5" s="100"/>
      <c r="V5" s="133" t="s">
        <v>62</v>
      </c>
      <c r="W5" s="133" t="s">
        <v>62</v>
      </c>
      <c r="X5" s="133" t="s">
        <v>62</v>
      </c>
      <c r="Y5" s="133" t="s">
        <v>62</v>
      </c>
      <c r="Z5" s="132"/>
      <c r="AA5" s="101"/>
      <c r="AB5" s="101"/>
      <c r="AC5" s="101"/>
      <c r="AD5" s="204" t="s">
        <v>51</v>
      </c>
      <c r="AE5" s="205"/>
      <c r="AF5" s="206"/>
      <c r="AG5" s="48"/>
      <c r="AH5" s="48"/>
      <c r="AI5" s="48"/>
      <c r="AJ5" s="48"/>
      <c r="AK5" s="48"/>
      <c r="AL5" s="201" t="s">
        <v>50</v>
      </c>
      <c r="AM5" s="202"/>
      <c r="AN5" s="202"/>
      <c r="AO5" s="203"/>
      <c r="AP5" s="199" t="s">
        <v>52</v>
      </c>
      <c r="AQ5" s="200"/>
      <c r="AR5" s="200"/>
      <c r="AS5" s="127" t="s">
        <v>53</v>
      </c>
      <c r="AT5" s="127"/>
      <c r="AU5" s="127"/>
      <c r="AV5" s="127"/>
      <c r="AW5" s="127"/>
      <c r="AX5" s="127"/>
      <c r="AY5" s="127"/>
      <c r="AZ5" s="127"/>
      <c r="BA5" s="186" t="s">
        <v>91</v>
      </c>
      <c r="BB5" s="186" t="s">
        <v>92</v>
      </c>
      <c r="BC5" s="186" t="s">
        <v>93</v>
      </c>
      <c r="BD5" s="186" t="s">
        <v>94</v>
      </c>
      <c r="BE5" s="187" t="s">
        <v>95</v>
      </c>
      <c r="BF5" s="188" t="s">
        <v>96</v>
      </c>
    </row>
    <row r="6" spans="1:58" s="21" customFormat="1" ht="20.399999999999999">
      <c r="A6" s="197" t="s">
        <v>8</v>
      </c>
      <c r="B6" s="198"/>
      <c r="C6" s="102" t="s">
        <v>9</v>
      </c>
      <c r="D6" s="102" t="s">
        <v>76</v>
      </c>
      <c r="E6" s="103" t="s">
        <v>83</v>
      </c>
      <c r="F6" s="104" t="s">
        <v>84</v>
      </c>
      <c r="G6" s="104" t="s">
        <v>87</v>
      </c>
      <c r="H6" s="104" t="s">
        <v>85</v>
      </c>
      <c r="I6" s="104"/>
      <c r="J6" s="104"/>
      <c r="K6" s="104"/>
      <c r="L6" s="104"/>
      <c r="M6" s="105"/>
      <c r="N6" s="103" t="s">
        <v>10</v>
      </c>
      <c r="O6" s="104" t="s">
        <v>12</v>
      </c>
      <c r="P6" s="104" t="s">
        <v>11</v>
      </c>
      <c r="Q6" s="104" t="s">
        <v>14</v>
      </c>
      <c r="R6" s="104" t="s">
        <v>15</v>
      </c>
      <c r="S6" s="104" t="s">
        <v>16</v>
      </c>
      <c r="T6" s="104" t="s">
        <v>48</v>
      </c>
      <c r="U6" s="105" t="s">
        <v>13</v>
      </c>
      <c r="V6" s="103" t="s">
        <v>10</v>
      </c>
      <c r="W6" s="104" t="s">
        <v>12</v>
      </c>
      <c r="X6" s="104" t="s">
        <v>11</v>
      </c>
      <c r="Y6" s="104" t="s">
        <v>14</v>
      </c>
      <c r="Z6" s="104" t="s">
        <v>15</v>
      </c>
      <c r="AA6" s="104" t="s">
        <v>16</v>
      </c>
      <c r="AB6" s="104" t="s">
        <v>48</v>
      </c>
      <c r="AC6" s="105" t="s">
        <v>13</v>
      </c>
      <c r="AD6" s="17" t="s">
        <v>10</v>
      </c>
      <c r="AE6" s="18" t="s">
        <v>12</v>
      </c>
      <c r="AF6" s="18" t="s">
        <v>11</v>
      </c>
      <c r="AG6" s="18" t="s">
        <v>14</v>
      </c>
      <c r="AH6" s="18" t="s">
        <v>15</v>
      </c>
      <c r="AI6" s="18" t="s">
        <v>16</v>
      </c>
      <c r="AJ6" s="18" t="s">
        <v>48</v>
      </c>
      <c r="AK6" s="19" t="s">
        <v>13</v>
      </c>
      <c r="AL6" s="17" t="s">
        <v>10</v>
      </c>
      <c r="AM6" s="18" t="s">
        <v>12</v>
      </c>
      <c r="AN6" s="18" t="s">
        <v>11</v>
      </c>
      <c r="AO6" s="20" t="s">
        <v>23</v>
      </c>
      <c r="AP6" s="17" t="s">
        <v>10</v>
      </c>
      <c r="AQ6" s="18" t="s">
        <v>12</v>
      </c>
      <c r="AR6" s="20" t="s">
        <v>11</v>
      </c>
      <c r="AS6" s="128" t="s">
        <v>10</v>
      </c>
      <c r="AT6" s="128" t="s">
        <v>12</v>
      </c>
      <c r="AU6" s="128" t="s">
        <v>11</v>
      </c>
      <c r="AV6" s="128" t="s">
        <v>14</v>
      </c>
      <c r="AW6" s="128" t="s">
        <v>15</v>
      </c>
      <c r="AX6" s="128" t="s">
        <v>16</v>
      </c>
      <c r="AY6" s="128" t="s">
        <v>48</v>
      </c>
      <c r="AZ6" s="128" t="s">
        <v>13</v>
      </c>
    </row>
    <row r="7" spans="1:58" s="13" customFormat="1">
      <c r="A7" s="64" t="s">
        <v>30</v>
      </c>
      <c r="B7" s="63" t="s">
        <v>30</v>
      </c>
      <c r="C7" s="24" t="s">
        <v>30</v>
      </c>
      <c r="D7" s="24" t="s">
        <v>30</v>
      </c>
      <c r="E7" s="161"/>
      <c r="F7" s="161"/>
      <c r="G7" s="161"/>
      <c r="H7" s="161"/>
      <c r="I7" s="161"/>
      <c r="J7" s="161"/>
      <c r="K7" s="161"/>
      <c r="L7" s="161"/>
      <c r="M7" s="161"/>
      <c r="N7" s="25" t="s">
        <v>30</v>
      </c>
      <c r="O7" s="14" t="s">
        <v>30</v>
      </c>
      <c r="P7" s="14" t="s">
        <v>30</v>
      </c>
      <c r="Q7" s="14" t="s">
        <v>30</v>
      </c>
      <c r="R7" s="14" t="s">
        <v>30</v>
      </c>
      <c r="S7" s="14" t="s">
        <v>30</v>
      </c>
      <c r="T7" s="14" t="s">
        <v>30</v>
      </c>
      <c r="U7" s="26" t="s">
        <v>30</v>
      </c>
      <c r="V7" s="25" t="s">
        <v>30</v>
      </c>
      <c r="W7" s="14" t="s">
        <v>30</v>
      </c>
      <c r="X7" s="14" t="s">
        <v>30</v>
      </c>
      <c r="Y7" s="14" t="s">
        <v>30</v>
      </c>
      <c r="Z7" s="14" t="s">
        <v>30</v>
      </c>
      <c r="AA7" s="14" t="s">
        <v>30</v>
      </c>
      <c r="AB7" s="14" t="s">
        <v>30</v>
      </c>
      <c r="AC7" s="26" t="s">
        <v>30</v>
      </c>
      <c r="AD7" s="25" t="s">
        <v>30</v>
      </c>
      <c r="AE7" s="14" t="s">
        <v>30</v>
      </c>
      <c r="AF7" s="14" t="s">
        <v>30</v>
      </c>
      <c r="AG7" s="14" t="s">
        <v>30</v>
      </c>
      <c r="AH7" s="14" t="s">
        <v>30</v>
      </c>
      <c r="AI7" s="14" t="s">
        <v>30</v>
      </c>
      <c r="AJ7" s="14" t="s">
        <v>30</v>
      </c>
      <c r="AK7" s="26" t="s">
        <v>30</v>
      </c>
      <c r="AL7" s="25" t="s">
        <v>30</v>
      </c>
      <c r="AM7" s="14" t="s">
        <v>30</v>
      </c>
      <c r="AN7" s="14" t="s">
        <v>30</v>
      </c>
      <c r="AO7" s="12" t="s">
        <v>30</v>
      </c>
      <c r="AP7" s="25" t="s">
        <v>30</v>
      </c>
      <c r="AQ7" s="14" t="s">
        <v>30</v>
      </c>
      <c r="AR7" s="26" t="s">
        <v>30</v>
      </c>
      <c r="AS7" s="13" t="s">
        <v>30</v>
      </c>
      <c r="AT7" s="13" t="s">
        <v>30</v>
      </c>
      <c r="AU7" s="13" t="s">
        <v>30</v>
      </c>
      <c r="AV7" s="13" t="s">
        <v>30</v>
      </c>
      <c r="AW7" s="13" t="s">
        <v>30</v>
      </c>
      <c r="AX7" s="13" t="s">
        <v>30</v>
      </c>
      <c r="AY7" s="13" t="s">
        <v>30</v>
      </c>
      <c r="AZ7" s="13" t="s">
        <v>30</v>
      </c>
    </row>
    <row r="8" spans="1:58" s="13" customFormat="1" ht="13.8">
      <c r="A8" s="195" t="s">
        <v>36</v>
      </c>
      <c r="B8" s="196"/>
      <c r="C8" s="24"/>
      <c r="D8" s="24" t="s">
        <v>65</v>
      </c>
      <c r="E8" s="161"/>
      <c r="F8" s="161"/>
      <c r="G8" s="161"/>
      <c r="H8" s="161"/>
      <c r="I8" s="161"/>
      <c r="J8" s="161"/>
      <c r="K8" s="161"/>
      <c r="L8" s="161"/>
      <c r="M8" s="161"/>
      <c r="N8" s="25"/>
      <c r="O8" s="14"/>
      <c r="P8" s="14"/>
      <c r="Q8" s="14"/>
      <c r="R8" s="14"/>
      <c r="S8" s="14"/>
      <c r="T8" s="14"/>
      <c r="U8" s="26"/>
      <c r="V8" s="25"/>
      <c r="W8" s="14"/>
      <c r="X8" s="71"/>
      <c r="Y8" s="14"/>
      <c r="Z8" s="14"/>
      <c r="AA8" s="14"/>
      <c r="AB8" s="14"/>
      <c r="AC8" s="26"/>
      <c r="AD8" s="25"/>
      <c r="AE8" s="14"/>
      <c r="AF8" s="14"/>
      <c r="AG8" s="14"/>
      <c r="AH8" s="14"/>
      <c r="AI8" s="14"/>
      <c r="AJ8" s="14"/>
      <c r="AK8" s="26"/>
      <c r="AL8" s="25"/>
      <c r="AM8" s="14"/>
      <c r="AN8" s="14"/>
      <c r="AO8" s="12"/>
      <c r="AP8" s="25"/>
      <c r="AQ8" s="14"/>
      <c r="AR8" s="26"/>
    </row>
    <row r="9" spans="1:58" s="146" customFormat="1" ht="71.400000000000006">
      <c r="A9" s="147">
        <v>52300004</v>
      </c>
      <c r="B9" s="148">
        <v>44620</v>
      </c>
      <c r="C9" s="149" t="s">
        <v>89</v>
      </c>
      <c r="D9" s="159" t="s">
        <v>88</v>
      </c>
      <c r="E9" s="167">
        <v>14507900</v>
      </c>
      <c r="F9" s="167">
        <v>2432100</v>
      </c>
      <c r="G9" s="167"/>
      <c r="H9" s="175">
        <f t="shared" ref="H9:H30" si="0">E9+F9</f>
        <v>16940000</v>
      </c>
      <c r="I9" s="175"/>
      <c r="J9" s="175"/>
      <c r="K9" s="175"/>
      <c r="L9" s="175"/>
      <c r="M9" s="175"/>
      <c r="N9" s="167">
        <v>16017000</v>
      </c>
      <c r="O9" s="167">
        <v>2355000</v>
      </c>
      <c r="P9" s="167">
        <f t="shared" ref="P9:P14" si="1">SUM(N9:O9)</f>
        <v>18372000</v>
      </c>
      <c r="Q9" s="167">
        <f t="shared" ref="Q9:Q16" si="2">ROUND(N9*premieGMB/1000,2)</f>
        <v>0</v>
      </c>
      <c r="R9" s="167">
        <f>ROUND(O9*premieGMB/1000,2)</f>
        <v>0</v>
      </c>
      <c r="S9" s="167">
        <f>Q9+R9</f>
        <v>0</v>
      </c>
      <c r="T9" s="167">
        <f>ROUND(S9*ab,2)</f>
        <v>0</v>
      </c>
      <c r="U9" s="167">
        <f>S9+T9</f>
        <v>0</v>
      </c>
      <c r="V9" s="163">
        <v>13310000</v>
      </c>
      <c r="W9" s="27">
        <v>2165900</v>
      </c>
      <c r="X9" s="142">
        <v>16120000</v>
      </c>
      <c r="Y9" s="142">
        <v>9212.6</v>
      </c>
      <c r="Z9" s="142">
        <v>2555</v>
      </c>
      <c r="AA9" s="142">
        <v>11767.6</v>
      </c>
      <c r="AB9" s="142">
        <v>2118.17</v>
      </c>
      <c r="AC9" s="143">
        <v>13885.77</v>
      </c>
      <c r="AD9" s="140">
        <v>12620000</v>
      </c>
      <c r="AE9" s="27">
        <v>3500000</v>
      </c>
      <c r="AF9" s="27">
        <v>16120000</v>
      </c>
      <c r="AG9" s="27">
        <v>9212.6</v>
      </c>
      <c r="AH9" s="27">
        <v>2555</v>
      </c>
      <c r="AI9" s="27">
        <v>11767.6</v>
      </c>
      <c r="AJ9" s="27">
        <v>2118.17</v>
      </c>
      <c r="AK9" s="141">
        <v>13885.77</v>
      </c>
      <c r="AL9" s="140">
        <f t="shared" ref="AL9:AL30" si="3">V9-AD9</f>
        <v>690000</v>
      </c>
      <c r="AM9" s="27">
        <f t="shared" ref="AM9:AM30" si="4">W9-AE9</f>
        <v>-1334100</v>
      </c>
      <c r="AN9" s="27">
        <f t="shared" ref="AN9:AN20" si="5">SUM(AL9:AM9)</f>
        <v>-644100</v>
      </c>
      <c r="AO9" s="144">
        <f t="shared" ref="AO9:AO30" si="6">ROUND(AN9*premieGMB/2000,2)</f>
        <v>0</v>
      </c>
      <c r="AP9" s="140">
        <f t="shared" ref="AP9:AP30" si="7">N9-V9</f>
        <v>2707000</v>
      </c>
      <c r="AQ9" s="27">
        <f t="shared" ref="AQ9:AQ30" si="8">O9-W9</f>
        <v>189100</v>
      </c>
      <c r="AR9" s="141">
        <f t="shared" ref="AR9:AR20" si="9">SUM(AP9:AQ9)</f>
        <v>2896100</v>
      </c>
      <c r="AS9" s="145">
        <v>12981000</v>
      </c>
      <c r="AT9" s="130">
        <v>3566000</v>
      </c>
      <c r="AU9" s="130">
        <v>16547000</v>
      </c>
      <c r="AV9" s="130">
        <v>9476.1299999999992</v>
      </c>
      <c r="AW9" s="130">
        <v>2603.1799999999998</v>
      </c>
      <c r="AX9" s="130">
        <v>12079.31</v>
      </c>
      <c r="AY9" s="130">
        <v>2174.2800000000002</v>
      </c>
      <c r="AZ9" s="130">
        <v>14253.59</v>
      </c>
    </row>
    <row r="10" spans="1:58" s="13" customFormat="1" ht="30.6">
      <c r="A10" s="122">
        <v>52300004</v>
      </c>
      <c r="B10" s="123">
        <v>44620</v>
      </c>
      <c r="C10" s="124" t="s">
        <v>1</v>
      </c>
      <c r="D10" s="160" t="s">
        <v>66</v>
      </c>
      <c r="E10" s="167">
        <f t="shared" ref="E10:E23" si="10">ROUNDUP(N10/I$2*I$3,-3)</f>
        <v>0</v>
      </c>
      <c r="F10" s="167">
        <f t="shared" ref="F10:F23" si="11">ROUNDUP(O10/J$2*J$3,-3)</f>
        <v>106000</v>
      </c>
      <c r="G10" s="167"/>
      <c r="H10" s="175">
        <f t="shared" si="0"/>
        <v>106000</v>
      </c>
      <c r="I10" s="175"/>
      <c r="J10" s="175"/>
      <c r="K10" s="175"/>
      <c r="L10" s="175"/>
      <c r="M10" s="175"/>
      <c r="N10" s="165">
        <f>ROUNDUP(V10*ign/igo,-3)</f>
        <v>0</v>
      </c>
      <c r="O10" s="165">
        <f t="shared" ref="O10:O15" si="12">ROUNDUP(W10*iin/iio,-3)</f>
        <v>91000</v>
      </c>
      <c r="P10" s="165">
        <f t="shared" si="1"/>
        <v>91000</v>
      </c>
      <c r="Q10" s="165">
        <f t="shared" si="2"/>
        <v>0</v>
      </c>
      <c r="R10" s="165">
        <f t="shared" ref="R10:R16" si="13">ROUND(O10*premieGMB/1000,2)</f>
        <v>0</v>
      </c>
      <c r="S10" s="165">
        <f>Q10+R10</f>
        <v>0</v>
      </c>
      <c r="T10" s="165">
        <f t="shared" ref="T10:T20" si="14">ROUND(S10*ab,2)</f>
        <v>0</v>
      </c>
      <c r="U10" s="165">
        <f>S10+T10</f>
        <v>0</v>
      </c>
      <c r="V10" s="121">
        <v>0</v>
      </c>
      <c r="W10" s="14">
        <v>89000</v>
      </c>
      <c r="X10" s="71">
        <v>89000</v>
      </c>
      <c r="Y10" s="71">
        <v>0</v>
      </c>
      <c r="Z10" s="71">
        <v>64.97</v>
      </c>
      <c r="AA10" s="71">
        <v>64.97</v>
      </c>
      <c r="AB10" s="71">
        <v>11.69</v>
      </c>
      <c r="AC10" s="82">
        <v>76.66</v>
      </c>
      <c r="AD10" s="25">
        <v>0</v>
      </c>
      <c r="AE10" s="14">
        <v>89000</v>
      </c>
      <c r="AF10" s="14">
        <v>89000</v>
      </c>
      <c r="AG10" s="14">
        <v>0</v>
      </c>
      <c r="AH10" s="14">
        <v>64.97</v>
      </c>
      <c r="AI10" s="14">
        <v>64.97</v>
      </c>
      <c r="AJ10" s="14">
        <v>11.69</v>
      </c>
      <c r="AK10" s="26">
        <v>76.66</v>
      </c>
      <c r="AL10" s="25">
        <f t="shared" si="3"/>
        <v>0</v>
      </c>
      <c r="AM10" s="14">
        <f t="shared" si="4"/>
        <v>0</v>
      </c>
      <c r="AN10" s="14">
        <f t="shared" si="5"/>
        <v>0</v>
      </c>
      <c r="AO10" s="12">
        <f t="shared" si="6"/>
        <v>0</v>
      </c>
      <c r="AP10" s="25">
        <f t="shared" si="7"/>
        <v>0</v>
      </c>
      <c r="AQ10" s="14">
        <f t="shared" si="8"/>
        <v>2000</v>
      </c>
      <c r="AR10" s="26">
        <f t="shared" si="9"/>
        <v>2000</v>
      </c>
      <c r="AS10" s="129">
        <v>0</v>
      </c>
      <c r="AT10" s="129">
        <v>91000</v>
      </c>
      <c r="AU10" s="129">
        <v>91000</v>
      </c>
      <c r="AV10" s="129">
        <v>0</v>
      </c>
      <c r="AW10" s="129">
        <v>66.430000000000007</v>
      </c>
      <c r="AX10" s="129">
        <v>66.430000000000007</v>
      </c>
      <c r="AY10" s="129">
        <v>11.96</v>
      </c>
      <c r="AZ10" s="129">
        <v>78.390000000000015</v>
      </c>
    </row>
    <row r="11" spans="1:58" s="13" customFormat="1" ht="30.6">
      <c r="A11" s="122">
        <v>66500104</v>
      </c>
      <c r="B11" s="123">
        <v>44620</v>
      </c>
      <c r="C11" s="124" t="s">
        <v>60</v>
      </c>
      <c r="D11" s="160" t="s">
        <v>66</v>
      </c>
      <c r="E11" s="167">
        <f t="shared" si="10"/>
        <v>3774000</v>
      </c>
      <c r="F11" s="167">
        <f t="shared" si="11"/>
        <v>0</v>
      </c>
      <c r="G11" s="167"/>
      <c r="H11" s="175">
        <f t="shared" si="0"/>
        <v>3774000</v>
      </c>
      <c r="I11" s="175"/>
      <c r="J11" s="175"/>
      <c r="K11" s="175"/>
      <c r="L11" s="175"/>
      <c r="M11" s="175"/>
      <c r="N11" s="165">
        <v>3360000</v>
      </c>
      <c r="O11" s="165">
        <f t="shared" si="12"/>
        <v>0</v>
      </c>
      <c r="P11" s="165">
        <f t="shared" si="1"/>
        <v>3360000</v>
      </c>
      <c r="Q11" s="165">
        <f t="shared" si="2"/>
        <v>0</v>
      </c>
      <c r="R11" s="165">
        <f t="shared" si="13"/>
        <v>0</v>
      </c>
      <c r="S11" s="165">
        <f t="shared" ref="S11:S20" si="15">Q11+R11</f>
        <v>0</v>
      </c>
      <c r="T11" s="165">
        <f t="shared" si="14"/>
        <v>0</v>
      </c>
      <c r="U11" s="165">
        <f t="shared" ref="U11:U20" si="16">S11+T11</f>
        <v>0</v>
      </c>
      <c r="V11" s="121">
        <v>657000</v>
      </c>
      <c r="W11" s="14">
        <v>0</v>
      </c>
      <c r="X11" s="71">
        <v>657000</v>
      </c>
      <c r="Y11" s="71">
        <v>479.61</v>
      </c>
      <c r="Z11" s="71">
        <v>0</v>
      </c>
      <c r="AA11" s="71">
        <v>479.61</v>
      </c>
      <c r="AB11" s="71">
        <v>86.33</v>
      </c>
      <c r="AC11" s="82">
        <v>565.94000000000005</v>
      </c>
      <c r="AD11" s="25">
        <v>657000</v>
      </c>
      <c r="AE11" s="14">
        <v>0</v>
      </c>
      <c r="AF11" s="14">
        <v>657000</v>
      </c>
      <c r="AG11" s="14">
        <v>479.61</v>
      </c>
      <c r="AH11" s="14">
        <v>0</v>
      </c>
      <c r="AI11" s="14">
        <v>479.61</v>
      </c>
      <c r="AJ11" s="14">
        <v>86.33</v>
      </c>
      <c r="AK11" s="26">
        <v>565.94000000000005</v>
      </c>
      <c r="AL11" s="25">
        <f t="shared" si="3"/>
        <v>0</v>
      </c>
      <c r="AM11" s="14">
        <f t="shared" si="4"/>
        <v>0</v>
      </c>
      <c r="AN11" s="14">
        <f t="shared" si="5"/>
        <v>0</v>
      </c>
      <c r="AO11" s="12">
        <f t="shared" si="6"/>
        <v>0</v>
      </c>
      <c r="AP11" s="25">
        <f t="shared" si="7"/>
        <v>2703000</v>
      </c>
      <c r="AQ11" s="14">
        <f t="shared" si="8"/>
        <v>0</v>
      </c>
      <c r="AR11" s="26">
        <f t="shared" si="9"/>
        <v>2703000</v>
      </c>
      <c r="AS11" s="129">
        <v>676000</v>
      </c>
      <c r="AT11" s="129">
        <v>0</v>
      </c>
      <c r="AU11" s="129">
        <v>676000</v>
      </c>
      <c r="AV11" s="129">
        <v>493.48</v>
      </c>
      <c r="AW11" s="129">
        <v>0</v>
      </c>
      <c r="AX11" s="129">
        <v>493.48</v>
      </c>
      <c r="AY11" s="129">
        <v>88.83</v>
      </c>
      <c r="AZ11" s="129">
        <v>582.31000000000006</v>
      </c>
    </row>
    <row r="12" spans="1:58" s="13" customFormat="1" ht="40.799999999999997">
      <c r="A12" s="122">
        <v>66500104</v>
      </c>
      <c r="B12" s="123">
        <v>44620</v>
      </c>
      <c r="C12" s="124" t="s">
        <v>63</v>
      </c>
      <c r="D12" s="160" t="s">
        <v>67</v>
      </c>
      <c r="E12" s="167">
        <f t="shared" si="10"/>
        <v>917000</v>
      </c>
      <c r="F12" s="167">
        <f t="shared" si="11"/>
        <v>0</v>
      </c>
      <c r="G12" s="167"/>
      <c r="H12" s="175">
        <f t="shared" si="0"/>
        <v>917000</v>
      </c>
      <c r="I12" s="175"/>
      <c r="J12" s="175"/>
      <c r="K12" s="175"/>
      <c r="L12" s="175"/>
      <c r="M12" s="175"/>
      <c r="N12" s="165">
        <f>ROUNDUP(V12*ign/igo,-3)</f>
        <v>816000</v>
      </c>
      <c r="O12" s="165">
        <f t="shared" si="12"/>
        <v>0</v>
      </c>
      <c r="P12" s="165">
        <f t="shared" si="1"/>
        <v>816000</v>
      </c>
      <c r="Q12" s="165">
        <f t="shared" si="2"/>
        <v>0</v>
      </c>
      <c r="R12" s="165">
        <f t="shared" si="13"/>
        <v>0</v>
      </c>
      <c r="S12" s="165">
        <f t="shared" si="15"/>
        <v>0</v>
      </c>
      <c r="T12" s="165">
        <f t="shared" si="14"/>
        <v>0</v>
      </c>
      <c r="U12" s="165">
        <f t="shared" si="16"/>
        <v>0</v>
      </c>
      <c r="V12" s="121">
        <v>798000</v>
      </c>
      <c r="W12" s="14">
        <v>0</v>
      </c>
      <c r="X12" s="71">
        <v>798000</v>
      </c>
      <c r="Y12" s="71">
        <v>582.54</v>
      </c>
      <c r="Z12" s="71">
        <v>0</v>
      </c>
      <c r="AA12" s="71">
        <v>582.54</v>
      </c>
      <c r="AB12" s="71">
        <v>104.86</v>
      </c>
      <c r="AC12" s="82">
        <v>687.4</v>
      </c>
      <c r="AD12" s="25">
        <v>798000</v>
      </c>
      <c r="AE12" s="14">
        <v>0</v>
      </c>
      <c r="AF12" s="14">
        <v>798000</v>
      </c>
      <c r="AG12" s="14">
        <v>582.54</v>
      </c>
      <c r="AH12" s="14">
        <v>0</v>
      </c>
      <c r="AI12" s="14">
        <v>582.54</v>
      </c>
      <c r="AJ12" s="14">
        <v>104.86</v>
      </c>
      <c r="AK12" s="26">
        <v>687.4</v>
      </c>
      <c r="AL12" s="25">
        <f t="shared" si="3"/>
        <v>0</v>
      </c>
      <c r="AM12" s="14">
        <f t="shared" si="4"/>
        <v>0</v>
      </c>
      <c r="AN12" s="14">
        <f t="shared" si="5"/>
        <v>0</v>
      </c>
      <c r="AO12" s="12">
        <f t="shared" si="6"/>
        <v>0</v>
      </c>
      <c r="AP12" s="25">
        <f t="shared" si="7"/>
        <v>18000</v>
      </c>
      <c r="AQ12" s="14">
        <f t="shared" si="8"/>
        <v>0</v>
      </c>
      <c r="AR12" s="26">
        <f t="shared" si="9"/>
        <v>18000</v>
      </c>
      <c r="AS12" s="129">
        <v>821000</v>
      </c>
      <c r="AT12" s="129">
        <v>0</v>
      </c>
      <c r="AU12" s="129">
        <v>821000</v>
      </c>
      <c r="AV12" s="129">
        <v>599.33000000000004</v>
      </c>
      <c r="AW12" s="129">
        <v>0</v>
      </c>
      <c r="AX12" s="129">
        <v>599.33000000000004</v>
      </c>
      <c r="AY12" s="129">
        <v>107.88</v>
      </c>
      <c r="AZ12" s="129">
        <v>707.21</v>
      </c>
    </row>
    <row r="13" spans="1:58" s="13" customFormat="1" ht="30.6">
      <c r="A13" s="137">
        <v>68220202</v>
      </c>
      <c r="B13" s="138">
        <v>44620</v>
      </c>
      <c r="C13" s="139" t="s">
        <v>2</v>
      </c>
      <c r="D13" s="139"/>
      <c r="E13" s="167">
        <f t="shared" si="10"/>
        <v>0</v>
      </c>
      <c r="F13" s="167">
        <f t="shared" si="11"/>
        <v>0</v>
      </c>
      <c r="G13" s="167"/>
      <c r="H13" s="175">
        <f t="shared" si="0"/>
        <v>0</v>
      </c>
      <c r="I13" s="175"/>
      <c r="J13" s="175"/>
      <c r="K13" s="175"/>
      <c r="L13" s="175"/>
      <c r="M13" s="175"/>
      <c r="N13" s="166">
        <f>ROUNDUP(V13*ign/igo,-3)</f>
        <v>0</v>
      </c>
      <c r="O13" s="166">
        <f t="shared" si="12"/>
        <v>0</v>
      </c>
      <c r="P13" s="166">
        <f t="shared" si="1"/>
        <v>0</v>
      </c>
      <c r="Q13" s="166">
        <f t="shared" si="2"/>
        <v>0</v>
      </c>
      <c r="R13" s="166">
        <f t="shared" si="13"/>
        <v>0</v>
      </c>
      <c r="S13" s="166">
        <f t="shared" si="15"/>
        <v>0</v>
      </c>
      <c r="T13" s="166">
        <f t="shared" si="14"/>
        <v>0</v>
      </c>
      <c r="U13" s="166">
        <f t="shared" si="16"/>
        <v>0</v>
      </c>
      <c r="V13" s="121">
        <v>0</v>
      </c>
      <c r="W13" s="14">
        <v>0</v>
      </c>
      <c r="X13" s="71">
        <v>0</v>
      </c>
      <c r="Y13" s="71">
        <v>0</v>
      </c>
      <c r="Z13" s="71">
        <v>0</v>
      </c>
      <c r="AA13" s="71">
        <v>0</v>
      </c>
      <c r="AB13" s="71">
        <v>0</v>
      </c>
      <c r="AC13" s="82">
        <v>0</v>
      </c>
      <c r="AD13" s="25">
        <v>0</v>
      </c>
      <c r="AE13" s="14">
        <v>0</v>
      </c>
      <c r="AF13" s="14">
        <v>0</v>
      </c>
      <c r="AG13" s="14">
        <v>0</v>
      </c>
      <c r="AH13" s="14">
        <v>0</v>
      </c>
      <c r="AI13" s="14">
        <v>0</v>
      </c>
      <c r="AJ13" s="14">
        <v>0</v>
      </c>
      <c r="AK13" s="26">
        <v>0</v>
      </c>
      <c r="AL13" s="25">
        <f t="shared" si="3"/>
        <v>0</v>
      </c>
      <c r="AM13" s="14">
        <f t="shared" si="4"/>
        <v>0</v>
      </c>
      <c r="AN13" s="14">
        <f t="shared" si="5"/>
        <v>0</v>
      </c>
      <c r="AO13" s="12">
        <f t="shared" si="6"/>
        <v>0</v>
      </c>
      <c r="AP13" s="25">
        <f t="shared" si="7"/>
        <v>0</v>
      </c>
      <c r="AQ13" s="14">
        <f t="shared" si="8"/>
        <v>0</v>
      </c>
      <c r="AR13" s="26">
        <f t="shared" si="9"/>
        <v>0</v>
      </c>
      <c r="AS13" s="129">
        <v>0</v>
      </c>
      <c r="AT13" s="129">
        <v>0</v>
      </c>
      <c r="AU13" s="129">
        <v>0</v>
      </c>
      <c r="AV13" s="129">
        <v>0</v>
      </c>
      <c r="AW13" s="129">
        <v>0</v>
      </c>
      <c r="AX13" s="129">
        <v>0</v>
      </c>
      <c r="AY13" s="129">
        <v>0</v>
      </c>
      <c r="AZ13" s="129">
        <v>0</v>
      </c>
    </row>
    <row r="14" spans="1:58" s="13" customFormat="1" ht="40.799999999999997">
      <c r="A14" s="122">
        <v>52700024</v>
      </c>
      <c r="B14" s="123">
        <v>44620</v>
      </c>
      <c r="C14" s="124" t="s">
        <v>3</v>
      </c>
      <c r="D14" s="160" t="s">
        <v>66</v>
      </c>
      <c r="E14" s="167">
        <f t="shared" si="10"/>
        <v>833000</v>
      </c>
      <c r="F14" s="167">
        <f t="shared" si="11"/>
        <v>0</v>
      </c>
      <c r="G14" s="167"/>
      <c r="H14" s="175">
        <f t="shared" si="0"/>
        <v>833000</v>
      </c>
      <c r="I14" s="175"/>
      <c r="J14" s="175"/>
      <c r="K14" s="175"/>
      <c r="L14" s="175"/>
      <c r="M14" s="175"/>
      <c r="N14" s="165">
        <f>ROUNDUP(V14*ign/igo,-3)</f>
        <v>741000</v>
      </c>
      <c r="O14" s="165">
        <f t="shared" si="12"/>
        <v>0</v>
      </c>
      <c r="P14" s="165">
        <f t="shared" si="1"/>
        <v>741000</v>
      </c>
      <c r="Q14" s="165">
        <f t="shared" si="2"/>
        <v>0</v>
      </c>
      <c r="R14" s="165">
        <f t="shared" si="13"/>
        <v>0</v>
      </c>
      <c r="S14" s="165">
        <f t="shared" si="15"/>
        <v>0</v>
      </c>
      <c r="T14" s="165">
        <f t="shared" si="14"/>
        <v>0</v>
      </c>
      <c r="U14" s="165">
        <f t="shared" si="16"/>
        <v>0</v>
      </c>
      <c r="V14" s="121">
        <v>724000</v>
      </c>
      <c r="W14" s="14">
        <v>0</v>
      </c>
      <c r="X14" s="71">
        <v>724000</v>
      </c>
      <c r="Y14" s="71">
        <v>528.52</v>
      </c>
      <c r="Z14" s="71">
        <v>0</v>
      </c>
      <c r="AA14" s="71">
        <v>528.52</v>
      </c>
      <c r="AB14" s="71">
        <v>95.13</v>
      </c>
      <c r="AC14" s="82">
        <v>623.65</v>
      </c>
      <c r="AD14" s="25">
        <v>724000</v>
      </c>
      <c r="AE14" s="14">
        <v>0</v>
      </c>
      <c r="AF14" s="14">
        <v>724000</v>
      </c>
      <c r="AG14" s="14">
        <v>528.52</v>
      </c>
      <c r="AH14" s="14">
        <v>0</v>
      </c>
      <c r="AI14" s="14">
        <v>528.52</v>
      </c>
      <c r="AJ14" s="14">
        <v>95.13</v>
      </c>
      <c r="AK14" s="26">
        <v>623.65</v>
      </c>
      <c r="AL14" s="25">
        <f t="shared" si="3"/>
        <v>0</v>
      </c>
      <c r="AM14" s="14">
        <f t="shared" si="4"/>
        <v>0</v>
      </c>
      <c r="AN14" s="14">
        <f t="shared" si="5"/>
        <v>0</v>
      </c>
      <c r="AO14" s="12">
        <f t="shared" si="6"/>
        <v>0</v>
      </c>
      <c r="AP14" s="25">
        <f t="shared" si="7"/>
        <v>17000</v>
      </c>
      <c r="AQ14" s="14">
        <f t="shared" si="8"/>
        <v>0</v>
      </c>
      <c r="AR14" s="26">
        <f t="shared" si="9"/>
        <v>17000</v>
      </c>
      <c r="AS14" s="129">
        <v>745000</v>
      </c>
      <c r="AT14" s="129">
        <v>0</v>
      </c>
      <c r="AU14" s="129">
        <v>745000</v>
      </c>
      <c r="AV14" s="129">
        <v>543.85</v>
      </c>
      <c r="AW14" s="129">
        <v>0</v>
      </c>
      <c r="AX14" s="129">
        <v>543.85</v>
      </c>
      <c r="AY14" s="129">
        <v>97.89</v>
      </c>
      <c r="AZ14" s="129">
        <v>641.74</v>
      </c>
    </row>
    <row r="15" spans="1:58" s="13" customFormat="1" ht="61.2">
      <c r="A15" s="122">
        <v>67240102</v>
      </c>
      <c r="B15" s="123">
        <v>44620</v>
      </c>
      <c r="C15" s="124" t="s">
        <v>33</v>
      </c>
      <c r="D15" s="160" t="s">
        <v>68</v>
      </c>
      <c r="E15" s="167">
        <f t="shared" si="10"/>
        <v>15000</v>
      </c>
      <c r="F15" s="167">
        <f t="shared" si="11"/>
        <v>0</v>
      </c>
      <c r="G15" s="167"/>
      <c r="H15" s="175">
        <f t="shared" si="0"/>
        <v>15000</v>
      </c>
      <c r="I15" s="175"/>
      <c r="J15" s="175"/>
      <c r="K15" s="175"/>
      <c r="L15" s="175"/>
      <c r="M15" s="175"/>
      <c r="N15" s="165">
        <v>12500</v>
      </c>
      <c r="O15" s="165">
        <f t="shared" si="12"/>
        <v>0</v>
      </c>
      <c r="P15" s="165">
        <f t="shared" ref="P15:P20" si="17">SUM(N15:O15)</f>
        <v>12500</v>
      </c>
      <c r="Q15" s="165">
        <f t="shared" si="2"/>
        <v>0</v>
      </c>
      <c r="R15" s="165">
        <f t="shared" si="13"/>
        <v>0</v>
      </c>
      <c r="S15" s="165">
        <f t="shared" si="15"/>
        <v>0</v>
      </c>
      <c r="T15" s="165">
        <f t="shared" si="14"/>
        <v>0</v>
      </c>
      <c r="U15" s="165">
        <f t="shared" si="16"/>
        <v>0</v>
      </c>
      <c r="V15" s="121">
        <v>28000</v>
      </c>
      <c r="W15" s="14">
        <v>0</v>
      </c>
      <c r="X15" s="71">
        <v>28000</v>
      </c>
      <c r="Y15" s="71">
        <v>20.440000000000001</v>
      </c>
      <c r="Z15" s="71">
        <v>0</v>
      </c>
      <c r="AA15" s="71">
        <v>20.440000000000001</v>
      </c>
      <c r="AB15" s="71">
        <v>3.68</v>
      </c>
      <c r="AC15" s="82">
        <v>24.12</v>
      </c>
      <c r="AD15" s="25">
        <v>28000</v>
      </c>
      <c r="AE15" s="14">
        <v>0</v>
      </c>
      <c r="AF15" s="14">
        <v>28000</v>
      </c>
      <c r="AG15" s="14">
        <v>20.440000000000001</v>
      </c>
      <c r="AH15" s="14">
        <v>0</v>
      </c>
      <c r="AI15" s="14">
        <v>20.440000000000001</v>
      </c>
      <c r="AJ15" s="14">
        <v>3.68</v>
      </c>
      <c r="AK15" s="26">
        <v>24.12</v>
      </c>
      <c r="AL15" s="25">
        <f t="shared" si="3"/>
        <v>0</v>
      </c>
      <c r="AM15" s="14">
        <f t="shared" si="4"/>
        <v>0</v>
      </c>
      <c r="AN15" s="14">
        <f t="shared" si="5"/>
        <v>0</v>
      </c>
      <c r="AO15" s="12">
        <f t="shared" si="6"/>
        <v>0</v>
      </c>
      <c r="AP15" s="25">
        <f t="shared" si="7"/>
        <v>-15500</v>
      </c>
      <c r="AQ15" s="14">
        <f t="shared" si="8"/>
        <v>0</v>
      </c>
      <c r="AR15" s="26">
        <f t="shared" si="9"/>
        <v>-15500</v>
      </c>
      <c r="AS15" s="129">
        <v>29000</v>
      </c>
      <c r="AT15" s="129">
        <v>0</v>
      </c>
      <c r="AU15" s="129">
        <v>29000</v>
      </c>
      <c r="AV15" s="129">
        <v>21.17</v>
      </c>
      <c r="AW15" s="129">
        <v>0</v>
      </c>
      <c r="AX15" s="129">
        <v>21.17</v>
      </c>
      <c r="AY15" s="129">
        <v>3.81</v>
      </c>
      <c r="AZ15" s="129">
        <v>24.98</v>
      </c>
    </row>
    <row r="16" spans="1:58" s="13" customFormat="1" ht="61.2">
      <c r="A16" s="122">
        <v>67240102</v>
      </c>
      <c r="B16" s="123">
        <v>44620</v>
      </c>
      <c r="C16" s="124" t="s">
        <v>34</v>
      </c>
      <c r="D16" s="160" t="s">
        <v>68</v>
      </c>
      <c r="E16" s="167">
        <f t="shared" si="10"/>
        <v>15000</v>
      </c>
      <c r="F16" s="167">
        <f t="shared" si="11"/>
        <v>9000</v>
      </c>
      <c r="G16" s="167"/>
      <c r="H16" s="175">
        <f t="shared" si="0"/>
        <v>24000</v>
      </c>
      <c r="I16" s="175"/>
      <c r="J16" s="175"/>
      <c r="K16" s="175"/>
      <c r="L16" s="175"/>
      <c r="M16" s="175"/>
      <c r="N16" s="165">
        <v>12500</v>
      </c>
      <c r="O16" s="165">
        <v>7500</v>
      </c>
      <c r="P16" s="165">
        <f t="shared" si="17"/>
        <v>20000</v>
      </c>
      <c r="Q16" s="165">
        <f t="shared" si="2"/>
        <v>0</v>
      </c>
      <c r="R16" s="165">
        <f t="shared" si="13"/>
        <v>0</v>
      </c>
      <c r="S16" s="165">
        <f t="shared" si="15"/>
        <v>0</v>
      </c>
      <c r="T16" s="165">
        <f t="shared" si="14"/>
        <v>0</v>
      </c>
      <c r="U16" s="165">
        <f t="shared" si="16"/>
        <v>0</v>
      </c>
      <c r="V16" s="121">
        <v>28000</v>
      </c>
      <c r="W16" s="14">
        <v>24000</v>
      </c>
      <c r="X16" s="71">
        <v>52000</v>
      </c>
      <c r="Y16" s="71">
        <v>20.440000000000001</v>
      </c>
      <c r="Z16" s="71">
        <v>17.52</v>
      </c>
      <c r="AA16" s="71">
        <v>37.96</v>
      </c>
      <c r="AB16" s="71">
        <v>6.83</v>
      </c>
      <c r="AC16" s="82">
        <v>44.79</v>
      </c>
      <c r="AD16" s="25">
        <v>28000</v>
      </c>
      <c r="AE16" s="14">
        <v>24000</v>
      </c>
      <c r="AF16" s="14">
        <v>52000</v>
      </c>
      <c r="AG16" s="14">
        <v>20.440000000000001</v>
      </c>
      <c r="AH16" s="14">
        <v>17.52</v>
      </c>
      <c r="AI16" s="14">
        <v>37.96</v>
      </c>
      <c r="AJ16" s="14">
        <v>6.83</v>
      </c>
      <c r="AK16" s="26">
        <v>44.79</v>
      </c>
      <c r="AL16" s="25">
        <f t="shared" si="3"/>
        <v>0</v>
      </c>
      <c r="AM16" s="14">
        <f t="shared" si="4"/>
        <v>0</v>
      </c>
      <c r="AN16" s="14">
        <f t="shared" si="5"/>
        <v>0</v>
      </c>
      <c r="AO16" s="12">
        <f t="shared" si="6"/>
        <v>0</v>
      </c>
      <c r="AP16" s="25">
        <f t="shared" si="7"/>
        <v>-15500</v>
      </c>
      <c r="AQ16" s="14">
        <f t="shared" si="8"/>
        <v>-16500</v>
      </c>
      <c r="AR16" s="26">
        <f t="shared" si="9"/>
        <v>-32000</v>
      </c>
      <c r="AS16" s="129">
        <v>29000</v>
      </c>
      <c r="AT16" s="129">
        <v>25000</v>
      </c>
      <c r="AU16" s="129">
        <v>54000</v>
      </c>
      <c r="AV16" s="129">
        <v>21.17</v>
      </c>
      <c r="AW16" s="129">
        <v>18.25</v>
      </c>
      <c r="AX16" s="129">
        <v>39.42</v>
      </c>
      <c r="AY16" s="129">
        <v>7.1</v>
      </c>
      <c r="AZ16" s="129">
        <v>46.52</v>
      </c>
    </row>
    <row r="17" spans="1:52" s="13" customFormat="1">
      <c r="A17" s="137">
        <v>68220202</v>
      </c>
      <c r="B17" s="138">
        <v>44620</v>
      </c>
      <c r="C17" s="139" t="s">
        <v>0</v>
      </c>
      <c r="D17" s="139" t="s">
        <v>6</v>
      </c>
      <c r="E17" s="167">
        <f t="shared" si="10"/>
        <v>0</v>
      </c>
      <c r="F17" s="167">
        <f t="shared" si="11"/>
        <v>0</v>
      </c>
      <c r="G17" s="167"/>
      <c r="H17" s="175">
        <f t="shared" si="0"/>
        <v>0</v>
      </c>
      <c r="I17" s="175"/>
      <c r="J17" s="175"/>
      <c r="K17" s="175"/>
      <c r="L17" s="175"/>
      <c r="M17" s="175"/>
      <c r="N17" s="166">
        <f t="shared" ref="N17:N23" si="18">ROUNDUP(V17*ign/igo,-3)</f>
        <v>0</v>
      </c>
      <c r="O17" s="166">
        <f t="shared" ref="O17:O23" si="19">ROUNDUP(W17*iin/iio,-3)</f>
        <v>0</v>
      </c>
      <c r="P17" s="166">
        <f t="shared" si="17"/>
        <v>0</v>
      </c>
      <c r="Q17" s="166">
        <f t="shared" ref="Q17:Q24" si="20">ROUND(N17*premieGMB/1000,2)</f>
        <v>0</v>
      </c>
      <c r="R17" s="166">
        <f t="shared" ref="R17:R30" si="21">ROUND(O17*premieGMB/1000,2)</f>
        <v>0</v>
      </c>
      <c r="S17" s="166">
        <f t="shared" si="15"/>
        <v>0</v>
      </c>
      <c r="T17" s="166">
        <f t="shared" si="14"/>
        <v>0</v>
      </c>
      <c r="U17" s="166">
        <f t="shared" si="16"/>
        <v>0</v>
      </c>
      <c r="V17" s="121">
        <v>0</v>
      </c>
      <c r="W17" s="14">
        <v>0</v>
      </c>
      <c r="X17" s="71">
        <v>0</v>
      </c>
      <c r="Y17" s="71">
        <v>0</v>
      </c>
      <c r="Z17" s="71">
        <v>0</v>
      </c>
      <c r="AA17" s="71">
        <v>0</v>
      </c>
      <c r="AB17" s="71">
        <v>0</v>
      </c>
      <c r="AC17" s="82">
        <v>0</v>
      </c>
      <c r="AD17" s="25">
        <v>0</v>
      </c>
      <c r="AE17" s="14">
        <v>0</v>
      </c>
      <c r="AF17" s="14">
        <v>0</v>
      </c>
      <c r="AG17" s="14">
        <v>0</v>
      </c>
      <c r="AH17" s="14">
        <v>0</v>
      </c>
      <c r="AI17" s="14">
        <v>0</v>
      </c>
      <c r="AJ17" s="14">
        <v>0</v>
      </c>
      <c r="AK17" s="26">
        <v>0</v>
      </c>
      <c r="AL17" s="25">
        <f t="shared" si="3"/>
        <v>0</v>
      </c>
      <c r="AM17" s="14">
        <f t="shared" si="4"/>
        <v>0</v>
      </c>
      <c r="AN17" s="14">
        <f t="shared" si="5"/>
        <v>0</v>
      </c>
      <c r="AO17" s="12">
        <f t="shared" si="6"/>
        <v>0</v>
      </c>
      <c r="AP17" s="25">
        <f t="shared" si="7"/>
        <v>0</v>
      </c>
      <c r="AQ17" s="14">
        <f t="shared" si="8"/>
        <v>0</v>
      </c>
      <c r="AR17" s="26">
        <f t="shared" si="9"/>
        <v>0</v>
      </c>
      <c r="AS17" s="129">
        <v>0</v>
      </c>
      <c r="AT17" s="129">
        <v>0</v>
      </c>
      <c r="AU17" s="129">
        <v>0</v>
      </c>
      <c r="AV17" s="129">
        <v>0</v>
      </c>
      <c r="AW17" s="129">
        <v>0</v>
      </c>
      <c r="AX17" s="129">
        <v>0</v>
      </c>
      <c r="AY17" s="129">
        <v>0</v>
      </c>
      <c r="AZ17" s="129">
        <v>0</v>
      </c>
    </row>
    <row r="18" spans="1:52" s="13" customFormat="1" ht="20.399999999999999">
      <c r="A18" s="122">
        <v>65400202</v>
      </c>
      <c r="B18" s="123">
        <v>44620</v>
      </c>
      <c r="C18" s="124" t="s">
        <v>41</v>
      </c>
      <c r="D18" s="160" t="s">
        <v>66</v>
      </c>
      <c r="E18" s="167">
        <f t="shared" si="10"/>
        <v>24000</v>
      </c>
      <c r="F18" s="167">
        <f t="shared" si="11"/>
        <v>0</v>
      </c>
      <c r="G18" s="167"/>
      <c r="H18" s="175">
        <f t="shared" si="0"/>
        <v>24000</v>
      </c>
      <c r="I18" s="175"/>
      <c r="J18" s="175"/>
      <c r="K18" s="175"/>
      <c r="L18" s="175"/>
      <c r="M18" s="175"/>
      <c r="N18" s="165">
        <f t="shared" si="18"/>
        <v>21000</v>
      </c>
      <c r="O18" s="165">
        <f t="shared" si="19"/>
        <v>0</v>
      </c>
      <c r="P18" s="165">
        <f t="shared" si="17"/>
        <v>21000</v>
      </c>
      <c r="Q18" s="165">
        <f t="shared" si="20"/>
        <v>0</v>
      </c>
      <c r="R18" s="165">
        <f t="shared" si="21"/>
        <v>0</v>
      </c>
      <c r="S18" s="165">
        <f t="shared" si="15"/>
        <v>0</v>
      </c>
      <c r="T18" s="165">
        <f t="shared" si="14"/>
        <v>0</v>
      </c>
      <c r="U18" s="165">
        <f t="shared" si="16"/>
        <v>0</v>
      </c>
      <c r="V18" s="121">
        <v>20000</v>
      </c>
      <c r="W18" s="14">
        <v>0</v>
      </c>
      <c r="X18" s="71">
        <v>20000</v>
      </c>
      <c r="Y18" s="71">
        <v>14.6</v>
      </c>
      <c r="Z18" s="71">
        <v>0</v>
      </c>
      <c r="AA18" s="71">
        <v>14.6</v>
      </c>
      <c r="AB18" s="71">
        <v>2.63</v>
      </c>
      <c r="AC18" s="82">
        <v>17.23</v>
      </c>
      <c r="AD18" s="25">
        <v>20000</v>
      </c>
      <c r="AE18" s="14">
        <v>0</v>
      </c>
      <c r="AF18" s="14">
        <v>20000</v>
      </c>
      <c r="AG18" s="14">
        <v>14.6</v>
      </c>
      <c r="AH18" s="14">
        <v>0</v>
      </c>
      <c r="AI18" s="14">
        <v>14.6</v>
      </c>
      <c r="AJ18" s="14">
        <v>2.63</v>
      </c>
      <c r="AK18" s="26">
        <v>17.23</v>
      </c>
      <c r="AL18" s="25">
        <f t="shared" si="3"/>
        <v>0</v>
      </c>
      <c r="AM18" s="14">
        <f t="shared" si="4"/>
        <v>0</v>
      </c>
      <c r="AN18" s="14">
        <f t="shared" si="5"/>
        <v>0</v>
      </c>
      <c r="AO18" s="12">
        <f t="shared" si="6"/>
        <v>0</v>
      </c>
      <c r="AP18" s="25">
        <f t="shared" si="7"/>
        <v>1000</v>
      </c>
      <c r="AQ18" s="14">
        <f t="shared" si="8"/>
        <v>0</v>
      </c>
      <c r="AR18" s="26">
        <f t="shared" si="9"/>
        <v>1000</v>
      </c>
      <c r="AS18" s="129">
        <v>21000</v>
      </c>
      <c r="AT18" s="129">
        <v>0</v>
      </c>
      <c r="AU18" s="129">
        <v>21000</v>
      </c>
      <c r="AV18" s="129">
        <v>15.33</v>
      </c>
      <c r="AW18" s="129">
        <v>0</v>
      </c>
      <c r="AX18" s="129">
        <v>15.33</v>
      </c>
      <c r="AY18" s="129">
        <v>2.76</v>
      </c>
      <c r="AZ18" s="129">
        <v>18.09</v>
      </c>
    </row>
    <row r="19" spans="1:52" s="13" customFormat="1" ht="40.799999999999997">
      <c r="A19" s="122">
        <v>66300104</v>
      </c>
      <c r="B19" s="123">
        <v>44620</v>
      </c>
      <c r="C19" s="124" t="s">
        <v>4</v>
      </c>
      <c r="D19" s="160" t="s">
        <v>66</v>
      </c>
      <c r="E19" s="167">
        <f t="shared" si="10"/>
        <v>1331000</v>
      </c>
      <c r="F19" s="167">
        <f t="shared" si="11"/>
        <v>0</v>
      </c>
      <c r="G19" s="167"/>
      <c r="H19" s="175">
        <f t="shared" si="0"/>
        <v>1331000</v>
      </c>
      <c r="I19" s="175"/>
      <c r="J19" s="175"/>
      <c r="K19" s="175"/>
      <c r="L19" s="175"/>
      <c r="M19" s="175"/>
      <c r="N19" s="165">
        <f t="shared" si="18"/>
        <v>1185000</v>
      </c>
      <c r="O19" s="165">
        <f t="shared" si="19"/>
        <v>0</v>
      </c>
      <c r="P19" s="165">
        <f t="shared" si="17"/>
        <v>1185000</v>
      </c>
      <c r="Q19" s="165">
        <f t="shared" si="20"/>
        <v>0</v>
      </c>
      <c r="R19" s="165">
        <f t="shared" si="21"/>
        <v>0</v>
      </c>
      <c r="S19" s="165">
        <f t="shared" si="15"/>
        <v>0</v>
      </c>
      <c r="T19" s="165">
        <f t="shared" si="14"/>
        <v>0</v>
      </c>
      <c r="U19" s="165">
        <f t="shared" si="16"/>
        <v>0</v>
      </c>
      <c r="V19" s="121">
        <v>1159000</v>
      </c>
      <c r="W19" s="14">
        <v>0</v>
      </c>
      <c r="X19" s="71">
        <v>1159000</v>
      </c>
      <c r="Y19" s="71">
        <v>846.07</v>
      </c>
      <c r="Z19" s="71">
        <v>0</v>
      </c>
      <c r="AA19" s="71">
        <v>846.07</v>
      </c>
      <c r="AB19" s="71">
        <v>152.29</v>
      </c>
      <c r="AC19" s="82">
        <v>998.36</v>
      </c>
      <c r="AD19" s="25">
        <v>1159000</v>
      </c>
      <c r="AE19" s="14">
        <v>0</v>
      </c>
      <c r="AF19" s="14">
        <v>1159000</v>
      </c>
      <c r="AG19" s="14">
        <v>846.07</v>
      </c>
      <c r="AH19" s="14">
        <v>0</v>
      </c>
      <c r="AI19" s="14">
        <v>846.07</v>
      </c>
      <c r="AJ19" s="14">
        <v>152.29</v>
      </c>
      <c r="AK19" s="26">
        <v>998.36</v>
      </c>
      <c r="AL19" s="25">
        <f t="shared" si="3"/>
        <v>0</v>
      </c>
      <c r="AM19" s="14">
        <f t="shared" si="4"/>
        <v>0</v>
      </c>
      <c r="AN19" s="14">
        <f t="shared" si="5"/>
        <v>0</v>
      </c>
      <c r="AO19" s="12">
        <f t="shared" si="6"/>
        <v>0</v>
      </c>
      <c r="AP19" s="25">
        <f t="shared" si="7"/>
        <v>26000</v>
      </c>
      <c r="AQ19" s="14">
        <f t="shared" si="8"/>
        <v>0</v>
      </c>
      <c r="AR19" s="26">
        <f t="shared" si="9"/>
        <v>26000</v>
      </c>
      <c r="AS19" s="129">
        <v>1193000</v>
      </c>
      <c r="AT19" s="129">
        <v>0</v>
      </c>
      <c r="AU19" s="129">
        <v>1193000</v>
      </c>
      <c r="AV19" s="129">
        <v>870.89</v>
      </c>
      <c r="AW19" s="129">
        <v>0</v>
      </c>
      <c r="AX19" s="129">
        <v>870.89</v>
      </c>
      <c r="AY19" s="129">
        <v>156.76</v>
      </c>
      <c r="AZ19" s="129">
        <v>1027.6500000000001</v>
      </c>
    </row>
    <row r="20" spans="1:52" s="13" customFormat="1" ht="61.2">
      <c r="A20" s="122">
        <v>65410102</v>
      </c>
      <c r="B20" s="123">
        <v>44620</v>
      </c>
      <c r="C20" s="124" t="s">
        <v>5</v>
      </c>
      <c r="D20" s="160" t="s">
        <v>69</v>
      </c>
      <c r="E20" s="167">
        <f t="shared" si="10"/>
        <v>0</v>
      </c>
      <c r="F20" s="167">
        <f t="shared" si="11"/>
        <v>23000</v>
      </c>
      <c r="G20" s="167"/>
      <c r="H20" s="175">
        <f t="shared" si="0"/>
        <v>23000</v>
      </c>
      <c r="I20" s="175"/>
      <c r="J20" s="175"/>
      <c r="K20" s="175"/>
      <c r="L20" s="175"/>
      <c r="M20" s="175"/>
      <c r="N20" s="165">
        <f t="shared" si="18"/>
        <v>0</v>
      </c>
      <c r="O20" s="165">
        <f t="shared" si="19"/>
        <v>19000</v>
      </c>
      <c r="P20" s="165">
        <f t="shared" si="17"/>
        <v>19000</v>
      </c>
      <c r="Q20" s="165">
        <f t="shared" si="20"/>
        <v>0</v>
      </c>
      <c r="R20" s="165">
        <f t="shared" si="21"/>
        <v>0</v>
      </c>
      <c r="S20" s="165">
        <f t="shared" si="15"/>
        <v>0</v>
      </c>
      <c r="T20" s="165">
        <f t="shared" si="14"/>
        <v>0</v>
      </c>
      <c r="U20" s="165">
        <f t="shared" si="16"/>
        <v>0</v>
      </c>
      <c r="V20" s="121">
        <v>0</v>
      </c>
      <c r="W20" s="14">
        <v>18000</v>
      </c>
      <c r="X20" s="71">
        <v>18000</v>
      </c>
      <c r="Y20" s="71">
        <v>0</v>
      </c>
      <c r="Z20" s="71">
        <v>13.14</v>
      </c>
      <c r="AA20" s="71">
        <v>13.14</v>
      </c>
      <c r="AB20" s="71">
        <v>2.37</v>
      </c>
      <c r="AC20" s="82">
        <v>15.510000000000002</v>
      </c>
      <c r="AD20" s="25">
        <v>0</v>
      </c>
      <c r="AE20" s="14">
        <v>18000</v>
      </c>
      <c r="AF20" s="14">
        <v>18000</v>
      </c>
      <c r="AG20" s="14">
        <v>0</v>
      </c>
      <c r="AH20" s="14">
        <v>13.14</v>
      </c>
      <c r="AI20" s="14">
        <v>13.14</v>
      </c>
      <c r="AJ20" s="14">
        <v>2.37</v>
      </c>
      <c r="AK20" s="26">
        <v>15.510000000000002</v>
      </c>
      <c r="AL20" s="25">
        <f t="shared" si="3"/>
        <v>0</v>
      </c>
      <c r="AM20" s="14">
        <f t="shared" si="4"/>
        <v>0</v>
      </c>
      <c r="AN20" s="14">
        <f t="shared" si="5"/>
        <v>0</v>
      </c>
      <c r="AO20" s="12">
        <f t="shared" si="6"/>
        <v>0</v>
      </c>
      <c r="AP20" s="25">
        <f t="shared" si="7"/>
        <v>0</v>
      </c>
      <c r="AQ20" s="14">
        <f t="shared" si="8"/>
        <v>1000</v>
      </c>
      <c r="AR20" s="26">
        <f t="shared" si="9"/>
        <v>1000</v>
      </c>
      <c r="AS20" s="129">
        <v>0</v>
      </c>
      <c r="AT20" s="129">
        <v>19000</v>
      </c>
      <c r="AU20" s="129">
        <v>19000</v>
      </c>
      <c r="AV20" s="129">
        <v>0</v>
      </c>
      <c r="AW20" s="129">
        <v>13.87</v>
      </c>
      <c r="AX20" s="129">
        <v>13.87</v>
      </c>
      <c r="AY20" s="129">
        <v>2.5</v>
      </c>
      <c r="AZ20" s="129">
        <v>16.369999999999997</v>
      </c>
    </row>
    <row r="21" spans="1:52" s="13" customFormat="1">
      <c r="A21" s="137"/>
      <c r="B21" s="138"/>
      <c r="C21" s="139" t="s">
        <v>59</v>
      </c>
      <c r="D21" s="139"/>
      <c r="E21" s="167">
        <f t="shared" si="10"/>
        <v>0</v>
      </c>
      <c r="F21" s="167">
        <f t="shared" si="11"/>
        <v>0</v>
      </c>
      <c r="G21" s="167"/>
      <c r="H21" s="175">
        <f t="shared" si="0"/>
        <v>0</v>
      </c>
      <c r="I21" s="175"/>
      <c r="J21" s="175"/>
      <c r="K21" s="175"/>
      <c r="L21" s="175"/>
      <c r="M21" s="175"/>
      <c r="N21" s="166">
        <f t="shared" si="18"/>
        <v>0</v>
      </c>
      <c r="O21" s="166">
        <f t="shared" si="19"/>
        <v>0</v>
      </c>
      <c r="P21" s="170">
        <f t="shared" ref="P21:P30" si="22">SUM(N21:O21)</f>
        <v>0</v>
      </c>
      <c r="Q21" s="166">
        <f t="shared" si="20"/>
        <v>0</v>
      </c>
      <c r="R21" s="166">
        <f t="shared" si="21"/>
        <v>0</v>
      </c>
      <c r="S21" s="170">
        <f t="shared" ref="S21:S30" si="23">Q21+R21</f>
        <v>0</v>
      </c>
      <c r="T21" s="170">
        <f t="shared" ref="T21:T50" si="24">ROUND(S21*ab,2)</f>
        <v>0</v>
      </c>
      <c r="U21" s="170">
        <f t="shared" ref="U21:U30" si="25">S21+T21</f>
        <v>0</v>
      </c>
      <c r="V21" s="169">
        <v>0</v>
      </c>
      <c r="W21" s="50">
        <v>0</v>
      </c>
      <c r="X21" s="72">
        <v>0</v>
      </c>
      <c r="Y21" s="72">
        <v>0</v>
      </c>
      <c r="Z21" s="72">
        <v>0</v>
      </c>
      <c r="AA21" s="72">
        <v>0</v>
      </c>
      <c r="AB21" s="72">
        <v>0</v>
      </c>
      <c r="AC21" s="83">
        <v>0</v>
      </c>
      <c r="AD21" s="49">
        <v>0</v>
      </c>
      <c r="AE21" s="50">
        <v>0</v>
      </c>
      <c r="AF21" s="50">
        <v>0</v>
      </c>
      <c r="AG21" s="50">
        <v>0</v>
      </c>
      <c r="AH21" s="50">
        <v>0</v>
      </c>
      <c r="AI21" s="50">
        <v>0</v>
      </c>
      <c r="AJ21" s="50">
        <v>0</v>
      </c>
      <c r="AK21" s="51">
        <v>0</v>
      </c>
      <c r="AL21" s="28">
        <f t="shared" si="3"/>
        <v>0</v>
      </c>
      <c r="AM21" s="29">
        <f t="shared" si="4"/>
        <v>0</v>
      </c>
      <c r="AN21" s="29">
        <f t="shared" ref="AN21:AN30" si="26">SUM(AL21:AM21)</f>
        <v>0</v>
      </c>
      <c r="AO21" s="31">
        <f t="shared" si="6"/>
        <v>0</v>
      </c>
      <c r="AP21" s="28">
        <f t="shared" si="7"/>
        <v>0</v>
      </c>
      <c r="AQ21" s="29">
        <f t="shared" si="8"/>
        <v>0</v>
      </c>
      <c r="AR21" s="30">
        <f t="shared" ref="AR21:AR30" si="27">SUM(AP21:AQ21)</f>
        <v>0</v>
      </c>
      <c r="AS21" s="129">
        <v>0</v>
      </c>
      <c r="AT21" s="129">
        <v>0</v>
      </c>
      <c r="AU21" s="129">
        <v>0</v>
      </c>
      <c r="AV21" s="129">
        <v>0</v>
      </c>
      <c r="AW21" s="129">
        <v>0</v>
      </c>
      <c r="AX21" s="129">
        <v>0</v>
      </c>
      <c r="AY21" s="129">
        <v>0</v>
      </c>
      <c r="AZ21" s="129">
        <v>0</v>
      </c>
    </row>
    <row r="22" spans="1:52" s="13" customFormat="1" ht="40.799999999999997">
      <c r="A22" s="122"/>
      <c r="B22" s="123"/>
      <c r="C22" s="124" t="s">
        <v>32</v>
      </c>
      <c r="D22" s="160" t="s">
        <v>71</v>
      </c>
      <c r="E22" s="167">
        <f t="shared" si="10"/>
        <v>9551000</v>
      </c>
      <c r="F22" s="167">
        <f t="shared" si="11"/>
        <v>666000</v>
      </c>
      <c r="G22" s="167"/>
      <c r="H22" s="175">
        <f t="shared" si="0"/>
        <v>10217000</v>
      </c>
      <c r="I22" s="175"/>
      <c r="J22" s="175"/>
      <c r="K22" s="175"/>
      <c r="L22" s="175"/>
      <c r="M22" s="175"/>
      <c r="N22" s="165">
        <f t="shared" si="18"/>
        <v>8503000</v>
      </c>
      <c r="O22" s="165">
        <f t="shared" si="19"/>
        <v>574000</v>
      </c>
      <c r="P22" s="171">
        <f t="shared" si="22"/>
        <v>9077000</v>
      </c>
      <c r="Q22" s="165">
        <f t="shared" si="20"/>
        <v>0</v>
      </c>
      <c r="R22" s="165">
        <f t="shared" si="21"/>
        <v>0</v>
      </c>
      <c r="S22" s="171">
        <f t="shared" si="23"/>
        <v>0</v>
      </c>
      <c r="T22" s="171">
        <f t="shared" si="24"/>
        <v>0</v>
      </c>
      <c r="U22" s="171">
        <f t="shared" si="25"/>
        <v>0</v>
      </c>
      <c r="V22" s="169">
        <v>8318000</v>
      </c>
      <c r="W22" s="50">
        <v>564000</v>
      </c>
      <c r="X22" s="72">
        <v>8882000</v>
      </c>
      <c r="Y22" s="72">
        <v>6072.14</v>
      </c>
      <c r="Z22" s="72">
        <v>411.72</v>
      </c>
      <c r="AA22" s="72">
        <v>6483.8600000000006</v>
      </c>
      <c r="AB22" s="72">
        <v>1167.0899999999999</v>
      </c>
      <c r="AC22" s="83">
        <v>7650.9500000000007</v>
      </c>
      <c r="AD22" s="49">
        <v>8318000</v>
      </c>
      <c r="AE22" s="50">
        <v>564000</v>
      </c>
      <c r="AF22" s="50">
        <v>8882000</v>
      </c>
      <c r="AG22" s="50">
        <v>6072.14</v>
      </c>
      <c r="AH22" s="50">
        <v>411.72</v>
      </c>
      <c r="AI22" s="50">
        <v>6483.8600000000006</v>
      </c>
      <c r="AJ22" s="50">
        <v>1167.0899999999999</v>
      </c>
      <c r="AK22" s="51">
        <v>7650.9500000000007</v>
      </c>
      <c r="AL22" s="28">
        <f t="shared" si="3"/>
        <v>0</v>
      </c>
      <c r="AM22" s="29">
        <f t="shared" si="4"/>
        <v>0</v>
      </c>
      <c r="AN22" s="29">
        <f t="shared" si="26"/>
        <v>0</v>
      </c>
      <c r="AO22" s="31">
        <f t="shared" si="6"/>
        <v>0</v>
      </c>
      <c r="AP22" s="28">
        <f t="shared" si="7"/>
        <v>185000</v>
      </c>
      <c r="AQ22" s="29">
        <f t="shared" si="8"/>
        <v>10000</v>
      </c>
      <c r="AR22" s="30">
        <f t="shared" si="27"/>
        <v>195000</v>
      </c>
      <c r="AS22" s="129">
        <v>8556000</v>
      </c>
      <c r="AT22" s="129">
        <v>575000</v>
      </c>
      <c r="AU22" s="129">
        <v>9131000</v>
      </c>
      <c r="AV22" s="129">
        <v>6245.88</v>
      </c>
      <c r="AW22" s="129">
        <v>419.75</v>
      </c>
      <c r="AX22" s="129">
        <v>6665.63</v>
      </c>
      <c r="AY22" s="129">
        <v>1199.81</v>
      </c>
      <c r="AZ22" s="129">
        <v>7865.4400000000005</v>
      </c>
    </row>
    <row r="23" spans="1:52" s="13" customFormat="1">
      <c r="A23" s="137"/>
      <c r="B23" s="138"/>
      <c r="C23" s="139" t="s">
        <v>39</v>
      </c>
      <c r="D23" s="139"/>
      <c r="E23" s="167">
        <f t="shared" si="10"/>
        <v>0</v>
      </c>
      <c r="F23" s="167">
        <f t="shared" si="11"/>
        <v>0</v>
      </c>
      <c r="G23" s="167"/>
      <c r="H23" s="175">
        <f t="shared" si="0"/>
        <v>0</v>
      </c>
      <c r="I23" s="175"/>
      <c r="J23" s="175"/>
      <c r="K23" s="175"/>
      <c r="L23" s="175"/>
      <c r="M23" s="175"/>
      <c r="N23" s="166">
        <f t="shared" si="18"/>
        <v>0</v>
      </c>
      <c r="O23" s="166">
        <f t="shared" si="19"/>
        <v>0</v>
      </c>
      <c r="P23" s="170">
        <f t="shared" si="22"/>
        <v>0</v>
      </c>
      <c r="Q23" s="166">
        <f t="shared" si="20"/>
        <v>0</v>
      </c>
      <c r="R23" s="166">
        <f t="shared" si="21"/>
        <v>0</v>
      </c>
      <c r="S23" s="170">
        <f t="shared" si="23"/>
        <v>0</v>
      </c>
      <c r="T23" s="170">
        <f t="shared" si="24"/>
        <v>0</v>
      </c>
      <c r="U23" s="170">
        <f t="shared" si="25"/>
        <v>0</v>
      </c>
      <c r="V23" s="169">
        <v>0</v>
      </c>
      <c r="W23" s="50">
        <v>0</v>
      </c>
      <c r="X23" s="72">
        <v>0</v>
      </c>
      <c r="Y23" s="72">
        <v>0</v>
      </c>
      <c r="Z23" s="72">
        <v>0</v>
      </c>
      <c r="AA23" s="72">
        <v>0</v>
      </c>
      <c r="AB23" s="72">
        <v>0</v>
      </c>
      <c r="AC23" s="83">
        <v>0</v>
      </c>
      <c r="AD23" s="49">
        <v>0</v>
      </c>
      <c r="AE23" s="50">
        <v>0</v>
      </c>
      <c r="AF23" s="50">
        <v>0</v>
      </c>
      <c r="AG23" s="50">
        <v>0</v>
      </c>
      <c r="AH23" s="50">
        <v>0</v>
      </c>
      <c r="AI23" s="50">
        <v>0</v>
      </c>
      <c r="AJ23" s="50">
        <v>0</v>
      </c>
      <c r="AK23" s="51">
        <v>0</v>
      </c>
      <c r="AL23" s="28">
        <f t="shared" si="3"/>
        <v>0</v>
      </c>
      <c r="AM23" s="29">
        <f t="shared" si="4"/>
        <v>0</v>
      </c>
      <c r="AN23" s="29">
        <f t="shared" si="26"/>
        <v>0</v>
      </c>
      <c r="AO23" s="31">
        <f t="shared" si="6"/>
        <v>0</v>
      </c>
      <c r="AP23" s="28">
        <f t="shared" si="7"/>
        <v>0</v>
      </c>
      <c r="AQ23" s="29">
        <f t="shared" si="8"/>
        <v>0</v>
      </c>
      <c r="AR23" s="30">
        <f t="shared" si="27"/>
        <v>0</v>
      </c>
      <c r="AS23" s="130">
        <v>0</v>
      </c>
      <c r="AT23" s="129">
        <v>0</v>
      </c>
      <c r="AU23" s="129">
        <v>0</v>
      </c>
      <c r="AV23" s="129">
        <v>0</v>
      </c>
      <c r="AW23" s="129">
        <v>0</v>
      </c>
      <c r="AX23" s="129">
        <v>0</v>
      </c>
      <c r="AY23" s="129">
        <v>0</v>
      </c>
      <c r="AZ23" s="129">
        <v>0</v>
      </c>
    </row>
    <row r="24" spans="1:52" ht="30.6">
      <c r="A24" s="147"/>
      <c r="B24" s="148"/>
      <c r="C24" s="149" t="s">
        <v>64</v>
      </c>
      <c r="D24" s="160" t="s">
        <v>70</v>
      </c>
      <c r="E24" s="167"/>
      <c r="F24" s="167"/>
      <c r="G24" s="167"/>
      <c r="H24" s="175">
        <f t="shared" si="0"/>
        <v>0</v>
      </c>
      <c r="I24" s="175"/>
      <c r="J24" s="175"/>
      <c r="K24" s="175"/>
      <c r="L24" s="175"/>
      <c r="M24" s="175"/>
      <c r="N24" s="167">
        <f>2884000</f>
        <v>2884000</v>
      </c>
      <c r="O24" s="167">
        <v>448000</v>
      </c>
      <c r="P24" s="168">
        <f t="shared" si="22"/>
        <v>3332000</v>
      </c>
      <c r="Q24" s="167">
        <f t="shared" si="20"/>
        <v>0</v>
      </c>
      <c r="R24" s="167">
        <f t="shared" si="21"/>
        <v>0</v>
      </c>
      <c r="S24" s="168">
        <f t="shared" si="23"/>
        <v>0</v>
      </c>
      <c r="T24" s="168">
        <f t="shared" si="24"/>
        <v>0</v>
      </c>
      <c r="U24" s="168">
        <f t="shared" si="25"/>
        <v>0</v>
      </c>
      <c r="V24" s="150">
        <v>2395800</v>
      </c>
      <c r="W24" s="150">
        <v>411400</v>
      </c>
      <c r="X24" s="155">
        <f>V24+W24</f>
        <v>2807200</v>
      </c>
      <c r="Y24" s="155">
        <v>0</v>
      </c>
      <c r="Z24" s="151">
        <v>0</v>
      </c>
      <c r="AA24" s="151">
        <v>0</v>
      </c>
      <c r="AB24" s="151">
        <v>0</v>
      </c>
      <c r="AC24" s="151">
        <v>0</v>
      </c>
      <c r="AD24" s="152">
        <v>0</v>
      </c>
      <c r="AE24" s="152">
        <v>0</v>
      </c>
      <c r="AF24" s="152">
        <v>0</v>
      </c>
      <c r="AG24" s="152">
        <v>0</v>
      </c>
      <c r="AH24" s="152">
        <v>0</v>
      </c>
      <c r="AI24" s="152">
        <v>0</v>
      </c>
      <c r="AJ24" s="152">
        <v>0</v>
      </c>
      <c r="AK24" s="152">
        <v>0</v>
      </c>
      <c r="AL24" s="153">
        <f t="shared" si="3"/>
        <v>2395800</v>
      </c>
      <c r="AM24" s="153">
        <f t="shared" si="4"/>
        <v>411400</v>
      </c>
      <c r="AN24" s="153">
        <f t="shared" si="26"/>
        <v>2807200</v>
      </c>
      <c r="AO24" s="153">
        <f t="shared" si="6"/>
        <v>0</v>
      </c>
      <c r="AP24" s="153">
        <f t="shared" si="7"/>
        <v>488200</v>
      </c>
      <c r="AQ24" s="153">
        <f t="shared" si="8"/>
        <v>36600</v>
      </c>
      <c r="AR24" s="153">
        <f t="shared" si="27"/>
        <v>524800</v>
      </c>
      <c r="AS24" s="154">
        <v>0</v>
      </c>
      <c r="AT24" s="154">
        <v>0</v>
      </c>
      <c r="AU24" s="154">
        <v>0</v>
      </c>
      <c r="AV24" s="154">
        <v>0</v>
      </c>
      <c r="AW24" s="154">
        <v>0</v>
      </c>
      <c r="AX24" s="154">
        <v>0</v>
      </c>
      <c r="AY24" s="154">
        <v>0</v>
      </c>
      <c r="AZ24" s="154">
        <v>0</v>
      </c>
    </row>
    <row r="25" spans="1:52" s="158" customFormat="1" ht="40.799999999999997">
      <c r="A25" s="147"/>
      <c r="B25" s="148"/>
      <c r="C25" s="149" t="s">
        <v>54</v>
      </c>
      <c r="D25" s="160" t="s">
        <v>72</v>
      </c>
      <c r="E25" s="167">
        <f t="shared" ref="E25:F30" si="28">ROUNDUP(N25/I$2*I$3,-3)</f>
        <v>0</v>
      </c>
      <c r="F25" s="167">
        <f t="shared" si="28"/>
        <v>0</v>
      </c>
      <c r="G25" s="167"/>
      <c r="H25" s="175">
        <f t="shared" si="0"/>
        <v>0</v>
      </c>
      <c r="I25" s="175"/>
      <c r="J25" s="175"/>
      <c r="K25" s="175"/>
      <c r="L25" s="175"/>
      <c r="M25" s="175"/>
      <c r="N25" s="167">
        <f t="shared" ref="N25:N30" si="29">ROUNDUP(V25*ign/igo,-3)</f>
        <v>0</v>
      </c>
      <c r="O25" s="167">
        <f t="shared" ref="O25:O30" si="30">ROUNDUP(W25*iin/iio,-3)</f>
        <v>0</v>
      </c>
      <c r="P25" s="168">
        <f t="shared" si="22"/>
        <v>0</v>
      </c>
      <c r="Q25" s="167">
        <f t="shared" ref="Q25:Q30" si="31">ROUND(N25*premieGMB/1000,2)</f>
        <v>0</v>
      </c>
      <c r="R25" s="167">
        <f t="shared" si="21"/>
        <v>0</v>
      </c>
      <c r="S25" s="168">
        <f t="shared" si="23"/>
        <v>0</v>
      </c>
      <c r="T25" s="168">
        <f t="shared" si="24"/>
        <v>0</v>
      </c>
      <c r="U25" s="168">
        <f t="shared" si="25"/>
        <v>0</v>
      </c>
      <c r="V25" s="150">
        <v>0</v>
      </c>
      <c r="W25" s="150">
        <v>0</v>
      </c>
      <c r="X25" s="155">
        <v>0</v>
      </c>
      <c r="Y25" s="155">
        <v>0</v>
      </c>
      <c r="Z25" s="155">
        <v>0</v>
      </c>
      <c r="AA25" s="155">
        <v>0</v>
      </c>
      <c r="AB25" s="155">
        <v>0</v>
      </c>
      <c r="AC25" s="155">
        <v>0</v>
      </c>
      <c r="AD25" s="150">
        <v>0</v>
      </c>
      <c r="AE25" s="150">
        <v>0</v>
      </c>
      <c r="AF25" s="150">
        <v>0</v>
      </c>
      <c r="AG25" s="150">
        <v>0</v>
      </c>
      <c r="AH25" s="150">
        <v>0</v>
      </c>
      <c r="AI25" s="150">
        <v>0</v>
      </c>
      <c r="AJ25" s="150">
        <v>0</v>
      </c>
      <c r="AK25" s="150">
        <v>0</v>
      </c>
      <c r="AL25" s="156">
        <f t="shared" si="3"/>
        <v>0</v>
      </c>
      <c r="AM25" s="156">
        <f t="shared" si="4"/>
        <v>0</v>
      </c>
      <c r="AN25" s="156">
        <f t="shared" si="26"/>
        <v>0</v>
      </c>
      <c r="AO25" s="156">
        <f t="shared" si="6"/>
        <v>0</v>
      </c>
      <c r="AP25" s="156">
        <f t="shared" si="7"/>
        <v>0</v>
      </c>
      <c r="AQ25" s="156">
        <f t="shared" si="8"/>
        <v>0</v>
      </c>
      <c r="AR25" s="156">
        <f t="shared" si="27"/>
        <v>0</v>
      </c>
      <c r="AS25" s="157">
        <v>0</v>
      </c>
      <c r="AT25" s="157">
        <v>0</v>
      </c>
      <c r="AU25" s="157">
        <v>0</v>
      </c>
      <c r="AV25" s="157">
        <v>0</v>
      </c>
      <c r="AW25" s="157">
        <v>0</v>
      </c>
      <c r="AX25" s="157">
        <v>0</v>
      </c>
      <c r="AY25" s="157">
        <v>0</v>
      </c>
      <c r="AZ25" s="157">
        <v>0</v>
      </c>
    </row>
    <row r="26" spans="1:52" s="13" customFormat="1" hidden="1">
      <c r="A26" s="122"/>
      <c r="B26" s="123"/>
      <c r="C26" s="124" t="s">
        <v>24</v>
      </c>
      <c r="D26" s="124"/>
      <c r="E26" s="167">
        <f t="shared" si="28"/>
        <v>0</v>
      </c>
      <c r="F26" s="167">
        <f t="shared" si="28"/>
        <v>0</v>
      </c>
      <c r="G26" s="167"/>
      <c r="H26" s="175">
        <f t="shared" si="0"/>
        <v>0</v>
      </c>
      <c r="I26" s="175"/>
      <c r="J26" s="175"/>
      <c r="K26" s="175"/>
      <c r="L26" s="175"/>
      <c r="M26" s="175"/>
      <c r="N26" s="165">
        <f t="shared" si="29"/>
        <v>0</v>
      </c>
      <c r="O26" s="165">
        <f t="shared" si="30"/>
        <v>0</v>
      </c>
      <c r="P26" s="171">
        <f t="shared" si="22"/>
        <v>0</v>
      </c>
      <c r="Q26" s="165">
        <f t="shared" si="31"/>
        <v>0</v>
      </c>
      <c r="R26" s="165">
        <f t="shared" si="21"/>
        <v>0</v>
      </c>
      <c r="S26" s="171">
        <f t="shared" si="23"/>
        <v>0</v>
      </c>
      <c r="T26" s="171">
        <f t="shared" si="24"/>
        <v>0</v>
      </c>
      <c r="U26" s="171">
        <f t="shared" si="25"/>
        <v>0</v>
      </c>
      <c r="V26" s="169">
        <v>0</v>
      </c>
      <c r="W26" s="50">
        <v>0</v>
      </c>
      <c r="X26" s="72">
        <v>0</v>
      </c>
      <c r="Y26" s="72">
        <v>0</v>
      </c>
      <c r="Z26" s="72">
        <v>0</v>
      </c>
      <c r="AA26" s="72">
        <v>0</v>
      </c>
      <c r="AB26" s="72">
        <v>0</v>
      </c>
      <c r="AC26" s="83">
        <v>0</v>
      </c>
      <c r="AD26" s="49">
        <v>0</v>
      </c>
      <c r="AE26" s="50">
        <v>0</v>
      </c>
      <c r="AF26" s="50">
        <v>0</v>
      </c>
      <c r="AG26" s="50">
        <v>0</v>
      </c>
      <c r="AH26" s="50">
        <v>0</v>
      </c>
      <c r="AI26" s="50">
        <v>0</v>
      </c>
      <c r="AJ26" s="50">
        <v>0</v>
      </c>
      <c r="AK26" s="51">
        <v>0</v>
      </c>
      <c r="AL26" s="28">
        <f t="shared" si="3"/>
        <v>0</v>
      </c>
      <c r="AM26" s="29">
        <f t="shared" si="4"/>
        <v>0</v>
      </c>
      <c r="AN26" s="29">
        <f t="shared" si="26"/>
        <v>0</v>
      </c>
      <c r="AO26" s="31">
        <f t="shared" si="6"/>
        <v>0</v>
      </c>
      <c r="AP26" s="28">
        <f t="shared" si="7"/>
        <v>0</v>
      </c>
      <c r="AQ26" s="29">
        <f t="shared" si="8"/>
        <v>0</v>
      </c>
      <c r="AR26" s="30">
        <f t="shared" si="27"/>
        <v>0</v>
      </c>
      <c r="AS26" s="129">
        <v>0</v>
      </c>
      <c r="AT26" s="129">
        <v>0</v>
      </c>
      <c r="AU26" s="129">
        <v>0</v>
      </c>
      <c r="AV26" s="129">
        <v>0</v>
      </c>
      <c r="AW26" s="129">
        <v>0</v>
      </c>
      <c r="AX26" s="129">
        <v>0</v>
      </c>
      <c r="AY26" s="129">
        <v>0</v>
      </c>
      <c r="AZ26" s="129">
        <v>0</v>
      </c>
    </row>
    <row r="27" spans="1:52" s="13" customFormat="1" hidden="1">
      <c r="A27" s="122"/>
      <c r="B27" s="123"/>
      <c r="C27" s="124" t="s">
        <v>24</v>
      </c>
      <c r="D27" s="124"/>
      <c r="E27" s="167">
        <f t="shared" si="28"/>
        <v>0</v>
      </c>
      <c r="F27" s="167">
        <f t="shared" si="28"/>
        <v>0</v>
      </c>
      <c r="G27" s="167"/>
      <c r="H27" s="175">
        <f t="shared" si="0"/>
        <v>0</v>
      </c>
      <c r="I27" s="175"/>
      <c r="J27" s="175"/>
      <c r="K27" s="175"/>
      <c r="L27" s="175"/>
      <c r="M27" s="175"/>
      <c r="N27" s="165">
        <f t="shared" si="29"/>
        <v>0</v>
      </c>
      <c r="O27" s="165">
        <f t="shared" si="30"/>
        <v>0</v>
      </c>
      <c r="P27" s="171">
        <f t="shared" si="22"/>
        <v>0</v>
      </c>
      <c r="Q27" s="165">
        <f t="shared" si="31"/>
        <v>0</v>
      </c>
      <c r="R27" s="165">
        <f t="shared" si="21"/>
        <v>0</v>
      </c>
      <c r="S27" s="171">
        <f t="shared" si="23"/>
        <v>0</v>
      </c>
      <c r="T27" s="171">
        <f t="shared" si="24"/>
        <v>0</v>
      </c>
      <c r="U27" s="171">
        <f t="shared" si="25"/>
        <v>0</v>
      </c>
      <c r="V27" s="169">
        <v>0</v>
      </c>
      <c r="W27" s="50">
        <v>0</v>
      </c>
      <c r="X27" s="72">
        <v>0</v>
      </c>
      <c r="Y27" s="72">
        <v>0</v>
      </c>
      <c r="Z27" s="72">
        <v>0</v>
      </c>
      <c r="AA27" s="72">
        <v>0</v>
      </c>
      <c r="AB27" s="72">
        <v>0</v>
      </c>
      <c r="AC27" s="83">
        <v>0</v>
      </c>
      <c r="AD27" s="49">
        <v>0</v>
      </c>
      <c r="AE27" s="50">
        <v>0</v>
      </c>
      <c r="AF27" s="50">
        <v>0</v>
      </c>
      <c r="AG27" s="50">
        <v>0</v>
      </c>
      <c r="AH27" s="50">
        <v>0</v>
      </c>
      <c r="AI27" s="50">
        <v>0</v>
      </c>
      <c r="AJ27" s="50">
        <v>0</v>
      </c>
      <c r="AK27" s="51">
        <v>0</v>
      </c>
      <c r="AL27" s="28">
        <f t="shared" si="3"/>
        <v>0</v>
      </c>
      <c r="AM27" s="29">
        <f t="shared" si="4"/>
        <v>0</v>
      </c>
      <c r="AN27" s="29">
        <f t="shared" si="26"/>
        <v>0</v>
      </c>
      <c r="AO27" s="31">
        <f t="shared" si="6"/>
        <v>0</v>
      </c>
      <c r="AP27" s="28">
        <f t="shared" si="7"/>
        <v>0</v>
      </c>
      <c r="AQ27" s="29">
        <f t="shared" si="8"/>
        <v>0</v>
      </c>
      <c r="AR27" s="30">
        <f t="shared" si="27"/>
        <v>0</v>
      </c>
      <c r="AS27" s="129">
        <v>0</v>
      </c>
      <c r="AT27" s="129">
        <v>0</v>
      </c>
      <c r="AU27" s="129">
        <v>0</v>
      </c>
      <c r="AV27" s="129">
        <v>0</v>
      </c>
      <c r="AW27" s="129">
        <v>0</v>
      </c>
      <c r="AX27" s="129">
        <v>0</v>
      </c>
      <c r="AY27" s="129">
        <v>0</v>
      </c>
      <c r="AZ27" s="129">
        <v>0</v>
      </c>
    </row>
    <row r="28" spans="1:52" s="13" customFormat="1" hidden="1">
      <c r="A28" s="122"/>
      <c r="B28" s="123"/>
      <c r="C28" s="124" t="s">
        <v>24</v>
      </c>
      <c r="D28" s="124"/>
      <c r="E28" s="167">
        <f t="shared" si="28"/>
        <v>0</v>
      </c>
      <c r="F28" s="167">
        <f t="shared" si="28"/>
        <v>0</v>
      </c>
      <c r="G28" s="167"/>
      <c r="H28" s="175">
        <f t="shared" si="0"/>
        <v>0</v>
      </c>
      <c r="I28" s="175"/>
      <c r="J28" s="175"/>
      <c r="K28" s="175"/>
      <c r="L28" s="175"/>
      <c r="M28" s="175"/>
      <c r="N28" s="165">
        <f t="shared" si="29"/>
        <v>0</v>
      </c>
      <c r="O28" s="165">
        <f t="shared" si="30"/>
        <v>0</v>
      </c>
      <c r="P28" s="171">
        <f t="shared" si="22"/>
        <v>0</v>
      </c>
      <c r="Q28" s="165">
        <f t="shared" si="31"/>
        <v>0</v>
      </c>
      <c r="R28" s="165">
        <f t="shared" si="21"/>
        <v>0</v>
      </c>
      <c r="S28" s="171">
        <f t="shared" si="23"/>
        <v>0</v>
      </c>
      <c r="T28" s="171">
        <f t="shared" si="24"/>
        <v>0</v>
      </c>
      <c r="U28" s="171">
        <f t="shared" si="25"/>
        <v>0</v>
      </c>
      <c r="V28" s="169">
        <v>0</v>
      </c>
      <c r="W28" s="50">
        <v>0</v>
      </c>
      <c r="X28" s="72">
        <v>0</v>
      </c>
      <c r="Y28" s="72">
        <v>0</v>
      </c>
      <c r="Z28" s="72">
        <v>0</v>
      </c>
      <c r="AA28" s="72">
        <v>0</v>
      </c>
      <c r="AB28" s="72">
        <v>0</v>
      </c>
      <c r="AC28" s="83">
        <v>0</v>
      </c>
      <c r="AD28" s="49">
        <v>0</v>
      </c>
      <c r="AE28" s="50">
        <v>0</v>
      </c>
      <c r="AF28" s="50">
        <v>0</v>
      </c>
      <c r="AG28" s="50">
        <v>0</v>
      </c>
      <c r="AH28" s="50">
        <v>0</v>
      </c>
      <c r="AI28" s="50">
        <v>0</v>
      </c>
      <c r="AJ28" s="50">
        <v>0</v>
      </c>
      <c r="AK28" s="51">
        <v>0</v>
      </c>
      <c r="AL28" s="28">
        <f t="shared" si="3"/>
        <v>0</v>
      </c>
      <c r="AM28" s="29">
        <f t="shared" si="4"/>
        <v>0</v>
      </c>
      <c r="AN28" s="29">
        <f t="shared" si="26"/>
        <v>0</v>
      </c>
      <c r="AO28" s="31">
        <f t="shared" si="6"/>
        <v>0</v>
      </c>
      <c r="AP28" s="28">
        <f t="shared" si="7"/>
        <v>0</v>
      </c>
      <c r="AQ28" s="29">
        <f t="shared" si="8"/>
        <v>0</v>
      </c>
      <c r="AR28" s="30">
        <f t="shared" si="27"/>
        <v>0</v>
      </c>
      <c r="AS28" s="129">
        <v>0</v>
      </c>
      <c r="AT28" s="129">
        <v>0</v>
      </c>
      <c r="AU28" s="129">
        <v>0</v>
      </c>
      <c r="AV28" s="129">
        <v>0</v>
      </c>
      <c r="AW28" s="129">
        <v>0</v>
      </c>
      <c r="AX28" s="129">
        <v>0</v>
      </c>
      <c r="AY28" s="129">
        <v>0</v>
      </c>
      <c r="AZ28" s="129">
        <v>0</v>
      </c>
    </row>
    <row r="29" spans="1:52" s="13" customFormat="1" hidden="1">
      <c r="A29" s="122"/>
      <c r="B29" s="123"/>
      <c r="C29" s="124" t="s">
        <v>24</v>
      </c>
      <c r="D29" s="124"/>
      <c r="E29" s="167">
        <f t="shared" si="28"/>
        <v>0</v>
      </c>
      <c r="F29" s="167">
        <f t="shared" si="28"/>
        <v>0</v>
      </c>
      <c r="G29" s="167"/>
      <c r="H29" s="175">
        <f t="shared" si="0"/>
        <v>0</v>
      </c>
      <c r="I29" s="175"/>
      <c r="J29" s="175"/>
      <c r="K29" s="175"/>
      <c r="L29" s="175"/>
      <c r="M29" s="175"/>
      <c r="N29" s="165">
        <f t="shared" si="29"/>
        <v>0</v>
      </c>
      <c r="O29" s="165">
        <f t="shared" si="30"/>
        <v>0</v>
      </c>
      <c r="P29" s="171">
        <f t="shared" si="22"/>
        <v>0</v>
      </c>
      <c r="Q29" s="165">
        <f t="shared" si="31"/>
        <v>0</v>
      </c>
      <c r="R29" s="165">
        <f t="shared" si="21"/>
        <v>0</v>
      </c>
      <c r="S29" s="171">
        <f t="shared" si="23"/>
        <v>0</v>
      </c>
      <c r="T29" s="171">
        <f t="shared" si="24"/>
        <v>0</v>
      </c>
      <c r="U29" s="171">
        <f t="shared" si="25"/>
        <v>0</v>
      </c>
      <c r="V29" s="169">
        <v>0</v>
      </c>
      <c r="W29" s="50">
        <v>0</v>
      </c>
      <c r="X29" s="72">
        <v>0</v>
      </c>
      <c r="Y29" s="72">
        <v>0</v>
      </c>
      <c r="Z29" s="72">
        <v>0</v>
      </c>
      <c r="AA29" s="72">
        <v>0</v>
      </c>
      <c r="AB29" s="72">
        <v>0</v>
      </c>
      <c r="AC29" s="83">
        <v>0</v>
      </c>
      <c r="AD29" s="49">
        <v>0</v>
      </c>
      <c r="AE29" s="50">
        <v>0</v>
      </c>
      <c r="AF29" s="50">
        <v>0</v>
      </c>
      <c r="AG29" s="50">
        <v>0</v>
      </c>
      <c r="AH29" s="50">
        <v>0</v>
      </c>
      <c r="AI29" s="50">
        <v>0</v>
      </c>
      <c r="AJ29" s="50">
        <v>0</v>
      </c>
      <c r="AK29" s="51">
        <v>0</v>
      </c>
      <c r="AL29" s="28">
        <f t="shared" si="3"/>
        <v>0</v>
      </c>
      <c r="AM29" s="29">
        <f t="shared" si="4"/>
        <v>0</v>
      </c>
      <c r="AN29" s="29">
        <f t="shared" si="26"/>
        <v>0</v>
      </c>
      <c r="AO29" s="31">
        <f t="shared" si="6"/>
        <v>0</v>
      </c>
      <c r="AP29" s="28">
        <f t="shared" si="7"/>
        <v>0</v>
      </c>
      <c r="AQ29" s="29">
        <f t="shared" si="8"/>
        <v>0</v>
      </c>
      <c r="AR29" s="30">
        <f t="shared" si="27"/>
        <v>0</v>
      </c>
      <c r="AS29" s="129">
        <v>0</v>
      </c>
      <c r="AT29" s="129">
        <v>0</v>
      </c>
      <c r="AU29" s="129">
        <v>0</v>
      </c>
      <c r="AV29" s="129">
        <v>0</v>
      </c>
      <c r="AW29" s="129">
        <v>0</v>
      </c>
      <c r="AX29" s="129">
        <v>0</v>
      </c>
      <c r="AY29" s="129">
        <v>0</v>
      </c>
      <c r="AZ29" s="129">
        <v>0</v>
      </c>
    </row>
    <row r="30" spans="1:52" s="13" customFormat="1" hidden="1">
      <c r="A30" s="122"/>
      <c r="B30" s="123"/>
      <c r="C30" s="124" t="s">
        <v>24</v>
      </c>
      <c r="D30" s="124"/>
      <c r="E30" s="167">
        <f t="shared" si="28"/>
        <v>0</v>
      </c>
      <c r="F30" s="167">
        <f t="shared" si="28"/>
        <v>0</v>
      </c>
      <c r="G30" s="167"/>
      <c r="H30" s="175">
        <f t="shared" si="0"/>
        <v>0</v>
      </c>
      <c r="I30" s="175"/>
      <c r="J30" s="175"/>
      <c r="K30" s="175"/>
      <c r="L30" s="175"/>
      <c r="M30" s="175"/>
      <c r="N30" s="165">
        <f t="shared" si="29"/>
        <v>0</v>
      </c>
      <c r="O30" s="165">
        <f t="shared" si="30"/>
        <v>0</v>
      </c>
      <c r="P30" s="171">
        <f t="shared" si="22"/>
        <v>0</v>
      </c>
      <c r="Q30" s="165">
        <f t="shared" si="31"/>
        <v>0</v>
      </c>
      <c r="R30" s="165">
        <f t="shared" si="21"/>
        <v>0</v>
      </c>
      <c r="S30" s="171">
        <f t="shared" si="23"/>
        <v>0</v>
      </c>
      <c r="T30" s="171">
        <f t="shared" si="24"/>
        <v>0</v>
      </c>
      <c r="U30" s="171">
        <f t="shared" si="25"/>
        <v>0</v>
      </c>
      <c r="V30" s="169">
        <v>0</v>
      </c>
      <c r="W30" s="50">
        <v>0</v>
      </c>
      <c r="X30" s="72">
        <v>0</v>
      </c>
      <c r="Y30" s="72">
        <v>0</v>
      </c>
      <c r="Z30" s="72">
        <v>0</v>
      </c>
      <c r="AA30" s="72">
        <v>0</v>
      </c>
      <c r="AB30" s="72">
        <v>0</v>
      </c>
      <c r="AC30" s="83">
        <v>0</v>
      </c>
      <c r="AD30" s="49">
        <v>0</v>
      </c>
      <c r="AE30" s="50">
        <v>0</v>
      </c>
      <c r="AF30" s="50">
        <v>0</v>
      </c>
      <c r="AG30" s="50">
        <v>0</v>
      </c>
      <c r="AH30" s="50">
        <v>0</v>
      </c>
      <c r="AI30" s="50">
        <v>0</v>
      </c>
      <c r="AJ30" s="50">
        <v>0</v>
      </c>
      <c r="AK30" s="51">
        <v>0</v>
      </c>
      <c r="AL30" s="28">
        <f t="shared" si="3"/>
        <v>0</v>
      </c>
      <c r="AM30" s="29">
        <f t="shared" si="4"/>
        <v>0</v>
      </c>
      <c r="AN30" s="29">
        <f t="shared" si="26"/>
        <v>0</v>
      </c>
      <c r="AO30" s="31">
        <f t="shared" si="6"/>
        <v>0</v>
      </c>
      <c r="AP30" s="28">
        <f t="shared" si="7"/>
        <v>0</v>
      </c>
      <c r="AQ30" s="29">
        <f t="shared" si="8"/>
        <v>0</v>
      </c>
      <c r="AR30" s="30">
        <f t="shared" si="27"/>
        <v>0</v>
      </c>
      <c r="AS30" s="129">
        <v>0</v>
      </c>
      <c r="AT30" s="129">
        <v>0</v>
      </c>
      <c r="AU30" s="129">
        <v>0</v>
      </c>
      <c r="AV30" s="129">
        <v>0</v>
      </c>
      <c r="AW30" s="129">
        <v>0</v>
      </c>
      <c r="AX30" s="129">
        <v>0</v>
      </c>
      <c r="AY30" s="129">
        <v>0</v>
      </c>
      <c r="AZ30" s="129">
        <v>0</v>
      </c>
    </row>
    <row r="31" spans="1:52" s="13" customFormat="1" ht="10.8" thickBot="1">
      <c r="A31" s="32" t="s">
        <v>35</v>
      </c>
      <c r="B31" s="33"/>
      <c r="C31" s="34"/>
      <c r="D31" s="34"/>
      <c r="E31" s="177">
        <f>SUM(E9:E30)</f>
        <v>30967900</v>
      </c>
      <c r="F31" s="177">
        <f>SUM(F9:F30)</f>
        <v>3236100</v>
      </c>
      <c r="G31" s="177"/>
      <c r="H31" s="177">
        <f t="shared" ref="H31:U31" si="32">SUM(H9:H30)</f>
        <v>34204000</v>
      </c>
      <c r="I31" s="177"/>
      <c r="J31" s="177"/>
      <c r="K31" s="177"/>
      <c r="L31" s="177"/>
      <c r="M31" s="177"/>
      <c r="N31" s="52">
        <f t="shared" si="32"/>
        <v>33552000</v>
      </c>
      <c r="O31" s="52">
        <f t="shared" si="32"/>
        <v>3494500</v>
      </c>
      <c r="P31" s="52">
        <f t="shared" si="32"/>
        <v>37046500</v>
      </c>
      <c r="Q31" s="52">
        <f t="shared" si="32"/>
        <v>0</v>
      </c>
      <c r="R31" s="52">
        <f t="shared" si="32"/>
        <v>0</v>
      </c>
      <c r="S31" s="52">
        <f t="shared" si="32"/>
        <v>0</v>
      </c>
      <c r="T31" s="52">
        <f t="shared" si="32"/>
        <v>0</v>
      </c>
      <c r="U31" s="52">
        <f t="shared" si="32"/>
        <v>0</v>
      </c>
      <c r="V31" s="73">
        <v>26374000</v>
      </c>
      <c r="W31" s="74">
        <v>5092000</v>
      </c>
      <c r="X31" s="75">
        <v>31466000</v>
      </c>
      <c r="Y31" s="74">
        <v>19253.020000000004</v>
      </c>
      <c r="Z31" s="74">
        <v>3717.1599999999989</v>
      </c>
      <c r="AA31" s="74">
        <v>22970.180000000004</v>
      </c>
      <c r="AB31" s="74">
        <v>4134.5899999999992</v>
      </c>
      <c r="AC31" s="74">
        <v>27104.770000000008</v>
      </c>
      <c r="AD31" s="52">
        <v>26374000</v>
      </c>
      <c r="AE31" s="52">
        <v>5092000</v>
      </c>
      <c r="AF31" s="52">
        <v>31466000</v>
      </c>
      <c r="AG31" s="52">
        <v>19253.020000000004</v>
      </c>
      <c r="AH31" s="52">
        <v>3717.1599999999989</v>
      </c>
      <c r="AI31" s="52">
        <v>22970.180000000004</v>
      </c>
      <c r="AJ31" s="52">
        <v>4134.5899999999992</v>
      </c>
      <c r="AK31" s="52">
        <v>27104.770000000008</v>
      </c>
      <c r="AL31" s="35">
        <f t="shared" ref="AL31:AZ31" si="33">SUM(AL9:AL30)</f>
        <v>3085800</v>
      </c>
      <c r="AM31" s="36">
        <f t="shared" si="33"/>
        <v>-922700</v>
      </c>
      <c r="AN31" s="37">
        <f t="shared" si="33"/>
        <v>2163100</v>
      </c>
      <c r="AO31" s="36">
        <f t="shared" si="33"/>
        <v>0</v>
      </c>
      <c r="AP31" s="35">
        <f t="shared" si="33"/>
        <v>6114200</v>
      </c>
      <c r="AQ31" s="36">
        <f t="shared" si="33"/>
        <v>222200</v>
      </c>
      <c r="AR31" s="38">
        <f t="shared" si="33"/>
        <v>6336400</v>
      </c>
      <c r="AS31" s="52">
        <f t="shared" si="33"/>
        <v>25051000</v>
      </c>
      <c r="AT31" s="52">
        <f t="shared" si="33"/>
        <v>4276000</v>
      </c>
      <c r="AU31" s="52">
        <f t="shared" si="33"/>
        <v>29327000</v>
      </c>
      <c r="AV31" s="52">
        <f t="shared" si="33"/>
        <v>18287.23</v>
      </c>
      <c r="AW31" s="52">
        <f t="shared" si="33"/>
        <v>3121.4799999999996</v>
      </c>
      <c r="AX31" s="52">
        <f t="shared" si="33"/>
        <v>21408.71</v>
      </c>
      <c r="AY31" s="52">
        <f t="shared" si="33"/>
        <v>3853.5800000000004</v>
      </c>
      <c r="AZ31" s="52">
        <f t="shared" si="33"/>
        <v>25262.29</v>
      </c>
    </row>
    <row r="32" spans="1:52" s="13" customFormat="1" ht="10.8" thickTop="1">
      <c r="A32" s="53"/>
      <c r="B32" s="54"/>
      <c r="C32" s="55"/>
      <c r="D32" s="55"/>
      <c r="E32" s="162"/>
      <c r="F32" s="162"/>
      <c r="G32" s="162"/>
      <c r="H32" s="162"/>
      <c r="I32" s="162"/>
      <c r="J32" s="162"/>
      <c r="K32" s="162"/>
      <c r="L32" s="162"/>
      <c r="M32" s="162"/>
      <c r="N32" s="56"/>
      <c r="O32" s="57"/>
      <c r="P32" s="57"/>
      <c r="Q32" s="57"/>
      <c r="R32" s="57"/>
      <c r="S32" s="57"/>
      <c r="T32" s="57"/>
      <c r="U32" s="57"/>
      <c r="V32" s="58"/>
      <c r="W32" s="57"/>
      <c r="X32" s="76"/>
      <c r="Y32" s="84"/>
      <c r="Z32" s="84"/>
      <c r="AA32" s="84"/>
      <c r="AB32" s="84"/>
      <c r="AC32" s="84"/>
      <c r="AD32" s="56"/>
      <c r="AE32" s="57"/>
      <c r="AF32" s="57"/>
      <c r="AG32" s="57"/>
      <c r="AH32" s="57"/>
      <c r="AI32" s="57"/>
      <c r="AJ32" s="57"/>
      <c r="AK32" s="57"/>
      <c r="AL32" s="60"/>
      <c r="AM32" s="59"/>
      <c r="AN32" s="61"/>
      <c r="AO32" s="59"/>
      <c r="AP32" s="60"/>
      <c r="AQ32" s="59"/>
      <c r="AR32" s="62"/>
      <c r="AS32" s="129"/>
      <c r="AT32" s="129"/>
      <c r="AU32" s="129"/>
      <c r="AV32" s="129"/>
      <c r="AW32" s="129"/>
      <c r="AX32" s="129"/>
      <c r="AY32" s="129"/>
      <c r="AZ32" s="129"/>
    </row>
    <row r="33" spans="1:52" s="13" customFormat="1">
      <c r="A33" s="53" t="s">
        <v>37</v>
      </c>
      <c r="B33" s="54"/>
      <c r="C33" s="55"/>
      <c r="D33" s="55"/>
      <c r="E33" s="162"/>
      <c r="F33" s="162"/>
      <c r="G33" s="162"/>
      <c r="H33" s="162"/>
      <c r="I33" s="162"/>
      <c r="J33" s="162"/>
      <c r="K33" s="162"/>
      <c r="L33" s="162"/>
      <c r="M33" s="162"/>
      <c r="N33" s="56"/>
      <c r="O33" s="57"/>
      <c r="P33" s="57"/>
      <c r="Q33" s="57"/>
      <c r="R33" s="57"/>
      <c r="S33" s="57"/>
      <c r="T33" s="57"/>
      <c r="U33" s="57"/>
      <c r="V33" s="58"/>
      <c r="W33" s="57"/>
      <c r="X33" s="76"/>
      <c r="Y33" s="84"/>
      <c r="Z33" s="84"/>
      <c r="AA33" s="84"/>
      <c r="AB33" s="84"/>
      <c r="AC33" s="84"/>
      <c r="AD33" s="56"/>
      <c r="AE33" s="57"/>
      <c r="AF33" s="57"/>
      <c r="AG33" s="57"/>
      <c r="AH33" s="57"/>
      <c r="AI33" s="57"/>
      <c r="AJ33" s="57"/>
      <c r="AK33" s="57"/>
      <c r="AL33" s="60"/>
      <c r="AM33" s="59"/>
      <c r="AN33" s="61"/>
      <c r="AO33" s="59"/>
      <c r="AP33" s="60"/>
      <c r="AQ33" s="59"/>
      <c r="AR33" s="62"/>
      <c r="AS33" s="129"/>
      <c r="AT33" s="129"/>
      <c r="AU33" s="129"/>
      <c r="AV33" s="129"/>
      <c r="AW33" s="129"/>
      <c r="AX33" s="129"/>
      <c r="AY33" s="129"/>
      <c r="AZ33" s="129"/>
    </row>
    <row r="34" spans="1:52" s="13" customFormat="1">
      <c r="A34" s="53"/>
      <c r="B34" s="54"/>
      <c r="C34" s="55"/>
      <c r="D34" s="55"/>
      <c r="E34" s="162"/>
      <c r="F34" s="162"/>
      <c r="G34" s="162"/>
      <c r="H34" s="162"/>
      <c r="I34" s="162"/>
      <c r="J34" s="162"/>
      <c r="K34" s="162"/>
      <c r="L34" s="162"/>
      <c r="M34" s="162"/>
      <c r="N34" s="56"/>
      <c r="O34" s="57"/>
      <c r="P34" s="57"/>
      <c r="Q34" s="57"/>
      <c r="R34" s="57"/>
      <c r="S34" s="57"/>
      <c r="T34" s="57"/>
      <c r="U34" s="57"/>
      <c r="V34" s="58"/>
      <c r="W34" s="57"/>
      <c r="X34" s="76"/>
      <c r="Y34" s="84"/>
      <c r="Z34" s="84"/>
      <c r="AA34" s="84"/>
      <c r="AB34" s="84"/>
      <c r="AC34" s="84"/>
      <c r="AD34" s="56"/>
      <c r="AE34" s="57"/>
      <c r="AF34" s="57"/>
      <c r="AG34" s="57"/>
      <c r="AH34" s="57"/>
      <c r="AI34" s="57"/>
      <c r="AJ34" s="57"/>
      <c r="AK34" s="57"/>
      <c r="AL34" s="60"/>
      <c r="AM34" s="59"/>
      <c r="AN34" s="61"/>
      <c r="AO34" s="59"/>
      <c r="AP34" s="60"/>
      <c r="AQ34" s="59"/>
      <c r="AR34" s="62"/>
      <c r="AS34" s="129"/>
      <c r="AT34" s="129"/>
      <c r="AU34" s="129"/>
      <c r="AV34" s="129"/>
      <c r="AW34" s="129"/>
      <c r="AX34" s="129"/>
      <c r="AY34" s="129"/>
      <c r="AZ34" s="129"/>
    </row>
    <row r="35" spans="1:52" s="13" customFormat="1" ht="40.799999999999997">
      <c r="A35" s="122">
        <v>64200160</v>
      </c>
      <c r="B35" s="123">
        <v>44620</v>
      </c>
      <c r="C35" s="124" t="s">
        <v>56</v>
      </c>
      <c r="D35" s="160" t="s">
        <v>73</v>
      </c>
      <c r="E35" s="167">
        <f t="shared" ref="E35:E50" si="34">ROUNDUP(N35/I$2*I$3,-3)</f>
        <v>5803000</v>
      </c>
      <c r="F35" s="167">
        <f t="shared" ref="F35:F50" si="35">ROUNDUP(O35/J$2*J$3,-3)</f>
        <v>1215000</v>
      </c>
      <c r="G35" s="167"/>
      <c r="H35" s="175">
        <f t="shared" ref="H35:H50" si="36">E35+F35</f>
        <v>7018000</v>
      </c>
      <c r="I35" s="175"/>
      <c r="J35" s="175"/>
      <c r="K35" s="175"/>
      <c r="L35" s="175"/>
      <c r="M35" s="175"/>
      <c r="N35" s="173">
        <f t="shared" ref="N35:N50" si="37">ROUNDUP(V35*ign/igo,-3)</f>
        <v>5166000</v>
      </c>
      <c r="O35" s="172">
        <f t="shared" ref="O35:O50" si="38">ROUNDUP(W35*iin/iio,-3)</f>
        <v>1047000</v>
      </c>
      <c r="P35" s="173">
        <f t="shared" ref="P35:P50" si="39">SUM(N35:O35)</f>
        <v>6213000</v>
      </c>
      <c r="Q35" s="173">
        <f t="shared" ref="Q35:Q50" si="40">ROUND(N35*premieOWS/1000,2)</f>
        <v>0</v>
      </c>
      <c r="R35" s="173">
        <f t="shared" ref="R35:R50" si="41">ROUND(O35*premieOWS/1000,2)</f>
        <v>0</v>
      </c>
      <c r="S35" s="173">
        <f>Q35+R35</f>
        <v>0</v>
      </c>
      <c r="T35" s="173">
        <f t="shared" si="24"/>
        <v>0</v>
      </c>
      <c r="U35" s="173">
        <f>S35+T35</f>
        <v>0</v>
      </c>
      <c r="V35" s="164">
        <v>5053000</v>
      </c>
      <c r="W35" s="125">
        <v>1030000</v>
      </c>
      <c r="X35" s="126">
        <v>6083000</v>
      </c>
      <c r="Y35" s="126">
        <v>3688.69</v>
      </c>
      <c r="Z35" s="126">
        <v>751.9</v>
      </c>
      <c r="AA35" s="126">
        <v>4440.59</v>
      </c>
      <c r="AB35" s="126">
        <v>799.31</v>
      </c>
      <c r="AC35" s="126">
        <v>5239.8999999999996</v>
      </c>
      <c r="AD35" s="125">
        <v>5053000</v>
      </c>
      <c r="AE35" s="125">
        <v>1030000</v>
      </c>
      <c r="AF35" s="125">
        <v>6083000</v>
      </c>
      <c r="AG35" s="125">
        <v>3688.69</v>
      </c>
      <c r="AH35" s="125">
        <v>751.9</v>
      </c>
      <c r="AI35" s="125">
        <v>4440.59</v>
      </c>
      <c r="AJ35" s="125">
        <v>799.31</v>
      </c>
      <c r="AK35" s="125">
        <v>5239.8999999999996</v>
      </c>
      <c r="AL35" s="121">
        <f t="shared" ref="AL35:AL50" si="42">V35-AD35</f>
        <v>0</v>
      </c>
      <c r="AM35" s="14">
        <f t="shared" ref="AM35:AM50" si="43">W35-AE35</f>
        <v>0</v>
      </c>
      <c r="AN35" s="14">
        <f>SUM(AL35:AM35)</f>
        <v>0</v>
      </c>
      <c r="AO35" s="12">
        <f t="shared" ref="AO35:AO50" si="44">ROUND(AN35*premieOWS/2000,2)</f>
        <v>0</v>
      </c>
      <c r="AP35" s="25">
        <f t="shared" ref="AP35:AP50" si="45">N35-V35</f>
        <v>113000</v>
      </c>
      <c r="AQ35" s="14">
        <f t="shared" ref="AQ35:AQ50" si="46">O35-W35</f>
        <v>17000</v>
      </c>
      <c r="AR35" s="26">
        <f t="shared" ref="AR35:AR50" si="47">SUM(AP35:AQ35)</f>
        <v>130000</v>
      </c>
      <c r="AS35" s="129">
        <v>5198000</v>
      </c>
      <c r="AT35" s="129">
        <v>1050000</v>
      </c>
      <c r="AU35" s="129">
        <v>6248000</v>
      </c>
      <c r="AV35" s="129">
        <v>3794.54</v>
      </c>
      <c r="AW35" s="129">
        <v>766.5</v>
      </c>
      <c r="AX35" s="129">
        <v>4561.04</v>
      </c>
      <c r="AY35" s="129">
        <v>820.99</v>
      </c>
      <c r="AZ35" s="129">
        <v>5382.03</v>
      </c>
    </row>
    <row r="36" spans="1:52" s="13" customFormat="1" ht="51">
      <c r="A36" s="122">
        <v>64200160</v>
      </c>
      <c r="B36" s="123">
        <v>44620</v>
      </c>
      <c r="C36" s="124" t="s">
        <v>49</v>
      </c>
      <c r="D36" s="160" t="s">
        <v>73</v>
      </c>
      <c r="E36" s="167">
        <f t="shared" si="34"/>
        <v>2963000</v>
      </c>
      <c r="F36" s="167">
        <f t="shared" si="35"/>
        <v>190000</v>
      </c>
      <c r="G36" s="167"/>
      <c r="H36" s="175">
        <f t="shared" si="36"/>
        <v>3153000</v>
      </c>
      <c r="I36" s="175"/>
      <c r="J36" s="175"/>
      <c r="K36" s="175"/>
      <c r="L36" s="175"/>
      <c r="M36" s="175"/>
      <c r="N36" s="173">
        <f t="shared" si="37"/>
        <v>2638000</v>
      </c>
      <c r="O36" s="172">
        <f t="shared" si="38"/>
        <v>163000</v>
      </c>
      <c r="P36" s="173">
        <f t="shared" si="39"/>
        <v>2801000</v>
      </c>
      <c r="Q36" s="173">
        <f t="shared" si="40"/>
        <v>0</v>
      </c>
      <c r="R36" s="173">
        <f t="shared" si="41"/>
        <v>0</v>
      </c>
      <c r="S36" s="173">
        <f t="shared" ref="S36:S41" si="48">Q36+R36</f>
        <v>0</v>
      </c>
      <c r="T36" s="173">
        <f t="shared" si="24"/>
        <v>0</v>
      </c>
      <c r="U36" s="173">
        <f t="shared" ref="U36:U41" si="49">S36+T36</f>
        <v>0</v>
      </c>
      <c r="V36" s="121">
        <v>2580000</v>
      </c>
      <c r="W36" s="14">
        <v>160000</v>
      </c>
      <c r="X36" s="71">
        <v>2740000</v>
      </c>
      <c r="Y36" s="71">
        <v>1883.4</v>
      </c>
      <c r="Z36" s="71">
        <v>116.8</v>
      </c>
      <c r="AA36" s="71">
        <v>2000.2</v>
      </c>
      <c r="AB36" s="71">
        <v>360.04</v>
      </c>
      <c r="AC36" s="82">
        <v>2360.2400000000002</v>
      </c>
      <c r="AD36" s="25">
        <v>2580000</v>
      </c>
      <c r="AE36" s="14">
        <v>160000</v>
      </c>
      <c r="AF36" s="14">
        <v>2740000</v>
      </c>
      <c r="AG36" s="14">
        <v>1883.4</v>
      </c>
      <c r="AH36" s="14">
        <v>116.8</v>
      </c>
      <c r="AI36" s="14">
        <v>2000.2</v>
      </c>
      <c r="AJ36" s="14">
        <v>360.04</v>
      </c>
      <c r="AK36" s="26">
        <v>2360.2400000000002</v>
      </c>
      <c r="AL36" s="25">
        <f t="shared" si="42"/>
        <v>0</v>
      </c>
      <c r="AM36" s="14">
        <f t="shared" si="43"/>
        <v>0</v>
      </c>
      <c r="AN36" s="14">
        <f t="shared" ref="AN36:AN41" si="50">SUM(AL36:AM36)</f>
        <v>0</v>
      </c>
      <c r="AO36" s="12">
        <f t="shared" si="44"/>
        <v>0</v>
      </c>
      <c r="AP36" s="25">
        <f t="shared" si="45"/>
        <v>58000</v>
      </c>
      <c r="AQ36" s="14">
        <f t="shared" si="46"/>
        <v>3000</v>
      </c>
      <c r="AR36" s="26">
        <f t="shared" si="47"/>
        <v>61000</v>
      </c>
      <c r="AS36" s="129">
        <v>2654000</v>
      </c>
      <c r="AT36" s="129">
        <v>163000</v>
      </c>
      <c r="AU36" s="129">
        <v>2817000</v>
      </c>
      <c r="AV36" s="129">
        <v>1937.42</v>
      </c>
      <c r="AW36" s="129">
        <v>118.99</v>
      </c>
      <c r="AX36" s="129">
        <v>2056.41</v>
      </c>
      <c r="AY36" s="129">
        <v>370.15</v>
      </c>
      <c r="AZ36" s="129">
        <v>2426.56</v>
      </c>
    </row>
    <row r="37" spans="1:52" s="13" customFormat="1" ht="40.799999999999997">
      <c r="A37" s="122">
        <v>64200260</v>
      </c>
      <c r="B37" s="123">
        <v>44620</v>
      </c>
      <c r="C37" s="124" t="s">
        <v>57</v>
      </c>
      <c r="D37" s="160" t="s">
        <v>73</v>
      </c>
      <c r="E37" s="167">
        <f t="shared" si="34"/>
        <v>4561000</v>
      </c>
      <c r="F37" s="167">
        <f t="shared" si="35"/>
        <v>556000</v>
      </c>
      <c r="G37" s="167"/>
      <c r="H37" s="175">
        <f t="shared" si="36"/>
        <v>5117000</v>
      </c>
      <c r="I37" s="175"/>
      <c r="J37" s="175"/>
      <c r="K37" s="175"/>
      <c r="L37" s="175"/>
      <c r="M37" s="175"/>
      <c r="N37" s="173">
        <f t="shared" si="37"/>
        <v>4060000</v>
      </c>
      <c r="O37" s="172">
        <f t="shared" si="38"/>
        <v>479000</v>
      </c>
      <c r="P37" s="173">
        <f t="shared" si="39"/>
        <v>4539000</v>
      </c>
      <c r="Q37" s="173">
        <f t="shared" si="40"/>
        <v>0</v>
      </c>
      <c r="R37" s="173">
        <f t="shared" si="41"/>
        <v>0</v>
      </c>
      <c r="S37" s="173">
        <f t="shared" si="48"/>
        <v>0</v>
      </c>
      <c r="T37" s="173">
        <f t="shared" si="24"/>
        <v>0</v>
      </c>
      <c r="U37" s="173">
        <f t="shared" si="49"/>
        <v>0</v>
      </c>
      <c r="V37" s="121">
        <v>3971000</v>
      </c>
      <c r="W37" s="14">
        <v>471000</v>
      </c>
      <c r="X37" s="71">
        <v>4442000</v>
      </c>
      <c r="Y37" s="71">
        <v>2898.83</v>
      </c>
      <c r="Z37" s="71">
        <v>343.83</v>
      </c>
      <c r="AA37" s="71">
        <v>3242.66</v>
      </c>
      <c r="AB37" s="71">
        <v>583.67999999999995</v>
      </c>
      <c r="AC37" s="82">
        <v>3826.3399999999997</v>
      </c>
      <c r="AD37" s="25">
        <v>3971000</v>
      </c>
      <c r="AE37" s="14">
        <v>471000</v>
      </c>
      <c r="AF37" s="14">
        <v>4442000</v>
      </c>
      <c r="AG37" s="14">
        <v>2898.83</v>
      </c>
      <c r="AH37" s="14">
        <v>343.83</v>
      </c>
      <c r="AI37" s="14">
        <v>3242.66</v>
      </c>
      <c r="AJ37" s="14">
        <v>583.67999999999995</v>
      </c>
      <c r="AK37" s="26">
        <v>3826.3399999999997</v>
      </c>
      <c r="AL37" s="25">
        <f t="shared" si="42"/>
        <v>0</v>
      </c>
      <c r="AM37" s="14">
        <f t="shared" si="43"/>
        <v>0</v>
      </c>
      <c r="AN37" s="14">
        <f t="shared" si="50"/>
        <v>0</v>
      </c>
      <c r="AO37" s="12">
        <f t="shared" si="44"/>
        <v>0</v>
      </c>
      <c r="AP37" s="25">
        <f t="shared" si="45"/>
        <v>89000</v>
      </c>
      <c r="AQ37" s="14">
        <f t="shared" si="46"/>
        <v>8000</v>
      </c>
      <c r="AR37" s="26">
        <f t="shared" si="47"/>
        <v>97000</v>
      </c>
      <c r="AS37" s="129">
        <v>4085000</v>
      </c>
      <c r="AT37" s="129">
        <v>480000</v>
      </c>
      <c r="AU37" s="129">
        <v>4565000</v>
      </c>
      <c r="AV37" s="129">
        <v>2982.05</v>
      </c>
      <c r="AW37" s="129">
        <v>350.4</v>
      </c>
      <c r="AX37" s="129">
        <v>3332.4500000000003</v>
      </c>
      <c r="AY37" s="129">
        <v>599.84</v>
      </c>
      <c r="AZ37" s="129">
        <v>3932.2900000000004</v>
      </c>
    </row>
    <row r="38" spans="1:52" s="13" customFormat="1" ht="40.799999999999997">
      <c r="A38" s="122">
        <v>64210118</v>
      </c>
      <c r="B38" s="123">
        <v>44620</v>
      </c>
      <c r="C38" s="124" t="s">
        <v>58</v>
      </c>
      <c r="D38" s="160" t="s">
        <v>73</v>
      </c>
      <c r="E38" s="167">
        <f t="shared" si="34"/>
        <v>4726000</v>
      </c>
      <c r="F38" s="167">
        <f t="shared" si="35"/>
        <v>584000</v>
      </c>
      <c r="G38" s="167"/>
      <c r="H38" s="175">
        <f t="shared" si="36"/>
        <v>5310000</v>
      </c>
      <c r="I38" s="175"/>
      <c r="J38" s="175"/>
      <c r="K38" s="175"/>
      <c r="L38" s="175"/>
      <c r="M38" s="175"/>
      <c r="N38" s="173">
        <f t="shared" si="37"/>
        <v>4207000</v>
      </c>
      <c r="O38" s="172">
        <f t="shared" si="38"/>
        <v>503000</v>
      </c>
      <c r="P38" s="173">
        <f t="shared" si="39"/>
        <v>4710000</v>
      </c>
      <c r="Q38" s="173">
        <f t="shared" si="40"/>
        <v>0</v>
      </c>
      <c r="R38" s="173">
        <f t="shared" si="41"/>
        <v>0</v>
      </c>
      <c r="S38" s="173">
        <f t="shared" si="48"/>
        <v>0</v>
      </c>
      <c r="T38" s="173">
        <f t="shared" si="24"/>
        <v>0</v>
      </c>
      <c r="U38" s="173">
        <f t="shared" si="49"/>
        <v>0</v>
      </c>
      <c r="V38" s="121">
        <v>4115000</v>
      </c>
      <c r="W38" s="14">
        <v>494000</v>
      </c>
      <c r="X38" s="71">
        <v>4609000</v>
      </c>
      <c r="Y38" s="71">
        <v>3003.95</v>
      </c>
      <c r="Z38" s="71">
        <v>360.62</v>
      </c>
      <c r="AA38" s="71">
        <v>3364.5699999999997</v>
      </c>
      <c r="AB38" s="71">
        <v>605.62</v>
      </c>
      <c r="AC38" s="82">
        <v>3970.1899999999996</v>
      </c>
      <c r="AD38" s="25">
        <v>4115000</v>
      </c>
      <c r="AE38" s="14">
        <v>494000</v>
      </c>
      <c r="AF38" s="14">
        <v>4609000</v>
      </c>
      <c r="AG38" s="14">
        <v>3003.95</v>
      </c>
      <c r="AH38" s="14">
        <v>360.62</v>
      </c>
      <c r="AI38" s="14">
        <v>3364.5699999999997</v>
      </c>
      <c r="AJ38" s="14">
        <v>605.62</v>
      </c>
      <c r="AK38" s="26">
        <v>3970.1899999999996</v>
      </c>
      <c r="AL38" s="25">
        <f t="shared" si="42"/>
        <v>0</v>
      </c>
      <c r="AM38" s="14">
        <f t="shared" si="43"/>
        <v>0</v>
      </c>
      <c r="AN38" s="14">
        <f t="shared" si="50"/>
        <v>0</v>
      </c>
      <c r="AO38" s="12">
        <f t="shared" si="44"/>
        <v>0</v>
      </c>
      <c r="AP38" s="25">
        <f t="shared" si="45"/>
        <v>92000</v>
      </c>
      <c r="AQ38" s="14">
        <f t="shared" si="46"/>
        <v>9000</v>
      </c>
      <c r="AR38" s="26">
        <f t="shared" si="47"/>
        <v>101000</v>
      </c>
      <c r="AS38" s="129">
        <v>4233000</v>
      </c>
      <c r="AT38" s="129">
        <v>504000</v>
      </c>
      <c r="AU38" s="129">
        <v>4737000</v>
      </c>
      <c r="AV38" s="129">
        <v>3090.09</v>
      </c>
      <c r="AW38" s="129">
        <v>367.92</v>
      </c>
      <c r="AX38" s="129">
        <v>3458.01</v>
      </c>
      <c r="AY38" s="129">
        <v>622.44000000000005</v>
      </c>
      <c r="AZ38" s="129">
        <v>4080.4500000000003</v>
      </c>
    </row>
    <row r="39" spans="1:52" s="13" customFormat="1" ht="61.2">
      <c r="A39" s="122">
        <v>64210118</v>
      </c>
      <c r="B39" s="123">
        <v>44620</v>
      </c>
      <c r="C39" s="124" t="s">
        <v>55</v>
      </c>
      <c r="D39" s="160" t="s">
        <v>74</v>
      </c>
      <c r="E39" s="167">
        <f t="shared" si="34"/>
        <v>3525000</v>
      </c>
      <c r="F39" s="167">
        <f t="shared" si="35"/>
        <v>447000</v>
      </c>
      <c r="G39" s="167"/>
      <c r="H39" s="175">
        <f t="shared" si="36"/>
        <v>3972000</v>
      </c>
      <c r="I39" s="175"/>
      <c r="J39" s="175"/>
      <c r="K39" s="175"/>
      <c r="L39" s="175"/>
      <c r="M39" s="175"/>
      <c r="N39" s="173">
        <f t="shared" si="37"/>
        <v>3138000</v>
      </c>
      <c r="O39" s="172">
        <f t="shared" si="38"/>
        <v>385000</v>
      </c>
      <c r="P39" s="173">
        <f t="shared" si="39"/>
        <v>3523000</v>
      </c>
      <c r="Q39" s="173">
        <f t="shared" si="40"/>
        <v>0</v>
      </c>
      <c r="R39" s="173">
        <f t="shared" si="41"/>
        <v>0</v>
      </c>
      <c r="S39" s="173">
        <f t="shared" si="48"/>
        <v>0</v>
      </c>
      <c r="T39" s="173">
        <f t="shared" si="24"/>
        <v>0</v>
      </c>
      <c r="U39" s="173">
        <f t="shared" si="49"/>
        <v>0</v>
      </c>
      <c r="V39" s="121">
        <v>3069000</v>
      </c>
      <c r="W39" s="14">
        <v>378000</v>
      </c>
      <c r="X39" s="71">
        <v>3447000</v>
      </c>
      <c r="Y39" s="71">
        <v>2240.37</v>
      </c>
      <c r="Z39" s="71">
        <v>275.94</v>
      </c>
      <c r="AA39" s="71">
        <v>2516.31</v>
      </c>
      <c r="AB39" s="71">
        <v>452.94</v>
      </c>
      <c r="AC39" s="82">
        <v>2969.25</v>
      </c>
      <c r="AD39" s="25">
        <v>3069000</v>
      </c>
      <c r="AE39" s="14">
        <v>378000</v>
      </c>
      <c r="AF39" s="14">
        <v>3447000</v>
      </c>
      <c r="AG39" s="14">
        <v>2240.37</v>
      </c>
      <c r="AH39" s="14">
        <v>275.94</v>
      </c>
      <c r="AI39" s="14">
        <v>2516.31</v>
      </c>
      <c r="AJ39" s="14">
        <v>452.94</v>
      </c>
      <c r="AK39" s="26">
        <v>2969.25</v>
      </c>
      <c r="AL39" s="25">
        <f t="shared" si="42"/>
        <v>0</v>
      </c>
      <c r="AM39" s="14">
        <f t="shared" si="43"/>
        <v>0</v>
      </c>
      <c r="AN39" s="14">
        <f t="shared" si="50"/>
        <v>0</v>
      </c>
      <c r="AO39" s="12">
        <f t="shared" si="44"/>
        <v>0</v>
      </c>
      <c r="AP39" s="25">
        <f t="shared" si="45"/>
        <v>69000</v>
      </c>
      <c r="AQ39" s="14">
        <f t="shared" si="46"/>
        <v>7000</v>
      </c>
      <c r="AR39" s="26">
        <f t="shared" si="47"/>
        <v>76000</v>
      </c>
      <c r="AS39" s="129">
        <v>3157000</v>
      </c>
      <c r="AT39" s="129">
        <v>386000</v>
      </c>
      <c r="AU39" s="129">
        <v>3543000</v>
      </c>
      <c r="AV39" s="129">
        <v>2304.61</v>
      </c>
      <c r="AW39" s="129">
        <v>281.77999999999997</v>
      </c>
      <c r="AX39" s="129">
        <v>2586.3900000000003</v>
      </c>
      <c r="AY39" s="129">
        <v>465.55</v>
      </c>
      <c r="AZ39" s="129">
        <v>3051.9400000000005</v>
      </c>
    </row>
    <row r="40" spans="1:52" s="13" customFormat="1" ht="61.2">
      <c r="A40" s="122">
        <v>64210118</v>
      </c>
      <c r="B40" s="123">
        <v>44620</v>
      </c>
      <c r="C40" s="182" t="s">
        <v>61</v>
      </c>
      <c r="D40" s="160" t="s">
        <v>75</v>
      </c>
      <c r="E40" s="167">
        <f t="shared" si="34"/>
        <v>3813000</v>
      </c>
      <c r="F40" s="167">
        <f t="shared" si="35"/>
        <v>409000</v>
      </c>
      <c r="G40" s="167"/>
      <c r="H40" s="175">
        <f t="shared" si="36"/>
        <v>4222000</v>
      </c>
      <c r="I40" s="175"/>
      <c r="J40" s="175"/>
      <c r="K40" s="175"/>
      <c r="L40" s="175"/>
      <c r="M40" s="175"/>
      <c r="N40" s="173">
        <f t="shared" si="37"/>
        <v>3394000</v>
      </c>
      <c r="O40" s="172">
        <f t="shared" si="38"/>
        <v>352000</v>
      </c>
      <c r="P40" s="173">
        <f t="shared" si="39"/>
        <v>3746000</v>
      </c>
      <c r="Q40" s="173">
        <f t="shared" si="40"/>
        <v>0</v>
      </c>
      <c r="R40" s="173">
        <f t="shared" si="41"/>
        <v>0</v>
      </c>
      <c r="S40" s="173">
        <f t="shared" si="48"/>
        <v>0</v>
      </c>
      <c r="T40" s="173">
        <f t="shared" si="24"/>
        <v>0</v>
      </c>
      <c r="U40" s="173">
        <f t="shared" si="49"/>
        <v>0</v>
      </c>
      <c r="V40" s="121">
        <v>3320000</v>
      </c>
      <c r="W40" s="14">
        <v>346000</v>
      </c>
      <c r="X40" s="71">
        <v>3666000</v>
      </c>
      <c r="Y40" s="71">
        <v>2423.6</v>
      </c>
      <c r="Z40" s="71">
        <v>252.58</v>
      </c>
      <c r="AA40" s="71">
        <v>2676.18</v>
      </c>
      <c r="AB40" s="71">
        <v>481.71</v>
      </c>
      <c r="AC40" s="82">
        <v>3157.89</v>
      </c>
      <c r="AD40" s="25">
        <v>3320000</v>
      </c>
      <c r="AE40" s="14">
        <v>346000</v>
      </c>
      <c r="AF40" s="14">
        <v>3666000</v>
      </c>
      <c r="AG40" s="14">
        <v>2423.6</v>
      </c>
      <c r="AH40" s="14">
        <v>252.58</v>
      </c>
      <c r="AI40" s="14">
        <v>2676.18</v>
      </c>
      <c r="AJ40" s="14">
        <v>481.71</v>
      </c>
      <c r="AK40" s="26">
        <v>3157.89</v>
      </c>
      <c r="AL40" s="25">
        <f t="shared" si="42"/>
        <v>0</v>
      </c>
      <c r="AM40" s="14">
        <f t="shared" si="43"/>
        <v>0</v>
      </c>
      <c r="AN40" s="14">
        <f t="shared" si="50"/>
        <v>0</v>
      </c>
      <c r="AO40" s="12">
        <f t="shared" si="44"/>
        <v>0</v>
      </c>
      <c r="AP40" s="25">
        <f t="shared" si="45"/>
        <v>74000</v>
      </c>
      <c r="AQ40" s="14">
        <f t="shared" si="46"/>
        <v>6000</v>
      </c>
      <c r="AR40" s="26">
        <f t="shared" si="47"/>
        <v>80000</v>
      </c>
      <c r="AS40" s="129">
        <v>3415000</v>
      </c>
      <c r="AT40" s="129">
        <v>353000</v>
      </c>
      <c r="AU40" s="129">
        <v>3768000</v>
      </c>
      <c r="AV40" s="129">
        <v>2492.9499999999998</v>
      </c>
      <c r="AW40" s="129">
        <v>257.69</v>
      </c>
      <c r="AX40" s="129">
        <v>2750.64</v>
      </c>
      <c r="AY40" s="129">
        <v>495.12</v>
      </c>
      <c r="AZ40" s="129">
        <v>3245.7599999999998</v>
      </c>
    </row>
    <row r="41" spans="1:52" s="13" customFormat="1" ht="20.399999999999999">
      <c r="A41" s="122"/>
      <c r="B41" s="123"/>
      <c r="C41" s="124" t="s">
        <v>40</v>
      </c>
      <c r="D41" s="160" t="s">
        <v>66</v>
      </c>
      <c r="E41" s="167">
        <f t="shared" si="34"/>
        <v>3879000</v>
      </c>
      <c r="F41" s="167">
        <f t="shared" si="35"/>
        <v>577000</v>
      </c>
      <c r="G41" s="167"/>
      <c r="H41" s="175">
        <f t="shared" si="36"/>
        <v>4456000</v>
      </c>
      <c r="I41" s="175"/>
      <c r="J41" s="175"/>
      <c r="K41" s="175"/>
      <c r="L41" s="175"/>
      <c r="M41" s="175"/>
      <c r="N41" s="173">
        <f t="shared" si="37"/>
        <v>3453000</v>
      </c>
      <c r="O41" s="173">
        <f t="shared" si="38"/>
        <v>497000</v>
      </c>
      <c r="P41" s="174">
        <f t="shared" si="39"/>
        <v>3950000</v>
      </c>
      <c r="Q41" s="173">
        <f t="shared" si="40"/>
        <v>0</v>
      </c>
      <c r="R41" s="173">
        <f t="shared" si="41"/>
        <v>0</v>
      </c>
      <c r="S41" s="174">
        <f t="shared" si="48"/>
        <v>0</v>
      </c>
      <c r="T41" s="174">
        <f t="shared" si="24"/>
        <v>0</v>
      </c>
      <c r="U41" s="174">
        <f t="shared" si="49"/>
        <v>0</v>
      </c>
      <c r="V41" s="169">
        <v>3377000</v>
      </c>
      <c r="W41" s="50">
        <v>488000</v>
      </c>
      <c r="X41" s="72">
        <v>3865000</v>
      </c>
      <c r="Y41" s="72">
        <v>2465.21</v>
      </c>
      <c r="Z41" s="72">
        <v>356.24</v>
      </c>
      <c r="AA41" s="72">
        <v>2821.45</v>
      </c>
      <c r="AB41" s="72">
        <v>507.86</v>
      </c>
      <c r="AC41" s="83">
        <v>3329.31</v>
      </c>
      <c r="AD41" s="49">
        <v>3377000</v>
      </c>
      <c r="AE41" s="50">
        <v>488000</v>
      </c>
      <c r="AF41" s="50">
        <v>3865000</v>
      </c>
      <c r="AG41" s="50">
        <v>2465.21</v>
      </c>
      <c r="AH41" s="50">
        <v>356.24</v>
      </c>
      <c r="AI41" s="50">
        <v>2821.45</v>
      </c>
      <c r="AJ41" s="50">
        <v>507.86</v>
      </c>
      <c r="AK41" s="51">
        <v>3329.31</v>
      </c>
      <c r="AL41" s="28">
        <f t="shared" si="42"/>
        <v>0</v>
      </c>
      <c r="AM41" s="29">
        <f t="shared" si="43"/>
        <v>0</v>
      </c>
      <c r="AN41" s="29">
        <f t="shared" si="50"/>
        <v>0</v>
      </c>
      <c r="AO41" s="31">
        <f t="shared" si="44"/>
        <v>0</v>
      </c>
      <c r="AP41" s="28">
        <f t="shared" si="45"/>
        <v>76000</v>
      </c>
      <c r="AQ41" s="29">
        <f t="shared" si="46"/>
        <v>9000</v>
      </c>
      <c r="AR41" s="30">
        <f t="shared" si="47"/>
        <v>85000</v>
      </c>
      <c r="AS41" s="129">
        <v>3474000</v>
      </c>
      <c r="AT41" s="129">
        <v>498000</v>
      </c>
      <c r="AU41" s="129">
        <v>3972000</v>
      </c>
      <c r="AV41" s="129">
        <v>2536.02</v>
      </c>
      <c r="AW41" s="129">
        <v>363.54</v>
      </c>
      <c r="AX41" s="129">
        <v>2899.56</v>
      </c>
      <c r="AY41" s="129">
        <v>521.91999999999996</v>
      </c>
      <c r="AZ41" s="129">
        <v>3421.48</v>
      </c>
    </row>
    <row r="42" spans="1:52" s="13" customFormat="1" hidden="1">
      <c r="A42" s="122"/>
      <c r="B42" s="123"/>
      <c r="C42" s="124" t="s">
        <v>24</v>
      </c>
      <c r="D42" s="124"/>
      <c r="E42" s="167">
        <f t="shared" si="34"/>
        <v>0</v>
      </c>
      <c r="F42" s="167">
        <f t="shared" si="35"/>
        <v>0</v>
      </c>
      <c r="G42" s="167"/>
      <c r="H42" s="175">
        <f t="shared" si="36"/>
        <v>0</v>
      </c>
      <c r="I42" s="175"/>
      <c r="J42" s="175"/>
      <c r="K42" s="175"/>
      <c r="L42" s="175"/>
      <c r="M42" s="175"/>
      <c r="N42" s="173">
        <f t="shared" si="37"/>
        <v>0</v>
      </c>
      <c r="O42" s="173">
        <f t="shared" si="38"/>
        <v>0</v>
      </c>
      <c r="P42" s="174">
        <f t="shared" si="39"/>
        <v>0</v>
      </c>
      <c r="Q42" s="173">
        <f t="shared" si="40"/>
        <v>0</v>
      </c>
      <c r="R42" s="173">
        <f t="shared" si="41"/>
        <v>0</v>
      </c>
      <c r="S42" s="174">
        <f t="shared" ref="S42:S50" si="51">Q42+R42</f>
        <v>0</v>
      </c>
      <c r="T42" s="174">
        <f t="shared" si="24"/>
        <v>0</v>
      </c>
      <c r="U42" s="174">
        <f t="shared" ref="U42:U50" si="52">S42+T42</f>
        <v>0</v>
      </c>
      <c r="V42" s="169">
        <v>0</v>
      </c>
      <c r="W42" s="50">
        <v>0</v>
      </c>
      <c r="X42" s="72">
        <v>0</v>
      </c>
      <c r="Y42" s="72">
        <v>0</v>
      </c>
      <c r="Z42" s="72">
        <v>0</v>
      </c>
      <c r="AA42" s="72">
        <v>0</v>
      </c>
      <c r="AB42" s="72">
        <v>0</v>
      </c>
      <c r="AC42" s="83">
        <v>0</v>
      </c>
      <c r="AD42" s="49">
        <v>0</v>
      </c>
      <c r="AE42" s="50">
        <v>0</v>
      </c>
      <c r="AF42" s="50">
        <v>0</v>
      </c>
      <c r="AG42" s="50">
        <v>0</v>
      </c>
      <c r="AH42" s="50">
        <v>0</v>
      </c>
      <c r="AI42" s="50">
        <v>0</v>
      </c>
      <c r="AJ42" s="50">
        <v>0</v>
      </c>
      <c r="AK42" s="51">
        <v>0</v>
      </c>
      <c r="AL42" s="28">
        <f t="shared" si="42"/>
        <v>0</v>
      </c>
      <c r="AM42" s="29">
        <f t="shared" si="43"/>
        <v>0</v>
      </c>
      <c r="AN42" s="29">
        <f t="shared" ref="AN42:AN50" si="53">SUM(AL42:AM42)</f>
        <v>0</v>
      </c>
      <c r="AO42" s="31">
        <f t="shared" si="44"/>
        <v>0</v>
      </c>
      <c r="AP42" s="28">
        <f t="shared" si="45"/>
        <v>0</v>
      </c>
      <c r="AQ42" s="29">
        <f t="shared" si="46"/>
        <v>0</v>
      </c>
      <c r="AR42" s="30">
        <f t="shared" si="47"/>
        <v>0</v>
      </c>
      <c r="AS42" s="129">
        <v>0</v>
      </c>
      <c r="AT42" s="129">
        <v>0</v>
      </c>
      <c r="AU42" s="129">
        <v>0</v>
      </c>
      <c r="AV42" s="129">
        <v>0</v>
      </c>
      <c r="AW42" s="129">
        <v>0</v>
      </c>
      <c r="AX42" s="129">
        <v>0</v>
      </c>
      <c r="AY42" s="129">
        <v>0</v>
      </c>
      <c r="AZ42" s="129">
        <v>0</v>
      </c>
    </row>
    <row r="43" spans="1:52" s="13" customFormat="1" hidden="1">
      <c r="A43" s="122"/>
      <c r="B43" s="123"/>
      <c r="C43" s="124" t="s">
        <v>24</v>
      </c>
      <c r="D43" s="124"/>
      <c r="E43" s="167">
        <f t="shared" si="34"/>
        <v>0</v>
      </c>
      <c r="F43" s="167">
        <f t="shared" si="35"/>
        <v>0</v>
      </c>
      <c r="G43" s="167"/>
      <c r="H43" s="175">
        <f t="shared" si="36"/>
        <v>0</v>
      </c>
      <c r="I43" s="175"/>
      <c r="J43" s="175"/>
      <c r="K43" s="175"/>
      <c r="L43" s="175"/>
      <c r="M43" s="175"/>
      <c r="N43" s="173">
        <f t="shared" si="37"/>
        <v>0</v>
      </c>
      <c r="O43" s="173">
        <f t="shared" si="38"/>
        <v>0</v>
      </c>
      <c r="P43" s="174">
        <f t="shared" si="39"/>
        <v>0</v>
      </c>
      <c r="Q43" s="173">
        <f t="shared" si="40"/>
        <v>0</v>
      </c>
      <c r="R43" s="173">
        <f t="shared" si="41"/>
        <v>0</v>
      </c>
      <c r="S43" s="174">
        <f t="shared" si="51"/>
        <v>0</v>
      </c>
      <c r="T43" s="174">
        <f t="shared" si="24"/>
        <v>0</v>
      </c>
      <c r="U43" s="174">
        <f t="shared" si="52"/>
        <v>0</v>
      </c>
      <c r="V43" s="169">
        <v>0</v>
      </c>
      <c r="W43" s="50">
        <v>0</v>
      </c>
      <c r="X43" s="72">
        <v>0</v>
      </c>
      <c r="Y43" s="72">
        <v>0</v>
      </c>
      <c r="Z43" s="72">
        <v>0</v>
      </c>
      <c r="AA43" s="72">
        <v>0</v>
      </c>
      <c r="AB43" s="72">
        <v>0</v>
      </c>
      <c r="AC43" s="83">
        <v>0</v>
      </c>
      <c r="AD43" s="49">
        <v>0</v>
      </c>
      <c r="AE43" s="50">
        <v>0</v>
      </c>
      <c r="AF43" s="50">
        <v>0</v>
      </c>
      <c r="AG43" s="50">
        <v>0</v>
      </c>
      <c r="AH43" s="50">
        <v>0</v>
      </c>
      <c r="AI43" s="50">
        <v>0</v>
      </c>
      <c r="AJ43" s="50">
        <v>0</v>
      </c>
      <c r="AK43" s="51">
        <v>0</v>
      </c>
      <c r="AL43" s="28">
        <f t="shared" si="42"/>
        <v>0</v>
      </c>
      <c r="AM43" s="29">
        <f t="shared" si="43"/>
        <v>0</v>
      </c>
      <c r="AN43" s="29">
        <f t="shared" si="53"/>
        <v>0</v>
      </c>
      <c r="AO43" s="31">
        <f t="shared" si="44"/>
        <v>0</v>
      </c>
      <c r="AP43" s="28">
        <f t="shared" si="45"/>
        <v>0</v>
      </c>
      <c r="AQ43" s="29">
        <f t="shared" si="46"/>
        <v>0</v>
      </c>
      <c r="AR43" s="30">
        <f t="shared" si="47"/>
        <v>0</v>
      </c>
      <c r="AS43" s="129">
        <v>0</v>
      </c>
      <c r="AT43" s="129">
        <v>0</v>
      </c>
      <c r="AU43" s="129">
        <v>0</v>
      </c>
      <c r="AV43" s="129">
        <v>0</v>
      </c>
      <c r="AW43" s="129">
        <v>0</v>
      </c>
      <c r="AX43" s="129">
        <v>0</v>
      </c>
      <c r="AY43" s="129">
        <v>0</v>
      </c>
      <c r="AZ43" s="129">
        <v>0</v>
      </c>
    </row>
    <row r="44" spans="1:52" s="13" customFormat="1" hidden="1">
      <c r="A44" s="122"/>
      <c r="B44" s="123"/>
      <c r="C44" s="124" t="s">
        <v>24</v>
      </c>
      <c r="D44" s="124"/>
      <c r="E44" s="167">
        <f t="shared" si="34"/>
        <v>0</v>
      </c>
      <c r="F44" s="167">
        <f t="shared" si="35"/>
        <v>0</v>
      </c>
      <c r="G44" s="167"/>
      <c r="H44" s="175">
        <f t="shared" si="36"/>
        <v>0</v>
      </c>
      <c r="I44" s="175"/>
      <c r="J44" s="175"/>
      <c r="K44" s="175"/>
      <c r="L44" s="175"/>
      <c r="M44" s="175"/>
      <c r="N44" s="173">
        <f t="shared" si="37"/>
        <v>0</v>
      </c>
      <c r="O44" s="173">
        <f t="shared" si="38"/>
        <v>0</v>
      </c>
      <c r="P44" s="174">
        <f t="shared" si="39"/>
        <v>0</v>
      </c>
      <c r="Q44" s="173">
        <f t="shared" si="40"/>
        <v>0</v>
      </c>
      <c r="R44" s="173">
        <f t="shared" si="41"/>
        <v>0</v>
      </c>
      <c r="S44" s="174">
        <f t="shared" si="51"/>
        <v>0</v>
      </c>
      <c r="T44" s="174">
        <f t="shared" si="24"/>
        <v>0</v>
      </c>
      <c r="U44" s="174">
        <f t="shared" si="52"/>
        <v>0</v>
      </c>
      <c r="V44" s="169">
        <v>0</v>
      </c>
      <c r="W44" s="50">
        <v>0</v>
      </c>
      <c r="X44" s="72">
        <v>0</v>
      </c>
      <c r="Y44" s="72">
        <v>0</v>
      </c>
      <c r="Z44" s="72">
        <v>0</v>
      </c>
      <c r="AA44" s="72">
        <v>0</v>
      </c>
      <c r="AB44" s="72">
        <v>0</v>
      </c>
      <c r="AC44" s="83">
        <v>0</v>
      </c>
      <c r="AD44" s="49">
        <v>0</v>
      </c>
      <c r="AE44" s="50">
        <v>0</v>
      </c>
      <c r="AF44" s="50">
        <v>0</v>
      </c>
      <c r="AG44" s="50">
        <v>0</v>
      </c>
      <c r="AH44" s="50">
        <v>0</v>
      </c>
      <c r="AI44" s="50">
        <v>0</v>
      </c>
      <c r="AJ44" s="50">
        <v>0</v>
      </c>
      <c r="AK44" s="51">
        <v>0</v>
      </c>
      <c r="AL44" s="28">
        <f t="shared" si="42"/>
        <v>0</v>
      </c>
      <c r="AM44" s="29">
        <f t="shared" si="43"/>
        <v>0</v>
      </c>
      <c r="AN44" s="29">
        <f t="shared" si="53"/>
        <v>0</v>
      </c>
      <c r="AO44" s="31">
        <f t="shared" si="44"/>
        <v>0</v>
      </c>
      <c r="AP44" s="28">
        <f t="shared" si="45"/>
        <v>0</v>
      </c>
      <c r="AQ44" s="29">
        <f t="shared" si="46"/>
        <v>0</v>
      </c>
      <c r="AR44" s="30">
        <f t="shared" si="47"/>
        <v>0</v>
      </c>
      <c r="AS44" s="129">
        <v>0</v>
      </c>
      <c r="AT44" s="129">
        <v>0</v>
      </c>
      <c r="AU44" s="129">
        <v>0</v>
      </c>
      <c r="AV44" s="129">
        <v>0</v>
      </c>
      <c r="AW44" s="129">
        <v>0</v>
      </c>
      <c r="AX44" s="129">
        <v>0</v>
      </c>
      <c r="AY44" s="129">
        <v>0</v>
      </c>
      <c r="AZ44" s="129">
        <v>0</v>
      </c>
    </row>
    <row r="45" spans="1:52" s="13" customFormat="1" hidden="1">
      <c r="A45" s="122"/>
      <c r="B45" s="123"/>
      <c r="C45" s="124" t="s">
        <v>24</v>
      </c>
      <c r="D45" s="124"/>
      <c r="E45" s="167">
        <f t="shared" si="34"/>
        <v>0</v>
      </c>
      <c r="F45" s="167">
        <f t="shared" si="35"/>
        <v>0</v>
      </c>
      <c r="G45" s="167"/>
      <c r="H45" s="175">
        <f t="shared" si="36"/>
        <v>0</v>
      </c>
      <c r="I45" s="175"/>
      <c r="J45" s="175"/>
      <c r="K45" s="175"/>
      <c r="L45" s="175"/>
      <c r="M45" s="175"/>
      <c r="N45" s="173">
        <f t="shared" si="37"/>
        <v>0</v>
      </c>
      <c r="O45" s="173">
        <f t="shared" si="38"/>
        <v>0</v>
      </c>
      <c r="P45" s="174">
        <f t="shared" si="39"/>
        <v>0</v>
      </c>
      <c r="Q45" s="173">
        <f t="shared" si="40"/>
        <v>0</v>
      </c>
      <c r="R45" s="173">
        <f t="shared" si="41"/>
        <v>0</v>
      </c>
      <c r="S45" s="174">
        <f t="shared" si="51"/>
        <v>0</v>
      </c>
      <c r="T45" s="174">
        <f t="shared" si="24"/>
        <v>0</v>
      </c>
      <c r="U45" s="174">
        <f t="shared" si="52"/>
        <v>0</v>
      </c>
      <c r="V45" s="169">
        <v>0</v>
      </c>
      <c r="W45" s="50">
        <v>0</v>
      </c>
      <c r="X45" s="72">
        <v>0</v>
      </c>
      <c r="Y45" s="72">
        <v>0</v>
      </c>
      <c r="Z45" s="72">
        <v>0</v>
      </c>
      <c r="AA45" s="72">
        <v>0</v>
      </c>
      <c r="AB45" s="72">
        <v>0</v>
      </c>
      <c r="AC45" s="83">
        <v>0</v>
      </c>
      <c r="AD45" s="49">
        <v>0</v>
      </c>
      <c r="AE45" s="50">
        <v>0</v>
      </c>
      <c r="AF45" s="50">
        <v>0</v>
      </c>
      <c r="AG45" s="50">
        <v>0</v>
      </c>
      <c r="AH45" s="50">
        <v>0</v>
      </c>
      <c r="AI45" s="50">
        <v>0</v>
      </c>
      <c r="AJ45" s="50">
        <v>0</v>
      </c>
      <c r="AK45" s="51">
        <v>0</v>
      </c>
      <c r="AL45" s="28">
        <f t="shared" si="42"/>
        <v>0</v>
      </c>
      <c r="AM45" s="29">
        <f t="shared" si="43"/>
        <v>0</v>
      </c>
      <c r="AN45" s="29">
        <f t="shared" si="53"/>
        <v>0</v>
      </c>
      <c r="AO45" s="31">
        <f t="shared" si="44"/>
        <v>0</v>
      </c>
      <c r="AP45" s="28">
        <f t="shared" si="45"/>
        <v>0</v>
      </c>
      <c r="AQ45" s="29">
        <f t="shared" si="46"/>
        <v>0</v>
      </c>
      <c r="AR45" s="30">
        <f t="shared" si="47"/>
        <v>0</v>
      </c>
      <c r="AS45" s="129">
        <v>0</v>
      </c>
      <c r="AT45" s="129">
        <v>0</v>
      </c>
      <c r="AU45" s="129">
        <v>0</v>
      </c>
      <c r="AV45" s="129">
        <v>0</v>
      </c>
      <c r="AW45" s="129">
        <v>0</v>
      </c>
      <c r="AX45" s="129">
        <v>0</v>
      </c>
      <c r="AY45" s="129">
        <v>0</v>
      </c>
      <c r="AZ45" s="129">
        <v>0</v>
      </c>
    </row>
    <row r="46" spans="1:52" s="13" customFormat="1" hidden="1">
      <c r="A46" s="122"/>
      <c r="B46" s="123"/>
      <c r="C46" s="124" t="s">
        <v>24</v>
      </c>
      <c r="D46" s="124"/>
      <c r="E46" s="167">
        <f t="shared" si="34"/>
        <v>0</v>
      </c>
      <c r="F46" s="167">
        <f t="shared" si="35"/>
        <v>0</v>
      </c>
      <c r="G46" s="167"/>
      <c r="H46" s="175">
        <f t="shared" si="36"/>
        <v>0</v>
      </c>
      <c r="I46" s="175"/>
      <c r="J46" s="175"/>
      <c r="K46" s="175"/>
      <c r="L46" s="175"/>
      <c r="M46" s="175"/>
      <c r="N46" s="173">
        <f t="shared" si="37"/>
        <v>0</v>
      </c>
      <c r="O46" s="173">
        <f t="shared" si="38"/>
        <v>0</v>
      </c>
      <c r="P46" s="174">
        <f t="shared" si="39"/>
        <v>0</v>
      </c>
      <c r="Q46" s="173">
        <f t="shared" si="40"/>
        <v>0</v>
      </c>
      <c r="R46" s="173">
        <f t="shared" si="41"/>
        <v>0</v>
      </c>
      <c r="S46" s="174">
        <f t="shared" si="51"/>
        <v>0</v>
      </c>
      <c r="T46" s="174">
        <f t="shared" si="24"/>
        <v>0</v>
      </c>
      <c r="U46" s="174">
        <f t="shared" si="52"/>
        <v>0</v>
      </c>
      <c r="V46" s="169">
        <v>0</v>
      </c>
      <c r="W46" s="50">
        <v>0</v>
      </c>
      <c r="X46" s="72">
        <v>0</v>
      </c>
      <c r="Y46" s="72">
        <v>0</v>
      </c>
      <c r="Z46" s="72">
        <v>0</v>
      </c>
      <c r="AA46" s="72">
        <v>0</v>
      </c>
      <c r="AB46" s="72">
        <v>0</v>
      </c>
      <c r="AC46" s="83">
        <v>0</v>
      </c>
      <c r="AD46" s="49">
        <v>0</v>
      </c>
      <c r="AE46" s="50">
        <v>0</v>
      </c>
      <c r="AF46" s="50">
        <v>0</v>
      </c>
      <c r="AG46" s="50">
        <v>0</v>
      </c>
      <c r="AH46" s="50">
        <v>0</v>
      </c>
      <c r="AI46" s="50">
        <v>0</v>
      </c>
      <c r="AJ46" s="50">
        <v>0</v>
      </c>
      <c r="AK46" s="51">
        <v>0</v>
      </c>
      <c r="AL46" s="28">
        <f t="shared" si="42"/>
        <v>0</v>
      </c>
      <c r="AM46" s="29">
        <f t="shared" si="43"/>
        <v>0</v>
      </c>
      <c r="AN46" s="29">
        <f t="shared" si="53"/>
        <v>0</v>
      </c>
      <c r="AO46" s="31">
        <f t="shared" si="44"/>
        <v>0</v>
      </c>
      <c r="AP46" s="28">
        <f t="shared" si="45"/>
        <v>0</v>
      </c>
      <c r="AQ46" s="29">
        <f t="shared" si="46"/>
        <v>0</v>
      </c>
      <c r="AR46" s="30">
        <f t="shared" si="47"/>
        <v>0</v>
      </c>
      <c r="AS46" s="129">
        <v>0</v>
      </c>
      <c r="AT46" s="129">
        <v>0</v>
      </c>
      <c r="AU46" s="129">
        <v>0</v>
      </c>
      <c r="AV46" s="129">
        <v>0</v>
      </c>
      <c r="AW46" s="129">
        <v>0</v>
      </c>
      <c r="AX46" s="129">
        <v>0</v>
      </c>
      <c r="AY46" s="129">
        <v>0</v>
      </c>
      <c r="AZ46" s="129">
        <v>0</v>
      </c>
    </row>
    <row r="47" spans="1:52" s="13" customFormat="1" hidden="1">
      <c r="A47" s="122"/>
      <c r="B47" s="123"/>
      <c r="C47" s="124" t="s">
        <v>24</v>
      </c>
      <c r="D47" s="124"/>
      <c r="E47" s="167">
        <f t="shared" si="34"/>
        <v>0</v>
      </c>
      <c r="F47" s="167">
        <f t="shared" si="35"/>
        <v>0</v>
      </c>
      <c r="G47" s="167"/>
      <c r="H47" s="175">
        <f t="shared" si="36"/>
        <v>0</v>
      </c>
      <c r="I47" s="175"/>
      <c r="J47" s="175"/>
      <c r="K47" s="175"/>
      <c r="L47" s="175"/>
      <c r="M47" s="175"/>
      <c r="N47" s="173">
        <f t="shared" si="37"/>
        <v>0</v>
      </c>
      <c r="O47" s="173">
        <f t="shared" si="38"/>
        <v>0</v>
      </c>
      <c r="P47" s="174">
        <f t="shared" si="39"/>
        <v>0</v>
      </c>
      <c r="Q47" s="173">
        <f t="shared" si="40"/>
        <v>0</v>
      </c>
      <c r="R47" s="173">
        <f t="shared" si="41"/>
        <v>0</v>
      </c>
      <c r="S47" s="174">
        <f t="shared" si="51"/>
        <v>0</v>
      </c>
      <c r="T47" s="174">
        <f t="shared" si="24"/>
        <v>0</v>
      </c>
      <c r="U47" s="174">
        <f t="shared" si="52"/>
        <v>0</v>
      </c>
      <c r="V47" s="169">
        <v>0</v>
      </c>
      <c r="W47" s="50">
        <v>0</v>
      </c>
      <c r="X47" s="72">
        <v>0</v>
      </c>
      <c r="Y47" s="72">
        <v>0</v>
      </c>
      <c r="Z47" s="72">
        <v>0</v>
      </c>
      <c r="AA47" s="72">
        <v>0</v>
      </c>
      <c r="AB47" s="72">
        <v>0</v>
      </c>
      <c r="AC47" s="83">
        <v>0</v>
      </c>
      <c r="AD47" s="49">
        <v>0</v>
      </c>
      <c r="AE47" s="50">
        <v>0</v>
      </c>
      <c r="AF47" s="50">
        <v>0</v>
      </c>
      <c r="AG47" s="50">
        <v>0</v>
      </c>
      <c r="AH47" s="50">
        <v>0</v>
      </c>
      <c r="AI47" s="50">
        <v>0</v>
      </c>
      <c r="AJ47" s="50">
        <v>0</v>
      </c>
      <c r="AK47" s="51">
        <v>0</v>
      </c>
      <c r="AL47" s="28">
        <f t="shared" si="42"/>
        <v>0</v>
      </c>
      <c r="AM47" s="29">
        <f t="shared" si="43"/>
        <v>0</v>
      </c>
      <c r="AN47" s="29">
        <f t="shared" si="53"/>
        <v>0</v>
      </c>
      <c r="AO47" s="31">
        <f t="shared" si="44"/>
        <v>0</v>
      </c>
      <c r="AP47" s="28">
        <f t="shared" si="45"/>
        <v>0</v>
      </c>
      <c r="AQ47" s="29">
        <f t="shared" si="46"/>
        <v>0</v>
      </c>
      <c r="AR47" s="30">
        <f t="shared" si="47"/>
        <v>0</v>
      </c>
      <c r="AS47" s="129">
        <v>0</v>
      </c>
      <c r="AT47" s="129">
        <v>0</v>
      </c>
      <c r="AU47" s="129">
        <v>0</v>
      </c>
      <c r="AV47" s="129">
        <v>0</v>
      </c>
      <c r="AW47" s="129">
        <v>0</v>
      </c>
      <c r="AX47" s="129">
        <v>0</v>
      </c>
      <c r="AY47" s="129">
        <v>0</v>
      </c>
      <c r="AZ47" s="129">
        <v>0</v>
      </c>
    </row>
    <row r="48" spans="1:52" s="13" customFormat="1" hidden="1">
      <c r="A48" s="122"/>
      <c r="B48" s="123"/>
      <c r="C48" s="124" t="s">
        <v>24</v>
      </c>
      <c r="D48" s="124"/>
      <c r="E48" s="167">
        <f t="shared" si="34"/>
        <v>0</v>
      </c>
      <c r="F48" s="167">
        <f t="shared" si="35"/>
        <v>0</v>
      </c>
      <c r="G48" s="167"/>
      <c r="H48" s="175">
        <f t="shared" si="36"/>
        <v>0</v>
      </c>
      <c r="I48" s="175"/>
      <c r="J48" s="175"/>
      <c r="K48" s="175"/>
      <c r="L48" s="175"/>
      <c r="M48" s="175"/>
      <c r="N48" s="173">
        <f t="shared" si="37"/>
        <v>0</v>
      </c>
      <c r="O48" s="173">
        <f t="shared" si="38"/>
        <v>0</v>
      </c>
      <c r="P48" s="174">
        <f t="shared" si="39"/>
        <v>0</v>
      </c>
      <c r="Q48" s="173">
        <f t="shared" si="40"/>
        <v>0</v>
      </c>
      <c r="R48" s="173">
        <f t="shared" si="41"/>
        <v>0</v>
      </c>
      <c r="S48" s="174">
        <f t="shared" si="51"/>
        <v>0</v>
      </c>
      <c r="T48" s="174">
        <f t="shared" si="24"/>
        <v>0</v>
      </c>
      <c r="U48" s="174">
        <f t="shared" si="52"/>
        <v>0</v>
      </c>
      <c r="V48" s="169">
        <v>0</v>
      </c>
      <c r="W48" s="50">
        <v>0</v>
      </c>
      <c r="X48" s="72">
        <v>0</v>
      </c>
      <c r="Y48" s="72">
        <v>0</v>
      </c>
      <c r="Z48" s="72">
        <v>0</v>
      </c>
      <c r="AA48" s="72">
        <v>0</v>
      </c>
      <c r="AB48" s="72">
        <v>0</v>
      </c>
      <c r="AC48" s="83">
        <v>0</v>
      </c>
      <c r="AD48" s="49">
        <v>0</v>
      </c>
      <c r="AE48" s="50">
        <v>0</v>
      </c>
      <c r="AF48" s="50">
        <v>0</v>
      </c>
      <c r="AG48" s="50">
        <v>0</v>
      </c>
      <c r="AH48" s="50">
        <v>0</v>
      </c>
      <c r="AI48" s="50">
        <v>0</v>
      </c>
      <c r="AJ48" s="50">
        <v>0</v>
      </c>
      <c r="AK48" s="51">
        <v>0</v>
      </c>
      <c r="AL48" s="28">
        <f t="shared" si="42"/>
        <v>0</v>
      </c>
      <c r="AM48" s="29">
        <f t="shared" si="43"/>
        <v>0</v>
      </c>
      <c r="AN48" s="29">
        <f t="shared" si="53"/>
        <v>0</v>
      </c>
      <c r="AO48" s="31">
        <f t="shared" si="44"/>
        <v>0</v>
      </c>
      <c r="AP48" s="28">
        <f t="shared" si="45"/>
        <v>0</v>
      </c>
      <c r="AQ48" s="29">
        <f t="shared" si="46"/>
        <v>0</v>
      </c>
      <c r="AR48" s="30">
        <f t="shared" si="47"/>
        <v>0</v>
      </c>
      <c r="AS48" s="129">
        <v>0</v>
      </c>
      <c r="AT48" s="129">
        <v>0</v>
      </c>
      <c r="AU48" s="129">
        <v>0</v>
      </c>
      <c r="AV48" s="129">
        <v>0</v>
      </c>
      <c r="AW48" s="129">
        <v>0</v>
      </c>
      <c r="AX48" s="129">
        <v>0</v>
      </c>
      <c r="AY48" s="129">
        <v>0</v>
      </c>
      <c r="AZ48" s="129">
        <v>0</v>
      </c>
    </row>
    <row r="49" spans="1:52" s="13" customFormat="1" hidden="1">
      <c r="A49" s="122"/>
      <c r="B49" s="123"/>
      <c r="C49" s="124" t="s">
        <v>24</v>
      </c>
      <c r="D49" s="124"/>
      <c r="E49" s="167">
        <f t="shared" si="34"/>
        <v>0</v>
      </c>
      <c r="F49" s="167">
        <f t="shared" si="35"/>
        <v>0</v>
      </c>
      <c r="G49" s="167"/>
      <c r="H49" s="175">
        <f t="shared" si="36"/>
        <v>0</v>
      </c>
      <c r="I49" s="175"/>
      <c r="J49" s="175"/>
      <c r="K49" s="175"/>
      <c r="L49" s="175"/>
      <c r="M49" s="175"/>
      <c r="N49" s="173">
        <f t="shared" si="37"/>
        <v>0</v>
      </c>
      <c r="O49" s="173">
        <f t="shared" si="38"/>
        <v>0</v>
      </c>
      <c r="P49" s="174">
        <f t="shared" si="39"/>
        <v>0</v>
      </c>
      <c r="Q49" s="173">
        <f t="shared" si="40"/>
        <v>0</v>
      </c>
      <c r="R49" s="173">
        <f t="shared" si="41"/>
        <v>0</v>
      </c>
      <c r="S49" s="174">
        <f t="shared" si="51"/>
        <v>0</v>
      </c>
      <c r="T49" s="174">
        <f t="shared" si="24"/>
        <v>0</v>
      </c>
      <c r="U49" s="174">
        <f t="shared" si="52"/>
        <v>0</v>
      </c>
      <c r="V49" s="169">
        <v>0</v>
      </c>
      <c r="W49" s="50">
        <v>0</v>
      </c>
      <c r="X49" s="72">
        <v>0</v>
      </c>
      <c r="Y49" s="72">
        <v>0</v>
      </c>
      <c r="Z49" s="72">
        <v>0</v>
      </c>
      <c r="AA49" s="72">
        <v>0</v>
      </c>
      <c r="AB49" s="72">
        <v>0</v>
      </c>
      <c r="AC49" s="83">
        <v>0</v>
      </c>
      <c r="AD49" s="49">
        <v>0</v>
      </c>
      <c r="AE49" s="50">
        <v>0</v>
      </c>
      <c r="AF49" s="50">
        <v>0</v>
      </c>
      <c r="AG49" s="50">
        <v>0</v>
      </c>
      <c r="AH49" s="50">
        <v>0</v>
      </c>
      <c r="AI49" s="50">
        <v>0</v>
      </c>
      <c r="AJ49" s="50">
        <v>0</v>
      </c>
      <c r="AK49" s="51">
        <v>0</v>
      </c>
      <c r="AL49" s="28">
        <f t="shared" si="42"/>
        <v>0</v>
      </c>
      <c r="AM49" s="29">
        <f t="shared" si="43"/>
        <v>0</v>
      </c>
      <c r="AN49" s="29">
        <f t="shared" si="53"/>
        <v>0</v>
      </c>
      <c r="AO49" s="31">
        <f t="shared" si="44"/>
        <v>0</v>
      </c>
      <c r="AP49" s="28">
        <f t="shared" si="45"/>
        <v>0</v>
      </c>
      <c r="AQ49" s="29">
        <f t="shared" si="46"/>
        <v>0</v>
      </c>
      <c r="AR49" s="30">
        <f t="shared" si="47"/>
        <v>0</v>
      </c>
      <c r="AS49" s="129">
        <v>0</v>
      </c>
      <c r="AT49" s="129">
        <v>0</v>
      </c>
      <c r="AU49" s="129">
        <v>0</v>
      </c>
      <c r="AV49" s="129">
        <v>0</v>
      </c>
      <c r="AW49" s="129">
        <v>0</v>
      </c>
      <c r="AX49" s="129">
        <v>0</v>
      </c>
      <c r="AY49" s="129">
        <v>0</v>
      </c>
      <c r="AZ49" s="129">
        <v>0</v>
      </c>
    </row>
    <row r="50" spans="1:52" s="13" customFormat="1" hidden="1">
      <c r="A50" s="22"/>
      <c r="B50" s="23"/>
      <c r="C50" s="24" t="s">
        <v>24</v>
      </c>
      <c r="D50" s="181"/>
      <c r="E50" s="167">
        <f t="shared" si="34"/>
        <v>0</v>
      </c>
      <c r="F50" s="167">
        <f t="shared" si="35"/>
        <v>0</v>
      </c>
      <c r="G50" s="167"/>
      <c r="H50" s="175">
        <f t="shared" si="36"/>
        <v>0</v>
      </c>
      <c r="I50" s="175"/>
      <c r="J50" s="175"/>
      <c r="K50" s="175"/>
      <c r="L50" s="175"/>
      <c r="M50" s="175"/>
      <c r="N50" s="173">
        <f t="shared" si="37"/>
        <v>0</v>
      </c>
      <c r="O50" s="173">
        <f t="shared" si="38"/>
        <v>0</v>
      </c>
      <c r="P50" s="174">
        <f t="shared" si="39"/>
        <v>0</v>
      </c>
      <c r="Q50" s="173">
        <f t="shared" si="40"/>
        <v>0</v>
      </c>
      <c r="R50" s="173">
        <f t="shared" si="41"/>
        <v>0</v>
      </c>
      <c r="S50" s="174">
        <f t="shared" si="51"/>
        <v>0</v>
      </c>
      <c r="T50" s="174">
        <f t="shared" si="24"/>
        <v>0</v>
      </c>
      <c r="U50" s="174">
        <f t="shared" si="52"/>
        <v>0</v>
      </c>
      <c r="V50" s="169">
        <v>0</v>
      </c>
      <c r="W50" s="50">
        <v>0</v>
      </c>
      <c r="X50" s="72">
        <v>0</v>
      </c>
      <c r="Y50" s="72">
        <v>0</v>
      </c>
      <c r="Z50" s="72">
        <v>0</v>
      </c>
      <c r="AA50" s="72">
        <v>0</v>
      </c>
      <c r="AB50" s="72">
        <v>0</v>
      </c>
      <c r="AC50" s="83">
        <v>0</v>
      </c>
      <c r="AD50" s="49">
        <v>0</v>
      </c>
      <c r="AE50" s="50">
        <v>0</v>
      </c>
      <c r="AF50" s="50">
        <v>0</v>
      </c>
      <c r="AG50" s="50">
        <v>0</v>
      </c>
      <c r="AH50" s="50">
        <v>0</v>
      </c>
      <c r="AI50" s="50">
        <v>0</v>
      </c>
      <c r="AJ50" s="50">
        <v>0</v>
      </c>
      <c r="AK50" s="51">
        <v>0</v>
      </c>
      <c r="AL50" s="28">
        <f t="shared" si="42"/>
        <v>0</v>
      </c>
      <c r="AM50" s="29">
        <f t="shared" si="43"/>
        <v>0</v>
      </c>
      <c r="AN50" s="29">
        <f t="shared" si="53"/>
        <v>0</v>
      </c>
      <c r="AO50" s="31">
        <f t="shared" si="44"/>
        <v>0</v>
      </c>
      <c r="AP50" s="28">
        <f t="shared" si="45"/>
        <v>0</v>
      </c>
      <c r="AQ50" s="29">
        <f t="shared" si="46"/>
        <v>0</v>
      </c>
      <c r="AR50" s="30">
        <f t="shared" si="47"/>
        <v>0</v>
      </c>
      <c r="AS50" s="129">
        <v>0</v>
      </c>
      <c r="AT50" s="129">
        <v>0</v>
      </c>
      <c r="AU50" s="129">
        <v>0</v>
      </c>
      <c r="AV50" s="129">
        <v>0</v>
      </c>
      <c r="AW50" s="129">
        <v>0</v>
      </c>
      <c r="AX50" s="129">
        <v>0</v>
      </c>
      <c r="AY50" s="129">
        <v>0</v>
      </c>
      <c r="AZ50" s="129">
        <v>0</v>
      </c>
    </row>
    <row r="51" spans="1:52" s="13" customFormat="1" ht="10.8" thickBot="1">
      <c r="A51" s="32" t="s">
        <v>38</v>
      </c>
      <c r="B51" s="33"/>
      <c r="C51" s="34"/>
      <c r="D51" s="34"/>
      <c r="E51" s="177">
        <f>SUM(E35:E50)</f>
        <v>29270000</v>
      </c>
      <c r="F51" s="177">
        <f>SUM(F35:F50)</f>
        <v>3978000</v>
      </c>
      <c r="G51" s="177"/>
      <c r="H51" s="177">
        <f t="shared" ref="H51:U51" si="54">SUM(H35:H50)</f>
        <v>33248000</v>
      </c>
      <c r="I51" s="177"/>
      <c r="J51" s="177"/>
      <c r="K51" s="177"/>
      <c r="L51" s="177"/>
      <c r="M51" s="177"/>
      <c r="N51" s="52">
        <f t="shared" si="54"/>
        <v>26056000</v>
      </c>
      <c r="O51" s="52">
        <f t="shared" si="54"/>
        <v>3426000</v>
      </c>
      <c r="P51" s="52">
        <f t="shared" si="54"/>
        <v>29482000</v>
      </c>
      <c r="Q51" s="52">
        <f t="shared" si="54"/>
        <v>0</v>
      </c>
      <c r="R51" s="52">
        <f t="shared" si="54"/>
        <v>0</v>
      </c>
      <c r="S51" s="52">
        <f t="shared" si="54"/>
        <v>0</v>
      </c>
      <c r="T51" s="52">
        <f t="shared" si="54"/>
        <v>0</v>
      </c>
      <c r="U51" s="52">
        <f t="shared" si="54"/>
        <v>0</v>
      </c>
      <c r="V51" s="73">
        <v>25485000</v>
      </c>
      <c r="W51" s="74">
        <v>3367000</v>
      </c>
      <c r="X51" s="75">
        <v>28852000</v>
      </c>
      <c r="Y51" s="74">
        <v>18604.05</v>
      </c>
      <c r="Z51" s="74">
        <v>2457.91</v>
      </c>
      <c r="AA51" s="74">
        <v>21061.96</v>
      </c>
      <c r="AB51" s="74">
        <v>3791.16</v>
      </c>
      <c r="AC51" s="86">
        <v>24853.119999999999</v>
      </c>
      <c r="AD51" s="85">
        <v>25485000</v>
      </c>
      <c r="AE51" s="52">
        <v>3367000</v>
      </c>
      <c r="AF51" s="52">
        <v>28852000</v>
      </c>
      <c r="AG51" s="52">
        <v>18604.05</v>
      </c>
      <c r="AH51" s="52">
        <v>2457.91</v>
      </c>
      <c r="AI51" s="52">
        <v>21061.96</v>
      </c>
      <c r="AJ51" s="52">
        <v>3791.16</v>
      </c>
      <c r="AK51" s="52">
        <v>24853.119999999999</v>
      </c>
      <c r="AL51" s="35">
        <f t="shared" ref="AL51:AZ51" si="55">SUM(AL35:AL50)</f>
        <v>0</v>
      </c>
      <c r="AM51" s="36">
        <f t="shared" si="55"/>
        <v>0</v>
      </c>
      <c r="AN51" s="37">
        <f t="shared" si="55"/>
        <v>0</v>
      </c>
      <c r="AO51" s="36">
        <f t="shared" si="55"/>
        <v>0</v>
      </c>
      <c r="AP51" s="35">
        <f t="shared" si="55"/>
        <v>571000</v>
      </c>
      <c r="AQ51" s="36">
        <f t="shared" si="55"/>
        <v>59000</v>
      </c>
      <c r="AR51" s="38">
        <f t="shared" si="55"/>
        <v>630000</v>
      </c>
      <c r="AS51" s="52">
        <f t="shared" si="55"/>
        <v>26216000</v>
      </c>
      <c r="AT51" s="52">
        <f t="shared" si="55"/>
        <v>3434000</v>
      </c>
      <c r="AU51" s="52">
        <f t="shared" si="55"/>
        <v>29650000</v>
      </c>
      <c r="AV51" s="52">
        <f t="shared" si="55"/>
        <v>19137.68</v>
      </c>
      <c r="AW51" s="52">
        <f t="shared" si="55"/>
        <v>2506.8199999999997</v>
      </c>
      <c r="AX51" s="52">
        <f t="shared" si="55"/>
        <v>21644.5</v>
      </c>
      <c r="AY51" s="52">
        <f t="shared" si="55"/>
        <v>3896.01</v>
      </c>
      <c r="AZ51" s="52">
        <f t="shared" si="55"/>
        <v>25540.510000000002</v>
      </c>
    </row>
    <row r="52" spans="1:52" s="13" customFormat="1" ht="11.4" thickTop="1" thickBot="1">
      <c r="A52" s="32"/>
      <c r="B52" s="33"/>
      <c r="C52" s="34"/>
      <c r="D52" s="34"/>
      <c r="E52" s="177"/>
      <c r="F52" s="177"/>
      <c r="G52" s="177"/>
      <c r="H52" s="177"/>
      <c r="I52" s="177"/>
      <c r="J52" s="177"/>
      <c r="K52" s="177"/>
      <c r="L52" s="177"/>
      <c r="M52" s="177"/>
      <c r="N52" s="52"/>
      <c r="O52" s="52"/>
      <c r="P52" s="52"/>
      <c r="Q52" s="52"/>
      <c r="R52" s="52"/>
      <c r="S52" s="52"/>
      <c r="T52" s="52"/>
      <c r="U52" s="52"/>
      <c r="V52" s="73"/>
      <c r="W52" s="74"/>
      <c r="X52" s="75"/>
      <c r="Y52" s="74"/>
      <c r="Z52" s="74"/>
      <c r="AA52" s="74"/>
      <c r="AB52" s="74"/>
      <c r="AC52" s="86"/>
      <c r="AD52" s="85"/>
      <c r="AE52" s="52"/>
      <c r="AF52" s="52"/>
      <c r="AG52" s="52"/>
      <c r="AH52" s="52"/>
      <c r="AI52" s="52"/>
      <c r="AJ52" s="52"/>
      <c r="AK52" s="52"/>
      <c r="AL52" s="35"/>
      <c r="AM52" s="36"/>
      <c r="AN52" s="37"/>
      <c r="AO52" s="36"/>
      <c r="AP52" s="35"/>
      <c r="AQ52" s="36"/>
      <c r="AR52" s="38"/>
      <c r="AS52" s="52"/>
      <c r="AT52" s="52"/>
      <c r="AU52" s="52"/>
      <c r="AV52" s="52"/>
      <c r="AW52" s="52"/>
      <c r="AX52" s="52"/>
      <c r="AY52" s="52"/>
      <c r="AZ52" s="52"/>
    </row>
    <row r="53" spans="1:52" s="13" customFormat="1" ht="11.4" thickTop="1" thickBot="1">
      <c r="A53" s="32"/>
      <c r="B53" s="33"/>
      <c r="C53" s="34"/>
      <c r="D53" s="34"/>
      <c r="E53" s="177"/>
      <c r="F53" s="177"/>
      <c r="G53" s="177"/>
      <c r="H53" s="177"/>
      <c r="I53" s="34"/>
      <c r="J53" s="34"/>
      <c r="K53" s="34"/>
      <c r="L53" s="34"/>
      <c r="M53" s="34"/>
      <c r="N53" s="52"/>
      <c r="O53" s="52"/>
      <c r="P53" s="52"/>
      <c r="Q53" s="52"/>
      <c r="R53" s="52"/>
      <c r="S53" s="52"/>
      <c r="T53" s="52"/>
      <c r="U53" s="52"/>
      <c r="V53" s="73"/>
      <c r="W53" s="74"/>
      <c r="X53" s="75"/>
      <c r="Y53" s="74"/>
      <c r="Z53" s="74"/>
      <c r="AA53" s="74"/>
      <c r="AB53" s="74"/>
      <c r="AC53" s="86"/>
      <c r="AD53" s="85"/>
      <c r="AE53" s="52"/>
      <c r="AF53" s="52"/>
      <c r="AG53" s="52"/>
      <c r="AH53" s="52"/>
      <c r="AI53" s="52"/>
      <c r="AJ53" s="52"/>
      <c r="AK53" s="52"/>
      <c r="AL53" s="35"/>
      <c r="AM53" s="36"/>
      <c r="AN53" s="37"/>
      <c r="AO53" s="36"/>
      <c r="AP53" s="35"/>
      <c r="AQ53" s="36"/>
      <c r="AR53" s="38"/>
      <c r="AS53" s="52"/>
      <c r="AT53" s="52"/>
      <c r="AU53" s="52"/>
      <c r="AV53" s="52"/>
      <c r="AW53" s="52"/>
      <c r="AX53" s="52"/>
      <c r="AY53" s="52"/>
      <c r="AZ53" s="52"/>
    </row>
    <row r="54" spans="1:52" s="13" customFormat="1" ht="11.4" thickTop="1" thickBot="1">
      <c r="A54" s="117" t="s">
        <v>47</v>
      </c>
      <c r="B54" s="118"/>
      <c r="C54" s="119"/>
      <c r="D54" s="119"/>
      <c r="E54" s="178">
        <f>E31+E51</f>
        <v>60237900</v>
      </c>
      <c r="F54" s="178">
        <f>F31+F51</f>
        <v>7214100</v>
      </c>
      <c r="G54" s="178">
        <v>795000</v>
      </c>
      <c r="H54" s="178">
        <f>H31+H51</f>
        <v>67452000</v>
      </c>
      <c r="I54" s="178"/>
      <c r="J54" s="178"/>
      <c r="K54" s="178"/>
      <c r="L54" s="178"/>
      <c r="M54" s="178"/>
      <c r="N54" s="52">
        <f t="shared" ref="N54:U54" si="56">N31+N51</f>
        <v>59608000</v>
      </c>
      <c r="O54" s="52">
        <f t="shared" si="56"/>
        <v>6920500</v>
      </c>
      <c r="P54" s="52">
        <f t="shared" si="56"/>
        <v>66528500</v>
      </c>
      <c r="Q54" s="52">
        <f t="shared" si="56"/>
        <v>0</v>
      </c>
      <c r="R54" s="52">
        <f t="shared" si="56"/>
        <v>0</v>
      </c>
      <c r="S54" s="52">
        <f t="shared" si="56"/>
        <v>0</v>
      </c>
      <c r="T54" s="52">
        <f t="shared" si="56"/>
        <v>0</v>
      </c>
      <c r="U54" s="52">
        <f t="shared" si="56"/>
        <v>0</v>
      </c>
      <c r="V54" s="73">
        <v>51859000</v>
      </c>
      <c r="W54" s="74">
        <v>8459000</v>
      </c>
      <c r="X54" s="75">
        <v>60318000</v>
      </c>
      <c r="Y54" s="74">
        <v>37857.070000000007</v>
      </c>
      <c r="Z54" s="74">
        <v>6175.0699999999988</v>
      </c>
      <c r="AA54" s="74">
        <v>44032.14</v>
      </c>
      <c r="AB54" s="74">
        <v>7925.7499999999991</v>
      </c>
      <c r="AC54" s="86">
        <v>51957.890000000007</v>
      </c>
      <c r="AD54" s="85">
        <v>51859000</v>
      </c>
      <c r="AE54" s="52">
        <v>8459000</v>
      </c>
      <c r="AF54" s="52">
        <v>60318000</v>
      </c>
      <c r="AG54" s="52">
        <v>37857.070000000007</v>
      </c>
      <c r="AH54" s="52">
        <v>6175.0699999999988</v>
      </c>
      <c r="AI54" s="52">
        <v>44032.14</v>
      </c>
      <c r="AJ54" s="52">
        <v>7925.7499999999991</v>
      </c>
      <c r="AK54" s="52">
        <v>51957.890000000007</v>
      </c>
      <c r="AL54" s="35">
        <f t="shared" ref="AL54:AZ54" si="57">AL31+AL51</f>
        <v>3085800</v>
      </c>
      <c r="AM54" s="36">
        <f t="shared" si="57"/>
        <v>-922700</v>
      </c>
      <c r="AN54" s="37">
        <f t="shared" si="57"/>
        <v>2163100</v>
      </c>
      <c r="AO54" s="36">
        <f t="shared" si="57"/>
        <v>0</v>
      </c>
      <c r="AP54" s="35">
        <f t="shared" si="57"/>
        <v>6685200</v>
      </c>
      <c r="AQ54" s="36">
        <f t="shared" si="57"/>
        <v>281200</v>
      </c>
      <c r="AR54" s="38">
        <f t="shared" si="57"/>
        <v>6966400</v>
      </c>
      <c r="AS54" s="52">
        <f t="shared" si="57"/>
        <v>51267000</v>
      </c>
      <c r="AT54" s="52">
        <f t="shared" si="57"/>
        <v>7710000</v>
      </c>
      <c r="AU54" s="52">
        <f t="shared" si="57"/>
        <v>58977000</v>
      </c>
      <c r="AV54" s="52">
        <f t="shared" si="57"/>
        <v>37424.910000000003</v>
      </c>
      <c r="AW54" s="52">
        <f t="shared" si="57"/>
        <v>5628.2999999999993</v>
      </c>
      <c r="AX54" s="52">
        <f t="shared" si="57"/>
        <v>43053.21</v>
      </c>
      <c r="AY54" s="52">
        <f t="shared" si="57"/>
        <v>7749.59</v>
      </c>
      <c r="AZ54" s="52">
        <f t="shared" si="57"/>
        <v>50802.8</v>
      </c>
    </row>
    <row r="55" spans="1:52" ht="15" customHeight="1" thickTop="1">
      <c r="V55" s="43"/>
      <c r="W55" s="43"/>
      <c r="X55" s="43"/>
      <c r="Y55" s="43"/>
      <c r="Z55" s="43"/>
      <c r="AA55" s="43"/>
      <c r="AB55" s="43"/>
      <c r="AC55" s="43"/>
      <c r="AD55" s="43"/>
      <c r="AE55" s="43"/>
      <c r="AF55" s="43"/>
      <c r="AG55" s="43"/>
      <c r="AH55" s="43"/>
      <c r="AI55" s="43"/>
      <c r="AJ55" s="43"/>
      <c r="AK55" s="43"/>
      <c r="AL55" s="43"/>
      <c r="AM55" s="43"/>
      <c r="AN55" s="43"/>
      <c r="AO55" s="43"/>
      <c r="AP55" s="43"/>
      <c r="AQ55" s="43"/>
      <c r="AR55" s="43"/>
    </row>
    <row r="56" spans="1:52" ht="12.75" customHeight="1">
      <c r="V56" s="43"/>
      <c r="W56" s="43"/>
      <c r="X56" s="43"/>
      <c r="Y56" s="43"/>
      <c r="Z56" s="43"/>
      <c r="AA56" s="43"/>
      <c r="AB56" s="43"/>
      <c r="AC56" s="43"/>
      <c r="AD56" s="43"/>
      <c r="AE56" s="43"/>
      <c r="AF56" s="43"/>
      <c r="AG56" s="43"/>
      <c r="AH56" s="43"/>
      <c r="AI56" s="43"/>
      <c r="AJ56" s="43"/>
      <c r="AK56" s="43"/>
      <c r="AL56" s="43"/>
      <c r="AM56" s="43"/>
      <c r="AN56" s="43"/>
      <c r="AO56" s="43"/>
      <c r="AP56" s="43"/>
      <c r="AQ56" s="43"/>
      <c r="AR56" s="43"/>
    </row>
    <row r="57" spans="1:52" ht="14.25" hidden="1" customHeight="1">
      <c r="A57" s="106"/>
      <c r="B57" s="107"/>
      <c r="C57" s="108"/>
      <c r="D57" s="109" t="s">
        <v>17</v>
      </c>
      <c r="E57" s="109"/>
      <c r="F57" s="109"/>
      <c r="G57" s="109"/>
      <c r="H57" s="109"/>
      <c r="I57" s="109"/>
      <c r="J57" s="109"/>
      <c r="K57" s="109"/>
      <c r="L57" s="109"/>
      <c r="M57" s="109"/>
      <c r="N57" s="109"/>
      <c r="O57" s="109"/>
      <c r="P57" s="109"/>
      <c r="Q57" s="109"/>
      <c r="R57" s="109"/>
      <c r="S57" s="109"/>
      <c r="T57" s="109"/>
      <c r="U57" s="109"/>
      <c r="V57" s="110"/>
      <c r="W57" s="110"/>
      <c r="X57" s="110"/>
      <c r="Y57" s="43"/>
      <c r="Z57" s="43"/>
      <c r="AA57" s="43"/>
      <c r="AB57" s="43"/>
      <c r="AC57" s="43"/>
      <c r="AD57" s="43"/>
      <c r="AE57" s="43"/>
      <c r="AF57" s="43"/>
      <c r="AG57" s="43"/>
      <c r="AH57" s="43"/>
      <c r="AI57" s="43"/>
      <c r="AJ57" s="43"/>
      <c r="AK57" s="43"/>
      <c r="AL57" s="43"/>
      <c r="AM57" s="43"/>
      <c r="AN57" s="43"/>
      <c r="AO57" s="43"/>
      <c r="AP57" s="43"/>
      <c r="AQ57" s="43"/>
      <c r="AR57" s="43"/>
    </row>
    <row r="58" spans="1:52" ht="14.25" hidden="1" customHeight="1">
      <c r="A58" s="106"/>
      <c r="B58" s="107"/>
      <c r="C58" s="108"/>
      <c r="D58" s="109"/>
      <c r="E58" s="109"/>
      <c r="F58" s="109"/>
      <c r="G58" s="109"/>
      <c r="H58" s="109"/>
      <c r="I58" s="109"/>
      <c r="J58" s="109"/>
      <c r="K58" s="109"/>
      <c r="L58" s="109"/>
      <c r="M58" s="109"/>
      <c r="N58" s="109"/>
      <c r="O58" s="109"/>
      <c r="P58" s="109"/>
      <c r="Q58" s="109"/>
      <c r="R58" s="109"/>
      <c r="S58" s="109"/>
      <c r="T58" s="109"/>
      <c r="U58" s="109"/>
      <c r="V58" s="110"/>
      <c r="W58" s="110"/>
      <c r="X58" s="110"/>
      <c r="Y58" s="43"/>
      <c r="Z58" s="43"/>
      <c r="AA58" s="43"/>
      <c r="AB58" s="43"/>
      <c r="AC58" s="43"/>
      <c r="AD58" s="43"/>
      <c r="AE58" s="43"/>
      <c r="AF58" s="43"/>
      <c r="AG58" s="43"/>
      <c r="AH58" s="43"/>
      <c r="AI58" s="43"/>
      <c r="AJ58" s="43"/>
      <c r="AK58" s="43"/>
      <c r="AL58" s="43"/>
      <c r="AM58" s="43"/>
      <c r="AN58" s="43"/>
      <c r="AO58" s="43"/>
      <c r="AP58" s="43"/>
      <c r="AQ58" s="43"/>
      <c r="AR58" s="43"/>
    </row>
    <row r="59" spans="1:52" ht="12.75" hidden="1" customHeight="1">
      <c r="A59" s="106"/>
      <c r="B59" s="107"/>
      <c r="C59" s="108"/>
      <c r="D59" s="109" t="s">
        <v>18</v>
      </c>
      <c r="E59" s="109"/>
      <c r="F59" s="109"/>
      <c r="G59" s="109"/>
      <c r="H59" s="109"/>
      <c r="I59" s="109"/>
      <c r="J59" s="109"/>
      <c r="K59" s="109"/>
      <c r="L59" s="109"/>
      <c r="M59" s="109"/>
      <c r="N59" s="109" t="s">
        <v>30</v>
      </c>
      <c r="O59" s="109"/>
      <c r="P59" s="109"/>
      <c r="Q59" s="109"/>
      <c r="R59" s="109"/>
      <c r="S59" s="109"/>
      <c r="T59" s="109"/>
      <c r="U59" s="109"/>
      <c r="V59" s="110">
        <v>0</v>
      </c>
      <c r="W59" s="110"/>
      <c r="X59" s="110"/>
      <c r="Y59" s="43"/>
      <c r="Z59" s="43"/>
      <c r="AA59" s="43"/>
      <c r="AB59" s="43"/>
      <c r="AC59" s="43"/>
      <c r="AD59" s="43"/>
      <c r="AE59" s="43"/>
      <c r="AF59" s="43"/>
      <c r="AG59" s="43"/>
      <c r="AH59" s="43"/>
      <c r="AI59" s="43"/>
      <c r="AJ59" s="43"/>
      <c r="AK59" s="43"/>
      <c r="AL59" s="43"/>
      <c r="AM59" s="43"/>
      <c r="AN59" s="43"/>
      <c r="AO59" s="43"/>
      <c r="AP59" s="43"/>
      <c r="AQ59" s="43"/>
      <c r="AR59" s="43"/>
    </row>
    <row r="60" spans="1:52" ht="14.25" hidden="1" customHeight="1">
      <c r="A60" s="106"/>
      <c r="B60" s="107"/>
      <c r="C60" s="108"/>
      <c r="D60" s="109" t="s">
        <v>19</v>
      </c>
      <c r="E60" s="109"/>
      <c r="F60" s="109"/>
      <c r="G60" s="109"/>
      <c r="H60" s="109"/>
      <c r="I60" s="109"/>
      <c r="J60" s="109"/>
      <c r="K60" s="109"/>
      <c r="L60" s="109"/>
      <c r="M60" s="109"/>
      <c r="N60" s="109"/>
      <c r="O60" s="109"/>
      <c r="P60" s="109"/>
      <c r="Q60" s="109"/>
      <c r="R60" s="109"/>
      <c r="S60" s="109"/>
      <c r="T60" s="109"/>
      <c r="U60" s="109"/>
      <c r="V60" s="111">
        <v>0</v>
      </c>
      <c r="W60" s="110"/>
      <c r="X60" s="110"/>
      <c r="Y60" s="43"/>
      <c r="Z60" s="43"/>
      <c r="AA60" s="43"/>
      <c r="AB60" s="43"/>
      <c r="AC60" s="43"/>
      <c r="AD60" s="43"/>
      <c r="AE60" s="43"/>
      <c r="AF60" s="43"/>
      <c r="AG60" s="43"/>
      <c r="AH60" s="43"/>
      <c r="AI60" s="43"/>
      <c r="AJ60" s="43"/>
      <c r="AK60" s="43"/>
      <c r="AL60" s="43"/>
      <c r="AM60" s="43"/>
      <c r="AN60" s="43"/>
      <c r="AO60" s="43"/>
      <c r="AP60" s="43"/>
      <c r="AQ60" s="43"/>
      <c r="AR60" s="43"/>
    </row>
    <row r="61" spans="1:52" ht="13.5" hidden="1" customHeight="1">
      <c r="A61" s="106"/>
      <c r="B61" s="107"/>
      <c r="C61" s="108"/>
      <c r="D61" s="109"/>
      <c r="E61" s="109"/>
      <c r="F61" s="109"/>
      <c r="G61" s="109"/>
      <c r="H61" s="109"/>
      <c r="I61" s="109"/>
      <c r="J61" s="109"/>
      <c r="K61" s="109"/>
      <c r="L61" s="109"/>
      <c r="M61" s="109"/>
      <c r="N61" s="109"/>
      <c r="O61" s="109"/>
      <c r="P61" s="109"/>
      <c r="Q61" s="109"/>
      <c r="R61" s="109"/>
      <c r="S61" s="109"/>
      <c r="T61" s="109"/>
      <c r="U61" s="109"/>
      <c r="V61" s="112">
        <f>SUM(V59:V60)</f>
        <v>0</v>
      </c>
      <c r="W61" s="110"/>
      <c r="X61" s="110"/>
      <c r="Y61" s="43"/>
      <c r="Z61" s="43"/>
      <c r="AA61" s="43"/>
      <c r="AB61" s="43"/>
      <c r="AC61" s="43"/>
      <c r="AD61" s="43"/>
      <c r="AE61" s="43"/>
      <c r="AF61" s="43"/>
      <c r="AG61" s="43"/>
      <c r="AH61" s="43"/>
      <c r="AI61" s="43"/>
      <c r="AJ61" s="43"/>
      <c r="AK61" s="43"/>
      <c r="AL61" s="44"/>
      <c r="AM61" s="43"/>
      <c r="AN61" s="43"/>
      <c r="AO61" s="43"/>
      <c r="AP61" s="44"/>
      <c r="AQ61" s="43"/>
      <c r="AR61" s="43"/>
    </row>
    <row r="62" spans="1:52" ht="14.25" hidden="1" customHeight="1">
      <c r="A62" s="106"/>
      <c r="B62" s="107"/>
      <c r="C62" s="108"/>
      <c r="D62" s="109"/>
      <c r="E62" s="109"/>
      <c r="F62" s="109"/>
      <c r="G62" s="109"/>
      <c r="H62" s="109"/>
      <c r="I62" s="109"/>
      <c r="J62" s="109"/>
      <c r="K62" s="109"/>
      <c r="L62" s="109"/>
      <c r="M62" s="109"/>
      <c r="N62" s="109"/>
      <c r="O62" s="109"/>
      <c r="P62" s="109"/>
      <c r="Q62" s="109"/>
      <c r="R62" s="109"/>
      <c r="S62" s="109"/>
      <c r="T62" s="109"/>
      <c r="U62" s="109"/>
      <c r="V62" s="110"/>
      <c r="W62" s="110"/>
      <c r="X62" s="110"/>
      <c r="Y62" s="43"/>
      <c r="Z62" s="43"/>
      <c r="AA62" s="43"/>
      <c r="AB62" s="43"/>
      <c r="AC62" s="43"/>
      <c r="AD62" s="43"/>
      <c r="AE62" s="43"/>
      <c r="AF62" s="43"/>
      <c r="AG62" s="43"/>
      <c r="AH62" s="43"/>
      <c r="AI62" s="43"/>
      <c r="AJ62" s="43"/>
      <c r="AK62" s="43"/>
      <c r="AL62" s="43"/>
      <c r="AM62" s="43"/>
      <c r="AN62" s="43"/>
      <c r="AO62" s="43"/>
      <c r="AP62" s="43"/>
      <c r="AQ62" s="43"/>
      <c r="AR62" s="43"/>
    </row>
    <row r="63" spans="1:52" ht="13.5" hidden="1" customHeight="1">
      <c r="A63" s="106"/>
      <c r="B63" s="107"/>
      <c r="C63" s="108"/>
      <c r="D63" s="109" t="s">
        <v>20</v>
      </c>
      <c r="E63" s="109"/>
      <c r="F63" s="109"/>
      <c r="G63" s="109"/>
      <c r="H63" s="109"/>
      <c r="I63" s="109"/>
      <c r="J63" s="109"/>
      <c r="K63" s="109"/>
      <c r="L63" s="109"/>
      <c r="M63" s="109"/>
      <c r="N63" s="109"/>
      <c r="O63" s="109"/>
      <c r="P63" s="109"/>
      <c r="Q63" s="109"/>
      <c r="R63" s="109"/>
      <c r="S63" s="109"/>
      <c r="T63" s="109"/>
      <c r="U63" s="109"/>
      <c r="V63" s="110">
        <f>V61/2</f>
        <v>0</v>
      </c>
      <c r="W63" s="110"/>
      <c r="X63" s="110"/>
      <c r="Y63" s="43"/>
      <c r="Z63" s="43"/>
      <c r="AA63" s="43"/>
      <c r="AB63" s="43"/>
      <c r="AC63" s="43"/>
      <c r="AD63" s="43"/>
      <c r="AE63" s="43"/>
      <c r="AF63" s="43"/>
      <c r="AG63" s="43"/>
      <c r="AH63" s="43"/>
      <c r="AI63" s="43"/>
      <c r="AJ63" s="43"/>
      <c r="AK63" s="43"/>
      <c r="AL63" s="43"/>
      <c r="AM63" s="43"/>
      <c r="AN63" s="43"/>
      <c r="AO63" s="43"/>
      <c r="AP63" s="43"/>
      <c r="AQ63" s="43"/>
      <c r="AR63" s="43"/>
    </row>
    <row r="64" spans="1:52" ht="15.75" hidden="1" customHeight="1">
      <c r="A64" s="106"/>
      <c r="B64" s="107"/>
      <c r="C64" s="108"/>
      <c r="D64" s="109" t="s">
        <v>21</v>
      </c>
      <c r="E64" s="109"/>
      <c r="F64" s="109"/>
      <c r="G64" s="109"/>
      <c r="H64" s="109"/>
      <c r="I64" s="109"/>
      <c r="J64" s="109"/>
      <c r="K64" s="109"/>
      <c r="L64" s="109"/>
      <c r="M64" s="109"/>
      <c r="N64" s="109"/>
      <c r="O64" s="109"/>
      <c r="P64" s="109"/>
      <c r="Q64" s="109"/>
      <c r="R64" s="109"/>
      <c r="S64" s="109"/>
      <c r="T64" s="109"/>
      <c r="U64" s="109"/>
      <c r="V64" s="110">
        <f>premieGMB</f>
        <v>0</v>
      </c>
      <c r="W64" s="110"/>
      <c r="X64" s="110"/>
      <c r="Y64" s="43"/>
      <c r="Z64" s="43"/>
      <c r="AA64" s="43"/>
      <c r="AB64" s="43"/>
      <c r="AC64" s="43"/>
      <c r="AD64" s="43"/>
      <c r="AE64" s="43"/>
      <c r="AF64" s="43"/>
      <c r="AG64" s="43"/>
      <c r="AH64" s="43"/>
      <c r="AI64" s="43"/>
      <c r="AJ64" s="43"/>
      <c r="AK64" s="43"/>
      <c r="AL64" s="43"/>
      <c r="AM64" s="43"/>
      <c r="AN64" s="43"/>
      <c r="AO64" s="43"/>
      <c r="AP64" s="43"/>
      <c r="AQ64" s="43"/>
      <c r="AR64" s="43"/>
    </row>
    <row r="65" spans="1:44" ht="12" hidden="1" customHeight="1">
      <c r="A65" s="106"/>
      <c r="B65" s="107"/>
      <c r="C65" s="108"/>
      <c r="D65" s="109"/>
      <c r="E65" s="109"/>
      <c r="F65" s="109"/>
      <c r="G65" s="109"/>
      <c r="H65" s="109"/>
      <c r="I65" s="109"/>
      <c r="J65" s="109"/>
      <c r="K65" s="109"/>
      <c r="L65" s="109"/>
      <c r="M65" s="109"/>
      <c r="N65" s="109"/>
      <c r="O65" s="109"/>
      <c r="P65" s="109"/>
      <c r="Q65" s="109"/>
      <c r="R65" s="109"/>
      <c r="S65" s="109"/>
      <c r="T65" s="109"/>
      <c r="U65" s="109"/>
      <c r="V65" s="110"/>
      <c r="W65" s="110"/>
      <c r="X65" s="110"/>
      <c r="Y65" s="43"/>
      <c r="Z65" s="43"/>
      <c r="AA65" s="43"/>
      <c r="AB65" s="43"/>
      <c r="AC65" s="43"/>
      <c r="AD65" s="43"/>
      <c r="AE65" s="43"/>
      <c r="AF65" s="43"/>
      <c r="AG65" s="43"/>
      <c r="AH65" s="43"/>
      <c r="AI65" s="43"/>
      <c r="AJ65" s="43"/>
      <c r="AK65" s="43"/>
      <c r="AL65" s="43"/>
      <c r="AM65" s="43"/>
      <c r="AN65" s="43"/>
      <c r="AO65" s="43"/>
      <c r="AP65" s="43"/>
      <c r="AQ65" s="43"/>
      <c r="AR65" s="43"/>
    </row>
    <row r="66" spans="1:44" ht="18" hidden="1" customHeight="1">
      <c r="A66" s="106"/>
      <c r="B66" s="107"/>
      <c r="C66" s="108"/>
      <c r="D66" s="109" t="s">
        <v>22</v>
      </c>
      <c r="E66" s="109"/>
      <c r="F66" s="109"/>
      <c r="G66" s="109"/>
      <c r="H66" s="109"/>
      <c r="I66" s="109"/>
      <c r="J66" s="109"/>
      <c r="K66" s="109"/>
      <c r="L66" s="109"/>
      <c r="M66" s="109"/>
      <c r="N66" s="109"/>
      <c r="O66" s="109"/>
      <c r="P66" s="109"/>
      <c r="Q66" s="109"/>
      <c r="R66" s="109"/>
      <c r="S66" s="109"/>
      <c r="T66" s="109"/>
      <c r="U66" s="109"/>
      <c r="V66" s="113">
        <f>ROUND(V63*V64/1000,2)</f>
        <v>0</v>
      </c>
      <c r="W66" s="110"/>
      <c r="X66" s="110"/>
      <c r="Y66" s="43"/>
      <c r="Z66" s="43"/>
      <c r="AA66" s="43"/>
      <c r="AB66" s="43"/>
      <c r="AC66" s="43"/>
      <c r="AD66" s="43"/>
      <c r="AE66" s="43"/>
      <c r="AF66" s="43"/>
      <c r="AG66" s="43"/>
      <c r="AH66" s="43"/>
      <c r="AI66" s="43"/>
      <c r="AJ66" s="43"/>
      <c r="AK66" s="43"/>
      <c r="AL66" s="44"/>
      <c r="AM66" s="43"/>
      <c r="AN66" s="43"/>
      <c r="AO66" s="43"/>
      <c r="AP66" s="44"/>
      <c r="AQ66" s="43"/>
      <c r="AR66" s="43"/>
    </row>
    <row r="67" spans="1:44">
      <c r="A67" s="106"/>
      <c r="B67" s="107"/>
      <c r="C67" s="108"/>
      <c r="D67" s="109"/>
      <c r="E67" s="109"/>
      <c r="F67" s="109"/>
      <c r="G67" s="109"/>
      <c r="H67" s="109"/>
      <c r="I67" s="109"/>
      <c r="J67" s="109"/>
      <c r="K67" s="109"/>
      <c r="L67" s="109"/>
      <c r="M67" s="109"/>
      <c r="N67" s="109"/>
      <c r="O67" s="109"/>
      <c r="P67" s="109"/>
      <c r="Q67" s="109"/>
      <c r="R67" s="109"/>
      <c r="S67" s="109"/>
      <c r="T67" s="109"/>
      <c r="U67" s="109"/>
      <c r="V67" s="110"/>
      <c r="W67" s="110"/>
      <c r="X67" s="110"/>
      <c r="Y67" s="43"/>
      <c r="Z67" s="43"/>
      <c r="AA67" s="43"/>
      <c r="AB67" s="43"/>
      <c r="AC67" s="43"/>
      <c r="AD67" s="43"/>
      <c r="AE67" s="43"/>
      <c r="AF67" s="43"/>
      <c r="AG67" s="43"/>
      <c r="AH67" s="43"/>
      <c r="AI67" s="43"/>
      <c r="AJ67" s="43"/>
      <c r="AK67" s="43"/>
      <c r="AL67" s="43"/>
      <c r="AM67" s="43"/>
      <c r="AN67" s="43"/>
      <c r="AO67" s="43"/>
      <c r="AP67" s="43"/>
      <c r="AQ67" s="43"/>
      <c r="AR67" s="43"/>
    </row>
    <row r="68" spans="1:44">
      <c r="A68" s="106"/>
      <c r="B68" s="107"/>
      <c r="C68" s="108"/>
      <c r="D68" s="109"/>
      <c r="E68" s="109"/>
      <c r="F68" s="109"/>
      <c r="G68" s="109"/>
      <c r="H68" s="109"/>
      <c r="I68" s="109"/>
      <c r="J68" s="109"/>
      <c r="K68" s="109"/>
      <c r="L68" s="109"/>
      <c r="M68" s="109"/>
      <c r="N68" s="109"/>
      <c r="O68" s="109"/>
      <c r="P68" s="109"/>
      <c r="Q68" s="109"/>
      <c r="R68" s="109"/>
      <c r="S68" s="109"/>
      <c r="T68" s="109"/>
      <c r="U68" s="109"/>
      <c r="V68" s="114"/>
      <c r="W68" s="114"/>
      <c r="X68" s="114"/>
    </row>
    <row r="69" spans="1:44" ht="15.6">
      <c r="A69" s="115"/>
      <c r="B69" s="107"/>
      <c r="C69" s="108"/>
      <c r="D69" s="109"/>
      <c r="E69" s="109"/>
      <c r="F69" s="109"/>
      <c r="G69" s="109"/>
      <c r="H69" s="109"/>
      <c r="I69" s="109"/>
      <c r="J69" s="109"/>
      <c r="K69" s="109"/>
      <c r="L69" s="109"/>
      <c r="M69" s="109"/>
      <c r="N69" s="109"/>
      <c r="O69" s="109"/>
      <c r="P69" s="109"/>
      <c r="Q69" s="109"/>
      <c r="R69" s="109"/>
      <c r="S69" s="109"/>
      <c r="T69" s="109"/>
      <c r="U69" s="109"/>
      <c r="V69" s="114"/>
      <c r="W69" s="114"/>
      <c r="X69" s="114"/>
    </row>
    <row r="70" spans="1:44" ht="13.2">
      <c r="A70" s="116"/>
      <c r="B70" s="107"/>
      <c r="C70" s="108"/>
      <c r="D70" s="109"/>
      <c r="E70" s="109"/>
      <c r="F70" s="109"/>
      <c r="G70" s="109"/>
      <c r="H70" s="109"/>
      <c r="I70" s="109"/>
      <c r="J70" s="109"/>
      <c r="K70" s="109"/>
      <c r="L70" s="109"/>
      <c r="M70" s="109"/>
      <c r="N70" s="109"/>
      <c r="O70" s="109"/>
      <c r="P70" s="109"/>
      <c r="Q70" s="109"/>
      <c r="R70" s="109"/>
      <c r="S70" s="109"/>
      <c r="T70" s="109"/>
      <c r="U70" s="109"/>
      <c r="V70" s="114"/>
      <c r="W70" s="114"/>
      <c r="X70" s="114"/>
    </row>
  </sheetData>
  <mergeCells count="7">
    <mergeCell ref="N4:U4"/>
    <mergeCell ref="E4:M4"/>
    <mergeCell ref="A8:B8"/>
    <mergeCell ref="A6:B6"/>
    <mergeCell ref="AP5:AR5"/>
    <mergeCell ref="AL5:AO5"/>
    <mergeCell ref="AD5:AF5"/>
  </mergeCells>
  <phoneticPr fontId="0" type="noConversion"/>
  <printOptions horizontalCentered="1" gridLines="1" gridLinesSet="0"/>
  <pageMargins left="0.23622047244094491" right="0.23622047244094491" top="0.74803149606299213" bottom="0.74803149606299213" header="0.31496062992125984" footer="0.31496062992125984"/>
  <pageSetup paperSize="9" scale="70" orientation="landscape" r:id="rId1"/>
  <headerFooter alignWithMargins="0">
    <oddFooter>&amp;L&amp;F
Uniek nr e-ABS XXXXXXXXXXXXXXXXXXX</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71259D24A43C4DA565A7E02685981D" ma:contentTypeVersion="7" ma:contentTypeDescription="Create a new document." ma:contentTypeScope="" ma:versionID="cffb3e0d4a090ab141cfa6379376154d">
  <xsd:schema xmlns:xsd="http://www.w3.org/2001/XMLSchema" xmlns:xs="http://www.w3.org/2001/XMLSchema" xmlns:p="http://schemas.microsoft.com/office/2006/metadata/properties" xmlns:ns3="fa53cab7-bd3d-4ff0-abca-bdc5743d97e2" targetNamespace="http://schemas.microsoft.com/office/2006/metadata/properties" ma:root="true" ma:fieldsID="c838a69c8901f6e4bdc46d2787bb8e19" ns3:_="">
    <xsd:import namespace="fa53cab7-bd3d-4ff0-abca-bdc5743d97e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53cab7-bd3d-4ff0-abca-bdc5743d9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titus xmlns="http://schemas.titus.com/TitusProperties/">
  <TitusGUID xmlns="">b79ec84e-f60a-4910-915a-847b914d2d34</TitusGUID>
  <TitusMetadata xmlns="">eyJucyI6Imh0dHA6XC9cL3d3dy50aXR1cy5jb21cL25zXC9BT04iLCJwcm9wcyI6W3sibiI6IkFvbkNsYXNzaWZpY2F0aW9uIiwidmFscyI6W3sidmFsdWUiOiJBRENfY2xhc3NfMjAwIn1dfSx7Im4iOiJBb25SZXN0cmljdGVkIiwidmFscyI6W119LHsibiI6IkFvblZpc3VhbE1hcmtpbmdzIiwidmFscyI6W119XX0=</TitusMetadata>
</titus>
</file>

<file path=customXml/itemProps1.xml><?xml version="1.0" encoding="utf-8"?>
<ds:datastoreItem xmlns:ds="http://schemas.openxmlformats.org/officeDocument/2006/customXml" ds:itemID="{7B3C217A-15E3-4110-9462-54F294186B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53cab7-bd3d-4ff0-abca-bdc5743d97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7265AF-D279-4C7C-A40B-D32FA92CB7C8}">
  <ds:schemaRefs>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fa53cab7-bd3d-4ff0-abca-bdc5743d97e2"/>
    <ds:schemaRef ds:uri="http://www.w3.org/XML/1998/namespace"/>
  </ds:schemaRefs>
</ds:datastoreItem>
</file>

<file path=customXml/itemProps3.xml><?xml version="1.0" encoding="utf-8"?>
<ds:datastoreItem xmlns:ds="http://schemas.openxmlformats.org/officeDocument/2006/customXml" ds:itemID="{0AE157DA-F4FA-44E0-AB61-7681151A0F6E}">
  <ds:schemaRefs>
    <ds:schemaRef ds:uri="http://schemas.microsoft.com/sharepoint/v3/contenttype/forms"/>
  </ds:schemaRefs>
</ds:datastoreItem>
</file>

<file path=customXml/itemProps4.xml><?xml version="1.0" encoding="utf-8"?>
<ds:datastoreItem xmlns:ds="http://schemas.openxmlformats.org/officeDocument/2006/customXml" ds:itemID="{CB1AE4D7-7335-490C-977F-27897D505C8F}">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15</vt:i4>
      </vt:variant>
    </vt:vector>
  </HeadingPairs>
  <TitlesOfParts>
    <vt:vector size="18" baseType="lpstr">
      <vt:lpstr>General Info</vt:lpstr>
      <vt:lpstr>Polisblad</vt:lpstr>
      <vt:lpstr>Bestand d.d. 1 janauri 2023</vt:lpstr>
      <vt:lpstr>ab</vt:lpstr>
      <vt:lpstr>'Bestand d.d. 1 janauri 2023'!Afdrukbereik</vt:lpstr>
      <vt:lpstr>Polisblad!Afdrukbereik</vt:lpstr>
      <vt:lpstr>'Bestand d.d. 1 janauri 2023'!Afdruktitels</vt:lpstr>
      <vt:lpstr>afrind</vt:lpstr>
      <vt:lpstr>cad</vt:lpstr>
      <vt:lpstr>ign</vt:lpstr>
      <vt:lpstr>igo</vt:lpstr>
      <vt:lpstr>iin</vt:lpstr>
      <vt:lpstr>iio</vt:lpstr>
      <vt:lpstr>index</vt:lpstr>
      <vt:lpstr>jaarpremie</vt:lpstr>
      <vt:lpstr>Premie2005</vt:lpstr>
      <vt:lpstr>premieGMB</vt:lpstr>
      <vt:lpstr>premieOWS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 Snijder</dc:creator>
  <cp:lastModifiedBy>Meryl Freire</cp:lastModifiedBy>
  <cp:lastPrinted>2023-03-21T08:32:42Z</cp:lastPrinted>
  <dcterms:created xsi:type="dcterms:W3CDTF">2000-05-31T12:17:43Z</dcterms:created>
  <dcterms:modified xsi:type="dcterms:W3CDTF">2023-09-18T16:00:45Z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0x0101007571259D24A43C4DA565A7E02685981D</vt:lpwstr>
  </property>
  <property fmtid="{D5CDD505-2E9C-101B-9397-08002B2CF9AE}" pid="3" name="TitusGUID">
    <vt:lpwstr>b79ec84e-f60a-4910-915a-847b914d2d34</vt:lpwstr>
  </property>
  <property fmtid="{D5CDD505-2E9C-101B-9397-08002B2CF9AE}" pid="4" name="AonClassification">
    <vt:lpwstr>ADC_class_200</vt:lpwstr>
  </property>
</Properties>
</file>