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Deventer\EA 2023\Bestek\"/>
    </mc:Choice>
  </mc:AlternateContent>
  <xr:revisionPtr revIDLastSave="0" documentId="13_ncr:1_{0327581E-573A-4EFA-AE1D-DB82E584D272}" xr6:coauthVersionLast="47" xr6:coauthVersionMax="47" xr10:uidLastSave="{00000000-0000-0000-0000-000000000000}"/>
  <bookViews>
    <workbookView xWindow="-5205" yWindow="-21720" windowWidth="38640" windowHeight="21240" tabRatio="804" xr2:uid="{00000000-000D-0000-FFFF-FFFF00000000}"/>
  </bookViews>
  <sheets>
    <sheet name="Specificatie Overig bezit en PO" sheetId="42" r:id="rId1"/>
    <sheet name="Sheet2" sheetId="47" state="hidden" r:id="rId2"/>
    <sheet name="Specificatie VO" sheetId="48" r:id="rId3"/>
  </sheets>
  <externalReferences>
    <externalReference r:id="rId4"/>
    <externalReference r:id="rId5"/>
  </externalReferences>
  <definedNames>
    <definedName name="_xlnm._FilterDatabase" localSheetId="0" hidden="1">'Specificatie Overig bezit en PO'!$A$15:$R$425</definedName>
    <definedName name="_xlnm.Print_Area" localSheetId="0">'Specificatie Overig bezit en PO'!$A$1:$R$426</definedName>
    <definedName name="_xlnm.Print_Area" localSheetId="2">'Specificatie VO'!$A$1:$Y$20</definedName>
    <definedName name="_xlnm.Print_Titles" localSheetId="0">'Specificatie Overig bezit en PO'!$1:$15</definedName>
    <definedName name="_xlnm.Print_Titles" localSheetId="2">'Specificatie VO'!$1:$6</definedName>
    <definedName name="afrdoor">#REF!</definedName>
    <definedName name="afrind">#REF!</definedName>
    <definedName name="ass.bel">#REF!</definedName>
    <definedName name="Ass.belasting">#REF!</definedName>
    <definedName name="cad" localSheetId="2">'Specificatie VO'!#REF!</definedName>
    <definedName name="cad">'Specificatie Overig bezit en PO'!#REF!</definedName>
    <definedName name="courtage">#REF!</definedName>
    <definedName name="df" localSheetId="2">'Specificatie VO'!#REF!</definedName>
    <definedName name="df">'Specificatie Overig bezit en PO'!#REF!</definedName>
    <definedName name="Eurokoers" localSheetId="2">#REF!</definedName>
    <definedName name="Eurokoers">#REF!</definedName>
    <definedName name="ign">#REF!</definedName>
    <definedName name="igo">#REF!</definedName>
    <definedName name="iin">#REF!</definedName>
    <definedName name="iio">#REF!</definedName>
    <definedName name="index" localSheetId="2">'Specificatie VO'!#REF!</definedName>
    <definedName name="index">'Specificatie Overig bezit en PO'!#REF!</definedName>
    <definedName name="indexi" localSheetId="0">[1]Inhoud!$K$10</definedName>
    <definedName name="indexi" localSheetId="2">[1]Inhoud!$K$10</definedName>
    <definedName name="indexi">#REF!</definedName>
    <definedName name="indexi2021">#REF!</definedName>
    <definedName name="indexo" localSheetId="0">[1]Inhoud!$K$9</definedName>
    <definedName name="indexo" localSheetId="2">[1]Inhoud!$K$9</definedName>
    <definedName name="indexo">#REF!</definedName>
    <definedName name="indexo2020">#REF!</definedName>
    <definedName name="indexo2021">#REF!</definedName>
    <definedName name="indexp">#REF!</definedName>
    <definedName name="perc" localSheetId="2">#REF!</definedName>
    <definedName name="perc">#REF!</definedName>
    <definedName name="premie2005" localSheetId="2">#REF!</definedName>
    <definedName name="premie2005">#REF!</definedName>
    <definedName name="premie2008" localSheetId="2">#REF!</definedName>
    <definedName name="premie2008">#REF!</definedName>
    <definedName name="premieAVD">#REF!</definedName>
    <definedName name="premieGMB">#REF!</definedName>
    <definedName name="premieoud">#REF!</definedName>
    <definedName name="premieOWS">#REF!</definedName>
    <definedName name="Promil">#REF!</definedName>
    <definedName name="promillage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" i="48" l="1"/>
  <c r="I19" i="48"/>
  <c r="Z18" i="48"/>
  <c r="O17" i="48"/>
  <c r="R17" i="48" s="1"/>
  <c r="M17" i="48"/>
  <c r="P17" i="48" s="1"/>
  <c r="S17" i="48" s="1"/>
  <c r="O16" i="48"/>
  <c r="R16" i="48" s="1"/>
  <c r="M16" i="48"/>
  <c r="N16" i="48" s="1"/>
  <c r="J16" i="48"/>
  <c r="P16" i="48" s="1"/>
  <c r="S16" i="48" s="1"/>
  <c r="O15" i="48"/>
  <c r="R15" i="48" s="1"/>
  <c r="M15" i="48"/>
  <c r="N15" i="48" s="1"/>
  <c r="J15" i="48"/>
  <c r="P15" i="48" s="1"/>
  <c r="S15" i="48" s="1"/>
  <c r="O14" i="48"/>
  <c r="R14" i="48" s="1"/>
  <c r="M14" i="48"/>
  <c r="N14" i="48" s="1"/>
  <c r="J14" i="48"/>
  <c r="P14" i="48" s="1"/>
  <c r="S14" i="48" s="1"/>
  <c r="O13" i="48"/>
  <c r="R13" i="48" s="1"/>
  <c r="M13" i="48"/>
  <c r="N13" i="48" s="1"/>
  <c r="J13" i="48"/>
  <c r="P13" i="48" s="1"/>
  <c r="S13" i="48" s="1"/>
  <c r="O12" i="48"/>
  <c r="R12" i="48" s="1"/>
  <c r="M12" i="48"/>
  <c r="N12" i="48" s="1"/>
  <c r="J12" i="48"/>
  <c r="P12" i="48" s="1"/>
  <c r="S12" i="48" s="1"/>
  <c r="O11" i="48"/>
  <c r="R11" i="48" s="1"/>
  <c r="M11" i="48"/>
  <c r="N11" i="48" s="1"/>
  <c r="J11" i="48"/>
  <c r="P11" i="48" s="1"/>
  <c r="S11" i="48" s="1"/>
  <c r="O10" i="48"/>
  <c r="R10" i="48" s="1"/>
  <c r="M10" i="48"/>
  <c r="M19" i="48" s="1"/>
  <c r="J10" i="48"/>
  <c r="J19" i="48" s="1"/>
  <c r="X8" i="48"/>
  <c r="R19" i="48" l="1"/>
  <c r="U10" i="48"/>
  <c r="V16" i="48"/>
  <c r="Y16" i="48" s="1"/>
  <c r="V11" i="48"/>
  <c r="Y11" i="48" s="1"/>
  <c r="Y14" i="48"/>
  <c r="V14" i="48"/>
  <c r="U16" i="48"/>
  <c r="X16" i="48" s="1"/>
  <c r="V17" i="48"/>
  <c r="Y17" i="48" s="1"/>
  <c r="U11" i="48"/>
  <c r="X11" i="48" s="1"/>
  <c r="Y12" i="48"/>
  <c r="V12" i="48"/>
  <c r="U14" i="48"/>
  <c r="X14" i="48" s="1"/>
  <c r="U17" i="48"/>
  <c r="X17" i="48"/>
  <c r="V15" i="48"/>
  <c r="Y15" i="48" s="1"/>
  <c r="U13" i="48"/>
  <c r="X13" i="48" s="1"/>
  <c r="U12" i="48"/>
  <c r="X12" i="48" s="1"/>
  <c r="V13" i="48"/>
  <c r="Y13" i="48" s="1"/>
  <c r="U15" i="48"/>
  <c r="X15" i="48" s="1"/>
  <c r="K10" i="48"/>
  <c r="K11" i="48"/>
  <c r="Q11" i="48" s="1"/>
  <c r="T11" i="48" s="1"/>
  <c r="K12" i="48"/>
  <c r="Q12" i="48" s="1"/>
  <c r="T12" i="48" s="1"/>
  <c r="K13" i="48"/>
  <c r="Q13" i="48" s="1"/>
  <c r="T13" i="48" s="1"/>
  <c r="K14" i="48"/>
  <c r="Q14" i="48" s="1"/>
  <c r="T14" i="48" s="1"/>
  <c r="K15" i="48"/>
  <c r="Q15" i="48" s="1"/>
  <c r="T15" i="48" s="1"/>
  <c r="K16" i="48"/>
  <c r="Q16" i="48" s="1"/>
  <c r="T16" i="48" s="1"/>
  <c r="N17" i="48"/>
  <c r="Q17" i="48" s="1"/>
  <c r="T17" i="48" s="1"/>
  <c r="N10" i="48"/>
  <c r="P10" i="48"/>
  <c r="O19" i="48"/>
  <c r="N19" i="48" l="1"/>
  <c r="Q10" i="48"/>
  <c r="K19" i="48"/>
  <c r="W15" i="48"/>
  <c r="Z15" i="48" s="1"/>
  <c r="W14" i="48"/>
  <c r="Z14" i="48" s="1"/>
  <c r="Z16" i="48"/>
  <c r="W16" i="48"/>
  <c r="W13" i="48"/>
  <c r="Z13" i="48" s="1"/>
  <c r="U19" i="48"/>
  <c r="W12" i="48"/>
  <c r="Z12" i="48" s="1"/>
  <c r="X10" i="48"/>
  <c r="X19" i="48" s="1"/>
  <c r="Z17" i="48"/>
  <c r="W17" i="48"/>
  <c r="P19" i="48"/>
  <c r="S10" i="48"/>
  <c r="W11" i="48"/>
  <c r="Z11" i="48" s="1"/>
  <c r="Q19" i="48" l="1"/>
  <c r="T10" i="48"/>
  <c r="V10" i="48"/>
  <c r="V19" i="48" s="1"/>
  <c r="S19" i="48"/>
  <c r="W10" i="48" l="1"/>
  <c r="W19" i="48" s="1"/>
  <c r="T19" i="48"/>
  <c r="Y10" i="48"/>
  <c r="Y19" i="48" s="1"/>
  <c r="Z10" i="48" l="1"/>
  <c r="Z19" i="48" s="1"/>
  <c r="M19" i="42" l="1"/>
  <c r="P387" i="42" l="1"/>
  <c r="P388" i="42"/>
  <c r="P389" i="42"/>
  <c r="P390" i="42"/>
  <c r="P391" i="42"/>
  <c r="P392" i="42"/>
  <c r="P393" i="42"/>
  <c r="P394" i="42"/>
  <c r="P395" i="42"/>
  <c r="P396" i="42"/>
  <c r="P397" i="42"/>
  <c r="P398" i="42"/>
  <c r="P399" i="42"/>
  <c r="P400" i="42"/>
  <c r="P401" i="42"/>
  <c r="P402" i="42"/>
  <c r="P403" i="42"/>
  <c r="P404" i="42"/>
  <c r="P405" i="42"/>
  <c r="P406" i="42"/>
  <c r="P407" i="42"/>
  <c r="P408" i="42"/>
  <c r="P409" i="42"/>
  <c r="P410" i="42"/>
  <c r="P411" i="42"/>
  <c r="P412" i="42"/>
  <c r="P413" i="42"/>
  <c r="P414" i="42"/>
  <c r="P415" i="42"/>
  <c r="P416" i="42"/>
  <c r="P417" i="42"/>
  <c r="P418" i="42"/>
  <c r="P419" i="42"/>
  <c r="P420" i="42"/>
  <c r="P421" i="42"/>
  <c r="P386" i="42"/>
  <c r="P349" i="42"/>
  <c r="P350" i="42"/>
  <c r="P351" i="42"/>
  <c r="P352" i="42"/>
  <c r="P353" i="42"/>
  <c r="P354" i="42"/>
  <c r="P355" i="42"/>
  <c r="P356" i="42"/>
  <c r="P357" i="42"/>
  <c r="P358" i="42"/>
  <c r="P359" i="42"/>
  <c r="P360" i="42"/>
  <c r="P361" i="42"/>
  <c r="P362" i="42"/>
  <c r="P363" i="42"/>
  <c r="P364" i="42"/>
  <c r="P365" i="42"/>
  <c r="P366" i="42"/>
  <c r="P367" i="42"/>
  <c r="P368" i="42"/>
  <c r="P369" i="42"/>
  <c r="P370" i="42"/>
  <c r="P371" i="42"/>
  <c r="P372" i="42"/>
  <c r="P373" i="42"/>
  <c r="P374" i="42"/>
  <c r="P375" i="42"/>
  <c r="P376" i="42"/>
  <c r="P377" i="42"/>
  <c r="P378" i="42"/>
  <c r="P379" i="42"/>
  <c r="P380" i="42"/>
  <c r="P381" i="42"/>
  <c r="P382" i="42"/>
  <c r="P383" i="42"/>
  <c r="P348" i="42"/>
  <c r="P345" i="42"/>
  <c r="P344" i="42"/>
  <c r="P336" i="42"/>
  <c r="P337" i="42"/>
  <c r="P338" i="42"/>
  <c r="P339" i="42"/>
  <c r="P340" i="42"/>
  <c r="P341" i="42"/>
  <c r="P335" i="42"/>
  <c r="P330" i="42"/>
  <c r="P329" i="42"/>
  <c r="P307" i="42"/>
  <c r="P308" i="42"/>
  <c r="P309" i="42"/>
  <c r="P310" i="42"/>
  <c r="P311" i="42"/>
  <c r="P312" i="42"/>
  <c r="P313" i="42"/>
  <c r="P314" i="42"/>
  <c r="P315" i="42"/>
  <c r="P316" i="42"/>
  <c r="P317" i="42"/>
  <c r="P318" i="42"/>
  <c r="P319" i="42"/>
  <c r="P320" i="42"/>
  <c r="P321" i="42"/>
  <c r="P322" i="42"/>
  <c r="P323" i="42"/>
  <c r="R323" i="42" s="1"/>
  <c r="P324" i="42"/>
  <c r="P325" i="42"/>
  <c r="P326" i="42"/>
  <c r="P306" i="42"/>
  <c r="P300" i="42"/>
  <c r="P301" i="42"/>
  <c r="P302" i="42"/>
  <c r="P303" i="42"/>
  <c r="P299" i="42"/>
  <c r="P295" i="42"/>
  <c r="P296" i="42"/>
  <c r="P294" i="42"/>
  <c r="P291" i="42"/>
  <c r="P292" i="42" s="1"/>
  <c r="P282" i="42"/>
  <c r="P283" i="42"/>
  <c r="P284" i="42"/>
  <c r="P285" i="42"/>
  <c r="P286" i="42"/>
  <c r="P287" i="42"/>
  <c r="P288" i="42"/>
  <c r="P281" i="42"/>
  <c r="P208" i="42"/>
  <c r="P209" i="42"/>
  <c r="P210" i="42"/>
  <c r="P211" i="42"/>
  <c r="P212" i="42"/>
  <c r="P213" i="42"/>
  <c r="P214" i="42"/>
  <c r="P215" i="42"/>
  <c r="P216" i="42"/>
  <c r="P217" i="42"/>
  <c r="P218" i="42"/>
  <c r="P219" i="42"/>
  <c r="P220" i="42"/>
  <c r="P221" i="42"/>
  <c r="P222" i="42"/>
  <c r="P223" i="42"/>
  <c r="P224" i="42"/>
  <c r="P225" i="42"/>
  <c r="P226" i="42"/>
  <c r="P227" i="42"/>
  <c r="P228" i="42"/>
  <c r="P229" i="42"/>
  <c r="P230" i="42"/>
  <c r="P231" i="42"/>
  <c r="P232" i="42"/>
  <c r="P233" i="42"/>
  <c r="P234" i="42"/>
  <c r="P235" i="42"/>
  <c r="P236" i="42"/>
  <c r="P237" i="42"/>
  <c r="P238" i="42"/>
  <c r="P239" i="42"/>
  <c r="P240" i="42"/>
  <c r="P241" i="42"/>
  <c r="P242" i="42"/>
  <c r="P243" i="42"/>
  <c r="P244" i="42"/>
  <c r="P245" i="42"/>
  <c r="P246" i="42"/>
  <c r="P247" i="42"/>
  <c r="P248" i="42"/>
  <c r="P249" i="42"/>
  <c r="P250" i="42"/>
  <c r="P251" i="42"/>
  <c r="P252" i="42"/>
  <c r="P253" i="42"/>
  <c r="R253" i="42" s="1"/>
  <c r="P254" i="42"/>
  <c r="P255" i="42"/>
  <c r="P256" i="42"/>
  <c r="P257" i="42"/>
  <c r="P258" i="42"/>
  <c r="P259" i="42"/>
  <c r="P260" i="42"/>
  <c r="P261" i="42"/>
  <c r="P262" i="42"/>
  <c r="P263" i="42"/>
  <c r="P264" i="42"/>
  <c r="P265" i="42"/>
  <c r="P266" i="42"/>
  <c r="P267" i="42"/>
  <c r="P268" i="42"/>
  <c r="P269" i="42"/>
  <c r="P270" i="42"/>
  <c r="P271" i="42"/>
  <c r="P272" i="42"/>
  <c r="P273" i="42"/>
  <c r="P274" i="42"/>
  <c r="P275" i="42"/>
  <c r="P276" i="42"/>
  <c r="P277" i="42"/>
  <c r="P278" i="42"/>
  <c r="P207" i="42"/>
  <c r="P204" i="42"/>
  <c r="P203" i="42"/>
  <c r="P190" i="42"/>
  <c r="P191" i="42"/>
  <c r="P192" i="42"/>
  <c r="P193" i="42"/>
  <c r="P194" i="42"/>
  <c r="P195" i="42"/>
  <c r="P196" i="42"/>
  <c r="P197" i="42"/>
  <c r="P198" i="42"/>
  <c r="P199" i="42"/>
  <c r="P200" i="42"/>
  <c r="P189" i="42"/>
  <c r="P179" i="42"/>
  <c r="P180" i="42"/>
  <c r="P181" i="42"/>
  <c r="P182" i="42"/>
  <c r="P183" i="42"/>
  <c r="P184" i="42"/>
  <c r="P185" i="42"/>
  <c r="P186" i="42"/>
  <c r="P178" i="42"/>
  <c r="P159" i="42"/>
  <c r="P160" i="42"/>
  <c r="P161" i="42"/>
  <c r="P162" i="42"/>
  <c r="P163" i="42"/>
  <c r="P164" i="42"/>
  <c r="P165" i="42"/>
  <c r="P166" i="42"/>
  <c r="P167" i="42"/>
  <c r="P168" i="42"/>
  <c r="P169" i="42"/>
  <c r="P170" i="42"/>
  <c r="P171" i="42"/>
  <c r="P172" i="42"/>
  <c r="P173" i="42"/>
  <c r="P174" i="42"/>
  <c r="P175" i="42"/>
  <c r="P158" i="42"/>
  <c r="P146" i="42"/>
  <c r="P147" i="42"/>
  <c r="P148" i="42"/>
  <c r="P149" i="42"/>
  <c r="P150" i="42"/>
  <c r="P151" i="42"/>
  <c r="P152" i="42"/>
  <c r="P153" i="42"/>
  <c r="P154" i="42"/>
  <c r="P155" i="42"/>
  <c r="P145" i="42"/>
  <c r="P140" i="42"/>
  <c r="P141" i="42"/>
  <c r="P142" i="42"/>
  <c r="P139" i="42"/>
  <c r="P136" i="42"/>
  <c r="P135" i="42"/>
  <c r="P132" i="42"/>
  <c r="P133" i="42" s="1"/>
  <c r="P128" i="42"/>
  <c r="P129" i="42"/>
  <c r="P127" i="42"/>
  <c r="P123" i="42"/>
  <c r="P124" i="42"/>
  <c r="P122" i="42"/>
  <c r="P118" i="42"/>
  <c r="P119" i="42"/>
  <c r="P117" i="42"/>
  <c r="P113" i="42"/>
  <c r="P114" i="42"/>
  <c r="P112" i="42"/>
  <c r="P90" i="42"/>
  <c r="P91" i="42"/>
  <c r="P92" i="42"/>
  <c r="P93" i="42"/>
  <c r="P94" i="42"/>
  <c r="P95" i="42"/>
  <c r="P96" i="42"/>
  <c r="P97" i="42"/>
  <c r="P98" i="42"/>
  <c r="P99" i="42"/>
  <c r="P100" i="42"/>
  <c r="P101" i="42"/>
  <c r="P102" i="42"/>
  <c r="P103" i="42"/>
  <c r="P104" i="42"/>
  <c r="P105" i="42"/>
  <c r="P106" i="42"/>
  <c r="P107" i="42"/>
  <c r="P108" i="42"/>
  <c r="P109" i="42"/>
  <c r="P89" i="42"/>
  <c r="P86" i="42"/>
  <c r="P87" i="42" s="1"/>
  <c r="P65" i="42"/>
  <c r="P66" i="42"/>
  <c r="P67" i="42"/>
  <c r="P68" i="42"/>
  <c r="P69" i="42"/>
  <c r="P70" i="42"/>
  <c r="P71" i="42"/>
  <c r="P72" i="42"/>
  <c r="P73" i="42"/>
  <c r="P74" i="42"/>
  <c r="P75" i="42"/>
  <c r="P76" i="42"/>
  <c r="P77" i="42"/>
  <c r="P78" i="42"/>
  <c r="P79" i="42"/>
  <c r="P80" i="42"/>
  <c r="P81" i="42"/>
  <c r="P82" i="42"/>
  <c r="P83" i="42"/>
  <c r="P64" i="42"/>
  <c r="P61" i="42"/>
  <c r="P60" i="42"/>
  <c r="P53" i="42"/>
  <c r="P54" i="42"/>
  <c r="P55" i="42"/>
  <c r="P56" i="42"/>
  <c r="P57" i="42"/>
  <c r="P52" i="42"/>
  <c r="P27" i="42"/>
  <c r="Q27" i="42"/>
  <c r="P28" i="42"/>
  <c r="Q28" i="42"/>
  <c r="P29" i="42"/>
  <c r="Q29" i="42"/>
  <c r="P30" i="42"/>
  <c r="Q30" i="42"/>
  <c r="P31" i="42"/>
  <c r="Q31" i="42"/>
  <c r="P32" i="42"/>
  <c r="Q32" i="42"/>
  <c r="P33" i="42"/>
  <c r="Q33" i="42"/>
  <c r="P34" i="42"/>
  <c r="Q34" i="42"/>
  <c r="P35" i="42"/>
  <c r="Q35" i="42"/>
  <c r="P36" i="42"/>
  <c r="Q36" i="42"/>
  <c r="P37" i="42"/>
  <c r="Q37" i="42"/>
  <c r="P38" i="42"/>
  <c r="Q38" i="42"/>
  <c r="P39" i="42"/>
  <c r="Q39" i="42"/>
  <c r="P40" i="42"/>
  <c r="Q40" i="42"/>
  <c r="P41" i="42"/>
  <c r="Q41" i="42"/>
  <c r="P42" i="42"/>
  <c r="Q42" i="42"/>
  <c r="P43" i="42"/>
  <c r="Q43" i="42"/>
  <c r="P44" i="42"/>
  <c r="Q44" i="42"/>
  <c r="P45" i="42"/>
  <c r="Q45" i="42"/>
  <c r="P46" i="42"/>
  <c r="Q46" i="42"/>
  <c r="P47" i="42"/>
  <c r="Q47" i="42"/>
  <c r="P48" i="42"/>
  <c r="Q48" i="42"/>
  <c r="P49" i="42"/>
  <c r="Q49" i="42"/>
  <c r="Q26" i="42"/>
  <c r="P26" i="42"/>
  <c r="P21" i="42"/>
  <c r="P19" i="42"/>
  <c r="P20" i="42"/>
  <c r="P22" i="42"/>
  <c r="P23" i="42"/>
  <c r="P18" i="42"/>
  <c r="Q208" i="42"/>
  <c r="Q209" i="42"/>
  <c r="Q210" i="42"/>
  <c r="Q211" i="42"/>
  <c r="Q212" i="42"/>
  <c r="Q213" i="42"/>
  <c r="Q214" i="42"/>
  <c r="Q215" i="42"/>
  <c r="Q216" i="42"/>
  <c r="Q217" i="42"/>
  <c r="Q218" i="42"/>
  <c r="Q219" i="42"/>
  <c r="Q220" i="42"/>
  <c r="Q221" i="42"/>
  <c r="Q222" i="42"/>
  <c r="Q223" i="42"/>
  <c r="Q224" i="42"/>
  <c r="Q225" i="42"/>
  <c r="Q226" i="42"/>
  <c r="Q227" i="42"/>
  <c r="Q228" i="42"/>
  <c r="Q229" i="42"/>
  <c r="Q230" i="42"/>
  <c r="Q231" i="42"/>
  <c r="Q232" i="42"/>
  <c r="Q233" i="42"/>
  <c r="Q234" i="42"/>
  <c r="Q235" i="42"/>
  <c r="Q236" i="42"/>
  <c r="Q237" i="42"/>
  <c r="Q238" i="42"/>
  <c r="Q239" i="42"/>
  <c r="Q240" i="42"/>
  <c r="Q241" i="42"/>
  <c r="Q242" i="42"/>
  <c r="Q243" i="42"/>
  <c r="Q244" i="42"/>
  <c r="Q245" i="42"/>
  <c r="Q246" i="42"/>
  <c r="Q247" i="42"/>
  <c r="Q248" i="42"/>
  <c r="Q249" i="42"/>
  <c r="Q250" i="42"/>
  <c r="Q251" i="42"/>
  <c r="Q252" i="42"/>
  <c r="Q253" i="42"/>
  <c r="Q254" i="42"/>
  <c r="Q255" i="42"/>
  <c r="Q256" i="42"/>
  <c r="Q257" i="42"/>
  <c r="Q258" i="42"/>
  <c r="Q259" i="42"/>
  <c r="Q260" i="42"/>
  <c r="Q261" i="42"/>
  <c r="Q262" i="42"/>
  <c r="Q263" i="42"/>
  <c r="Q264" i="42"/>
  <c r="Q265" i="42"/>
  <c r="Q266" i="42"/>
  <c r="Q267" i="42"/>
  <c r="Q268" i="42"/>
  <c r="Q269" i="42"/>
  <c r="Q270" i="42"/>
  <c r="Q271" i="42"/>
  <c r="Q272" i="42"/>
  <c r="Q273" i="42"/>
  <c r="Q274" i="42"/>
  <c r="R274" i="42" s="1"/>
  <c r="Q275" i="42"/>
  <c r="Q276" i="42"/>
  <c r="Q277" i="42"/>
  <c r="Q278" i="42"/>
  <c r="K342" i="42"/>
  <c r="L342" i="42"/>
  <c r="O346" i="42"/>
  <c r="N342" i="42"/>
  <c r="Q324" i="42"/>
  <c r="R324" i="42"/>
  <c r="Q323" i="42"/>
  <c r="R242" i="42"/>
  <c r="R264" i="42"/>
  <c r="H11" i="47"/>
  <c r="F11" i="47"/>
  <c r="H10" i="47"/>
  <c r="F10" i="47"/>
  <c r="B10" i="47"/>
  <c r="H9" i="47"/>
  <c r="F9" i="47"/>
  <c r="B9" i="47"/>
  <c r="H8" i="47"/>
  <c r="F8" i="47"/>
  <c r="H7" i="47"/>
  <c r="F7" i="47"/>
  <c r="E7" i="47"/>
  <c r="B7" i="47"/>
  <c r="H6" i="47"/>
  <c r="F6" i="47"/>
  <c r="E6" i="47"/>
  <c r="E8" i="47" s="1"/>
  <c r="B6" i="47"/>
  <c r="B8" i="47" s="1"/>
  <c r="K279" i="42"/>
  <c r="Q18" i="42"/>
  <c r="Q406" i="42"/>
  <c r="Q335" i="42"/>
  <c r="M335" i="42"/>
  <c r="N422" i="42"/>
  <c r="O422" i="42"/>
  <c r="N384" i="42"/>
  <c r="O384" i="42"/>
  <c r="N346" i="42"/>
  <c r="N331" i="42"/>
  <c r="O331" i="42"/>
  <c r="N327" i="42"/>
  <c r="O327" i="42"/>
  <c r="N304" i="42"/>
  <c r="O304" i="42"/>
  <c r="N297" i="42"/>
  <c r="O297" i="42"/>
  <c r="N292" i="42"/>
  <c r="O292" i="42"/>
  <c r="N289" i="42"/>
  <c r="O289" i="42"/>
  <c r="N279" i="42"/>
  <c r="O279" i="42"/>
  <c r="N201" i="42"/>
  <c r="O201" i="42"/>
  <c r="N187" i="42"/>
  <c r="O187" i="42"/>
  <c r="N176" i="42"/>
  <c r="O176" i="42"/>
  <c r="N156" i="42"/>
  <c r="O156" i="42"/>
  <c r="N143" i="42"/>
  <c r="O143" i="42"/>
  <c r="O137" i="42"/>
  <c r="N137" i="42"/>
  <c r="N133" i="42"/>
  <c r="O133" i="42"/>
  <c r="N130" i="42"/>
  <c r="O130" i="42"/>
  <c r="N125" i="42"/>
  <c r="O125" i="42"/>
  <c r="N120" i="42"/>
  <c r="O120" i="42"/>
  <c r="N115" i="42"/>
  <c r="O115" i="42"/>
  <c r="N110" i="42"/>
  <c r="O110" i="42"/>
  <c r="N87" i="42"/>
  <c r="O87" i="42"/>
  <c r="N84" i="42"/>
  <c r="O84" i="42"/>
  <c r="N62" i="42"/>
  <c r="O62" i="42"/>
  <c r="N58" i="42"/>
  <c r="O58" i="42"/>
  <c r="N50" i="42"/>
  <c r="O50" i="42"/>
  <c r="N24" i="42"/>
  <c r="O24" i="42"/>
  <c r="Q387" i="42"/>
  <c r="Q388" i="42"/>
  <c r="Q389" i="42"/>
  <c r="Q390" i="42"/>
  <c r="Q391" i="42"/>
  <c r="Q392" i="42"/>
  <c r="Q393" i="42"/>
  <c r="Q394" i="42"/>
  <c r="Q395" i="42"/>
  <c r="Q396" i="42"/>
  <c r="Q397" i="42"/>
  <c r="Q398" i="42"/>
  <c r="Q399" i="42"/>
  <c r="Q400" i="42"/>
  <c r="Q401" i="42"/>
  <c r="Q402" i="42"/>
  <c r="Q403" i="42"/>
  <c r="Q404" i="42"/>
  <c r="Q405" i="42"/>
  <c r="Q407" i="42"/>
  <c r="Q408" i="42"/>
  <c r="Q409" i="42"/>
  <c r="Q410" i="42"/>
  <c r="Q411" i="42"/>
  <c r="Q412" i="42"/>
  <c r="Q413" i="42"/>
  <c r="Q414" i="42"/>
  <c r="Q415" i="42"/>
  <c r="Q416" i="42"/>
  <c r="Q417" i="42"/>
  <c r="Q418" i="42"/>
  <c r="Q419" i="42"/>
  <c r="Q420" i="42"/>
  <c r="Q421" i="42"/>
  <c r="Q386" i="42"/>
  <c r="Q349" i="42"/>
  <c r="Q350" i="42"/>
  <c r="Q351" i="42"/>
  <c r="Q352" i="42"/>
  <c r="Q353" i="42"/>
  <c r="Q354" i="42"/>
  <c r="Q355" i="42"/>
  <c r="Q356" i="42"/>
  <c r="Q357" i="42"/>
  <c r="Q358" i="42"/>
  <c r="Q359" i="42"/>
  <c r="Q360" i="42"/>
  <c r="Q361" i="42"/>
  <c r="Q362" i="42"/>
  <c r="Q363" i="42"/>
  <c r="Q364" i="42"/>
  <c r="Q365" i="42"/>
  <c r="Q366" i="42"/>
  <c r="Q367" i="42"/>
  <c r="Q368" i="42"/>
  <c r="Q369" i="42"/>
  <c r="Q370" i="42"/>
  <c r="Q371" i="42"/>
  <c r="Q372" i="42"/>
  <c r="Q373" i="42"/>
  <c r="Q374" i="42"/>
  <c r="Q375" i="42"/>
  <c r="Q376" i="42"/>
  <c r="Q377" i="42"/>
  <c r="Q378" i="42"/>
  <c r="Q379" i="42"/>
  <c r="Q380" i="42"/>
  <c r="Q381" i="42"/>
  <c r="Q382" i="42"/>
  <c r="Q383" i="42"/>
  <c r="Q348" i="42"/>
  <c r="Q345" i="42"/>
  <c r="Q336" i="42"/>
  <c r="Q337" i="42"/>
  <c r="Q338" i="42"/>
  <c r="Q339" i="42"/>
  <c r="Q340" i="42"/>
  <c r="Q341" i="42"/>
  <c r="Q330" i="42"/>
  <c r="Q329" i="42"/>
  <c r="Q307" i="42"/>
  <c r="Q308" i="42"/>
  <c r="Q309" i="42"/>
  <c r="Q310" i="42"/>
  <c r="Q311" i="42"/>
  <c r="Q312" i="42"/>
  <c r="Q313" i="42"/>
  <c r="Q314" i="42"/>
  <c r="Q315" i="42"/>
  <c r="Q316" i="42"/>
  <c r="Q317" i="42"/>
  <c r="Q318" i="42"/>
  <c r="Q319" i="42"/>
  <c r="Q320" i="42"/>
  <c r="Q321" i="42"/>
  <c r="Q322" i="42"/>
  <c r="Q325" i="42"/>
  <c r="Q326" i="42"/>
  <c r="Q306" i="42"/>
  <c r="Q300" i="42"/>
  <c r="Q301" i="42"/>
  <c r="Q302" i="42"/>
  <c r="Q303" i="42"/>
  <c r="Q299" i="42"/>
  <c r="Q295" i="42"/>
  <c r="Q296" i="42"/>
  <c r="Q294" i="42"/>
  <c r="Q291" i="42"/>
  <c r="Q281" i="42"/>
  <c r="Q282" i="42"/>
  <c r="Q283" i="42"/>
  <c r="Q284" i="42"/>
  <c r="Q285" i="42"/>
  <c r="Q286" i="42"/>
  <c r="Q287" i="42"/>
  <c r="Q288" i="42"/>
  <c r="Q207" i="42"/>
  <c r="Q204" i="42"/>
  <c r="Q203" i="42"/>
  <c r="Q190" i="42"/>
  <c r="Q191" i="42"/>
  <c r="Q192" i="42"/>
  <c r="Q193" i="42"/>
  <c r="Q194" i="42"/>
  <c r="Q195" i="42"/>
  <c r="Q196" i="42"/>
  <c r="Q197" i="42"/>
  <c r="Q198" i="42"/>
  <c r="Q199" i="42"/>
  <c r="Q200" i="42"/>
  <c r="Q189" i="42"/>
  <c r="Q179" i="42"/>
  <c r="Q180" i="42"/>
  <c r="Q181" i="42"/>
  <c r="Q182" i="42"/>
  <c r="Q183" i="42"/>
  <c r="Q184" i="42"/>
  <c r="Q185" i="42"/>
  <c r="Q186" i="42"/>
  <c r="Q178" i="42"/>
  <c r="Q159" i="42"/>
  <c r="Q160" i="42"/>
  <c r="Q161" i="42"/>
  <c r="Q162" i="42"/>
  <c r="Q163" i="42"/>
  <c r="Q164" i="42"/>
  <c r="Q165" i="42"/>
  <c r="Q166" i="42"/>
  <c r="Q167" i="42"/>
  <c r="Q168" i="42"/>
  <c r="Q169" i="42"/>
  <c r="Q170" i="42"/>
  <c r="Q171" i="42"/>
  <c r="Q172" i="42"/>
  <c r="Q173" i="42"/>
  <c r="Q174" i="42"/>
  <c r="Q175" i="42"/>
  <c r="Q158" i="42"/>
  <c r="Q146" i="42"/>
  <c r="Q147" i="42"/>
  <c r="Q148" i="42"/>
  <c r="Q149" i="42"/>
  <c r="Q150" i="42"/>
  <c r="Q151" i="42"/>
  <c r="Q152" i="42"/>
  <c r="Q153" i="42"/>
  <c r="Q154" i="42"/>
  <c r="Q155" i="42"/>
  <c r="Q145" i="42"/>
  <c r="Q140" i="42"/>
  <c r="Q141" i="42"/>
  <c r="Q142" i="42"/>
  <c r="Q139" i="42"/>
  <c r="Q136" i="42"/>
  <c r="Q135" i="42"/>
  <c r="Q132" i="42"/>
  <c r="Q128" i="42"/>
  <c r="Q129" i="42"/>
  <c r="Q127" i="42"/>
  <c r="Q123" i="42"/>
  <c r="Q124" i="42"/>
  <c r="Q122" i="42"/>
  <c r="Q117" i="42"/>
  <c r="Q118" i="42"/>
  <c r="Q119" i="42"/>
  <c r="Q113" i="42"/>
  <c r="Q114" i="42"/>
  <c r="Q90" i="42"/>
  <c r="Q91" i="42"/>
  <c r="Q92" i="42"/>
  <c r="Q93" i="42"/>
  <c r="Q94" i="42"/>
  <c r="Q95" i="42"/>
  <c r="Q96" i="42"/>
  <c r="Q97" i="42"/>
  <c r="Q98" i="42"/>
  <c r="Q99" i="42"/>
  <c r="Q100" i="42"/>
  <c r="Q101" i="42"/>
  <c r="Q102" i="42"/>
  <c r="Q103" i="42"/>
  <c r="Q104" i="42"/>
  <c r="Q105" i="42"/>
  <c r="Q106" i="42"/>
  <c r="Q107" i="42"/>
  <c r="Q108" i="42"/>
  <c r="Q109" i="42"/>
  <c r="Q89" i="42"/>
  <c r="Q86" i="42"/>
  <c r="Q65" i="42"/>
  <c r="Q66" i="42"/>
  <c r="Q67" i="42"/>
  <c r="Q68" i="42"/>
  <c r="Q69" i="42"/>
  <c r="Q70" i="42"/>
  <c r="Q71" i="42"/>
  <c r="Q72" i="42"/>
  <c r="Q73" i="42"/>
  <c r="Q74" i="42"/>
  <c r="Q75" i="42"/>
  <c r="Q76" i="42"/>
  <c r="Q77" i="42"/>
  <c r="Q78" i="42"/>
  <c r="Q79" i="42"/>
  <c r="Q80" i="42"/>
  <c r="Q81" i="42"/>
  <c r="Q82" i="42"/>
  <c r="Q83" i="42"/>
  <c r="Q64" i="42"/>
  <c r="Q61" i="42"/>
  <c r="Q60" i="42"/>
  <c r="Q53" i="42"/>
  <c r="Q54" i="42"/>
  <c r="Q55" i="42"/>
  <c r="Q56" i="42"/>
  <c r="Q57" i="42"/>
  <c r="Q52" i="42"/>
  <c r="Q19" i="42"/>
  <c r="Q20" i="42"/>
  <c r="Q21" i="42"/>
  <c r="Q22" i="42"/>
  <c r="Q23" i="42"/>
  <c r="F11" i="42"/>
  <c r="F10" i="42"/>
  <c r="F9" i="42"/>
  <c r="F8" i="42"/>
  <c r="F7" i="42"/>
  <c r="F6" i="42"/>
  <c r="K422" i="42"/>
  <c r="M421" i="42"/>
  <c r="M420" i="42"/>
  <c r="M419" i="42"/>
  <c r="M418" i="42"/>
  <c r="M417" i="42"/>
  <c r="M416" i="42"/>
  <c r="M415" i="42"/>
  <c r="M414" i="42"/>
  <c r="M413" i="42"/>
  <c r="M412" i="42"/>
  <c r="M411" i="42"/>
  <c r="M410" i="42"/>
  <c r="M409" i="42"/>
  <c r="M408" i="42"/>
  <c r="M407" i="42"/>
  <c r="M405" i="42"/>
  <c r="M404" i="42"/>
  <c r="M403" i="42"/>
  <c r="M402" i="42"/>
  <c r="M401" i="42"/>
  <c r="M400" i="42"/>
  <c r="M399" i="42"/>
  <c r="M398" i="42"/>
  <c r="M397" i="42"/>
  <c r="M396" i="42"/>
  <c r="M395" i="42"/>
  <c r="M394" i="42"/>
  <c r="M393" i="42"/>
  <c r="M392" i="42"/>
  <c r="M391" i="42"/>
  <c r="M390" i="42"/>
  <c r="M389" i="42"/>
  <c r="M388" i="42"/>
  <c r="M387" i="42"/>
  <c r="M386" i="42"/>
  <c r="L384" i="42"/>
  <c r="K384" i="42"/>
  <c r="M383" i="42"/>
  <c r="M382" i="42"/>
  <c r="M237" i="42"/>
  <c r="M381" i="42"/>
  <c r="M380" i="42"/>
  <c r="M379" i="42"/>
  <c r="M378" i="42"/>
  <c r="M377" i="42"/>
  <c r="M376" i="42"/>
  <c r="M375" i="42"/>
  <c r="M374" i="42"/>
  <c r="M373" i="42"/>
  <c r="M372" i="42"/>
  <c r="M371" i="42"/>
  <c r="M370" i="42"/>
  <c r="M369" i="42"/>
  <c r="M368" i="42"/>
  <c r="M367" i="42"/>
  <c r="M366" i="42"/>
  <c r="M365" i="42"/>
  <c r="M364" i="42"/>
  <c r="M278" i="42"/>
  <c r="M363" i="42"/>
  <c r="M362" i="42"/>
  <c r="M361" i="42"/>
  <c r="M360" i="42"/>
  <c r="M359" i="42"/>
  <c r="M358" i="42"/>
  <c r="M357" i="42"/>
  <c r="M356" i="42"/>
  <c r="M355" i="42"/>
  <c r="M354" i="42"/>
  <c r="M353" i="42"/>
  <c r="M352" i="42"/>
  <c r="M351" i="42"/>
  <c r="M350" i="42"/>
  <c r="M349" i="42"/>
  <c r="M348" i="42"/>
  <c r="L346" i="42"/>
  <c r="K346" i="42"/>
  <c r="M345" i="42"/>
  <c r="M341" i="42"/>
  <c r="M340" i="42"/>
  <c r="M339" i="42"/>
  <c r="M277" i="42"/>
  <c r="M338" i="42"/>
  <c r="M337" i="42"/>
  <c r="M336" i="42"/>
  <c r="M238" i="42"/>
  <c r="L331" i="42"/>
  <c r="K331" i="42"/>
  <c r="M330" i="42"/>
  <c r="M329" i="42"/>
  <c r="L327" i="42"/>
  <c r="K327" i="42"/>
  <c r="M326" i="42"/>
  <c r="M325" i="42"/>
  <c r="M322" i="42"/>
  <c r="M321" i="42"/>
  <c r="M320" i="42"/>
  <c r="M319" i="42"/>
  <c r="M318" i="42"/>
  <c r="M317" i="42"/>
  <c r="M316" i="42"/>
  <c r="M315" i="42"/>
  <c r="M314" i="42"/>
  <c r="M313" i="42"/>
  <c r="M312" i="42"/>
  <c r="M311" i="42"/>
  <c r="M310" i="42"/>
  <c r="M309" i="42"/>
  <c r="M308" i="42"/>
  <c r="M307" i="42"/>
  <c r="M306" i="42"/>
  <c r="L304" i="42"/>
  <c r="K304" i="42"/>
  <c r="M303" i="42"/>
  <c r="M302" i="42"/>
  <c r="M301" i="42"/>
  <c r="M300" i="42"/>
  <c r="M299" i="42"/>
  <c r="L297" i="42"/>
  <c r="K297" i="42"/>
  <c r="M296" i="42"/>
  <c r="M295" i="42"/>
  <c r="M294" i="42"/>
  <c r="L292" i="42"/>
  <c r="K292" i="42"/>
  <c r="M291" i="42"/>
  <c r="M292" i="42" s="1"/>
  <c r="L289" i="42"/>
  <c r="K289" i="42"/>
  <c r="M288" i="42"/>
  <c r="M287" i="42"/>
  <c r="M286" i="42"/>
  <c r="M285" i="42"/>
  <c r="M284" i="42"/>
  <c r="M283" i="42"/>
  <c r="M282" i="42"/>
  <c r="M281" i="42"/>
  <c r="L279" i="42"/>
  <c r="M240" i="42"/>
  <c r="M236" i="42"/>
  <c r="M235" i="42"/>
  <c r="M233" i="42"/>
  <c r="M232" i="42"/>
  <c r="M231" i="42"/>
  <c r="M230" i="42"/>
  <c r="M229" i="42"/>
  <c r="M227" i="42"/>
  <c r="M226" i="42"/>
  <c r="M225" i="42"/>
  <c r="M224" i="42"/>
  <c r="M223" i="42"/>
  <c r="M222" i="42"/>
  <c r="M221" i="42"/>
  <c r="M220" i="42"/>
  <c r="M218" i="42"/>
  <c r="M217" i="42"/>
  <c r="M216" i="42"/>
  <c r="M215" i="42"/>
  <c r="M213" i="42"/>
  <c r="M212" i="42"/>
  <c r="M211" i="42"/>
  <c r="M210" i="42"/>
  <c r="M209" i="42"/>
  <c r="M208" i="42"/>
  <c r="M207" i="42"/>
  <c r="L205" i="42"/>
  <c r="K205" i="42"/>
  <c r="M204" i="42"/>
  <c r="M203" i="42"/>
  <c r="L201" i="42"/>
  <c r="K201" i="42"/>
  <c r="M200" i="42"/>
  <c r="M199" i="42"/>
  <c r="M198" i="42"/>
  <c r="M197" i="42"/>
  <c r="M196" i="42"/>
  <c r="M195" i="42"/>
  <c r="M194" i="42"/>
  <c r="M193" i="42"/>
  <c r="M192" i="42"/>
  <c r="M191" i="42"/>
  <c r="M190" i="42"/>
  <c r="M189" i="42"/>
  <c r="L187" i="42"/>
  <c r="K187" i="42"/>
  <c r="M186" i="42"/>
  <c r="M185" i="42"/>
  <c r="M184" i="42"/>
  <c r="M183" i="42"/>
  <c r="M182" i="42"/>
  <c r="M181" i="42"/>
  <c r="M180" i="42"/>
  <c r="M179" i="42"/>
  <c r="M178" i="42"/>
  <c r="L176" i="42"/>
  <c r="K176" i="42"/>
  <c r="M175" i="42"/>
  <c r="M174" i="42"/>
  <c r="M173" i="42"/>
  <c r="M172" i="42"/>
  <c r="M171" i="42"/>
  <c r="M170" i="42"/>
  <c r="M169" i="42"/>
  <c r="M168" i="42"/>
  <c r="M167" i="42"/>
  <c r="M166" i="42"/>
  <c r="M165" i="42"/>
  <c r="M164" i="42"/>
  <c r="M163" i="42"/>
  <c r="M162" i="42"/>
  <c r="M161" i="42"/>
  <c r="M160" i="42"/>
  <c r="M159" i="42"/>
  <c r="M158" i="42"/>
  <c r="L156" i="42"/>
  <c r="K156" i="42"/>
  <c r="M155" i="42"/>
  <c r="M154" i="42"/>
  <c r="M153" i="42"/>
  <c r="M152" i="42"/>
  <c r="M151" i="42"/>
  <c r="M150" i="42"/>
  <c r="M149" i="42"/>
  <c r="M148" i="42"/>
  <c r="M147" i="42"/>
  <c r="M146" i="42"/>
  <c r="M145" i="42"/>
  <c r="L143" i="42"/>
  <c r="K143" i="42"/>
  <c r="M142" i="42"/>
  <c r="M141" i="42"/>
  <c r="M140" i="42"/>
  <c r="M139" i="42"/>
  <c r="L137" i="42"/>
  <c r="K137" i="42"/>
  <c r="M136" i="42"/>
  <c r="M135" i="42"/>
  <c r="L133" i="42"/>
  <c r="K133" i="42"/>
  <c r="M132" i="42"/>
  <c r="M133" i="42" s="1"/>
  <c r="L130" i="42"/>
  <c r="K130" i="42"/>
  <c r="M129" i="42"/>
  <c r="M128" i="42"/>
  <c r="M127" i="42"/>
  <c r="L125" i="42"/>
  <c r="K125" i="42"/>
  <c r="M124" i="42"/>
  <c r="M123" i="42"/>
  <c r="M122" i="42"/>
  <c r="L120" i="42"/>
  <c r="K120" i="42"/>
  <c r="M119" i="42"/>
  <c r="M118" i="42"/>
  <c r="M117" i="42"/>
  <c r="L115" i="42"/>
  <c r="K115" i="42"/>
  <c r="M114" i="42"/>
  <c r="M113" i="42"/>
  <c r="L110" i="42"/>
  <c r="K110" i="42"/>
  <c r="M109" i="42"/>
  <c r="M108" i="42"/>
  <c r="M107" i="42"/>
  <c r="M106" i="42"/>
  <c r="M105" i="42"/>
  <c r="M104" i="42"/>
  <c r="M103" i="42"/>
  <c r="M102" i="42"/>
  <c r="M101" i="42"/>
  <c r="M100" i="42"/>
  <c r="M99" i="42"/>
  <c r="M98" i="42"/>
  <c r="M97" i="42"/>
  <c r="M96" i="42"/>
  <c r="M95" i="42"/>
  <c r="M94" i="42"/>
  <c r="M93" i="42"/>
  <c r="M92" i="42"/>
  <c r="M91" i="42"/>
  <c r="M90" i="42"/>
  <c r="M89" i="42"/>
  <c r="L87" i="42"/>
  <c r="K87" i="42"/>
  <c r="M86" i="42"/>
  <c r="M87" i="42" s="1"/>
  <c r="L84" i="42"/>
  <c r="K84" i="42"/>
  <c r="M83" i="42"/>
  <c r="M82" i="42"/>
  <c r="M81" i="42"/>
  <c r="M80" i="42"/>
  <c r="M79" i="42"/>
  <c r="M78" i="42"/>
  <c r="M77" i="42"/>
  <c r="M76" i="42"/>
  <c r="M75" i="42"/>
  <c r="M74" i="42"/>
  <c r="M73" i="42"/>
  <c r="M72" i="42"/>
  <c r="M71" i="42"/>
  <c r="M70" i="42"/>
  <c r="M69" i="42"/>
  <c r="M68" i="42"/>
  <c r="M67" i="42"/>
  <c r="M66" i="42"/>
  <c r="M65" i="42"/>
  <c r="M64" i="42"/>
  <c r="L62" i="42"/>
  <c r="K62" i="42"/>
  <c r="M61" i="42"/>
  <c r="M60" i="42"/>
  <c r="L58" i="42"/>
  <c r="K58" i="42"/>
  <c r="M57" i="42"/>
  <c r="M56" i="42"/>
  <c r="M55" i="42"/>
  <c r="M54" i="42"/>
  <c r="M53" i="42"/>
  <c r="M52" i="42"/>
  <c r="L50" i="42"/>
  <c r="K50" i="42"/>
  <c r="M49" i="42"/>
  <c r="M48" i="42"/>
  <c r="M47" i="42"/>
  <c r="M46" i="42"/>
  <c r="M45" i="42"/>
  <c r="M44" i="42"/>
  <c r="M43" i="42"/>
  <c r="M42" i="42"/>
  <c r="M41" i="42"/>
  <c r="M40" i="42"/>
  <c r="M39" i="42"/>
  <c r="M38" i="42"/>
  <c r="M37" i="42"/>
  <c r="M36" i="42"/>
  <c r="M35" i="42"/>
  <c r="M34" i="42"/>
  <c r="M33" i="42"/>
  <c r="M32" i="42"/>
  <c r="M31" i="42"/>
  <c r="M30" i="42"/>
  <c r="M29" i="42"/>
  <c r="M28" i="42"/>
  <c r="M27" i="42"/>
  <c r="M26" i="42"/>
  <c r="L24" i="42"/>
  <c r="K24" i="42"/>
  <c r="M23" i="42"/>
  <c r="M22" i="42"/>
  <c r="M21" i="42"/>
  <c r="M20" i="42"/>
  <c r="M18" i="42"/>
  <c r="R269" i="42" l="1"/>
  <c r="R261" i="42"/>
  <c r="R245" i="42"/>
  <c r="R266" i="42"/>
  <c r="R258" i="42"/>
  <c r="R250" i="42"/>
  <c r="R272" i="42"/>
  <c r="R256" i="42"/>
  <c r="R248" i="42"/>
  <c r="P346" i="42"/>
  <c r="P297" i="42"/>
  <c r="P205" i="42"/>
  <c r="P137" i="42"/>
  <c r="R271" i="42"/>
  <c r="R263" i="42"/>
  <c r="R255" i="42"/>
  <c r="R247" i="42"/>
  <c r="R239" i="42"/>
  <c r="P130" i="42"/>
  <c r="P125" i="42"/>
  <c r="P50" i="42"/>
  <c r="P156" i="42"/>
  <c r="P62" i="42"/>
  <c r="P120" i="42"/>
  <c r="M384" i="42"/>
  <c r="P384" i="42"/>
  <c r="M342" i="42"/>
  <c r="P342" i="42"/>
  <c r="Q342" i="42"/>
  <c r="P331" i="42"/>
  <c r="P304" i="42"/>
  <c r="P279" i="42"/>
  <c r="P201" i="42"/>
  <c r="P187" i="42"/>
  <c r="P176" i="42"/>
  <c r="P143" i="42"/>
  <c r="P115" i="42"/>
  <c r="P110" i="42"/>
  <c r="P84" i="42"/>
  <c r="P58" i="42"/>
  <c r="P24" i="42"/>
  <c r="P327" i="42"/>
  <c r="P289" i="42"/>
  <c r="R276" i="42"/>
  <c r="R268" i="42"/>
  <c r="R260" i="42"/>
  <c r="R252" i="42"/>
  <c r="R244" i="42"/>
  <c r="R275" i="42"/>
  <c r="R267" i="42"/>
  <c r="R259" i="42"/>
  <c r="R251" i="42"/>
  <c r="R243" i="42"/>
  <c r="R273" i="42"/>
  <c r="R265" i="42"/>
  <c r="R257" i="42"/>
  <c r="R249" i="42"/>
  <c r="R241" i="42"/>
  <c r="R270" i="42"/>
  <c r="R262" i="42"/>
  <c r="R254" i="42"/>
  <c r="R246" i="42"/>
  <c r="M279" i="42"/>
  <c r="L422" i="42"/>
  <c r="M406" i="42"/>
  <c r="M422" i="42" s="1"/>
  <c r="R40" i="42"/>
  <c r="R74" i="42"/>
  <c r="R335" i="42"/>
  <c r="R57" i="42"/>
  <c r="R20" i="42"/>
  <c r="R33" i="42"/>
  <c r="R53" i="42"/>
  <c r="R34" i="42"/>
  <c r="R66" i="42"/>
  <c r="R46" i="42"/>
  <c r="R35" i="42"/>
  <c r="R55" i="42"/>
  <c r="R21" i="42"/>
  <c r="R54" i="42"/>
  <c r="R19" i="42"/>
  <c r="R38" i="42"/>
  <c r="R32" i="42"/>
  <c r="R28" i="42"/>
  <c r="R60" i="42"/>
  <c r="R81" i="42"/>
  <c r="R77" i="42"/>
  <c r="R73" i="42"/>
  <c r="R69" i="42"/>
  <c r="R65" i="42"/>
  <c r="R23" i="42"/>
  <c r="R67" i="42"/>
  <c r="R71" i="42"/>
  <c r="R22" i="42"/>
  <c r="R79" i="42"/>
  <c r="R75" i="42"/>
  <c r="R56" i="42"/>
  <c r="R83" i="42"/>
  <c r="R45" i="42"/>
  <c r="R39" i="42"/>
  <c r="R82" i="42"/>
  <c r="R78" i="42"/>
  <c r="R70" i="42"/>
  <c r="O332" i="42"/>
  <c r="O342" i="42" s="1"/>
  <c r="O423" i="42" s="1"/>
  <c r="N332" i="42"/>
  <c r="N423" i="42" s="1"/>
  <c r="B9" i="42" s="1"/>
  <c r="R49" i="42"/>
  <c r="R43" i="42"/>
  <c r="R30" i="42"/>
  <c r="R44" i="42"/>
  <c r="R29" i="42"/>
  <c r="R26" i="42"/>
  <c r="R37" i="42"/>
  <c r="R31" i="42"/>
  <c r="R27" i="42"/>
  <c r="R61" i="42"/>
  <c r="R52" i="42"/>
  <c r="R64" i="42"/>
  <c r="R80" i="42"/>
  <c r="R76" i="42"/>
  <c r="R72" i="42"/>
  <c r="R68" i="42"/>
  <c r="R48" i="42"/>
  <c r="R42" i="42"/>
  <c r="R47" i="42"/>
  <c r="R41" i="42"/>
  <c r="R36" i="42"/>
  <c r="R18" i="42"/>
  <c r="M331" i="42"/>
  <c r="M346" i="42"/>
  <c r="M115" i="42"/>
  <c r="M297" i="42"/>
  <c r="M137" i="42"/>
  <c r="M327" i="42"/>
  <c r="M120" i="42"/>
  <c r="M125" i="42"/>
  <c r="M201" i="42"/>
  <c r="M205" i="42"/>
  <c r="M24" i="42"/>
  <c r="M50" i="42"/>
  <c r="M110" i="42"/>
  <c r="M304" i="42"/>
  <c r="M84" i="42"/>
  <c r="M143" i="42"/>
  <c r="M156" i="42"/>
  <c r="M176" i="42"/>
  <c r="M289" i="42"/>
  <c r="M187" i="42"/>
  <c r="L332" i="42"/>
  <c r="M58" i="42"/>
  <c r="M62" i="42"/>
  <c r="K332" i="42"/>
  <c r="K423" i="42" s="1"/>
  <c r="M130" i="42"/>
  <c r="P332" i="42" l="1"/>
  <c r="B10" i="42"/>
  <c r="N425" i="42"/>
  <c r="O425" i="42"/>
  <c r="K425" i="42"/>
  <c r="M332" i="42"/>
  <c r="M423" i="42" s="1"/>
  <c r="M425" i="42" l="1"/>
  <c r="Q292" i="42" l="1"/>
  <c r="Q289" i="42"/>
  <c r="Q205" i="42"/>
  <c r="Q133" i="42"/>
  <c r="Q120" i="42"/>
  <c r="Q115" i="42"/>
  <c r="Q87" i="42"/>
  <c r="R364" i="42" l="1"/>
  <c r="R307" i="42" l="1"/>
  <c r="R320" i="42"/>
  <c r="R303" i="42"/>
  <c r="R309" i="42"/>
  <c r="R325" i="42"/>
  <c r="R301" i="42"/>
  <c r="R283" i="42"/>
  <c r="R287" i="42"/>
  <c r="R210" i="42"/>
  <c r="R232" i="42"/>
  <c r="R235" i="42"/>
  <c r="R240" i="42"/>
  <c r="R162" i="42"/>
  <c r="R170" i="42"/>
  <c r="R175" i="42"/>
  <c r="R146" i="42"/>
  <c r="R150" i="42"/>
  <c r="R154" i="42"/>
  <c r="R387" i="42"/>
  <c r="R313" i="42"/>
  <c r="R318" i="42"/>
  <c r="R285" i="42"/>
  <c r="R208" i="42"/>
  <c r="R212" i="42"/>
  <c r="R217" i="42"/>
  <c r="R225" i="42"/>
  <c r="R230" i="42"/>
  <c r="R204" i="42"/>
  <c r="R160" i="42"/>
  <c r="R164" i="42"/>
  <c r="R168" i="42"/>
  <c r="R172" i="42"/>
  <c r="R152" i="42"/>
  <c r="R308" i="42"/>
  <c r="R282" i="42"/>
  <c r="R209" i="42"/>
  <c r="R218" i="42"/>
  <c r="R227" i="42"/>
  <c r="R165" i="42"/>
  <c r="R173" i="42"/>
  <c r="R149" i="42"/>
  <c r="R402" i="42"/>
  <c r="R416" i="42"/>
  <c r="R365" i="42"/>
  <c r="R373" i="42"/>
  <c r="R310" i="42"/>
  <c r="R326" i="42"/>
  <c r="R284" i="42"/>
  <c r="R211" i="42"/>
  <c r="R220" i="42"/>
  <c r="R159" i="42"/>
  <c r="R151" i="42"/>
  <c r="R404" i="42"/>
  <c r="R408" i="42"/>
  <c r="R417" i="42"/>
  <c r="R300" i="42"/>
  <c r="R286" i="42"/>
  <c r="R213" i="42"/>
  <c r="R222" i="42"/>
  <c r="R231" i="42"/>
  <c r="R236" i="42"/>
  <c r="R161" i="42"/>
  <c r="R153" i="42"/>
  <c r="R405" i="42"/>
  <c r="R409" i="42"/>
  <c r="R414" i="42"/>
  <c r="R418" i="42"/>
  <c r="R371" i="42"/>
  <c r="R375" i="42"/>
  <c r="R376" i="42"/>
  <c r="R382" i="42"/>
  <c r="R345" i="42"/>
  <c r="R113" i="42"/>
  <c r="R317" i="42"/>
  <c r="R302" i="42"/>
  <c r="R281" i="42"/>
  <c r="R288" i="42"/>
  <c r="R207" i="42"/>
  <c r="R215" i="42"/>
  <c r="R224" i="42"/>
  <c r="R233" i="42"/>
  <c r="R163" i="42"/>
  <c r="R171" i="42"/>
  <c r="R147" i="42"/>
  <c r="R415" i="42"/>
  <c r="R377" i="42"/>
  <c r="R123" i="42"/>
  <c r="R114" i="42"/>
  <c r="R117" i="42"/>
  <c r="R350" i="42"/>
  <c r="R118" i="42"/>
  <c r="R370" i="42"/>
  <c r="R119" i="42"/>
  <c r="R322" i="42"/>
  <c r="Q304" i="42"/>
  <c r="R296" i="42"/>
  <c r="R226" i="42"/>
  <c r="R194" i="42"/>
  <c r="R198" i="42"/>
  <c r="R179" i="42"/>
  <c r="R183" i="42"/>
  <c r="R142" i="42"/>
  <c r="R129" i="42"/>
  <c r="R403" i="42"/>
  <c r="R192" i="42"/>
  <c r="R196" i="42"/>
  <c r="R200" i="42"/>
  <c r="R181" i="42"/>
  <c r="R185" i="42"/>
  <c r="R155" i="42"/>
  <c r="R136" i="42"/>
  <c r="R413" i="42"/>
  <c r="R396" i="42"/>
  <c r="R295" i="42"/>
  <c r="R197" i="42"/>
  <c r="R182" i="42"/>
  <c r="R378" i="42"/>
  <c r="R369" i="42"/>
  <c r="Q125" i="42"/>
  <c r="R321" i="42"/>
  <c r="R223" i="42"/>
  <c r="R190" i="42"/>
  <c r="R199" i="42"/>
  <c r="R184" i="42"/>
  <c r="R193" i="42"/>
  <c r="R186" i="42"/>
  <c r="R141" i="42"/>
  <c r="R312" i="42"/>
  <c r="R195" i="42"/>
  <c r="R180" i="42"/>
  <c r="R174" i="42"/>
  <c r="R140" i="42"/>
  <c r="R379" i="42"/>
  <c r="R368" i="42"/>
  <c r="R353" i="42"/>
  <c r="R381" i="42"/>
  <c r="R357" i="42"/>
  <c r="Q346" i="42"/>
  <c r="R400" i="42" l="1"/>
  <c r="Q156" i="42"/>
  <c r="Q137" i="42"/>
  <c r="R100" i="42"/>
  <c r="Q384" i="42"/>
  <c r="Q279" i="42"/>
  <c r="R216" i="42"/>
  <c r="Q58" i="42"/>
  <c r="Q143" i="42"/>
  <c r="Q176" i="42"/>
  <c r="R106" i="42"/>
  <c r="R94" i="42"/>
  <c r="R366" i="42"/>
  <c r="R360" i="42"/>
  <c r="R383" i="42"/>
  <c r="R352" i="42"/>
  <c r="R410" i="42"/>
  <c r="R391" i="42"/>
  <c r="R95" i="42"/>
  <c r="R367" i="42"/>
  <c r="R351" i="42"/>
  <c r="R390" i="42"/>
  <c r="R314" i="42"/>
  <c r="R135" i="42"/>
  <c r="R167" i="42"/>
  <c r="R103" i="42"/>
  <c r="R348" i="42"/>
  <c r="R354" i="42"/>
  <c r="R411" i="42"/>
  <c r="R392" i="42"/>
  <c r="R203" i="42"/>
  <c r="R393" i="42"/>
  <c r="R148" i="42"/>
  <c r="R191" i="42"/>
  <c r="R101" i="42"/>
  <c r="R294" i="42"/>
  <c r="Q297" i="42"/>
  <c r="Q422" i="42"/>
  <c r="R178" i="42"/>
  <c r="Q187" i="42"/>
  <c r="R96" i="42"/>
  <c r="R355" i="42"/>
  <c r="R92" i="42"/>
  <c r="R108" i="42"/>
  <c r="R340" i="42"/>
  <c r="R277" i="42"/>
  <c r="R349" i="42"/>
  <c r="R406" i="42"/>
  <c r="R145" i="42"/>
  <c r="R109" i="42"/>
  <c r="R91" i="42"/>
  <c r="R278" i="42"/>
  <c r="R386" i="42"/>
  <c r="P422" i="42"/>
  <c r="R128" i="42"/>
  <c r="R399" i="42"/>
  <c r="R139" i="42"/>
  <c r="R97" i="42"/>
  <c r="R237" i="42"/>
  <c r="R380" i="42"/>
  <c r="R407" i="42"/>
  <c r="R389" i="42"/>
  <c r="R291" i="42"/>
  <c r="R330" i="42"/>
  <c r="R341" i="42"/>
  <c r="Q201" i="42"/>
  <c r="R189" i="42"/>
  <c r="Q130" i="42"/>
  <c r="R127" i="42"/>
  <c r="Q327" i="42"/>
  <c r="R329" i="42"/>
  <c r="Q331" i="42"/>
  <c r="R421" i="42"/>
  <c r="R122" i="42"/>
  <c r="R362" i="42"/>
  <c r="R419" i="42"/>
  <c r="R401" i="42"/>
  <c r="R105" i="42"/>
  <c r="R124" i="42"/>
  <c r="R361" i="42"/>
  <c r="R412" i="42"/>
  <c r="R394" i="42"/>
  <c r="R93" i="42"/>
  <c r="R363" i="42"/>
  <c r="R420" i="42"/>
  <c r="R319" i="42"/>
  <c r="R132" i="42"/>
  <c r="R221" i="42"/>
  <c r="R299" i="42"/>
  <c r="R166" i="42"/>
  <c r="R315" i="42"/>
  <c r="R316" i="42"/>
  <c r="R102" i="42"/>
  <c r="R104" i="42"/>
  <c r="R90" i="42"/>
  <c r="R374" i="42"/>
  <c r="R372" i="42"/>
  <c r="R358" i="42"/>
  <c r="R397" i="42"/>
  <c r="R99" i="42"/>
  <c r="R356" i="42"/>
  <c r="R395" i="42"/>
  <c r="R169" i="42"/>
  <c r="R388" i="42"/>
  <c r="R158" i="42"/>
  <c r="R229" i="42"/>
  <c r="R107" i="42"/>
  <c r="R359" i="42"/>
  <c r="R398" i="42"/>
  <c r="R306" i="42"/>
  <c r="R311" i="42"/>
  <c r="R205" i="42" l="1"/>
  <c r="R292" i="42"/>
  <c r="R187" i="42"/>
  <c r="R304" i="42"/>
  <c r="R297" i="42"/>
  <c r="R346" i="42"/>
  <c r="R289" i="42"/>
  <c r="R143" i="42"/>
  <c r="R137" i="42"/>
  <c r="R133" i="42"/>
  <c r="R120" i="42"/>
  <c r="R115" i="42"/>
  <c r="R125" i="42"/>
  <c r="Q62" i="42"/>
  <c r="R98" i="42"/>
  <c r="R336" i="42"/>
  <c r="R331" i="42"/>
  <c r="R337" i="42"/>
  <c r="R156" i="42"/>
  <c r="R130" i="42"/>
  <c r="R201" i="42"/>
  <c r="Q110" i="42"/>
  <c r="Q50" i="42"/>
  <c r="R339" i="42"/>
  <c r="R86" i="42"/>
  <c r="R89" i="42"/>
  <c r="R338" i="42"/>
  <c r="R422" i="42"/>
  <c r="R238" i="42"/>
  <c r="R279" i="42" s="1"/>
  <c r="R176" i="42"/>
  <c r="R62" i="42"/>
  <c r="R384" i="42"/>
  <c r="R327" i="42"/>
  <c r="Q84" i="42"/>
  <c r="R58" i="42"/>
  <c r="R24" i="42"/>
  <c r="Q24" i="42"/>
  <c r="R342" i="42" l="1"/>
  <c r="R87" i="42"/>
  <c r="R110" i="42"/>
  <c r="Q332" i="42"/>
  <c r="P423" i="42"/>
  <c r="R50" i="42"/>
  <c r="R84" i="42"/>
  <c r="Q423" i="42" l="1"/>
  <c r="Q425" i="42" s="1"/>
  <c r="R332" i="42"/>
  <c r="R423" i="42" s="1"/>
  <c r="B7" i="42" s="1"/>
  <c r="P425" i="42"/>
  <c r="H10" i="42" l="1"/>
  <c r="H9" i="42"/>
  <c r="H11" i="42"/>
  <c r="H8" i="42"/>
  <c r="R425" i="42"/>
  <c r="B6" i="42"/>
  <c r="B8" i="42" s="1"/>
  <c r="H7" i="42"/>
  <c r="E6" i="42" l="1"/>
  <c r="H6" i="42"/>
  <c r="E7" i="42" l="1"/>
  <c r="E8" i="42" s="1"/>
  <c r="E10" i="42" s="1"/>
  <c r="L423" i="42" l="1"/>
  <c r="L425" i="42" s="1"/>
</calcChain>
</file>

<file path=xl/sharedStrings.xml><?xml version="1.0" encoding="utf-8"?>
<sst xmlns="http://schemas.openxmlformats.org/spreadsheetml/2006/main" count="2260" uniqueCount="805">
  <si>
    <t>Specificatie brandverzekering van de gemeente Deventer</t>
  </si>
  <si>
    <t>Polisnummer: B0100130983</t>
  </si>
  <si>
    <t>Betreft: specificatie brandverzekering ten behoeve van het overige bezit en het primaire- en secundaire onderwijs</t>
  </si>
  <si>
    <t>Jaar:</t>
  </si>
  <si>
    <t>Promillage</t>
  </si>
  <si>
    <t>Jaarpremie</t>
  </si>
  <si>
    <t>Index cijfers</t>
  </si>
  <si>
    <t>Totaal verz. bedrag Gemeentelijk bezit:</t>
  </si>
  <si>
    <t>Totale premie excl. ass:</t>
  </si>
  <si>
    <t>Gebouwen</t>
  </si>
  <si>
    <t>Totaal verz. bedrag Onderwijs:</t>
  </si>
  <si>
    <t>Totale ass. belasting:</t>
  </si>
  <si>
    <t>Inventaris</t>
  </si>
  <si>
    <t>Totaal verz. bedrag:</t>
  </si>
  <si>
    <t>Totale premie incl. ass:</t>
  </si>
  <si>
    <t>Totale investeringen gebouwen:</t>
  </si>
  <si>
    <t>Totale investeringen inventaris:</t>
  </si>
  <si>
    <t>Adres:</t>
  </si>
  <si>
    <t>Omschrijving:</t>
  </si>
  <si>
    <t>Plaats:</t>
  </si>
  <si>
    <t>bouwaard</t>
  </si>
  <si>
    <t>dakbedekking</t>
  </si>
  <si>
    <t>Taxatie gebouwen</t>
  </si>
  <si>
    <t>Taxatie inventaris</t>
  </si>
  <si>
    <t>WBS -Code</t>
  </si>
  <si>
    <t>Investeringen
gebouwen</t>
  </si>
  <si>
    <t>Investeringen
inventaris</t>
  </si>
  <si>
    <t>Totaal</t>
  </si>
  <si>
    <t>Inventaris:</t>
  </si>
  <si>
    <t>Gemeentelijk Bezit</t>
  </si>
  <si>
    <r>
      <t xml:space="preserve">Hoofdstuk 0 - </t>
    </r>
    <r>
      <rPr>
        <b/>
        <sz val="12"/>
        <color rgb="FFFF0000"/>
        <rFont val="Arial"/>
        <family val="2"/>
      </rPr>
      <t>BB-BV</t>
    </r>
    <r>
      <rPr>
        <b/>
        <sz val="12"/>
        <color indexed="8"/>
        <rFont val="Arial"/>
        <family val="2"/>
      </rPr>
      <t>:</t>
    </r>
  </si>
  <si>
    <t xml:space="preserve">Grote Kerkhof / Hoek Polstraat                                                </t>
  </si>
  <si>
    <t>Stadhuis</t>
  </si>
  <si>
    <t>B6093003200</t>
  </si>
  <si>
    <t>Grote Kerkhof</t>
  </si>
  <si>
    <t>Stadhuis en of elders (schilderijen)</t>
  </si>
  <si>
    <t>W6307108</t>
  </si>
  <si>
    <t>Diverse locaties</t>
  </si>
  <si>
    <t>Eigendommen van Burgemeester en Wethouders</t>
  </si>
  <si>
    <t>W6212201</t>
  </si>
  <si>
    <t>Eigendommen niet nader gespecificeerd</t>
  </si>
  <si>
    <t>Hoofdstuk 1 - RS-EC-TB:</t>
  </si>
  <si>
    <t>Olthoflaan 10 + 12</t>
  </si>
  <si>
    <t xml:space="preserve">dubbel woonhuis, schuur, garage) </t>
  </si>
  <si>
    <t>B80201055</t>
  </si>
  <si>
    <t xml:space="preserve">Slinkmansweg 2 </t>
  </si>
  <si>
    <t xml:space="preserve">woning en bedrijfsgebouw  </t>
  </si>
  <si>
    <t>V67104</t>
  </si>
  <si>
    <t>Baarlermansweg 1</t>
  </si>
  <si>
    <t>woonboederij met schuren</t>
  </si>
  <si>
    <t>Schalkhaar</t>
  </si>
  <si>
    <t>V67102</t>
  </si>
  <si>
    <t>Slinkmansweg 4</t>
  </si>
  <si>
    <t>V67105</t>
  </si>
  <si>
    <t>ST</t>
  </si>
  <si>
    <t>HD</t>
  </si>
  <si>
    <t>W6169105</t>
  </si>
  <si>
    <t>Epse</t>
  </si>
  <si>
    <t>Omniver Daventria</t>
  </si>
  <si>
    <t xml:space="preserve">clubgebouw/tribune/kassa/en de kiosk </t>
  </si>
  <si>
    <t>W6411206</t>
  </si>
  <si>
    <t xml:space="preserve">Deventerweg 52 </t>
  </si>
  <si>
    <t xml:space="preserve">Deventerweg 54 </t>
  </si>
  <si>
    <t xml:space="preserve">Ramelestraat 2 </t>
  </si>
  <si>
    <t xml:space="preserve">voormalig noodgebouw, nu wijkgebouw (de Bekkumer)  </t>
  </si>
  <si>
    <t>Ramelestraat 8</t>
  </si>
  <si>
    <t>nieuwbouw Plataan, gebouw kunstenaars</t>
  </si>
  <si>
    <t xml:space="preserve">Ceintuurbaan    </t>
  </si>
  <si>
    <t xml:space="preserve">Bunker </t>
  </si>
  <si>
    <t>V61013</t>
  </si>
  <si>
    <t xml:space="preserve">Achter de Muren/ZP 20-20a    </t>
  </si>
  <si>
    <t>W6211615</t>
  </si>
  <si>
    <t>E6033002</t>
  </si>
  <si>
    <t>B80091400055</t>
  </si>
  <si>
    <t xml:space="preserve">Pothoofd 105,107,109    </t>
  </si>
  <si>
    <t>I80005611</t>
  </si>
  <si>
    <t>Bierstraat 54</t>
  </si>
  <si>
    <t>voormalig schoolgebouw, komt van 63-42</t>
  </si>
  <si>
    <t>W6211102</t>
  </si>
  <si>
    <t xml:space="preserve">Deensestraat 2 en 4    </t>
  </si>
  <si>
    <t>V68015</t>
  </si>
  <si>
    <t>V63999</t>
  </si>
  <si>
    <t>W6111101</t>
  </si>
  <si>
    <t>st</t>
  </si>
  <si>
    <t>hd</t>
  </si>
  <si>
    <t>W6307116</t>
  </si>
  <si>
    <t>Smyrnastraat 1</t>
  </si>
  <si>
    <t>W6212104</t>
  </si>
  <si>
    <t>Kwlaan 20, vh de Horizon</t>
  </si>
  <si>
    <t>V61082</t>
  </si>
  <si>
    <t>Huis van de Wijk</t>
  </si>
  <si>
    <t>W6211201</t>
  </si>
  <si>
    <t>B6093003210</t>
  </si>
  <si>
    <t>Sluisstraat 4</t>
  </si>
  <si>
    <t>bedrijfspand</t>
  </si>
  <si>
    <t>I80005623</t>
  </si>
  <si>
    <t>Pothoofd 111 - 113</t>
  </si>
  <si>
    <t>I80005624</t>
  </si>
  <si>
    <t>Pothoofd 115</t>
  </si>
  <si>
    <t>I80005626</t>
  </si>
  <si>
    <t>Pothoofd 117</t>
  </si>
  <si>
    <t>I80005627</t>
  </si>
  <si>
    <t>Pothoofd 123</t>
  </si>
  <si>
    <t>I80005628</t>
  </si>
  <si>
    <t xml:space="preserve">Pothoofd 129 t/m 185 </t>
  </si>
  <si>
    <t>HAT flat</t>
  </si>
  <si>
    <t>I80005629</t>
  </si>
  <si>
    <t>Hoofdstuk 2 - Brandweer:</t>
  </si>
  <si>
    <t>schonenvaardersstraat 5</t>
  </si>
  <si>
    <t>H65020112</t>
  </si>
  <si>
    <t xml:space="preserve">Oranjelaan 63    </t>
  </si>
  <si>
    <t>Brandweergarage Diepenveen</t>
  </si>
  <si>
    <t>H65020111</t>
  </si>
  <si>
    <t>Koekendijk 7 + 9</t>
  </si>
  <si>
    <t>Brandweergarage</t>
  </si>
  <si>
    <t>Bathmen</t>
  </si>
  <si>
    <t>H65020110</t>
  </si>
  <si>
    <t xml:space="preserve">Koekendijk 7 + 9 </t>
  </si>
  <si>
    <t xml:space="preserve">Brandweer (fietsenstalling en opslagruimte) </t>
  </si>
  <si>
    <t>Koekendijk 7-9</t>
  </si>
  <si>
    <t>zoutloods</t>
  </si>
  <si>
    <t>Hoofdstuk 4 - De Scheg:</t>
  </si>
  <si>
    <t>Sporthal de Kroon</t>
  </si>
  <si>
    <t>Sporthal de kroon</t>
  </si>
  <si>
    <t>STGO</t>
  </si>
  <si>
    <t>RU</t>
  </si>
  <si>
    <t>Lebuinuslaan 3</t>
  </si>
  <si>
    <t>Sporthal Keizerslanden</t>
  </si>
  <si>
    <t>Hoofdstuk 6 - BV-PJF-FZ:</t>
  </si>
  <si>
    <t>Grote Kerkhof 1</t>
  </si>
  <si>
    <t>HO</t>
  </si>
  <si>
    <t>Bursestraat 35/Polstraat 3, 10 en 7-9-11</t>
  </si>
  <si>
    <t>Beeld vrouw bij kantoorgebouw openbare werken</t>
  </si>
  <si>
    <t>Beeldje oude mannetje bij kantoor openbare werken</t>
  </si>
  <si>
    <t>7 Zeefdrukken bij kantoorgebouw openbare werken</t>
  </si>
  <si>
    <t>Krijger met schild  bij kantoorgebouw openbare werken</t>
  </si>
  <si>
    <t>Grote Kerkhof 4</t>
  </si>
  <si>
    <t>Grote Kerkhof 2</t>
  </si>
  <si>
    <t>kantoor (Landhuis)</t>
  </si>
  <si>
    <t>Grote Kerkhof hoek Polstraat</t>
  </si>
  <si>
    <t>Schouw en Spiegel</t>
  </si>
  <si>
    <t>Stadhuis: Wankkleden (L.Wiersma)</t>
  </si>
  <si>
    <t>Landshuis (historische panden Landshuis+oude stadhuis)</t>
  </si>
  <si>
    <t>ST/</t>
  </si>
  <si>
    <t>HD/</t>
  </si>
  <si>
    <t>Grote Kerkhof 3</t>
  </si>
  <si>
    <t>kantoo/woning</t>
  </si>
  <si>
    <t>Polstraat 12 Achter de Muren DP 51</t>
  </si>
  <si>
    <t>Landshuis</t>
  </si>
  <si>
    <t xml:space="preserve">Kolkmansweg    </t>
  </si>
  <si>
    <t>Gemeente Dienst,gemeente werf,</t>
  </si>
  <si>
    <t xml:space="preserve">-0-  </t>
  </si>
  <si>
    <t>V68085</t>
  </si>
  <si>
    <t xml:space="preserve">Kolkmansweg 6a    </t>
  </si>
  <si>
    <t>V61025</t>
  </si>
  <si>
    <t xml:space="preserve">Gemeentehuis, wapencollectie  nu GK 1, Deventer </t>
  </si>
  <si>
    <t>E6033001</t>
  </si>
  <si>
    <t>inventaris, stemhokjes etc.</t>
  </si>
  <si>
    <t>stadhuis GK 1</t>
  </si>
  <si>
    <t>kopieermachines (huurmachines)</t>
  </si>
  <si>
    <t xml:space="preserve">Grote Poot 2 </t>
  </si>
  <si>
    <t>huurdersbelang 1e verdieping (Societeit de Hereeniging)</t>
  </si>
  <si>
    <t>B6093003270</t>
  </si>
  <si>
    <t>Hoofdstuk 7 - Pro Truckpoint:</t>
  </si>
  <si>
    <t>Truckpoint A1</t>
  </si>
  <si>
    <t>Deventer</t>
  </si>
  <si>
    <t>V65820</t>
  </si>
  <si>
    <t>Hoofdstuk 47 - RS-SI-RE:</t>
  </si>
  <si>
    <t>Prins Bernhardsluis</t>
  </si>
  <si>
    <t>T625100001</t>
  </si>
  <si>
    <t>Hanzebruggen</t>
  </si>
  <si>
    <t>ma</t>
  </si>
  <si>
    <t xml:space="preserve">  </t>
  </si>
  <si>
    <t xml:space="preserve">worp toilettengebouw  </t>
  </si>
  <si>
    <t>T628500051</t>
  </si>
  <si>
    <t xml:space="preserve">Stationsstraat2+2a
</t>
  </si>
  <si>
    <t>vogelverblijf/berenverblijf/pauwenverblijf/muziekkeopel/Vogeleiland/palviljoen van hout met horecabestemming</t>
  </si>
  <si>
    <t>T6.285.0901.1</t>
  </si>
  <si>
    <t xml:space="preserve">Roeterdsweg    </t>
  </si>
  <si>
    <t>Uitvaartcentrum, Lijkenhuisje</t>
  </si>
  <si>
    <t>T633203040</t>
  </si>
  <si>
    <t xml:space="preserve"> Tjoenerhof    </t>
  </si>
  <si>
    <t>Uitvaartcentrum, Aula begraafplaats</t>
  </si>
  <si>
    <t>T633203010</t>
  </si>
  <si>
    <t>Deventerweg 8-A</t>
  </si>
  <si>
    <t>T633203030</t>
  </si>
  <si>
    <t xml:space="preserve">Bergpoortstraat 191 (icl. Bergsingel 79 en nr. 83) </t>
  </si>
  <si>
    <t>R5202000999</t>
  </si>
  <si>
    <t xml:space="preserve"> Bergpoortstraat 191 (incl. Bergsingel 79 en 83) </t>
  </si>
  <si>
    <t>archeologische collectie</t>
  </si>
  <si>
    <t xml:space="preserve"> st</t>
  </si>
  <si>
    <t xml:space="preserve">Hanzeweg nabij 42T2 </t>
  </si>
  <si>
    <t>rioolgemaal Bergweide bovenbouw</t>
  </si>
  <si>
    <t>T632200107</t>
  </si>
  <si>
    <t>Douwelerkolk 2T</t>
  </si>
  <si>
    <t>rioolvoorziening bovenbouw gemaal Groot Colmschate</t>
  </si>
  <si>
    <t xml:space="preserve">st </t>
  </si>
  <si>
    <t>L. Springerlaan181 A,</t>
  </si>
  <si>
    <t>bovenbouw rioolgemaal Vijfhoek</t>
  </si>
  <si>
    <t>Marsmangaarde 84 T</t>
  </si>
  <si>
    <t>bovenbouw rioolgemaal Platvoet</t>
  </si>
  <si>
    <t xml:space="preserve">Pothoofd 1T </t>
  </si>
  <si>
    <t>toiletten/bovenbouw Vijzelgemaal Pothoofd</t>
  </si>
  <si>
    <t>Roessinkspad nabij 4T</t>
  </si>
  <si>
    <t>bovenbouwriool gemaal Roessinkspad</t>
  </si>
  <si>
    <t>Schapenzandweg 13T</t>
  </si>
  <si>
    <t>bovenbouw gemaal</t>
  </si>
  <si>
    <t>Diepenveen</t>
  </si>
  <si>
    <t xml:space="preserve">Hagenvoorderdijk 1T </t>
  </si>
  <si>
    <t>rioolgemaal bovenbouw</t>
  </si>
  <si>
    <t>Hoofdstuk 50 - RS-SI-RE:</t>
  </si>
  <si>
    <t>Zweedsestraat 21 t/m 47</t>
  </si>
  <si>
    <t>14 woonw. Standplaatsen</t>
  </si>
  <si>
    <t>Stalpaert vd. Wielenstraat 2</t>
  </si>
  <si>
    <t>1 standplaats</t>
  </si>
  <si>
    <t>Hoofdstuk 51 - RS-SI-RE:</t>
  </si>
  <si>
    <t>keizerspad 6</t>
  </si>
  <si>
    <t>Zweedsestraat 45</t>
  </si>
  <si>
    <t>MA</t>
  </si>
  <si>
    <t>Zweedsestraat 47</t>
  </si>
  <si>
    <t>woonwagen</t>
  </si>
  <si>
    <t>Hoofdstuk 58 - RS-SI-MM - Open jong. Centrum:</t>
  </si>
  <si>
    <t>Bagynenstraat 9-11</t>
  </si>
  <si>
    <t>Open jongeren centrum (direktiekeet HO/MA)</t>
  </si>
  <si>
    <t>W6307101</t>
  </si>
  <si>
    <t xml:space="preserve">Muggeplein 9   </t>
  </si>
  <si>
    <t>Buurthuis, infirmerie</t>
  </si>
  <si>
    <t>W6211101</t>
  </si>
  <si>
    <t xml:space="preserve">Zwaluwenburg 2    </t>
  </si>
  <si>
    <t>Jongerencentrum bij wijkcentrum Polakkers</t>
  </si>
  <si>
    <t>Hoofdstuk 66 - ST-SAB:</t>
  </si>
  <si>
    <t>Klooster 3</t>
  </si>
  <si>
    <t>Klooster Zuid, archiefstukken</t>
  </si>
  <si>
    <t>W6311712</t>
  </si>
  <si>
    <t>Klooster Zuid, Gem. Archiefdienst</t>
  </si>
  <si>
    <t>o = W6311712
i = W6311711</t>
  </si>
  <si>
    <t>Klooster Zuid, Gem. Archiefdienst, Leggers Deventer Dagblad 1180-1980</t>
  </si>
  <si>
    <t>Hoofdstuk 67 - RS-SI-MM - Overgelder:</t>
  </si>
  <si>
    <t>Diepenveenseweg 136</t>
  </si>
  <si>
    <t>Huishoudschool, naar VG (87-686)</t>
  </si>
  <si>
    <t>Hoofdstuk 69 - ST-Musea:</t>
  </si>
  <si>
    <t xml:space="preserve">Brink 56   </t>
  </si>
  <si>
    <t>W6321101</t>
  </si>
  <si>
    <t>W6321104</t>
  </si>
  <si>
    <t>Brink 47</t>
  </si>
  <si>
    <t>W6321102</t>
  </si>
  <si>
    <t>Hoofdstuk 70 - ST Atheneum Bib.:</t>
  </si>
  <si>
    <t>Het Klooster 12</t>
  </si>
  <si>
    <t>W6311711</t>
  </si>
  <si>
    <t>W6307135</t>
  </si>
  <si>
    <t>diverse locaties</t>
  </si>
  <si>
    <t>W6169104</t>
  </si>
  <si>
    <t>Hoofdstuik 73 - RS-SI-MM - Speeltuinen:</t>
  </si>
  <si>
    <t>Smyrnastraat</t>
  </si>
  <si>
    <t>Speeltuin + blokhut</t>
  </si>
  <si>
    <t>Zutphenselaan</t>
  </si>
  <si>
    <t>Buurtgebouw/speeltuin/wijk 16</t>
  </si>
  <si>
    <t>W6212101</t>
  </si>
  <si>
    <t>Leliestraat</t>
  </si>
  <si>
    <t xml:space="preserve">speeltuin de  Hoven, hertaxatie Gerrit  Dijkman  </t>
  </si>
  <si>
    <t xml:space="preserve">Putmanstraat 1b  </t>
  </si>
  <si>
    <t>Toezichtgebouw Tuindorp</t>
  </si>
  <si>
    <t xml:space="preserve">Rielerweg 110   </t>
  </si>
  <si>
    <t>Driehoek + veranda</t>
  </si>
  <si>
    <t xml:space="preserve">Oude Bathmenseweg    </t>
  </si>
  <si>
    <t>Rivierenwijk</t>
  </si>
  <si>
    <t xml:space="preserve">diverse speeltuinen speeltoestellen   </t>
  </si>
  <si>
    <t>Putmanstraat 1b</t>
  </si>
  <si>
    <t>Tuindorp</t>
  </si>
  <si>
    <t xml:space="preserve">Albert Cuypstraat 1  </t>
  </si>
  <si>
    <t xml:space="preserve">De Zwolsewijk  </t>
  </si>
  <si>
    <t>Kersenstraat 2</t>
  </si>
  <si>
    <t>De Ijssel-2 dierenverblijven</t>
  </si>
  <si>
    <t xml:space="preserve">Zutphenselaan 18 </t>
  </si>
  <si>
    <t>veilige ondergrond (Wijk 16)</t>
  </si>
  <si>
    <t>Hoofdstuk 74 - RS-SI-MM - Sport:</t>
  </si>
  <si>
    <t>Kunstgrasvelden/pomphok</t>
  </si>
  <si>
    <t>BE</t>
  </si>
  <si>
    <t>Rielerenk 2</t>
  </si>
  <si>
    <t>sportvelden keizerslanden, mavo-garagebox type b,</t>
  </si>
  <si>
    <t>be</t>
  </si>
  <si>
    <t>bitu</t>
  </si>
  <si>
    <t>sportvelden keizerslanden, mavo-garagebox type a</t>
  </si>
  <si>
    <t>Bredenhorst 185</t>
  </si>
  <si>
    <t>Sportvelden Borgele Kleed- en Clubgebouw, kaartverkoopruimte en pompruimte, RDC</t>
  </si>
  <si>
    <t>Rielerenk</t>
  </si>
  <si>
    <t>Sportvelden Kleedgebouw Go-Ahead</t>
  </si>
  <si>
    <t>BI</t>
  </si>
  <si>
    <t>Sportvelden Kleedgebouw Hellas</t>
  </si>
  <si>
    <t>Sportlaan</t>
  </si>
  <si>
    <t>Kleedgebouw bij voetbalvelden, bij clubgebouw Sallandia</t>
  </si>
  <si>
    <t xml:space="preserve">Sportcomplex Colmschate-Noord St Hockey Accom Dev Hockey Ver </t>
  </si>
  <si>
    <t xml:space="preserve">Meesterpad 1    </t>
  </si>
  <si>
    <t>Gymlokaal</t>
  </si>
  <si>
    <t>W6111201</t>
  </si>
  <si>
    <t xml:space="preserve">Oudendijk 6 </t>
  </si>
  <si>
    <t>Zwembad Looermark</t>
  </si>
  <si>
    <t>W6402201</t>
  </si>
  <si>
    <t xml:space="preserve">A.v. Lintelolaan 2  </t>
  </si>
  <si>
    <t>Tennispark, Kleedaccomodatie</t>
  </si>
  <si>
    <t>Pr. Margrietlaan 14</t>
  </si>
  <si>
    <t xml:space="preserve">Sporthal de Uutvlog </t>
  </si>
  <si>
    <t>W6402302</t>
  </si>
  <si>
    <t>Sportvelden Colmschaterstraatweg incl. hekwerken,lichtmasten, sportinventarisgebruiker; Honk-softbalver. The Eagles en SV Schalkhaar</t>
  </si>
  <si>
    <t>David Wijnveldtweg 4</t>
  </si>
  <si>
    <t>KDF en Cricket UD, clubhuis, bestuurskamer, kleedkamers en 3 garageboxen</t>
  </si>
  <si>
    <t>clubgebouw VV CJV</t>
  </si>
  <si>
    <t>Nico Bolkesteinlaan 8</t>
  </si>
  <si>
    <t>clubgebouw Tukse Kracht</t>
  </si>
  <si>
    <t>Hoofdstuk 75 - Openb. leeszaal:</t>
  </si>
  <si>
    <t>Centrale Bibliotheek, Mediacollectieen, computerapparatuur, Zelfbedieningsbal.</t>
  </si>
  <si>
    <t>Flora 259</t>
  </si>
  <si>
    <t>Colmschate, Bibliotheekgedeelte, Mediocollectie en computerapparatuur, zelfbed. Balies</t>
  </si>
  <si>
    <t>W6111103</t>
  </si>
  <si>
    <t xml:space="preserve">D'ter Multifunctioneel geb. bilbliotheekinventaris, mediacollectie en computer app. </t>
  </si>
  <si>
    <t xml:space="preserve">Bibliotheek </t>
  </si>
  <si>
    <t>V68001</t>
  </si>
  <si>
    <t xml:space="preserve">Oerdijk 149   </t>
  </si>
  <si>
    <t>filiaal Okkenbroek,media, apparatuur filiaal in school de Wereldwijzer</t>
  </si>
  <si>
    <t>Okkenbroek</t>
  </si>
  <si>
    <t>W6211109</t>
  </si>
  <si>
    <t>Bathmenseweg 22</t>
  </si>
  <si>
    <t>Lettele in winkel Binnenenbuitenspeelgoed, app./collctie/etc.</t>
  </si>
  <si>
    <t>coll.banden, app, etc.</t>
  </si>
  <si>
    <t>Klooster 12</t>
  </si>
  <si>
    <t>Atheneumbieb.</t>
  </si>
  <si>
    <t>W6242101</t>
  </si>
  <si>
    <t>Hoofdstuk 80 - RS-SI-MM:</t>
  </si>
  <si>
    <t xml:space="preserve">Veenweg 19  </t>
  </si>
  <si>
    <t>Deventer ROA-Regeling</t>
  </si>
  <si>
    <t>Schoolstraat 46</t>
  </si>
  <si>
    <t xml:space="preserve">Honthorststraat 31    </t>
  </si>
  <si>
    <t xml:space="preserve">Sanatoriumstraat 37    </t>
  </si>
  <si>
    <t xml:space="preserve">Nijhoffgaarde 47    </t>
  </si>
  <si>
    <t xml:space="preserve">J Wagenaarlaan 137    </t>
  </si>
  <si>
    <t xml:space="preserve">Boevinckstraat 2    </t>
  </si>
  <si>
    <t xml:space="preserve">Johan van Vlotenlaan 109    </t>
  </si>
  <si>
    <t xml:space="preserve">Graaf Florisstraat 47    </t>
  </si>
  <si>
    <t xml:space="preserve">Goudriaanpad 10    </t>
  </si>
  <si>
    <t>Arkelstein 36</t>
  </si>
  <si>
    <t>woonhuis t.b.v asielzoekers</t>
  </si>
  <si>
    <t xml:space="preserve">Meiboomstraat 77    </t>
  </si>
  <si>
    <t>Hoofdstuk 85 - RS-SI-GB:</t>
  </si>
  <si>
    <t>Plantsoen dierenverblijf, hertenkamp</t>
  </si>
  <si>
    <t>RT</t>
  </si>
  <si>
    <t>De Worp 12</t>
  </si>
  <si>
    <t>Campinggebouwhuurder, Ide Max BV</t>
  </si>
  <si>
    <t>HT</t>
  </si>
  <si>
    <t>Hoofdstuk 87 - RS-EC-VMG:</t>
  </si>
  <si>
    <t>Roesinkpad 4</t>
  </si>
  <si>
    <t>V68044</t>
  </si>
  <si>
    <t>V61048</t>
  </si>
  <si>
    <t xml:space="preserve">lange zandstraat 15  </t>
  </si>
  <si>
    <t>W6251501</t>
  </si>
  <si>
    <t>Lange zandstraat 13</t>
  </si>
  <si>
    <t xml:space="preserve">wittenstein 130  </t>
  </si>
  <si>
    <t>V61054</t>
  </si>
  <si>
    <t>Brink 21</t>
  </si>
  <si>
    <t>Dagschool voor volwassenen</t>
  </si>
  <si>
    <t>V61010</t>
  </si>
  <si>
    <t>Polstraat 48</t>
  </si>
  <si>
    <t>kantoor in gebruik voor kabelomroep Deventer en Verenigingen</t>
  </si>
  <si>
    <t>W6011601</t>
  </si>
  <si>
    <t>Rielerweg 234-236</t>
  </si>
  <si>
    <t>V68041</t>
  </si>
  <si>
    <t xml:space="preserve">schietv. Ons Genoegen </t>
  </si>
  <si>
    <t>Diepenveenseweg 78</t>
  </si>
  <si>
    <t>woning</t>
  </si>
  <si>
    <t xml:space="preserve"> </t>
  </si>
  <si>
    <t>V68017</t>
  </si>
  <si>
    <t>Diepenveenseweg 80</t>
  </si>
  <si>
    <t>V68018</t>
  </si>
  <si>
    <t xml:space="preserve">Dortherweg 13    </t>
  </si>
  <si>
    <t>Dienstwoning Averlose Houtweg 14b</t>
  </si>
  <si>
    <t>beheerder begraafplaats</t>
  </si>
  <si>
    <t>V68008</t>
  </si>
  <si>
    <t>Wechelerweg 52-52A</t>
  </si>
  <si>
    <t>C8310402055</t>
  </si>
  <si>
    <t>clubgebouw Tukse Kracht naar 74-60</t>
  </si>
  <si>
    <t>B80097055</t>
  </si>
  <si>
    <t>F. van Blankenheimstraat 17</t>
  </si>
  <si>
    <t>Kolkmansweg 38</t>
  </si>
  <si>
    <t>woonhuis/schuren</t>
  </si>
  <si>
    <t>Kwlaan 20</t>
  </si>
  <si>
    <t>de Horizon, 2 tijd. Lokalen</t>
  </si>
  <si>
    <t>blik</t>
  </si>
  <si>
    <t>Zutphenseweg 6</t>
  </si>
  <si>
    <t>2 woningen (gebouw 3 + 4)</t>
  </si>
  <si>
    <t>B80701752</t>
  </si>
  <si>
    <t xml:space="preserve"> Zutphenseweg 6/8</t>
  </si>
  <si>
    <t>woning + opslagloods (gebouwnr. 8 + 9)tegen sloopkosten</t>
  </si>
  <si>
    <t>B80701757</t>
  </si>
  <si>
    <t xml:space="preserve">Zuiderzeestr. 2  </t>
  </si>
  <si>
    <t>grijze Silo, garage/werkplaats = 2 gsm zendmastinstall.</t>
  </si>
  <si>
    <t>Olthoflaan 27, 7418 HE</t>
  </si>
  <si>
    <t>B80098055</t>
  </si>
  <si>
    <t>V61029</t>
  </si>
  <si>
    <t>woonhuis</t>
  </si>
  <si>
    <t xml:space="preserve">Fonteinkruid 61=Flora 193 </t>
  </si>
  <si>
    <t>activiteitencentrum/jeugdhonk 1 adres met twee ingangen</t>
  </si>
  <si>
    <t>W6211107</t>
  </si>
  <si>
    <t>Hanzeweg 19</t>
  </si>
  <si>
    <t>bedrijfspand in gebruik door het GroenBedrijf</t>
  </si>
  <si>
    <t>Hoofstuk 88 - RS-SI-GB:</t>
  </si>
  <si>
    <t>Pothoofd 193 (oud 139)</t>
  </si>
  <si>
    <t>I80005621</t>
  </si>
  <si>
    <t xml:space="preserve">sluisstraat 6   </t>
  </si>
  <si>
    <t>fabrieksgebouw met aanhorigheden (bierbrouwerij/proeflokaal)</t>
  </si>
  <si>
    <t>I80005601</t>
  </si>
  <si>
    <t>Pothoofd 189</t>
  </si>
  <si>
    <t>tussenwoning met vrijstaande schuur</t>
  </si>
  <si>
    <t>I80005619</t>
  </si>
  <si>
    <t xml:space="preserve">Pothoofd 125  </t>
  </si>
  <si>
    <t>I80005616</t>
  </si>
  <si>
    <t xml:space="preserve">Pothoofd 187  </t>
  </si>
  <si>
    <t>I80005618</t>
  </si>
  <si>
    <t xml:space="preserve">Pothoofd 119 en 121  </t>
  </si>
  <si>
    <t>I80005614</t>
  </si>
  <si>
    <t xml:space="preserve">Pothoofd 191  </t>
  </si>
  <si>
    <t>I80005620</t>
  </si>
  <si>
    <t xml:space="preserve">Pothoofd 127    </t>
  </si>
  <si>
    <t>I80005617</t>
  </si>
  <si>
    <t>Hoofdstuk 89 - RS-SI-GB:</t>
  </si>
  <si>
    <t>Rembrandtkade</t>
  </si>
  <si>
    <t>steigercomplex Rembrandtkade (de Waterlijn)</t>
  </si>
  <si>
    <t>T625000000</t>
  </si>
  <si>
    <t>Hoofdstuk 90 - Schouwburg LB:</t>
  </si>
  <si>
    <t>Leeuwenbrug 2</t>
  </si>
  <si>
    <t>Theater</t>
  </si>
  <si>
    <t>7411 TJ</t>
  </si>
  <si>
    <t>Theatercafe incl. koelbuffeten</t>
  </si>
  <si>
    <t>Hoofdstuk 94 - IBL Vastgoed:</t>
  </si>
  <si>
    <t>Noordenbergstraat 1</t>
  </si>
  <si>
    <t>Muziektheater &amp; stadstoren opstal + inventaris</t>
  </si>
  <si>
    <t>W6307131</t>
  </si>
  <si>
    <t>Bibliotheek Deventer</t>
  </si>
  <si>
    <t xml:space="preserve">Bodenloods </t>
  </si>
  <si>
    <t>Zwaluwenburg 2 + 4</t>
  </si>
  <si>
    <t>Bedrijfsverzamelgebouw Wijkcentrum/verhuur/muziekschool/BSO</t>
  </si>
  <si>
    <t>W6307133</t>
  </si>
  <si>
    <t>Scheepvaartstraat 7 t/m 13</t>
  </si>
  <si>
    <t>Oude werkplaats/opslagloods/verhuur</t>
  </si>
  <si>
    <t>W6307134</t>
  </si>
  <si>
    <t>Hoofdstuk 97 - RS-SI-VMG:</t>
  </si>
  <si>
    <t>Bolwerksweg 4</t>
  </si>
  <si>
    <t>Molen</t>
  </si>
  <si>
    <t>HOST</t>
  </si>
  <si>
    <t>Bolwerkseweg</t>
  </si>
  <si>
    <t>Molenaarswoning</t>
  </si>
  <si>
    <t>V68002</t>
  </si>
  <si>
    <t>Bolkwerkseweg</t>
  </si>
  <si>
    <t>schuur en garage</t>
  </si>
  <si>
    <t>St. Lebuinuskerk, toren met koepel</t>
  </si>
  <si>
    <t>St. Lebuinuskerk, toren speel en uurwerk met toebehoren</t>
  </si>
  <si>
    <t>Bergkerkplein 14</t>
  </si>
  <si>
    <t>voormalige kerk met torenspitsen en kosterwoning</t>
  </si>
  <si>
    <t>Grote Kerkhof / Hoek Polstraat</t>
  </si>
  <si>
    <t>Registerburgelijke stand</t>
  </si>
  <si>
    <t xml:space="preserve">Dorpshuis, Gymnastiekmaterialen    </t>
  </si>
  <si>
    <t>W6211105</t>
  </si>
  <si>
    <t xml:space="preserve">Multifunc Accomodatie Vijfhoek wijkcentrum    </t>
  </si>
  <si>
    <t>W6211103</t>
  </si>
  <si>
    <t xml:space="preserve">Multifunc Accomodatie Vijfhoek peuterspeelzalen    </t>
  </si>
  <si>
    <t xml:space="preserve">Multifunc Accomodatie Vijfhoek   gymzalen    </t>
  </si>
  <si>
    <t xml:space="preserve">Polstraat 8-10  </t>
  </si>
  <si>
    <t xml:space="preserve">Verslaafdenopvang   </t>
  </si>
  <si>
    <t>W6011109</t>
  </si>
  <si>
    <t>Bolwerksweg 6</t>
  </si>
  <si>
    <t xml:space="preserve">bezoekersruimte Bolwerksmolenuitbreiding van bestaand zaagloods en bezoekersruimte </t>
  </si>
  <si>
    <t xml:space="preserve">Schoolstraat 6-A   </t>
  </si>
  <si>
    <t>Kerkplein 3</t>
  </si>
  <si>
    <t>kerktoren</t>
  </si>
  <si>
    <t>W6307109</t>
  </si>
  <si>
    <t xml:space="preserve">Van Hetenstraat 108-110 </t>
  </si>
  <si>
    <t>Wijkwinkel Wijk 4</t>
  </si>
  <si>
    <t>servicepunt Lettele,</t>
  </si>
  <si>
    <t>Lettele</t>
  </si>
  <si>
    <t>buiten objecten, diverse (bronzen) kunstobjecten</t>
  </si>
  <si>
    <t>Zonnepanelen Vijfhoek</t>
  </si>
  <si>
    <t>E6355010</t>
  </si>
  <si>
    <t>Hoofdstuk 98 - RS-EC-TB:</t>
  </si>
  <si>
    <t xml:space="preserve">garage Leeuwenbrug app.    </t>
  </si>
  <si>
    <t>E6232012</t>
  </si>
  <si>
    <t>Wilhelminabrug</t>
  </si>
  <si>
    <t>parkeergarage</t>
  </si>
  <si>
    <t>E6232015</t>
  </si>
  <si>
    <t>Totaal Gemeentelijk Bezit</t>
  </si>
  <si>
    <t>Primair en Secundair Onderwijs:</t>
  </si>
  <si>
    <t>Hoofdstuk 53 - RS-SI-MM - Spec. onderwijs:</t>
  </si>
  <si>
    <t>Van Hetenstraat 59-61</t>
  </si>
  <si>
    <t>W6111104</t>
  </si>
  <si>
    <t>Splithofstraat 1</t>
  </si>
  <si>
    <t>Rubenstraat 6</t>
  </si>
  <si>
    <t>VSO de Linde</t>
  </si>
  <si>
    <t>VSO de Linde noodlokalen t.o. school A. Cuypstraat 11, 7412 TN</t>
  </si>
  <si>
    <t xml:space="preserve">Dorrestraat 1 </t>
  </si>
  <si>
    <t>V61077</t>
  </si>
  <si>
    <t>Hoofdstuk 61 - RS-SI-MM - Overige scholen:</t>
  </si>
  <si>
    <t xml:space="preserve"> Bettinkdijk 3-achter</t>
  </si>
  <si>
    <t xml:space="preserve">t Krummelhuus, peuterspeelzaal  </t>
  </si>
  <si>
    <t>Hoofdstuk 62 - RS-SI-MM - Openb. onderwijs:</t>
  </si>
  <si>
    <t>Bagynenstraat 13</t>
  </si>
  <si>
    <t>Hagenpoortschool, incl. rijwielberging en leermiddelen</t>
  </si>
  <si>
    <t xml:space="preserve">gymnastiek lokaal   </t>
  </si>
  <si>
    <t>p. de hooghstraat 2 / Van Vlotenlaan 1</t>
  </si>
  <si>
    <t>Cees wilkeshuisl/noodlokalenunit</t>
  </si>
  <si>
    <t>Langestraat 1</t>
  </si>
  <si>
    <t>Hovenschool</t>
  </si>
  <si>
    <t>dubi</t>
  </si>
  <si>
    <t>Hovenschool, gymnastieklokaal</t>
  </si>
  <si>
    <t>Colmschate De Kuip, gymnastieklokaal</t>
  </si>
  <si>
    <t>Rielerweg 174</t>
  </si>
  <si>
    <t>het roessink</t>
  </si>
  <si>
    <t>gymnastieklokaal</t>
  </si>
  <si>
    <t>bi</t>
  </si>
  <si>
    <t>Dreef</t>
  </si>
  <si>
    <t>Multifunctioneel gebouw De Polakkers, Twee gymnastieklokalen</t>
  </si>
  <si>
    <t>brinkpoortstraat 7</t>
  </si>
  <si>
    <t>gymzaal = speellokaal</t>
  </si>
  <si>
    <t>Venninkweg 1</t>
  </si>
  <si>
    <t>Openbare Basisschool Kolmenscate</t>
  </si>
  <si>
    <t xml:space="preserve">Duivengang   </t>
  </si>
  <si>
    <t>Broederenstraat 18</t>
  </si>
  <si>
    <t>Windroos 1-8</t>
  </si>
  <si>
    <t>Bakkerskamp 4</t>
  </si>
  <si>
    <t>OBS De Sleutel , berging</t>
  </si>
  <si>
    <t xml:space="preserve">Slingerbos 2  </t>
  </si>
  <si>
    <t xml:space="preserve">OBS Het Slingerbos, berging  </t>
  </si>
  <si>
    <t xml:space="preserve"> Slingerbos 2    </t>
  </si>
  <si>
    <t>OBS Het Slingerbos</t>
  </si>
  <si>
    <t xml:space="preserve"> Bakkerskamp 4</t>
  </si>
  <si>
    <t>OBS Het Sleutel</t>
  </si>
  <si>
    <t xml:space="preserve"> Bakkerskamp 4, fietsenstalling    </t>
  </si>
  <si>
    <t>Openbare school De Sleutel: fietsenstalling</t>
  </si>
  <si>
    <t xml:space="preserve"> Andriessenplein 13    </t>
  </si>
  <si>
    <t>OBS De Wizard</t>
  </si>
  <si>
    <t xml:space="preserve"> Schoolstraat 11</t>
  </si>
  <si>
    <t xml:space="preserve">obs De Dorpsschool, 14 lokalen  </t>
  </si>
  <si>
    <t>Obs De Dorpsschool</t>
  </si>
  <si>
    <t>De Dorpsschool, oudercommissie</t>
  </si>
  <si>
    <t>Obs De Looschool</t>
  </si>
  <si>
    <t>o = B80097055
i = W6111104</t>
  </si>
  <si>
    <t xml:space="preserve">mediacollectie op basisscholen, digiborden,touchscreens, notebooks, chromebooks </t>
  </si>
  <si>
    <t>Kon. Wilhelminalaan 16</t>
  </si>
  <si>
    <t>h</t>
  </si>
  <si>
    <t xml:space="preserve">h </t>
  </si>
  <si>
    <t>zonnepanelen op 36 scholen</t>
  </si>
  <si>
    <t xml:space="preserve"> Zaanstraat 1</t>
  </si>
  <si>
    <t>Hoofdstuk 63 - RS-SI-MM - Bijz. basisopvang:</t>
  </si>
  <si>
    <t>Oudaenstraat 3</t>
  </si>
  <si>
    <t>Montessorisschool, 2 noodlokalen</t>
  </si>
  <si>
    <t>wittenstein 128</t>
  </si>
  <si>
    <t>Enkdwarsstraat 5</t>
  </si>
  <si>
    <t xml:space="preserve">zwaluwenburg 10 </t>
  </si>
  <si>
    <t xml:space="preserve">bosanemoon 30 </t>
  </si>
  <si>
    <t>Jac. van Deventerstraat 10</t>
  </si>
  <si>
    <t>dwaita, met rijwielberging</t>
  </si>
  <si>
    <t>Sinthenstraat 79</t>
  </si>
  <si>
    <t>Adwaita, incl. rijwielberging</t>
  </si>
  <si>
    <t>Spijkerpad 1</t>
  </si>
  <si>
    <t>Kerkstraat 3</t>
  </si>
  <si>
    <t>Adwaita, met rijwielberging</t>
  </si>
  <si>
    <t>zwaluwenburg 6</t>
  </si>
  <si>
    <t>Eikvaren 41</t>
  </si>
  <si>
    <t xml:space="preserve">brinkpoortstraat 7  </t>
  </si>
  <si>
    <t>van lithstraat 1</t>
  </si>
  <si>
    <t>trespa/
betonvloer</t>
  </si>
  <si>
    <t>oosterstraat 3</t>
  </si>
  <si>
    <t>de vrije school</t>
  </si>
  <si>
    <t>oosterstraat 3a</t>
  </si>
  <si>
    <t>oosterstraat 3b</t>
  </si>
  <si>
    <t>Eekhoorn 10</t>
  </si>
  <si>
    <t xml:space="preserve"> Oerdijk 149</t>
  </si>
  <si>
    <t xml:space="preserve">Bathmenseweg 39 </t>
  </si>
  <si>
    <t xml:space="preserve">RK Basisschool Sancta Maria, Lettele,rijwielstalling  </t>
  </si>
  <si>
    <t>RK Basisschool Sancta Maria, Lettele, berging</t>
  </si>
  <si>
    <t>RK Basisschool Sancta Maria, Lettele</t>
  </si>
  <si>
    <t xml:space="preserve">Molenweg 53    </t>
  </si>
  <si>
    <t>RK Basisschool de Zonnewijzer</t>
  </si>
  <si>
    <t xml:space="preserve">Pastoorsdijk 9 </t>
  </si>
  <si>
    <t>RK Basisschool Nicolaas</t>
  </si>
  <si>
    <t>Schalkaar</t>
  </si>
  <si>
    <t xml:space="preserve">RK basisschool Sancta Maria,berging enz </t>
  </si>
  <si>
    <t xml:space="preserve"> Andriessenplein 12    </t>
  </si>
  <si>
    <t xml:space="preserve">Andriessenplein 22    </t>
  </si>
  <si>
    <t>De Rank</t>
  </si>
  <si>
    <t xml:space="preserve">Andriessenplein 4    </t>
  </si>
  <si>
    <t>Pr. Constantijnlaan 1</t>
  </si>
  <si>
    <t>Obs De Rythmeen, noodlokalen</t>
  </si>
  <si>
    <t xml:space="preserve">Andriessenplein 22 (voorheen Venninkweg)  </t>
  </si>
  <si>
    <t>semi-permanente noodlokalen unit</t>
  </si>
  <si>
    <t>W6169101</t>
  </si>
  <si>
    <t>Totaal Primair- en Secundair Onderwijs</t>
  </si>
  <si>
    <t>Totaal gemeentelijk bezit en Primair- en Secundair Onderwijs</t>
  </si>
  <si>
    <t>rijwielberging</t>
  </si>
  <si>
    <t>Leo Halleweg</t>
  </si>
  <si>
    <t>18-12-2019</t>
  </si>
  <si>
    <t>22-03-2019</t>
  </si>
  <si>
    <t>Stromarkt 17, 18, 18A</t>
  </si>
  <si>
    <t>11-11-2020</t>
  </si>
  <si>
    <t>Stromarkt 17, 18, 18a</t>
  </si>
  <si>
    <t>milieucentrum Ulebelt, infocentrum, bso, zalen, kapschuren</t>
  </si>
  <si>
    <t>dorpshuis/cultuurhuus</t>
  </si>
  <si>
    <t xml:space="preserve">Mr HF de Boerlaan 21107 / Oostzeestraat 1 en Scheepv str 4en 4a) plus   Scheepvaartstr.6 
21-03-19 Scheepvaartstr. </t>
  </si>
  <si>
    <t>Somervaartpad 2</t>
  </si>
  <si>
    <t>vg</t>
  </si>
  <si>
    <t>Sportveldenlaan 4, 7416 SG</t>
  </si>
  <si>
    <t>Nico Bolkesteinlaan  7416 SG8</t>
  </si>
  <si>
    <t>Molbergsteeg 1, 7418 HD</t>
  </si>
  <si>
    <t>Maatmansweg 5, 7425 NC</t>
  </si>
  <si>
    <t>Bathmenseweg 22, 7434 PZ</t>
  </si>
  <si>
    <t>team</t>
  </si>
  <si>
    <t>Spuipad 1</t>
  </si>
  <si>
    <t>Zandweerd 3</t>
  </si>
  <si>
    <t>V67076</t>
  </si>
  <si>
    <t>Schoolstraat 25, 7437 AE</t>
  </si>
  <si>
    <t>Keizerslanden Gr Florislaan 3, 7415 LK</t>
  </si>
  <si>
    <t>bieb</t>
  </si>
  <si>
    <t>FZ</t>
  </si>
  <si>
    <t>SP</t>
  </si>
  <si>
    <t>Panta Rhei en Tintaan"</t>
  </si>
  <si>
    <t>De Ontdekking</t>
  </si>
  <si>
    <t>De Vijfer</t>
  </si>
  <si>
    <t xml:space="preserve">Oerdijk 149 </t>
  </si>
  <si>
    <t>gehuurde inventaris van Ons Centrum</t>
  </si>
  <si>
    <t>Wij de Wereld</t>
  </si>
  <si>
    <t>Eerste Deventer Montessorischool</t>
  </si>
  <si>
    <t>Deventer Leerschool</t>
  </si>
  <si>
    <t>Wereldwijzer locatie Okkenbroek</t>
  </si>
  <si>
    <t>Eerste Deventer Montessorischool 2 noodlok.</t>
  </si>
  <si>
    <t>Kincentrum Kleurrijk</t>
  </si>
  <si>
    <t>Het Palet</t>
  </si>
  <si>
    <t xml:space="preserve">Het Palet </t>
  </si>
  <si>
    <t>ISK Etty Hillesum Lyceum</t>
  </si>
  <si>
    <t>De Olijfboom</t>
  </si>
  <si>
    <t>gebouw is naar Vastgoed 1-1-2021</t>
  </si>
  <si>
    <t>Montessorisschool Oudaenstraat</t>
  </si>
  <si>
    <t>Kindcentrum Rivierenwijk</t>
  </si>
  <si>
    <t xml:space="preserve">De Zonnebloem </t>
  </si>
  <si>
    <t>langestraat 1 bij</t>
  </si>
  <si>
    <t>Langestraat 1 by</t>
  </si>
  <si>
    <t>Bloemendalseweg 1b</t>
  </si>
  <si>
    <t xml:space="preserve">Smyrnastraat 1b </t>
  </si>
  <si>
    <t>Klein Planeet, locatie Rielerweg</t>
  </si>
  <si>
    <t>Kleine Planeet, locatie Smyrnastraat</t>
  </si>
  <si>
    <t>Zwaluwenburg 4a</t>
  </si>
  <si>
    <t>Schoolstraat 11</t>
  </si>
  <si>
    <t>Bettinksdijk 1</t>
  </si>
  <si>
    <t>VSO-school Deventer</t>
  </si>
  <si>
    <t>W6211104</t>
  </si>
  <si>
    <t>schoolgebouw staat per 1-8-2022 leeg</t>
  </si>
  <si>
    <t>Groenewold 182-184-186-188</t>
  </si>
  <si>
    <t>Kindcentrum Borgele Borgloschool, De Linde SO, Lantaarnje en Partou Kinderopvang</t>
  </si>
  <si>
    <t>Koningin Wilhelminalaan 9</t>
  </si>
  <si>
    <t>Wezenland 582</t>
  </si>
  <si>
    <t>Kei 13, scholen: Flint en Steenuil; ook bouwdeel Woonbedrijf Ieder1.</t>
  </si>
  <si>
    <t>gymzalen Kei13</t>
  </si>
  <si>
    <t xml:space="preserve">Enkdwarsstraat 2  </t>
  </si>
  <si>
    <t>Enkwarsstraat</t>
  </si>
  <si>
    <t>Gymzaal inventaris, idem handwerklokaal</t>
  </si>
  <si>
    <t>Van Vlotenlaan 1 (gymzaal)</t>
  </si>
  <si>
    <t>Hovenschool 2 noodlokalen</t>
  </si>
  <si>
    <t>staat leeg</t>
  </si>
  <si>
    <t>Zwaluwenburg 8</t>
  </si>
  <si>
    <t>fonteinkruid 130</t>
  </si>
  <si>
    <t>Van Hetenstraat 57</t>
  </si>
  <si>
    <t>4 noodlokalen obs Kolmenscate</t>
  </si>
  <si>
    <t>w61111103</t>
  </si>
  <si>
    <t>beheer vastgoed WBS</t>
  </si>
  <si>
    <t>Enkdwarsstraat 2</t>
  </si>
  <si>
    <t>Wereldwijzer hoofdlocatie Colmschate-zuid</t>
  </si>
  <si>
    <t>Wereldwijzer, hoofdlocatie Colmschate-zuid</t>
  </si>
  <si>
    <t>Lichtmasten/parkeersysteem, camera's, straatmeubilair, truckpoint</t>
  </si>
  <si>
    <t>Mortuarium, Deventerweg 8-A</t>
  </si>
  <si>
    <t>depot kantoor Archeologie Bergpoortstr.191</t>
  </si>
  <si>
    <t>bemalingsinstallatie met toebehoren Pr. Bernhardsluis</t>
  </si>
  <si>
    <t>electromotor met toebehoren sluis</t>
  </si>
  <si>
    <t>dienstwoning sluis</t>
  </si>
  <si>
    <t>kantoor met bedieningscellen ed. sluis</t>
  </si>
  <si>
    <t>kantoor technische installatie ed. sluis</t>
  </si>
  <si>
    <t>Museum De Waag, Brink 56</t>
  </si>
  <si>
    <t>Speelgoedmuseum, Brink 47</t>
  </si>
  <si>
    <t>Athenaeum Bibliotheek</t>
  </si>
  <si>
    <t>Atheneum Bibliotheek. Boeken/plaatwerken/e.d.</t>
  </si>
  <si>
    <t>Atheneum Bibliotheek, eigendommen van Stichting Krishna- Murti, bestaande boeken, tijdschriften, videoapparatuur en banden, fotomateriaal, meubliair e.d.</t>
  </si>
  <si>
    <t xml:space="preserve">Athenaum Bibliotheek, kunstvoorwerpen VLGS, bruikleenovereenkomst met Culturele zaken </t>
  </si>
  <si>
    <t>Colmschaterstraatweg sportvelden</t>
  </si>
  <si>
    <t>Dorpsstraat 30, 7431 CL Diepenveen</t>
  </si>
  <si>
    <t>Lindeboomsweg 1A2 Schalkhaar</t>
  </si>
  <si>
    <t>Boerderij en woonhuis Roessinkpad 4</t>
  </si>
  <si>
    <t>woning met schuren (verhuurd)Olthoflaan 27</t>
  </si>
  <si>
    <t>Flora 193/Fonteinkruid 61</t>
  </si>
  <si>
    <t>Maatmansweg  5</t>
  </si>
  <si>
    <t>Zuiderzeestraat 2</t>
  </si>
  <si>
    <t>Zutphenseweg 6/8</t>
  </si>
  <si>
    <t>K.Wlaan 20</t>
  </si>
  <si>
    <t>Gooierstr. 9 (de Driehoek)</t>
  </si>
  <si>
    <t>Kolkmansweg 38'(voormalig Kiekeboe)</t>
  </si>
  <si>
    <t>woonhuis/schuren=infocentrum Wechelerweg 52-52A</t>
  </si>
  <si>
    <t>woning Averlosehoutweg 14 b</t>
  </si>
  <si>
    <t>Woningen Rielerweg 234-236</t>
  </si>
  <si>
    <t>Boerderij klein Swormink, schietv. Ons Genoegen Sworminksweg 6</t>
  </si>
  <si>
    <t>Dortherweg 13</t>
  </si>
  <si>
    <t>Diepenvenseweg 78</t>
  </si>
  <si>
    <t>Woningen</t>
  </si>
  <si>
    <t>Prinses Margrietstraat 1</t>
  </si>
  <si>
    <t>Prinses Margrietstraat 3</t>
  </si>
  <si>
    <t>Prinses Margrietstraat 5</t>
  </si>
  <si>
    <t>Prinses Margrietstraat 7</t>
  </si>
  <si>
    <t>Prinses Margrietstraat 9</t>
  </si>
  <si>
    <t>Prinses Margrietstraat 11</t>
  </si>
  <si>
    <t>Prinses Margrietstraat 13</t>
  </si>
  <si>
    <t>Prinses Margrietstraat 15</t>
  </si>
  <si>
    <t>Prinses Margrietstraat 17</t>
  </si>
  <si>
    <t>Prinses Margrietstraat 19</t>
  </si>
  <si>
    <t>Prinses Margrietstraat 21</t>
  </si>
  <si>
    <t>Prinses Margrietstraat 23</t>
  </si>
  <si>
    <t>Prinses Margrietstraat 25</t>
  </si>
  <si>
    <t>Prinses Margrietstraat 27</t>
  </si>
  <si>
    <t>Prinses Margrietstraat 29</t>
  </si>
  <si>
    <t>Prinses Margrietstraat 31</t>
  </si>
  <si>
    <t>Prinses Margrietstraat 33</t>
  </si>
  <si>
    <t>Prinses Margrietstraat 35</t>
  </si>
  <si>
    <t>Prinses Irenestraat 1</t>
  </si>
  <si>
    <t>Prinses Irenestraat 3</t>
  </si>
  <si>
    <t>Prinses Irenestraat 5</t>
  </si>
  <si>
    <t>Prinses Irenestraat 7</t>
  </si>
  <si>
    <t>Prinses Irenestraat 9</t>
  </si>
  <si>
    <t>Prinses Irenestraat 11</t>
  </si>
  <si>
    <t>Prinses Irenestraat 13</t>
  </si>
  <si>
    <t>Prinses Irenestraat 15</t>
  </si>
  <si>
    <t>Prinses Irenestraat 17</t>
  </si>
  <si>
    <t>Prinses Irenestraat 19</t>
  </si>
  <si>
    <t>Prinses Irenestraat 21</t>
  </si>
  <si>
    <t>Prinses Irenestraat 23</t>
  </si>
  <si>
    <t>Prinses Irenestraat 25</t>
  </si>
  <si>
    <t>Prinses Irenestraat 27</t>
  </si>
  <si>
    <t>Prinses Irenestraat 29</t>
  </si>
  <si>
    <t>Prinses Irenestraat 31</t>
  </si>
  <si>
    <t>Prinses Irenestraat 33</t>
  </si>
  <si>
    <t>Prinses Irenestraat 35</t>
  </si>
  <si>
    <t>woonfunctie</t>
  </si>
  <si>
    <t>TG</t>
  </si>
  <si>
    <t>TW</t>
  </si>
  <si>
    <t>Westfalenstraat 20</t>
  </si>
  <si>
    <t>Spijkerpad 1A/74</t>
  </si>
  <si>
    <t>Boterwaag overkapping Hofstraat/Kleine Poot</t>
  </si>
  <si>
    <t>ondergrondse bunker</t>
  </si>
  <si>
    <t>overkapping, rijksmonument</t>
  </si>
  <si>
    <t xml:space="preserve">bedrijfsgebouwen </t>
  </si>
  <si>
    <t>Verzekerde sommen 2023</t>
  </si>
  <si>
    <t xml:space="preserve"> sp de Flint </t>
  </si>
  <si>
    <t>Assurantiebelasting</t>
  </si>
  <si>
    <t>Administratiekosten</t>
  </si>
  <si>
    <t>Jaarpremie incl. ass. Belast.</t>
  </si>
  <si>
    <t>de Boerlaan 151/Havenplein 20/Scheepvaartstr. 10</t>
  </si>
  <si>
    <t>22-11-2022</t>
  </si>
  <si>
    <t>geen schoolfunctie meer</t>
  </si>
  <si>
    <t>verkoop 1 woning nr. 4, 17-05-22</t>
  </si>
  <si>
    <t>opvang coa</t>
  </si>
  <si>
    <t>Specificatie brandverzekering Voortgezet Onderwijs (VO) van de gemeente Deventer</t>
  </si>
  <si>
    <t>Polisnummer B0100131147</t>
  </si>
  <si>
    <t>Stand per: 1 januari 2023</t>
  </si>
  <si>
    <t>Verzekerde sommen</t>
  </si>
  <si>
    <t>Premie</t>
  </si>
  <si>
    <t>Postcode</t>
  </si>
  <si>
    <t>Gebouwen 2021</t>
  </si>
  <si>
    <t>Gebouwen 2022</t>
  </si>
  <si>
    <t>Gebouwen 2023</t>
  </si>
  <si>
    <t>Inventaris 2021</t>
  </si>
  <si>
    <t>Inventaris 2022</t>
  </si>
  <si>
    <t>Inventaris 2023</t>
  </si>
  <si>
    <t>Totaal 2021</t>
  </si>
  <si>
    <t>Totaal 2022</t>
  </si>
  <si>
    <t>Totaal 2023</t>
  </si>
  <si>
    <t>Premie excl. ass.bel 2021</t>
  </si>
  <si>
    <t>Premie excl. ass.bel 2022</t>
  </si>
  <si>
    <t>Premie excl. ass.bel 2023</t>
  </si>
  <si>
    <t>ass.bel 2021</t>
  </si>
  <si>
    <t>ass.bel 2022</t>
  </si>
  <si>
    <t>ass.bel 2023</t>
  </si>
  <si>
    <t>Premie incl. ass.bel. 2021</t>
  </si>
  <si>
    <t>Premie incl. ass.bel. 2022</t>
  </si>
  <si>
    <t>Premie incl. ass.bel. 2023</t>
  </si>
  <si>
    <t>Voortgezet Onderwijs:</t>
  </si>
  <si>
    <t>Het Vlier 1</t>
  </si>
  <si>
    <t>Etty Hillesum  Lyceum, locaties Het Vlier</t>
  </si>
  <si>
    <t>beton/beton</t>
  </si>
  <si>
    <t>4-7-2019</t>
  </si>
  <si>
    <t>H. Boerhaavelaan 1</t>
  </si>
  <si>
    <t>Etty Hillesum  Lyceum, locaties Herman Boerhaavelaan</t>
  </si>
  <si>
    <t>steen/hard</t>
  </si>
  <si>
    <t>Lebuinuslaan 1</t>
  </si>
  <si>
    <t>Etty Hillesum Lyceum, locaties De Marke-Noord</t>
  </si>
  <si>
    <t>Laan van Borgele 60</t>
  </si>
  <si>
    <t>Etty Hillesum Lyceum, "Centraal kantoor"</t>
  </si>
  <si>
    <t>Storminkstraat 1</t>
  </si>
  <si>
    <t>Etty Hillesum Lyceum, locaties Het Stormink</t>
  </si>
  <si>
    <t>Ludgerstraat 1</t>
  </si>
  <si>
    <t>Etty Hillesum Lyceum, locaties De Marke-Zuid</t>
  </si>
  <si>
    <t>Arkelstein 8</t>
  </si>
  <si>
    <t>Etty Hillesum Lyceum, locaties Arkelsteijn, afdeling Praktijkonderwijs</t>
  </si>
  <si>
    <t>Handelskade</t>
  </si>
  <si>
    <t>Saxion Hogeschool</t>
  </si>
  <si>
    <t>Totaal Voortgezet Onderwijs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</si>
</sst>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\-* #,##0.00_-;_-* &quot;-&quot;??_-;_-@_-"/>
    <numFmt numFmtId="166" formatCode="0.000\ \‰"/>
  </numFmts>
  <fonts count="4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i/>
      <sz val="12"/>
      <color indexed="10"/>
      <name val="Arial"/>
      <family val="2"/>
    </font>
    <font>
      <b/>
      <i/>
      <sz val="12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2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i/>
      <sz val="20"/>
      <color indexed="8"/>
      <name val="Arial"/>
      <family val="2"/>
    </font>
    <font>
      <b/>
      <i/>
      <sz val="14"/>
      <color indexed="8"/>
      <name val="Arial"/>
      <family val="2"/>
    </font>
    <font>
      <sz val="12"/>
      <color indexed="8"/>
      <name val="Arial"/>
      <family val="2"/>
    </font>
    <font>
      <sz val="14"/>
      <color indexed="8"/>
      <name val="Arial"/>
      <family val="2"/>
    </font>
    <font>
      <b/>
      <i/>
      <sz val="11"/>
      <color indexed="8"/>
      <name val="Arial"/>
      <family val="2"/>
    </font>
    <font>
      <b/>
      <i/>
      <sz val="16"/>
      <color indexed="8"/>
      <name val="Arial"/>
      <family val="2"/>
    </font>
    <font>
      <i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i/>
      <sz val="10"/>
      <color theme="1"/>
      <name val="Century"/>
      <family val="1"/>
    </font>
    <font>
      <b/>
      <sz val="12"/>
      <color rgb="FFFF0000"/>
      <name val="Arial"/>
      <family val="2"/>
    </font>
    <font>
      <sz val="10"/>
      <color rgb="FFFF0000"/>
      <name val="Arial"/>
      <family val="2"/>
    </font>
    <font>
      <i/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i/>
      <sz val="12"/>
      <color indexed="8"/>
      <name val="Arial"/>
      <family val="2"/>
    </font>
    <font>
      <b/>
      <i/>
      <sz val="12"/>
      <color indexed="8"/>
      <name val="Univers (W1)"/>
      <family val="2"/>
    </font>
    <font>
      <sz val="10"/>
      <color indexed="8"/>
      <name val="Times New Roman"/>
      <family val="1"/>
    </font>
    <font>
      <b/>
      <i/>
      <sz val="10"/>
      <color indexed="8"/>
      <name val="Univers (W1)"/>
      <family val="2"/>
    </font>
    <font>
      <b/>
      <i/>
      <sz val="12"/>
      <color indexed="8"/>
      <name val="Univers (W1)"/>
    </font>
    <font>
      <b/>
      <i/>
      <sz val="8"/>
      <color indexed="8"/>
      <name val="Univers (W1)"/>
    </font>
    <font>
      <b/>
      <i/>
      <sz val="8"/>
      <color indexed="8"/>
      <name val="Arial"/>
      <family val="2"/>
    </font>
    <font>
      <sz val="8"/>
      <color indexed="8"/>
      <name val="Univers (W1)"/>
      <family val="2"/>
    </font>
    <font>
      <sz val="10"/>
      <name val="Times New Roman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BFF6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ashDotDot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ashDotDot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ashDotDot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0" fillId="0" borderId="0"/>
  </cellStyleXfs>
  <cellXfs count="289">
    <xf numFmtId="0" fontId="0" fillId="0" borderId="0" xfId="0"/>
    <xf numFmtId="165" fontId="10" fillId="0" borderId="0" xfId="5" applyFont="1" applyBorder="1" applyAlignment="1">
      <alignment vertical="top"/>
    </xf>
    <xf numFmtId="165" fontId="10" fillId="0" borderId="0" xfId="5" applyFont="1" applyFill="1" applyBorder="1" applyAlignment="1">
      <alignment vertical="top"/>
    </xf>
    <xf numFmtId="165" fontId="10" fillId="0" borderId="0" xfId="5" applyFont="1" applyBorder="1" applyAlignment="1">
      <alignment vertical="top" wrapText="1"/>
    </xf>
    <xf numFmtId="49" fontId="10" fillId="0" borderId="0" xfId="5" applyNumberFormat="1" applyFont="1" applyBorder="1" applyAlignment="1">
      <alignment horizontal="center" vertical="top" wrapText="1"/>
    </xf>
    <xf numFmtId="49" fontId="10" fillId="0" borderId="0" xfId="5" applyNumberFormat="1" applyFont="1" applyBorder="1" applyAlignment="1">
      <alignment vertical="top" wrapText="1"/>
    </xf>
    <xf numFmtId="165" fontId="13" fillId="0" borderId="0" xfId="5" quotePrefix="1" applyFont="1" applyFill="1" applyBorder="1" applyAlignment="1" applyProtection="1">
      <alignment horizontal="left" vertical="top" wrapText="1"/>
      <protection locked="0"/>
    </xf>
    <xf numFmtId="165" fontId="13" fillId="0" borderId="0" xfId="5" applyFont="1" applyFill="1" applyBorder="1" applyAlignment="1" applyProtection="1">
      <alignment horizontal="left" vertical="top"/>
      <protection locked="0"/>
    </xf>
    <xf numFmtId="165" fontId="9" fillId="0" borderId="0" xfId="5" applyFont="1" applyFill="1" applyBorder="1" applyAlignment="1" applyProtection="1">
      <alignment vertical="top" wrapText="1"/>
      <protection locked="0"/>
    </xf>
    <xf numFmtId="49" fontId="9" fillId="0" borderId="0" xfId="5" applyNumberFormat="1" applyFont="1" applyFill="1" applyBorder="1" applyAlignment="1" applyProtection="1">
      <alignment horizontal="center" vertical="top" wrapText="1"/>
      <protection locked="0"/>
    </xf>
    <xf numFmtId="49" fontId="9" fillId="0" borderId="0" xfId="5" applyNumberFormat="1" applyFont="1" applyFill="1" applyBorder="1" applyAlignment="1" applyProtection="1">
      <alignment vertical="top" wrapText="1"/>
      <protection locked="0"/>
    </xf>
    <xf numFmtId="49" fontId="10" fillId="2" borderId="11" xfId="5" applyNumberFormat="1" applyFont="1" applyFill="1" applyBorder="1" applyAlignment="1" applyProtection="1">
      <alignment horizontal="center" vertical="top" wrapText="1"/>
      <protection locked="0"/>
    </xf>
    <xf numFmtId="49" fontId="10" fillId="2" borderId="10" xfId="5" applyNumberFormat="1" applyFont="1" applyFill="1" applyBorder="1" applyAlignment="1" applyProtection="1">
      <alignment horizontal="left" vertical="top" wrapText="1"/>
      <protection locked="0"/>
    </xf>
    <xf numFmtId="49" fontId="10" fillId="2" borderId="12" xfId="5" applyNumberFormat="1" applyFont="1" applyFill="1" applyBorder="1" applyAlignment="1" applyProtection="1">
      <alignment horizontal="left" vertical="top" wrapText="1"/>
      <protection locked="0"/>
    </xf>
    <xf numFmtId="165" fontId="10" fillId="0" borderId="0" xfId="5" quotePrefix="1" applyFont="1" applyFill="1" applyBorder="1" applyAlignment="1" applyProtection="1">
      <alignment horizontal="left" vertical="top" wrapText="1"/>
      <protection locked="0"/>
    </xf>
    <xf numFmtId="49" fontId="10" fillId="0" borderId="0" xfId="5" applyNumberFormat="1" applyFont="1" applyFill="1" applyBorder="1" applyAlignment="1" applyProtection="1">
      <alignment horizontal="center" vertical="top" wrapText="1"/>
      <protection locked="0"/>
    </xf>
    <xf numFmtId="49" fontId="10" fillId="0" borderId="0" xfId="5" applyNumberFormat="1" applyFont="1" applyFill="1" applyBorder="1" applyAlignment="1" applyProtection="1">
      <alignment horizontal="left" vertical="top" wrapText="1"/>
      <protection locked="0"/>
    </xf>
    <xf numFmtId="165" fontId="10" fillId="0" borderId="0" xfId="5" applyFont="1" applyFill="1" applyBorder="1" applyAlignment="1" applyProtection="1">
      <alignment horizontal="left" vertical="top" wrapText="1"/>
      <protection locked="0"/>
    </xf>
    <xf numFmtId="14" fontId="10" fillId="0" borderId="0" xfId="5" applyNumberFormat="1" applyFont="1" applyFill="1" applyBorder="1" applyAlignment="1" applyProtection="1">
      <alignment horizontal="left" vertical="top" wrapText="1"/>
      <protection locked="0"/>
    </xf>
    <xf numFmtId="165" fontId="10" fillId="2" borderId="10" xfId="5" quotePrefix="1" applyFont="1" applyFill="1" applyBorder="1" applyAlignment="1" applyProtection="1">
      <alignment horizontal="left" vertical="top" wrapText="1"/>
      <protection locked="0"/>
    </xf>
    <xf numFmtId="49" fontId="10" fillId="2" borderId="13" xfId="5" applyNumberFormat="1" applyFont="1" applyFill="1" applyBorder="1" applyAlignment="1" applyProtection="1">
      <alignment horizontal="center" vertical="top" wrapText="1"/>
      <protection locked="0"/>
    </xf>
    <xf numFmtId="165" fontId="10" fillId="2" borderId="13" xfId="5" quotePrefix="1" applyFont="1" applyFill="1" applyBorder="1" applyAlignment="1" applyProtection="1">
      <alignment horizontal="left" vertical="top" wrapText="1"/>
      <protection locked="0"/>
    </xf>
    <xf numFmtId="165" fontId="13" fillId="0" borderId="0" xfId="5" quotePrefix="1" applyFont="1" applyFill="1" applyBorder="1" applyAlignment="1" applyProtection="1">
      <alignment horizontal="left" vertical="top"/>
      <protection locked="0"/>
    </xf>
    <xf numFmtId="165" fontId="16" fillId="0" borderId="0" xfId="5" applyFont="1" applyFill="1" applyBorder="1" applyAlignment="1">
      <alignment vertical="top"/>
    </xf>
    <xf numFmtId="165" fontId="17" fillId="0" borderId="0" xfId="5" applyFont="1" applyBorder="1" applyAlignment="1">
      <alignment vertical="top"/>
    </xf>
    <xf numFmtId="44" fontId="10" fillId="0" borderId="0" xfId="5" applyNumberFormat="1" applyFont="1" applyFill="1" applyBorder="1" applyAlignment="1" applyProtection="1">
      <alignment vertical="top"/>
      <protection locked="0"/>
    </xf>
    <xf numFmtId="44" fontId="10" fillId="0" borderId="0" xfId="5" applyNumberFormat="1" applyFont="1" applyFill="1" applyBorder="1" applyAlignment="1" applyProtection="1">
      <alignment vertical="top"/>
    </xf>
    <xf numFmtId="44" fontId="10" fillId="2" borderId="11" xfId="5" applyNumberFormat="1" applyFont="1" applyFill="1" applyBorder="1" applyAlignment="1" applyProtection="1">
      <alignment vertical="top"/>
      <protection locked="0"/>
    </xf>
    <xf numFmtId="44" fontId="10" fillId="2" borderId="12" xfId="5" applyNumberFormat="1" applyFont="1" applyFill="1" applyBorder="1" applyAlignment="1" applyProtection="1">
      <alignment vertical="top"/>
    </xf>
    <xf numFmtId="44" fontId="10" fillId="0" borderId="0" xfId="5" applyNumberFormat="1" applyFont="1" applyBorder="1" applyAlignment="1" applyProtection="1">
      <alignment vertical="top"/>
      <protection locked="0"/>
    </xf>
    <xf numFmtId="44" fontId="10" fillId="0" borderId="0" xfId="5" applyNumberFormat="1" applyFont="1" applyBorder="1" applyAlignment="1" applyProtection="1">
      <alignment vertical="top"/>
    </xf>
    <xf numFmtId="2" fontId="9" fillId="8" borderId="0" xfId="5" quotePrefix="1" applyNumberFormat="1" applyFont="1" applyFill="1" applyBorder="1" applyAlignment="1">
      <alignment horizontal="left" vertical="top"/>
    </xf>
    <xf numFmtId="49" fontId="9" fillId="8" borderId="0" xfId="5" quotePrefix="1" applyNumberFormat="1" applyFont="1" applyFill="1" applyBorder="1" applyAlignment="1">
      <alignment horizontal="center" vertical="top"/>
    </xf>
    <xf numFmtId="49" fontId="9" fillId="8" borderId="0" xfId="5" quotePrefix="1" applyNumberFormat="1" applyFont="1" applyFill="1" applyBorder="1" applyAlignment="1">
      <alignment horizontal="left" vertical="top"/>
    </xf>
    <xf numFmtId="165" fontId="10" fillId="7" borderId="11" xfId="5" applyFont="1" applyFill="1" applyBorder="1" applyAlignment="1" applyProtection="1">
      <alignment horizontal="left" vertical="top" wrapText="1"/>
      <protection locked="0"/>
    </xf>
    <xf numFmtId="49" fontId="10" fillId="7" borderId="11" xfId="5" applyNumberFormat="1" applyFont="1" applyFill="1" applyBorder="1" applyAlignment="1" applyProtection="1">
      <alignment horizontal="center" vertical="top" wrapText="1"/>
      <protection locked="0"/>
    </xf>
    <xf numFmtId="49" fontId="10" fillId="7" borderId="11" xfId="5" applyNumberFormat="1" applyFont="1" applyFill="1" applyBorder="1" applyAlignment="1" applyProtection="1">
      <alignment horizontal="left" vertical="top" wrapText="1"/>
      <protection locked="0"/>
    </xf>
    <xf numFmtId="14" fontId="10" fillId="7" borderId="11" xfId="5" applyNumberFormat="1" applyFont="1" applyFill="1" applyBorder="1" applyAlignment="1" applyProtection="1">
      <alignment horizontal="left" vertical="top" wrapText="1"/>
      <protection locked="0"/>
    </xf>
    <xf numFmtId="44" fontId="10" fillId="7" borderId="11" xfId="5" applyNumberFormat="1" applyFont="1" applyFill="1" applyBorder="1" applyAlignment="1" applyProtection="1">
      <alignment vertical="top"/>
      <protection locked="0"/>
    </xf>
    <xf numFmtId="44" fontId="10" fillId="7" borderId="11" xfId="5" applyNumberFormat="1" applyFont="1" applyFill="1" applyBorder="1" applyAlignment="1" applyProtection="1">
      <alignment vertical="top"/>
    </xf>
    <xf numFmtId="165" fontId="17" fillId="0" borderId="1" xfId="5" applyFont="1" applyBorder="1" applyAlignment="1">
      <alignment vertical="top" wrapText="1"/>
    </xf>
    <xf numFmtId="49" fontId="17" fillId="0" borderId="1" xfId="5" applyNumberFormat="1" applyFont="1" applyBorder="1" applyAlignment="1">
      <alignment horizontal="center" vertical="top" wrapText="1"/>
    </xf>
    <xf numFmtId="49" fontId="17" fillId="0" borderId="1" xfId="5" applyNumberFormat="1" applyFont="1" applyBorder="1" applyAlignment="1">
      <alignment vertical="top" wrapText="1"/>
    </xf>
    <xf numFmtId="44" fontId="15" fillId="0" borderId="1" xfId="5" applyNumberFormat="1" applyFont="1" applyBorder="1" applyAlignment="1">
      <alignment vertical="top"/>
    </xf>
    <xf numFmtId="165" fontId="13" fillId="10" borderId="16" xfId="5" applyFont="1" applyFill="1" applyBorder="1" applyAlignment="1" applyProtection="1">
      <alignment horizontal="left" vertical="top" wrapText="1"/>
      <protection locked="0"/>
    </xf>
    <xf numFmtId="49" fontId="13" fillId="10" borderId="16" xfId="5" applyNumberFormat="1" applyFont="1" applyFill="1" applyBorder="1" applyAlignment="1" applyProtection="1">
      <alignment horizontal="center" vertical="top" wrapText="1"/>
      <protection locked="0"/>
    </xf>
    <xf numFmtId="49" fontId="13" fillId="10" borderId="16" xfId="5" applyNumberFormat="1" applyFont="1" applyFill="1" applyBorder="1" applyAlignment="1" applyProtection="1">
      <alignment horizontal="left" vertical="top" wrapText="1"/>
      <protection locked="0"/>
    </xf>
    <xf numFmtId="165" fontId="16" fillId="10" borderId="17" xfId="5" applyFont="1" applyFill="1" applyBorder="1" applyAlignment="1" applyProtection="1">
      <alignment horizontal="left" vertical="top" wrapText="1"/>
      <protection locked="0"/>
    </xf>
    <xf numFmtId="49" fontId="16" fillId="10" borderId="17" xfId="5" applyNumberFormat="1" applyFont="1" applyFill="1" applyBorder="1" applyAlignment="1" applyProtection="1">
      <alignment horizontal="center" vertical="top" wrapText="1"/>
      <protection locked="0"/>
    </xf>
    <xf numFmtId="49" fontId="16" fillId="10" borderId="17" xfId="5" applyNumberFormat="1" applyFont="1" applyFill="1" applyBorder="1" applyAlignment="1" applyProtection="1">
      <alignment horizontal="left" vertical="top" wrapText="1"/>
      <protection locked="0"/>
    </xf>
    <xf numFmtId="44" fontId="5" fillId="8" borderId="0" xfId="5" applyNumberFormat="1" applyFont="1" applyFill="1" applyBorder="1" applyAlignment="1">
      <alignment vertical="top"/>
    </xf>
    <xf numFmtId="44" fontId="10" fillId="8" borderId="0" xfId="5" applyNumberFormat="1" applyFont="1" applyFill="1" applyBorder="1" applyAlignment="1">
      <alignment vertical="top"/>
    </xf>
    <xf numFmtId="44" fontId="10" fillId="8" borderId="0" xfId="5" applyNumberFormat="1" applyFont="1" applyFill="1" applyBorder="1" applyAlignment="1" applyProtection="1">
      <alignment vertical="top"/>
    </xf>
    <xf numFmtId="44" fontId="10" fillId="2" borderId="11" xfId="5" applyNumberFormat="1" applyFont="1" applyFill="1" applyBorder="1" applyAlignment="1" applyProtection="1">
      <alignment vertical="top"/>
    </xf>
    <xf numFmtId="44" fontId="10" fillId="0" borderId="0" xfId="5" applyNumberFormat="1" applyFont="1" applyBorder="1" applyAlignment="1">
      <alignment vertical="top"/>
    </xf>
    <xf numFmtId="44" fontId="10" fillId="7" borderId="11" xfId="5" applyNumberFormat="1" applyFont="1" applyFill="1" applyBorder="1" applyAlignment="1" applyProtection="1">
      <alignment horizontal="left" vertical="top" wrapText="1"/>
      <protection locked="0"/>
    </xf>
    <xf numFmtId="0" fontId="10" fillId="0" borderId="0" xfId="5" applyNumberFormat="1" applyFont="1" applyFill="1" applyBorder="1" applyAlignment="1">
      <alignment vertical="top"/>
    </xf>
    <xf numFmtId="165" fontId="6" fillId="9" borderId="0" xfId="5" quotePrefix="1" applyFont="1" applyFill="1" applyBorder="1" applyAlignment="1">
      <alignment horizontal="center" vertical="top" wrapText="1"/>
    </xf>
    <xf numFmtId="49" fontId="6" fillId="9" borderId="0" xfId="5" quotePrefix="1" applyNumberFormat="1" applyFont="1" applyFill="1" applyBorder="1" applyAlignment="1">
      <alignment horizontal="center" vertical="top" wrapText="1"/>
    </xf>
    <xf numFmtId="0" fontId="11" fillId="9" borderId="0" xfId="5" applyNumberFormat="1" applyFont="1" applyFill="1" applyBorder="1" applyAlignment="1">
      <alignment vertical="top"/>
    </xf>
    <xf numFmtId="0" fontId="11" fillId="9" borderId="0" xfId="5" applyNumberFormat="1" applyFont="1" applyFill="1" applyBorder="1" applyAlignment="1" applyProtection="1">
      <alignment vertical="top"/>
    </xf>
    <xf numFmtId="44" fontId="11" fillId="9" borderId="0" xfId="5" applyNumberFormat="1" applyFont="1" applyFill="1" applyBorder="1" applyAlignment="1">
      <alignment vertical="top"/>
    </xf>
    <xf numFmtId="44" fontId="11" fillId="9" borderId="0" xfId="5" applyNumberFormat="1" applyFont="1" applyFill="1" applyBorder="1" applyAlignment="1" applyProtection="1">
      <alignment vertical="top"/>
    </xf>
    <xf numFmtId="44" fontId="10" fillId="9" borderId="0" xfId="5" applyNumberFormat="1" applyFont="1" applyFill="1" applyBorder="1" applyAlignment="1" applyProtection="1">
      <alignment vertical="top"/>
    </xf>
    <xf numFmtId="0" fontId="11" fillId="9" borderId="0" xfId="5" applyNumberFormat="1" applyFont="1" applyFill="1" applyBorder="1" applyAlignment="1">
      <alignment horizontal="right" vertical="top"/>
    </xf>
    <xf numFmtId="2" fontId="9" fillId="9" borderId="0" xfId="5" quotePrefix="1" applyNumberFormat="1" applyFont="1" applyFill="1" applyBorder="1" applyAlignment="1">
      <alignment horizontal="left" vertical="top"/>
    </xf>
    <xf numFmtId="49" fontId="9" fillId="9" borderId="0" xfId="5" quotePrefix="1" applyNumberFormat="1" applyFont="1" applyFill="1" applyBorder="1" applyAlignment="1">
      <alignment horizontal="center" vertical="top"/>
    </xf>
    <xf numFmtId="49" fontId="9" fillId="9" borderId="0" xfId="5" quotePrefix="1" applyNumberFormat="1" applyFont="1" applyFill="1" applyBorder="1" applyAlignment="1">
      <alignment horizontal="left" vertical="top"/>
    </xf>
    <xf numFmtId="0" fontId="23" fillId="2" borderId="0" xfId="5" applyNumberFormat="1" applyFont="1" applyFill="1" applyBorder="1" applyAlignment="1">
      <alignment horizontal="center" vertical="top"/>
    </xf>
    <xf numFmtId="0" fontId="6" fillId="2" borderId="0" xfId="5" applyNumberFormat="1" applyFont="1" applyFill="1" applyBorder="1" applyAlignment="1">
      <alignment horizontal="center" vertical="top"/>
    </xf>
    <xf numFmtId="0" fontId="24" fillId="2" borderId="0" xfId="5" applyNumberFormat="1" applyFont="1" applyFill="1" applyBorder="1" applyAlignment="1">
      <alignment horizontal="center" vertical="top"/>
    </xf>
    <xf numFmtId="0" fontId="11" fillId="2" borderId="0" xfId="5" applyNumberFormat="1" applyFont="1" applyFill="1" applyBorder="1" applyAlignment="1">
      <alignment horizontal="center" vertical="top"/>
    </xf>
    <xf numFmtId="0" fontId="22" fillId="2" borderId="0" xfId="5" applyNumberFormat="1" applyFont="1" applyFill="1" applyBorder="1" applyAlignment="1">
      <alignment vertical="top"/>
    </xf>
    <xf numFmtId="0" fontId="23" fillId="2" borderId="19" xfId="5" applyNumberFormat="1" applyFont="1" applyFill="1" applyBorder="1" applyAlignment="1">
      <alignment horizontal="center" vertical="top"/>
    </xf>
    <xf numFmtId="0" fontId="24" fillId="2" borderId="19" xfId="5" applyNumberFormat="1" applyFont="1" applyFill="1" applyBorder="1" applyAlignment="1">
      <alignment horizontal="center" vertical="top"/>
    </xf>
    <xf numFmtId="0" fontId="11" fillId="2" borderId="19" xfId="5" applyNumberFormat="1" applyFont="1" applyFill="1" applyBorder="1" applyAlignment="1">
      <alignment horizontal="center" vertical="top"/>
    </xf>
    <xf numFmtId="44" fontId="9" fillId="8" borderId="0" xfId="5" quotePrefix="1" applyNumberFormat="1" applyFont="1" applyFill="1" applyBorder="1" applyAlignment="1">
      <alignment horizontal="left" vertical="top"/>
    </xf>
    <xf numFmtId="44" fontId="9" fillId="0" borderId="0" xfId="5" applyNumberFormat="1" applyFont="1" applyFill="1" applyBorder="1" applyAlignment="1" applyProtection="1">
      <alignment vertical="top" wrapText="1"/>
      <protection locked="0"/>
    </xf>
    <xf numFmtId="44" fontId="10" fillId="0" borderId="0" xfId="5" applyNumberFormat="1" applyFont="1" applyBorder="1" applyAlignment="1">
      <alignment vertical="top" wrapText="1"/>
    </xf>
    <xf numFmtId="0" fontId="10" fillId="0" borderId="0" xfId="5" applyNumberFormat="1" applyFont="1" applyBorder="1" applyAlignment="1">
      <alignment vertical="top"/>
    </xf>
    <xf numFmtId="0" fontId="22" fillId="2" borderId="19" xfId="5" applyNumberFormat="1" applyFont="1" applyFill="1" applyBorder="1" applyAlignment="1">
      <alignment vertical="top"/>
    </xf>
    <xf numFmtId="44" fontId="10" fillId="2" borderId="0" xfId="5" applyNumberFormat="1" applyFont="1" applyFill="1" applyBorder="1" applyAlignment="1">
      <alignment vertical="top"/>
    </xf>
    <xf numFmtId="0" fontId="22" fillId="2" borderId="19" xfId="5" applyNumberFormat="1" applyFont="1" applyFill="1" applyBorder="1" applyAlignment="1">
      <alignment horizontal="center" vertical="top"/>
    </xf>
    <xf numFmtId="0" fontId="23" fillId="2" borderId="0" xfId="5" applyNumberFormat="1" applyFont="1" applyFill="1" applyBorder="1" applyAlignment="1">
      <alignment horizontal="right" vertical="top"/>
    </xf>
    <xf numFmtId="44" fontId="10" fillId="2" borderId="11" xfId="5" applyNumberFormat="1" applyFont="1" applyFill="1" applyBorder="1" applyAlignment="1" applyProtection="1">
      <alignment horizontal="left" vertical="top"/>
      <protection locked="0"/>
    </xf>
    <xf numFmtId="44" fontId="10" fillId="0" borderId="0" xfId="5" applyNumberFormat="1" applyFont="1" applyFill="1" applyBorder="1" applyAlignment="1" applyProtection="1">
      <alignment horizontal="left" vertical="top"/>
      <protection locked="0"/>
    </xf>
    <xf numFmtId="44" fontId="10" fillId="7" borderId="11" xfId="5" applyNumberFormat="1" applyFont="1" applyFill="1" applyBorder="1" applyAlignment="1" applyProtection="1">
      <alignment horizontal="left" vertical="top"/>
      <protection locked="0"/>
    </xf>
    <xf numFmtId="0" fontId="9" fillId="2" borderId="3" xfId="5" applyNumberFormat="1" applyFont="1" applyFill="1" applyBorder="1" applyAlignment="1">
      <alignment horizontal="center" vertical="top"/>
    </xf>
    <xf numFmtId="0" fontId="6" fillId="2" borderId="3" xfId="5" applyNumberFormat="1" applyFont="1" applyFill="1" applyBorder="1" applyAlignment="1">
      <alignment horizontal="center" vertical="top"/>
    </xf>
    <xf numFmtId="44" fontId="10" fillId="2" borderId="21" xfId="5" applyNumberFormat="1" applyFont="1" applyFill="1" applyBorder="1" applyAlignment="1" applyProtection="1">
      <alignment vertical="top"/>
      <protection locked="0"/>
    </xf>
    <xf numFmtId="44" fontId="10" fillId="2" borderId="22" xfId="5" applyNumberFormat="1" applyFont="1" applyFill="1" applyBorder="1" applyAlignment="1" applyProtection="1">
      <alignment horizontal="left" vertical="top"/>
      <protection locked="0"/>
    </xf>
    <xf numFmtId="165" fontId="10" fillId="9" borderId="1" xfId="5" quotePrefix="1" applyFont="1" applyFill="1" applyBorder="1" applyAlignment="1" applyProtection="1">
      <alignment horizontal="left" vertical="top" wrapText="1"/>
      <protection locked="0"/>
    </xf>
    <xf numFmtId="49" fontId="10" fillId="9" borderId="1" xfId="5" applyNumberFormat="1" applyFont="1" applyFill="1" applyBorder="1" applyAlignment="1" applyProtection="1">
      <alignment horizontal="center" vertical="top" wrapText="1"/>
      <protection locked="0"/>
    </xf>
    <xf numFmtId="49" fontId="10" fillId="9" borderId="1" xfId="5" applyNumberFormat="1" applyFont="1" applyFill="1" applyBorder="1" applyAlignment="1" applyProtection="1">
      <alignment horizontal="left" vertical="top" wrapText="1"/>
      <protection locked="0"/>
    </xf>
    <xf numFmtId="44" fontId="12" fillId="9" borderId="1" xfId="5" applyNumberFormat="1" applyFont="1" applyFill="1" applyBorder="1" applyAlignment="1" applyProtection="1">
      <alignment vertical="top"/>
      <protection locked="0"/>
    </xf>
    <xf numFmtId="44" fontId="10" fillId="9" borderId="1" xfId="5" applyNumberFormat="1" applyFont="1" applyFill="1" applyBorder="1" applyAlignment="1" applyProtection="1">
      <alignment horizontal="left" vertical="top"/>
      <protection locked="0"/>
    </xf>
    <xf numFmtId="44" fontId="12" fillId="9" borderId="20" xfId="5" applyNumberFormat="1" applyFont="1" applyFill="1" applyBorder="1" applyAlignment="1" applyProtection="1">
      <alignment vertical="top"/>
      <protection locked="0"/>
    </xf>
    <xf numFmtId="44" fontId="12" fillId="9" borderId="23" xfId="5" applyNumberFormat="1" applyFont="1" applyFill="1" applyBorder="1" applyAlignment="1" applyProtection="1">
      <alignment vertical="top"/>
      <protection locked="0"/>
    </xf>
    <xf numFmtId="44" fontId="10" fillId="2" borderId="22" xfId="5" applyNumberFormat="1" applyFont="1" applyFill="1" applyBorder="1" applyAlignment="1" applyProtection="1">
      <alignment vertical="top"/>
      <protection locked="0"/>
    </xf>
    <xf numFmtId="44" fontId="10" fillId="0" borderId="6" xfId="5" applyNumberFormat="1" applyFont="1" applyFill="1" applyBorder="1" applyAlignment="1" applyProtection="1">
      <alignment horizontal="left" vertical="top"/>
      <protection locked="0"/>
    </xf>
    <xf numFmtId="44" fontId="12" fillId="9" borderId="7" xfId="5" applyNumberFormat="1" applyFont="1" applyFill="1" applyBorder="1" applyAlignment="1" applyProtection="1">
      <alignment vertical="top"/>
      <protection locked="0"/>
    </xf>
    <xf numFmtId="44" fontId="10" fillId="9" borderId="23" xfId="5" applyNumberFormat="1" applyFont="1" applyFill="1" applyBorder="1" applyAlignment="1" applyProtection="1">
      <alignment horizontal="left" vertical="top"/>
      <protection locked="0"/>
    </xf>
    <xf numFmtId="0" fontId="10" fillId="2" borderId="0" xfId="5" applyNumberFormat="1" applyFont="1" applyFill="1" applyBorder="1" applyAlignment="1">
      <alignment vertical="top"/>
    </xf>
    <xf numFmtId="0" fontId="10" fillId="2" borderId="19" xfId="5" applyNumberFormat="1" applyFont="1" applyFill="1" applyBorder="1" applyAlignment="1">
      <alignment vertical="top"/>
    </xf>
    <xf numFmtId="164" fontId="24" fillId="2" borderId="19" xfId="1" applyFont="1" applyFill="1" applyBorder="1" applyAlignment="1">
      <alignment vertical="top"/>
    </xf>
    <xf numFmtId="166" fontId="25" fillId="2" borderId="0" xfId="0" applyNumberFormat="1" applyFont="1" applyFill="1" applyAlignment="1">
      <alignment horizontal="center" vertical="top"/>
    </xf>
    <xf numFmtId="0" fontId="12" fillId="2" borderId="0" xfId="5" applyNumberFormat="1" applyFont="1" applyFill="1" applyBorder="1" applyAlignment="1">
      <alignment vertical="top"/>
    </xf>
    <xf numFmtId="44" fontId="20" fillId="2" borderId="0" xfId="5" applyNumberFormat="1" applyFont="1" applyFill="1" applyBorder="1" applyAlignment="1">
      <alignment vertical="top"/>
    </xf>
    <xf numFmtId="44" fontId="6" fillId="10" borderId="24" xfId="5" applyNumberFormat="1" applyFont="1" applyFill="1" applyBorder="1" applyAlignment="1" applyProtection="1">
      <alignment vertical="center"/>
    </xf>
    <xf numFmtId="44" fontId="6" fillId="10" borderId="16" xfId="5" applyNumberFormat="1" applyFont="1" applyFill="1" applyBorder="1" applyAlignment="1" applyProtection="1">
      <alignment vertical="center"/>
    </xf>
    <xf numFmtId="44" fontId="6" fillId="10" borderId="25" xfId="5" applyNumberFormat="1" applyFont="1" applyFill="1" applyBorder="1" applyAlignment="1" applyProtection="1">
      <alignment vertical="center"/>
    </xf>
    <xf numFmtId="44" fontId="6" fillId="10" borderId="17" xfId="5" applyNumberFormat="1" applyFont="1" applyFill="1" applyBorder="1" applyAlignment="1" applyProtection="1">
      <alignment vertical="center"/>
    </xf>
    <xf numFmtId="0" fontId="10" fillId="2" borderId="10" xfId="5" quotePrefix="1" applyNumberFormat="1" applyFont="1" applyFill="1" applyBorder="1" applyAlignment="1" applyProtection="1">
      <alignment horizontal="left" vertical="top" wrapText="1"/>
      <protection locked="0"/>
    </xf>
    <xf numFmtId="0" fontId="10" fillId="9" borderId="1" xfId="5" quotePrefix="1" applyNumberFormat="1" applyFont="1" applyFill="1" applyBorder="1" applyAlignment="1" applyProtection="1">
      <alignment horizontal="left" vertical="top" wrapText="1"/>
      <protection locked="0"/>
    </xf>
    <xf numFmtId="0" fontId="10" fillId="0" borderId="0" xfId="5" quotePrefix="1" applyNumberFormat="1" applyFont="1" applyFill="1" applyBorder="1" applyAlignment="1" applyProtection="1">
      <alignment horizontal="left" vertical="top" wrapText="1"/>
      <protection locked="0"/>
    </xf>
    <xf numFmtId="0" fontId="10" fillId="2" borderId="11" xfId="5" quotePrefix="1" applyNumberFormat="1" applyFont="1" applyFill="1" applyBorder="1" applyAlignment="1" applyProtection="1">
      <alignment horizontal="left" vertical="top" wrapText="1"/>
      <protection locked="0"/>
    </xf>
    <xf numFmtId="0" fontId="16" fillId="10" borderId="17" xfId="5" applyNumberFormat="1" applyFont="1" applyFill="1" applyBorder="1" applyAlignment="1" applyProtection="1">
      <alignment horizontal="left" vertical="top" wrapText="1"/>
      <protection locked="0"/>
    </xf>
    <xf numFmtId="0" fontId="10" fillId="7" borderId="11" xfId="5" applyNumberFormat="1" applyFont="1" applyFill="1" applyBorder="1" applyAlignment="1" applyProtection="1">
      <alignment horizontal="left" vertical="top" wrapText="1"/>
      <protection locked="0"/>
    </xf>
    <xf numFmtId="0" fontId="21" fillId="2" borderId="0" xfId="5" applyNumberFormat="1" applyFont="1" applyFill="1" applyBorder="1" applyAlignment="1">
      <alignment vertical="top"/>
    </xf>
    <xf numFmtId="44" fontId="12" fillId="9" borderId="26" xfId="5" applyNumberFormat="1" applyFont="1" applyFill="1" applyBorder="1" applyAlignment="1" applyProtection="1">
      <alignment vertical="top"/>
      <protection locked="0"/>
    </xf>
    <xf numFmtId="0" fontId="22" fillId="2" borderId="0" xfId="5" applyNumberFormat="1" applyFont="1" applyFill="1" applyBorder="1" applyAlignment="1">
      <alignment vertical="top" wrapText="1"/>
    </xf>
    <xf numFmtId="0" fontId="23" fillId="2" borderId="0" xfId="5" applyNumberFormat="1" applyFont="1" applyFill="1" applyBorder="1" applyAlignment="1">
      <alignment horizontal="right" vertical="top" wrapText="1"/>
    </xf>
    <xf numFmtId="44" fontId="10" fillId="2" borderId="0" xfId="5" applyNumberFormat="1" applyFont="1" applyFill="1" applyBorder="1" applyAlignment="1">
      <alignment vertical="top" wrapText="1"/>
    </xf>
    <xf numFmtId="0" fontId="22" fillId="2" borderId="19" xfId="5" applyNumberFormat="1" applyFont="1" applyFill="1" applyBorder="1" applyAlignment="1">
      <alignment horizontal="center" vertical="top" wrapText="1"/>
    </xf>
    <xf numFmtId="164" fontId="10" fillId="2" borderId="19" xfId="1" applyFont="1" applyFill="1" applyBorder="1" applyAlignment="1">
      <alignment vertical="top"/>
    </xf>
    <xf numFmtId="164" fontId="28" fillId="2" borderId="19" xfId="1" applyFont="1" applyFill="1" applyBorder="1" applyAlignment="1">
      <alignment vertical="top"/>
    </xf>
    <xf numFmtId="164" fontId="27" fillId="2" borderId="19" xfId="1" applyFont="1" applyFill="1" applyBorder="1" applyAlignment="1">
      <alignment vertical="top"/>
    </xf>
    <xf numFmtId="49" fontId="10" fillId="2" borderId="13" xfId="5" applyNumberFormat="1" applyFont="1" applyFill="1" applyBorder="1" applyAlignment="1" applyProtection="1">
      <alignment horizontal="left" vertical="top" wrapText="1"/>
      <protection locked="0"/>
    </xf>
    <xf numFmtId="0" fontId="30" fillId="0" borderId="0" xfId="0" applyFont="1"/>
    <xf numFmtId="165" fontId="27" fillId="2" borderId="13" xfId="5" quotePrefix="1" applyFont="1" applyFill="1" applyBorder="1" applyAlignment="1" applyProtection="1">
      <alignment horizontal="left" vertical="top" wrapText="1"/>
      <protection locked="0"/>
    </xf>
    <xf numFmtId="165" fontId="22" fillId="2" borderId="13" xfId="5" quotePrefix="1" applyFont="1" applyFill="1" applyBorder="1" applyAlignment="1" applyProtection="1">
      <alignment horizontal="left" vertical="top" wrapText="1"/>
      <protection locked="0"/>
    </xf>
    <xf numFmtId="2" fontId="6" fillId="0" borderId="0" xfId="5" applyNumberFormat="1" applyFont="1" applyFill="1" applyBorder="1" applyAlignment="1">
      <alignment horizontal="left" vertical="top"/>
    </xf>
    <xf numFmtId="2" fontId="6" fillId="0" borderId="0" xfId="5" quotePrefix="1" applyNumberFormat="1" applyFont="1" applyFill="1" applyBorder="1" applyAlignment="1">
      <alignment horizontal="left" vertical="top"/>
    </xf>
    <xf numFmtId="0" fontId="21" fillId="0" borderId="0" xfId="5" applyNumberFormat="1" applyFont="1" applyFill="1" applyBorder="1" applyAlignment="1">
      <alignment horizontal="right" vertical="top"/>
    </xf>
    <xf numFmtId="0" fontId="12" fillId="0" borderId="0" xfId="5" applyNumberFormat="1" applyFont="1" applyFill="1" applyBorder="1" applyAlignment="1">
      <alignment horizontal="right" vertical="top"/>
    </xf>
    <xf numFmtId="0" fontId="29" fillId="0" borderId="0" xfId="5" applyNumberFormat="1" applyFont="1" applyFill="1" applyBorder="1" applyAlignment="1">
      <alignment horizontal="right" vertical="top"/>
    </xf>
    <xf numFmtId="165" fontId="10" fillId="0" borderId="11" xfId="5" quotePrefix="1" applyFont="1" applyFill="1" applyBorder="1" applyAlignment="1" applyProtection="1">
      <alignment horizontal="left" vertical="top" wrapText="1"/>
      <protection locked="0"/>
    </xf>
    <xf numFmtId="165" fontId="15" fillId="0" borderId="1" xfId="5" applyFont="1" applyFill="1" applyBorder="1" applyAlignment="1">
      <alignment horizontal="left" vertical="top"/>
    </xf>
    <xf numFmtId="165" fontId="10" fillId="0" borderId="0" xfId="5" applyFont="1" applyFill="1" applyBorder="1" applyAlignment="1">
      <alignment horizontal="left" vertical="top" wrapText="1"/>
    </xf>
    <xf numFmtId="165" fontId="10" fillId="0" borderId="0" xfId="5" applyFont="1" applyFill="1" applyBorder="1" applyAlignment="1">
      <alignment vertical="top" wrapText="1"/>
    </xf>
    <xf numFmtId="49" fontId="22" fillId="2" borderId="10" xfId="5" applyNumberFormat="1" applyFont="1" applyFill="1" applyBorder="1" applyAlignment="1" applyProtection="1">
      <alignment horizontal="left" vertical="top" wrapText="1"/>
      <protection locked="0"/>
    </xf>
    <xf numFmtId="44" fontId="10" fillId="0" borderId="11" xfId="5" applyNumberFormat="1" applyFont="1" applyFill="1" applyBorder="1" applyAlignment="1" applyProtection="1">
      <alignment vertical="top"/>
      <protection locked="0"/>
    </xf>
    <xf numFmtId="0" fontId="18" fillId="3" borderId="5" xfId="5" applyNumberFormat="1" applyFont="1" applyFill="1" applyBorder="1" applyAlignment="1">
      <alignment horizontal="center" vertical="top" wrapText="1"/>
    </xf>
    <xf numFmtId="0" fontId="18" fillId="3" borderId="9" xfId="5" applyNumberFormat="1" applyFont="1" applyFill="1" applyBorder="1" applyAlignment="1">
      <alignment horizontal="center" vertical="top" wrapText="1"/>
    </xf>
    <xf numFmtId="0" fontId="9" fillId="2" borderId="0" xfId="5" applyNumberFormat="1" applyFont="1" applyFill="1" applyBorder="1" applyAlignment="1">
      <alignment horizontal="center" vertical="top"/>
    </xf>
    <xf numFmtId="0" fontId="18" fillId="3" borderId="4" xfId="5" applyNumberFormat="1" applyFont="1" applyFill="1" applyBorder="1" applyAlignment="1">
      <alignment horizontal="center" vertical="top" wrapText="1"/>
    </xf>
    <xf numFmtId="49" fontId="10" fillId="2" borderId="11" xfId="5" applyNumberFormat="1" applyFont="1" applyFill="1" applyBorder="1" applyAlignment="1" applyProtection="1">
      <alignment horizontal="left" vertical="top" wrapText="1"/>
      <protection locked="0"/>
    </xf>
    <xf numFmtId="44" fontId="12" fillId="9" borderId="1" xfId="5" applyNumberFormat="1" applyFont="1" applyFill="1" applyBorder="1" applyAlignment="1" applyProtection="1">
      <alignment horizontal="left" vertical="top"/>
      <protection locked="0"/>
    </xf>
    <xf numFmtId="0" fontId="32" fillId="2" borderId="0" xfId="5" applyNumberFormat="1" applyFont="1" applyFill="1" applyBorder="1" applyAlignment="1">
      <alignment horizontal="center" vertical="top"/>
    </xf>
    <xf numFmtId="165" fontId="31" fillId="2" borderId="13" xfId="5" quotePrefix="1" applyFont="1" applyFill="1" applyBorder="1" applyAlignment="1" applyProtection="1">
      <alignment horizontal="left" vertical="top" wrapText="1"/>
      <protection locked="0"/>
    </xf>
    <xf numFmtId="2" fontId="6" fillId="9" borderId="0" xfId="5" applyNumberFormat="1" applyFont="1" applyFill="1" applyBorder="1" applyAlignment="1">
      <alignment horizontal="left" vertical="top"/>
    </xf>
    <xf numFmtId="2" fontId="6" fillId="9" borderId="0" xfId="5" quotePrefix="1" applyNumberFormat="1" applyFont="1" applyFill="1" applyBorder="1" applyAlignment="1">
      <alignment horizontal="left" vertical="top"/>
    </xf>
    <xf numFmtId="2" fontId="6" fillId="8" borderId="0" xfId="5" quotePrefix="1" applyNumberFormat="1" applyFont="1" applyFill="1" applyBorder="1" applyAlignment="1">
      <alignment horizontal="left" vertical="top"/>
    </xf>
    <xf numFmtId="44" fontId="10" fillId="11" borderId="21" xfId="5" applyNumberFormat="1" applyFont="1" applyFill="1" applyBorder="1" applyAlignment="1" applyProtection="1">
      <alignment vertical="top"/>
      <protection locked="0"/>
    </xf>
    <xf numFmtId="44" fontId="22" fillId="2" borderId="12" xfId="5" applyNumberFormat="1" applyFont="1" applyFill="1" applyBorder="1" applyAlignment="1" applyProtection="1">
      <alignment vertical="top"/>
    </xf>
    <xf numFmtId="165" fontId="10" fillId="2" borderId="11" xfId="5" quotePrefix="1" applyFont="1" applyFill="1" applyBorder="1" applyAlignment="1" applyProtection="1">
      <alignment horizontal="left" vertical="top" wrapText="1"/>
      <protection locked="0"/>
    </xf>
    <xf numFmtId="0" fontId="31" fillId="2" borderId="13" xfId="0" applyFont="1" applyFill="1" applyBorder="1"/>
    <xf numFmtId="165" fontId="22" fillId="2" borderId="11" xfId="5" quotePrefix="1" applyFont="1" applyFill="1" applyBorder="1" applyAlignment="1" applyProtection="1">
      <alignment horizontal="left" vertical="top" wrapText="1"/>
      <protection locked="0"/>
    </xf>
    <xf numFmtId="165" fontId="12" fillId="9" borderId="1" xfId="5" quotePrefix="1" applyFont="1" applyFill="1" applyBorder="1" applyAlignment="1" applyProtection="1">
      <alignment horizontal="left" vertical="top"/>
      <protection locked="0"/>
    </xf>
    <xf numFmtId="0" fontId="30" fillId="2" borderId="0" xfId="0" applyFont="1" applyFill="1"/>
    <xf numFmtId="0" fontId="21" fillId="2" borderId="0" xfId="5" applyNumberFormat="1" applyFont="1" applyFill="1" applyBorder="1" applyAlignment="1">
      <alignment horizontal="right" vertical="top"/>
    </xf>
    <xf numFmtId="0" fontId="12" fillId="2" borderId="0" xfId="5" applyNumberFormat="1" applyFont="1" applyFill="1" applyBorder="1" applyAlignment="1">
      <alignment horizontal="right" vertical="top"/>
    </xf>
    <xf numFmtId="0" fontId="29" fillId="2" borderId="0" xfId="5" applyNumberFormat="1" applyFont="1" applyFill="1" applyBorder="1" applyAlignment="1">
      <alignment horizontal="right" vertical="top"/>
    </xf>
    <xf numFmtId="0" fontId="9" fillId="2" borderId="3" xfId="5" applyNumberFormat="1" applyFont="1" applyFill="1" applyBorder="1" applyAlignment="1">
      <alignment horizontal="right" vertical="top"/>
    </xf>
    <xf numFmtId="164" fontId="24" fillId="2" borderId="19" xfId="2" applyFont="1" applyFill="1" applyBorder="1" applyAlignment="1">
      <alignment vertical="top"/>
    </xf>
    <xf numFmtId="164" fontId="24" fillId="2" borderId="27" xfId="2" applyFont="1" applyFill="1" applyBorder="1" applyAlignment="1">
      <alignment vertical="top"/>
    </xf>
    <xf numFmtId="0" fontId="9" fillId="2" borderId="0" xfId="5" applyNumberFormat="1" applyFont="1" applyFill="1" applyBorder="1" applyAlignment="1">
      <alignment horizontal="right" vertical="top"/>
    </xf>
    <xf numFmtId="164" fontId="22" fillId="2" borderId="27" xfId="2" applyFont="1" applyFill="1" applyBorder="1" applyAlignment="1">
      <alignment horizontal="center" vertical="top"/>
    </xf>
    <xf numFmtId="44" fontId="22" fillId="2" borderId="19" xfId="5" applyNumberFormat="1" applyFont="1" applyFill="1" applyBorder="1" applyAlignment="1">
      <alignment horizontal="center" vertical="top"/>
    </xf>
    <xf numFmtId="9" fontId="20" fillId="2" borderId="0" xfId="4" applyFont="1" applyFill="1" applyBorder="1" applyAlignment="1">
      <alignment horizontal="left" vertical="top"/>
    </xf>
    <xf numFmtId="2" fontId="33" fillId="3" borderId="28" xfId="9" applyNumberFormat="1" applyFont="1" applyFill="1" applyBorder="1" applyAlignment="1">
      <alignment horizontal="left" vertical="top"/>
    </xf>
    <xf numFmtId="165" fontId="33" fillId="3" borderId="29" xfId="9" quotePrefix="1" applyFont="1" applyFill="1" applyBorder="1" applyAlignment="1">
      <alignment horizontal="center" vertical="top" wrapText="1"/>
    </xf>
    <xf numFmtId="49" fontId="33" fillId="3" borderId="29" xfId="9" quotePrefix="1" applyNumberFormat="1" applyFont="1" applyFill="1" applyBorder="1" applyAlignment="1">
      <alignment horizontal="center" vertical="top" wrapText="1"/>
    </xf>
    <xf numFmtId="165" fontId="5" fillId="3" borderId="29" xfId="9" applyFont="1" applyFill="1" applyBorder="1" applyAlignment="1">
      <alignment vertical="top"/>
    </xf>
    <xf numFmtId="165" fontId="34" fillId="3" borderId="29" xfId="9" applyFont="1" applyFill="1" applyBorder="1" applyAlignment="1">
      <alignment vertical="top"/>
    </xf>
    <xf numFmtId="165" fontId="34" fillId="3" borderId="29" xfId="9" applyFont="1" applyFill="1" applyBorder="1" applyAlignment="1" applyProtection="1">
      <alignment vertical="top"/>
    </xf>
    <xf numFmtId="165" fontId="34" fillId="3" borderId="0" xfId="9" applyFont="1" applyFill="1" applyBorder="1" applyAlignment="1" applyProtection="1">
      <alignment vertical="top"/>
    </xf>
    <xf numFmtId="165" fontId="34" fillId="0" borderId="0" xfId="9" applyFont="1" applyAlignment="1">
      <alignment vertical="top"/>
    </xf>
    <xf numFmtId="2" fontId="33" fillId="3" borderId="30" xfId="9" applyNumberFormat="1" applyFont="1" applyFill="1" applyBorder="1" applyAlignment="1">
      <alignment horizontal="left" vertical="top"/>
    </xf>
    <xf numFmtId="165" fontId="33" fillId="3" borderId="0" xfId="9" quotePrefix="1" applyFont="1" applyFill="1" applyBorder="1" applyAlignment="1">
      <alignment horizontal="center" vertical="top" wrapText="1"/>
    </xf>
    <xf numFmtId="49" fontId="33" fillId="3" borderId="0" xfId="9" quotePrefix="1" applyNumberFormat="1" applyFont="1" applyFill="1" applyBorder="1" applyAlignment="1">
      <alignment horizontal="center" vertical="top" wrapText="1"/>
    </xf>
    <xf numFmtId="165" fontId="5" fillId="3" borderId="0" xfId="9" applyFont="1" applyFill="1" applyBorder="1" applyAlignment="1">
      <alignment vertical="top"/>
    </xf>
    <xf numFmtId="165" fontId="34" fillId="3" borderId="0" xfId="9" applyFont="1" applyFill="1" applyBorder="1" applyAlignment="1">
      <alignment vertical="top"/>
    </xf>
    <xf numFmtId="2" fontId="6" fillId="3" borderId="30" xfId="9" quotePrefix="1" applyNumberFormat="1" applyFont="1" applyFill="1" applyBorder="1" applyAlignment="1">
      <alignment horizontal="left" vertical="top"/>
    </xf>
    <xf numFmtId="2" fontId="35" fillId="3" borderId="0" xfId="9" quotePrefix="1" applyNumberFormat="1" applyFont="1" applyFill="1" applyBorder="1" applyAlignment="1">
      <alignment horizontal="left" vertical="top"/>
    </xf>
    <xf numFmtId="49" fontId="35" fillId="3" borderId="0" xfId="9" quotePrefix="1" applyNumberFormat="1" applyFont="1" applyFill="1" applyBorder="1" applyAlignment="1">
      <alignment horizontal="center" vertical="top"/>
    </xf>
    <xf numFmtId="49" fontId="35" fillId="3" borderId="0" xfId="9" quotePrefix="1" applyNumberFormat="1" applyFont="1" applyFill="1" applyBorder="1" applyAlignment="1">
      <alignment horizontal="left" vertical="top"/>
    </xf>
    <xf numFmtId="165" fontId="34" fillId="12" borderId="28" xfId="9" applyFont="1" applyFill="1" applyBorder="1" applyAlignment="1">
      <alignment horizontal="left" vertical="top"/>
    </xf>
    <xf numFmtId="165" fontId="34" fillId="12" borderId="29" xfId="9" applyFont="1" applyFill="1" applyBorder="1" applyAlignment="1">
      <alignment vertical="top" wrapText="1"/>
    </xf>
    <xf numFmtId="49" fontId="34" fillId="12" borderId="29" xfId="9" applyNumberFormat="1" applyFont="1" applyFill="1" applyBorder="1" applyAlignment="1">
      <alignment horizontal="center" vertical="top" wrapText="1"/>
    </xf>
    <xf numFmtId="49" fontId="34" fillId="12" borderId="29" xfId="9" applyNumberFormat="1" applyFont="1" applyFill="1" applyBorder="1" applyAlignment="1">
      <alignment vertical="top" wrapText="1"/>
    </xf>
    <xf numFmtId="165" fontId="36" fillId="12" borderId="28" xfId="9" applyFont="1" applyFill="1" applyBorder="1" applyAlignment="1">
      <alignment horizontal="left" vertical="top"/>
    </xf>
    <xf numFmtId="165" fontId="36" fillId="12" borderId="29" xfId="9" applyFont="1" applyFill="1" applyBorder="1" applyAlignment="1">
      <alignment horizontal="left" vertical="top"/>
    </xf>
    <xf numFmtId="165" fontId="37" fillId="12" borderId="29" xfId="9" applyFont="1" applyFill="1" applyBorder="1" applyAlignment="1">
      <alignment horizontal="centerContinuous" vertical="top"/>
    </xf>
    <xf numFmtId="165" fontId="37" fillId="12" borderId="29" xfId="9" applyFont="1" applyFill="1" applyBorder="1" applyAlignment="1" applyProtection="1">
      <alignment horizontal="centerContinuous" vertical="top"/>
    </xf>
    <xf numFmtId="1" fontId="38" fillId="13" borderId="31" xfId="9" applyNumberFormat="1" applyFont="1" applyFill="1" applyBorder="1" applyAlignment="1">
      <alignment horizontal="left" vertical="top"/>
    </xf>
    <xf numFmtId="1" fontId="38" fillId="13" borderId="32" xfId="9" applyNumberFormat="1" applyFont="1" applyFill="1" applyBorder="1" applyAlignment="1">
      <alignment horizontal="left" vertical="top" wrapText="1"/>
    </xf>
    <xf numFmtId="1" fontId="38" fillId="13" borderId="33" xfId="9" applyNumberFormat="1" applyFont="1" applyFill="1" applyBorder="1" applyAlignment="1">
      <alignment horizontal="left" vertical="top" wrapText="1"/>
    </xf>
    <xf numFmtId="49" fontId="38" fillId="13" borderId="31" xfId="9" applyNumberFormat="1" applyFont="1" applyFill="1" applyBorder="1" applyAlignment="1">
      <alignment horizontal="center" vertical="top" wrapText="1"/>
    </xf>
    <xf numFmtId="49" fontId="38" fillId="13" borderId="31" xfId="9" applyNumberFormat="1" applyFont="1" applyFill="1" applyBorder="1" applyAlignment="1">
      <alignment horizontal="left" vertical="top" wrapText="1"/>
    </xf>
    <xf numFmtId="49" fontId="38" fillId="13" borderId="33" xfId="9" applyNumberFormat="1" applyFont="1" applyFill="1" applyBorder="1" applyAlignment="1">
      <alignment horizontal="left" vertical="top" wrapText="1"/>
    </xf>
    <xf numFmtId="1" fontId="38" fillId="14" borderId="31" xfId="9" applyNumberFormat="1" applyFont="1" applyFill="1" applyBorder="1" applyAlignment="1">
      <alignment vertical="top"/>
    </xf>
    <xf numFmtId="1" fontId="38" fillId="14" borderId="32" xfId="9" applyNumberFormat="1" applyFont="1" applyFill="1" applyBorder="1" applyAlignment="1">
      <alignment vertical="top"/>
    </xf>
    <xf numFmtId="1" fontId="38" fillId="14" borderId="32" xfId="9" applyNumberFormat="1" applyFont="1" applyFill="1" applyBorder="1" applyAlignment="1" applyProtection="1">
      <alignment vertical="top"/>
    </xf>
    <xf numFmtId="1" fontId="38" fillId="14" borderId="31" xfId="9" applyNumberFormat="1" applyFont="1" applyFill="1" applyBorder="1" applyAlignment="1">
      <alignment vertical="top" wrapText="1"/>
    </xf>
    <xf numFmtId="1" fontId="38" fillId="14" borderId="32" xfId="9" applyNumberFormat="1" applyFont="1" applyFill="1" applyBorder="1" applyAlignment="1" applyProtection="1">
      <alignment vertical="top" wrapText="1"/>
    </xf>
    <xf numFmtId="165" fontId="35" fillId="0" borderId="30" xfId="9" applyFont="1" applyBorder="1" applyAlignment="1" applyProtection="1">
      <alignment horizontal="left" vertical="top"/>
      <protection locked="0"/>
    </xf>
    <xf numFmtId="165" fontId="35" fillId="0" borderId="4" xfId="9" applyFont="1" applyBorder="1" applyAlignment="1" applyProtection="1">
      <alignment vertical="top" wrapText="1"/>
      <protection locked="0"/>
    </xf>
    <xf numFmtId="165" fontId="35" fillId="0" borderId="0" xfId="9" applyFont="1" applyBorder="1" applyAlignment="1" applyProtection="1">
      <alignment vertical="top" wrapText="1"/>
      <protection locked="0"/>
    </xf>
    <xf numFmtId="165" fontId="35" fillId="0" borderId="28" xfId="9" applyFont="1" applyBorder="1" applyAlignment="1" applyProtection="1">
      <alignment vertical="top" wrapText="1"/>
      <protection locked="0"/>
    </xf>
    <xf numFmtId="49" fontId="35" fillId="0" borderId="28" xfId="9" applyNumberFormat="1" applyFont="1" applyBorder="1" applyAlignment="1" applyProtection="1">
      <alignment horizontal="center" vertical="top" wrapText="1"/>
      <protection locked="0"/>
    </xf>
    <xf numFmtId="49" fontId="35" fillId="0" borderId="30" xfId="9" applyNumberFormat="1" applyFont="1" applyBorder="1" applyAlignment="1" applyProtection="1">
      <alignment vertical="top" wrapText="1"/>
      <protection locked="0"/>
    </xf>
    <xf numFmtId="49" fontId="35" fillId="0" borderId="0" xfId="9" applyNumberFormat="1" applyFont="1" applyBorder="1" applyAlignment="1" applyProtection="1">
      <alignment vertical="top" wrapText="1"/>
      <protection locked="0"/>
    </xf>
    <xf numFmtId="165" fontId="39" fillId="0" borderId="34" xfId="9" applyFont="1" applyBorder="1" applyAlignment="1" applyProtection="1">
      <alignment vertical="top"/>
      <protection locked="0"/>
    </xf>
    <xf numFmtId="165" fontId="39" fillId="0" borderId="35" xfId="9" applyFont="1" applyBorder="1" applyAlignment="1" applyProtection="1">
      <alignment vertical="top"/>
      <protection locked="0"/>
    </xf>
    <xf numFmtId="165" fontId="39" fillId="0" borderId="36" xfId="9" applyFont="1" applyBorder="1" applyAlignment="1" applyProtection="1">
      <alignment vertical="top"/>
      <protection locked="0"/>
    </xf>
    <xf numFmtId="165" fontId="39" fillId="0" borderId="37" xfId="9" applyFont="1" applyBorder="1" applyAlignment="1" applyProtection="1">
      <alignment vertical="top"/>
      <protection locked="0"/>
    </xf>
    <xf numFmtId="165" fontId="39" fillId="0" borderId="38" xfId="9" applyFont="1" applyBorder="1" applyAlignment="1" applyProtection="1">
      <alignment vertical="top"/>
    </xf>
    <xf numFmtId="165" fontId="39" fillId="0" borderId="29" xfId="9" applyFont="1" applyBorder="1" applyAlignment="1" applyProtection="1">
      <alignment vertical="top"/>
    </xf>
    <xf numFmtId="165" fontId="39" fillId="0" borderId="4" xfId="9" applyFont="1" applyBorder="1" applyAlignment="1" applyProtection="1">
      <alignment vertical="top"/>
      <protection locked="0"/>
    </xf>
    <xf numFmtId="165" fontId="8" fillId="0" borderId="4" xfId="9" applyFont="1" applyBorder="1" applyAlignment="1" applyProtection="1">
      <alignment vertical="top"/>
    </xf>
    <xf numFmtId="165" fontId="34" fillId="0" borderId="0" xfId="9" applyFont="1" applyBorder="1" applyAlignment="1">
      <alignment vertical="top"/>
    </xf>
    <xf numFmtId="165" fontId="8" fillId="0" borderId="30" xfId="9" quotePrefix="1" applyFont="1" applyFill="1" applyBorder="1" applyAlignment="1" applyProtection="1">
      <alignment horizontal="left" vertical="top" wrapText="1"/>
      <protection locked="0"/>
    </xf>
    <xf numFmtId="165" fontId="8" fillId="0" borderId="4" xfId="9" applyFont="1" applyFill="1" applyBorder="1" applyAlignment="1" applyProtection="1">
      <alignment horizontal="left" vertical="top" wrapText="1"/>
      <protection locked="0"/>
    </xf>
    <xf numFmtId="165" fontId="8" fillId="0" borderId="0" xfId="9" applyFont="1" applyFill="1" applyBorder="1" applyAlignment="1" applyProtection="1">
      <alignment horizontal="left" vertical="top" wrapText="1"/>
      <protection locked="0"/>
    </xf>
    <xf numFmtId="165" fontId="8" fillId="0" borderId="30" xfId="9" applyFont="1" applyFill="1" applyBorder="1" applyAlignment="1" applyProtection="1">
      <alignment horizontal="left" vertical="top" wrapText="1"/>
      <protection locked="0"/>
    </xf>
    <xf numFmtId="49" fontId="8" fillId="0" borderId="30" xfId="9" applyNumberFormat="1" applyFont="1" applyFill="1" applyBorder="1" applyAlignment="1" applyProtection="1">
      <alignment horizontal="center" vertical="top" wrapText="1"/>
      <protection locked="0"/>
    </xf>
    <xf numFmtId="49" fontId="8" fillId="0" borderId="30" xfId="9" applyNumberFormat="1" applyFont="1" applyFill="1" applyBorder="1" applyAlignment="1" applyProtection="1">
      <alignment horizontal="left" vertical="top" wrapText="1"/>
      <protection locked="0"/>
    </xf>
    <xf numFmtId="49" fontId="8" fillId="0" borderId="0" xfId="9" applyNumberFormat="1" applyFont="1" applyFill="1" applyBorder="1" applyAlignment="1" applyProtection="1">
      <alignment horizontal="left" vertical="top" wrapText="1"/>
      <protection locked="0"/>
    </xf>
    <xf numFmtId="165" fontId="8" fillId="0" borderId="39" xfId="9" applyFont="1" applyFill="1" applyBorder="1" applyAlignment="1" applyProtection="1">
      <alignment vertical="top"/>
      <protection locked="0"/>
    </xf>
    <xf numFmtId="165" fontId="8" fillId="0" borderId="6" xfId="9" applyFont="1" applyFill="1" applyBorder="1" applyAlignment="1" applyProtection="1">
      <alignment vertical="top"/>
      <protection locked="0"/>
    </xf>
    <xf numFmtId="165" fontId="8" fillId="0" borderId="5" xfId="9" applyFont="1" applyBorder="1" applyAlignment="1" applyProtection="1">
      <alignment vertical="top"/>
      <protection locked="0"/>
    </xf>
    <xf numFmtId="165" fontId="8" fillId="0" borderId="4" xfId="9" applyFont="1" applyBorder="1" applyAlignment="1" applyProtection="1">
      <alignment vertical="top"/>
      <protection locked="0"/>
    </xf>
    <xf numFmtId="165" fontId="8" fillId="0" borderId="40" xfId="9" applyFont="1" applyBorder="1" applyAlignment="1" applyProtection="1">
      <alignment vertical="top"/>
    </xf>
    <xf numFmtId="165" fontId="8" fillId="0" borderId="0" xfId="9" applyFont="1" applyBorder="1" applyAlignment="1" applyProtection="1">
      <alignment vertical="top"/>
    </xf>
    <xf numFmtId="165" fontId="34" fillId="0" borderId="0" xfId="9" applyFont="1" applyFill="1" applyBorder="1" applyAlignment="1">
      <alignment vertical="top"/>
    </xf>
    <xf numFmtId="165" fontId="34" fillId="0" borderId="0" xfId="9" applyFont="1" applyFill="1" applyAlignment="1">
      <alignment vertical="top"/>
    </xf>
    <xf numFmtId="165" fontId="7" fillId="0" borderId="30" xfId="9" quotePrefix="1" applyFont="1" applyFill="1" applyBorder="1" applyAlignment="1" applyProtection="1">
      <alignment horizontal="left" vertical="top" wrapText="1"/>
      <protection locked="0"/>
    </xf>
    <xf numFmtId="14" fontId="8" fillId="0" borderId="0" xfId="9" applyNumberFormat="1" applyFont="1" applyFill="1" applyBorder="1" applyAlignment="1" applyProtection="1">
      <alignment horizontal="left" vertical="top" wrapText="1"/>
      <protection locked="0"/>
    </xf>
    <xf numFmtId="165" fontId="8" fillId="0" borderId="30" xfId="9" quotePrefix="1" applyFont="1" applyFill="1" applyBorder="1" applyAlignment="1" applyProtection="1">
      <alignment horizontal="left" vertical="top"/>
      <protection locked="0"/>
    </xf>
    <xf numFmtId="165" fontId="8" fillId="0" borderId="39" xfId="9" applyFont="1" applyFill="1" applyBorder="1" applyAlignment="1" applyProtection="1">
      <alignment vertical="top"/>
    </xf>
    <xf numFmtId="165" fontId="8" fillId="0" borderId="6" xfId="9" applyFont="1" applyFill="1" applyBorder="1" applyAlignment="1" applyProtection="1">
      <alignment vertical="top"/>
    </xf>
    <xf numFmtId="165" fontId="8" fillId="0" borderId="5" xfId="9" applyFont="1" applyBorder="1" applyAlignment="1" applyProtection="1">
      <alignment vertical="top"/>
    </xf>
    <xf numFmtId="165" fontId="38" fillId="0" borderId="41" xfId="9" quotePrefix="1" applyFont="1" applyFill="1" applyBorder="1" applyAlignment="1" applyProtection="1">
      <alignment horizontal="left" vertical="top" wrapText="1"/>
      <protection locked="0"/>
    </xf>
    <xf numFmtId="165" fontId="7" fillId="0" borderId="42" xfId="9" applyFont="1" applyFill="1" applyBorder="1" applyAlignment="1" applyProtection="1">
      <alignment horizontal="left" vertical="top" wrapText="1"/>
      <protection locked="0"/>
    </xf>
    <xf numFmtId="165" fontId="7" fillId="0" borderId="43" xfId="9" applyFont="1" applyFill="1" applyBorder="1" applyAlignment="1" applyProtection="1">
      <alignment horizontal="left" vertical="top" wrapText="1"/>
      <protection locked="0"/>
    </xf>
    <xf numFmtId="165" fontId="7" fillId="0" borderId="41" xfId="9" applyFont="1" applyFill="1" applyBorder="1" applyAlignment="1" applyProtection="1">
      <alignment horizontal="left" vertical="top" wrapText="1"/>
      <protection locked="0"/>
    </xf>
    <xf numFmtId="49" fontId="7" fillId="0" borderId="41" xfId="9" applyNumberFormat="1" applyFont="1" applyFill="1" applyBorder="1" applyAlignment="1" applyProtection="1">
      <alignment horizontal="center" vertical="top" wrapText="1"/>
      <protection locked="0"/>
    </xf>
    <xf numFmtId="49" fontId="7" fillId="0" borderId="41" xfId="9" applyNumberFormat="1" applyFont="1" applyFill="1" applyBorder="1" applyAlignment="1" applyProtection="1">
      <alignment horizontal="left" vertical="top" wrapText="1"/>
      <protection locked="0"/>
    </xf>
    <xf numFmtId="49" fontId="7" fillId="0" borderId="43" xfId="9" applyNumberFormat="1" applyFont="1" applyFill="1" applyBorder="1" applyAlignment="1" applyProtection="1">
      <alignment horizontal="left" vertical="top" wrapText="1"/>
      <protection locked="0"/>
    </xf>
    <xf numFmtId="165" fontId="7" fillId="0" borderId="44" xfId="9" applyFont="1" applyBorder="1" applyAlignment="1" applyProtection="1">
      <alignment vertical="top"/>
    </xf>
    <xf numFmtId="165" fontId="7" fillId="0" borderId="45" xfId="9" applyFont="1" applyBorder="1" applyAlignment="1" applyProtection="1">
      <alignment vertical="top"/>
    </xf>
    <xf numFmtId="165" fontId="7" fillId="0" borderId="46" xfId="9" applyFont="1" applyBorder="1" applyAlignment="1" applyProtection="1">
      <alignment vertical="top"/>
    </xf>
    <xf numFmtId="165" fontId="7" fillId="0" borderId="42" xfId="9" applyFont="1" applyBorder="1" applyAlignment="1" applyProtection="1">
      <alignment vertical="top"/>
    </xf>
    <xf numFmtId="165" fontId="7" fillId="0" borderId="47" xfId="9" applyFont="1" applyBorder="1" applyAlignment="1" applyProtection="1">
      <alignment vertical="top"/>
    </xf>
    <xf numFmtId="165" fontId="7" fillId="0" borderId="43" xfId="9" applyFont="1" applyBorder="1" applyAlignment="1" applyProtection="1">
      <alignment vertical="top"/>
    </xf>
    <xf numFmtId="165" fontId="34" fillId="0" borderId="0" xfId="9" applyFont="1" applyAlignment="1">
      <alignment horizontal="left" vertical="top" wrapText="1"/>
    </xf>
    <xf numFmtId="165" fontId="34" fillId="0" borderId="0" xfId="9" applyFont="1" applyAlignment="1">
      <alignment vertical="top" wrapText="1"/>
    </xf>
    <xf numFmtId="49" fontId="34" fillId="0" borderId="0" xfId="9" applyNumberFormat="1" applyFont="1" applyAlignment="1">
      <alignment horizontal="center" vertical="top" wrapText="1"/>
    </xf>
    <xf numFmtId="49" fontId="34" fillId="0" borderId="0" xfId="9" applyNumberFormat="1" applyFont="1" applyAlignment="1">
      <alignment vertical="top" wrapText="1"/>
    </xf>
    <xf numFmtId="165" fontId="34" fillId="0" borderId="0" xfId="9" applyFont="1" applyAlignment="1" applyProtection="1">
      <alignment vertical="top"/>
    </xf>
    <xf numFmtId="165" fontId="10" fillId="0" borderId="0" xfId="9" applyFont="1" applyAlignment="1">
      <alignment vertical="top"/>
    </xf>
    <xf numFmtId="165" fontId="10" fillId="0" borderId="0" xfId="9" applyFont="1" applyAlignment="1" applyProtection="1">
      <alignment vertical="top"/>
    </xf>
    <xf numFmtId="165" fontId="14" fillId="7" borderId="10" xfId="5" quotePrefix="1" applyFont="1" applyFill="1" applyBorder="1" applyAlignment="1" applyProtection="1">
      <alignment horizontal="left" vertical="top" wrapText="1"/>
      <protection locked="0"/>
    </xf>
    <xf numFmtId="165" fontId="14" fillId="7" borderId="11" xfId="5" quotePrefix="1" applyFont="1" applyFill="1" applyBorder="1" applyAlignment="1" applyProtection="1">
      <alignment horizontal="left" vertical="top" wrapText="1"/>
      <protection locked="0"/>
    </xf>
    <xf numFmtId="165" fontId="19" fillId="10" borderId="16" xfId="5" quotePrefix="1" applyFont="1" applyFill="1" applyBorder="1" applyAlignment="1" applyProtection="1">
      <alignment horizontal="left" vertical="top" wrapText="1"/>
      <protection locked="0"/>
    </xf>
    <xf numFmtId="165" fontId="19" fillId="10" borderId="18" xfId="5" quotePrefix="1" applyFont="1" applyFill="1" applyBorder="1" applyAlignment="1" applyProtection="1">
      <alignment horizontal="left" vertical="top" wrapText="1"/>
      <protection locked="0"/>
    </xf>
    <xf numFmtId="0" fontId="18" fillId="5" borderId="8" xfId="5" applyNumberFormat="1" applyFont="1" applyFill="1" applyBorder="1" applyAlignment="1">
      <alignment horizontal="center" vertical="top" wrapText="1"/>
    </xf>
    <xf numFmtId="0" fontId="18" fillId="5" borderId="5" xfId="5" applyNumberFormat="1" applyFont="1" applyFill="1" applyBorder="1" applyAlignment="1">
      <alignment horizontal="center" vertical="top" wrapText="1"/>
    </xf>
    <xf numFmtId="0" fontId="18" fillId="5" borderId="9" xfId="5" applyNumberFormat="1" applyFont="1" applyFill="1" applyBorder="1" applyAlignment="1">
      <alignment horizontal="center" vertical="top" wrapText="1"/>
    </xf>
    <xf numFmtId="0" fontId="18" fillId="3" borderId="8" xfId="5" applyNumberFormat="1" applyFont="1" applyFill="1" applyBorder="1" applyAlignment="1">
      <alignment horizontal="center" vertical="top" wrapText="1"/>
    </xf>
    <xf numFmtId="0" fontId="18" fillId="3" borderId="5" xfId="5" applyNumberFormat="1" applyFont="1" applyFill="1" applyBorder="1" applyAlignment="1">
      <alignment horizontal="center" vertical="top" wrapText="1"/>
    </xf>
    <xf numFmtId="0" fontId="18" fillId="3" borderId="9" xfId="5" applyNumberFormat="1" applyFont="1" applyFill="1" applyBorder="1" applyAlignment="1">
      <alignment horizontal="center" vertical="top" wrapText="1"/>
    </xf>
    <xf numFmtId="0" fontId="13" fillId="4" borderId="14" xfId="5" applyNumberFormat="1" applyFont="1" applyFill="1" applyBorder="1" applyAlignment="1">
      <alignment horizontal="center" vertical="top"/>
    </xf>
    <xf numFmtId="0" fontId="13" fillId="4" borderId="2" xfId="5" applyNumberFormat="1" applyFont="1" applyFill="1" applyBorder="1" applyAlignment="1">
      <alignment horizontal="center" vertical="top"/>
    </xf>
    <xf numFmtId="0" fontId="13" fillId="4" borderId="15" xfId="5" applyNumberFormat="1" applyFont="1" applyFill="1" applyBorder="1" applyAlignment="1">
      <alignment horizontal="center" vertical="top"/>
    </xf>
    <xf numFmtId="0" fontId="18" fillId="6" borderId="8" xfId="5" applyNumberFormat="1" applyFont="1" applyFill="1" applyBorder="1" applyAlignment="1">
      <alignment horizontal="center" vertical="top" wrapText="1"/>
    </xf>
    <xf numFmtId="0" fontId="18" fillId="6" borderId="5" xfId="5" applyNumberFormat="1" applyFont="1" applyFill="1" applyBorder="1" applyAlignment="1">
      <alignment horizontal="center" vertical="top" wrapText="1"/>
    </xf>
    <xf numFmtId="0" fontId="18" fillId="6" borderId="9" xfId="5" applyNumberFormat="1" applyFont="1" applyFill="1" applyBorder="1" applyAlignment="1">
      <alignment horizontal="center" vertical="top" wrapText="1"/>
    </xf>
    <xf numFmtId="0" fontId="13" fillId="5" borderId="0" xfId="5" applyNumberFormat="1" applyFont="1" applyFill="1" applyBorder="1" applyAlignment="1">
      <alignment horizontal="center" vertical="top"/>
    </xf>
    <xf numFmtId="0" fontId="13" fillId="5" borderId="6" xfId="5" applyNumberFormat="1" applyFont="1" applyFill="1" applyBorder="1" applyAlignment="1">
      <alignment horizontal="center" vertical="top"/>
    </xf>
    <xf numFmtId="0" fontId="18" fillId="4" borderId="8" xfId="5" applyNumberFormat="1" applyFont="1" applyFill="1" applyBorder="1" applyAlignment="1" applyProtection="1">
      <alignment horizontal="center" vertical="top"/>
    </xf>
    <xf numFmtId="0" fontId="18" fillId="4" borderId="9" xfId="5" applyNumberFormat="1" applyFont="1" applyFill="1" applyBorder="1" applyAlignment="1" applyProtection="1">
      <alignment horizontal="center" vertical="top"/>
    </xf>
    <xf numFmtId="0" fontId="18" fillId="4" borderId="8" xfId="5" applyNumberFormat="1" applyFont="1" applyFill="1" applyBorder="1" applyAlignment="1">
      <alignment horizontal="center" vertical="top"/>
    </xf>
    <xf numFmtId="0" fontId="18" fillId="4" borderId="9" xfId="5" applyNumberFormat="1" applyFont="1" applyFill="1" applyBorder="1" applyAlignment="1">
      <alignment horizontal="center" vertical="top"/>
    </xf>
    <xf numFmtId="0" fontId="18" fillId="5" borderId="8" xfId="5" applyNumberFormat="1" applyFont="1" applyFill="1" applyBorder="1" applyAlignment="1" applyProtection="1">
      <alignment horizontal="center" vertical="top"/>
    </xf>
    <xf numFmtId="0" fontId="18" fillId="5" borderId="9" xfId="5" applyNumberFormat="1" applyFont="1" applyFill="1" applyBorder="1" applyAlignment="1" applyProtection="1">
      <alignment horizontal="center" vertical="top"/>
    </xf>
    <xf numFmtId="0" fontId="18" fillId="5" borderId="8" xfId="5" applyNumberFormat="1" applyFont="1" applyFill="1" applyBorder="1" applyAlignment="1">
      <alignment horizontal="center" vertical="top"/>
    </xf>
    <xf numFmtId="0" fontId="18" fillId="5" borderId="9" xfId="5" applyNumberFormat="1" applyFont="1" applyFill="1" applyBorder="1" applyAlignment="1">
      <alignment horizontal="center" vertical="top"/>
    </xf>
  </cellXfs>
  <cellStyles count="11">
    <cellStyle name="Comma 2" xfId="5" xr:uid="{B0951727-5D50-4CBB-A83D-2F7E8D685022}"/>
    <cellStyle name="Currency 2" xfId="2" xr:uid="{00000000-0005-0000-0000-000001000000}"/>
    <cellStyle name="Euro" xfId="3" xr:uid="{00000000-0005-0000-0000-000002000000}"/>
    <cellStyle name="Komma 2" xfId="9" xr:uid="{1DA53C78-67B9-4C53-9683-21AEE0DD0460}"/>
    <cellStyle name="Normal 2" xfId="7" xr:uid="{EEC9E8D2-FBD7-438B-B33A-E4E0D6F8A624}"/>
    <cellStyle name="Percent 2" xfId="6" xr:uid="{CBDE8964-07D8-4369-8937-6D58AB924D8A}"/>
    <cellStyle name="Percent 3" xfId="8" xr:uid="{EA5FE0A1-C9BB-4949-BECE-3670E1180BB8}"/>
    <cellStyle name="Procent" xfId="4" builtinId="5"/>
    <cellStyle name="Standaard" xfId="0" builtinId="0"/>
    <cellStyle name="Standaard 2" xfId="10" xr:uid="{F1B335CA-4319-4A19-A7D3-AE06FC9D72B2}"/>
    <cellStyle name="Valuta" xfId="1" builtinId="4"/>
  </cellStyles>
  <dxfs count="0"/>
  <tableStyles count="0" defaultTableStyle="TableStyleMedium9" defaultPivotStyle="PivotStyleLight16"/>
  <colors>
    <mruColors>
      <color rgb="FFF0F9EB"/>
      <color rgb="FFF7FEB8"/>
      <color rgb="FFFBFF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meulen\AppData\Local\Microsoft\Windows\Temporary%20Internet%20Files\Content.Outlook\MXLYROVM\Stand%20eigendommen%20gemeente%20Deventer%2001-01-2020(na%20indexatie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rand/02%20Accounts%20NL/G/Gemeentes/Klanten/Gemeente%20Deventer/Specificatie/2023/Voortgezet%20Onderwijs/B0100131147%20Specificatie%20Vervangende%20polis%201.%20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houd"/>
      <sheetName val="hfdst 0"/>
      <sheetName val="hfdst 1"/>
      <sheetName val="hfdst 2"/>
      <sheetName val="hfdst 4"/>
      <sheetName val="hfdst 6"/>
      <sheetName val="hfdst 7"/>
      <sheetName val="hfdst 47"/>
      <sheetName val="hfdst 50"/>
      <sheetName val="hfdst 51"/>
      <sheetName val="hfdst 53"/>
      <sheetName val="hfdst 58"/>
      <sheetName val="hfdst 61"/>
      <sheetName val="hfdst 62"/>
      <sheetName val="hfdst 63"/>
      <sheetName val="hfdst 66"/>
      <sheetName val="hfdst 67"/>
      <sheetName val="hfdst 69"/>
      <sheetName val="hfdst 70"/>
      <sheetName val="hfdst 72"/>
      <sheetName val="hfdst 73"/>
      <sheetName val="hfdst 74"/>
      <sheetName val="hfdst 75"/>
      <sheetName val="hfdst 80"/>
      <sheetName val="hfdst 85"/>
      <sheetName val="hfdst 87"/>
      <sheetName val="hfdst 88"/>
      <sheetName val="hfdst 89"/>
      <sheetName val="hfdst 90"/>
      <sheetName val="hfdst 94"/>
      <sheetName val="hfdst 97"/>
      <sheetName val="hfdst 98"/>
      <sheetName val="scholen"/>
      <sheetName val="Blad1"/>
    </sheetNames>
    <sheetDataSet>
      <sheetData sheetId="0">
        <row r="9">
          <cell r="K9">
            <v>0.05</v>
          </cell>
        </row>
        <row r="10">
          <cell r="K10">
            <v>1.6E-2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al"/>
      <sheetName val="Specificatie"/>
      <sheetName val="General info"/>
    </sheetNames>
    <sheetDataSet>
      <sheetData sheetId="0"/>
      <sheetData sheetId="1">
        <row r="1">
          <cell r="A1" t="str">
            <v>Specificatie brandverzekering Voortgezet Onderwijs (VO) van de gemeente Deventer</v>
          </cell>
        </row>
      </sheetData>
      <sheetData sheetId="2">
        <row r="13">
          <cell r="C13">
            <v>0.21</v>
          </cell>
        </row>
        <row r="25">
          <cell r="D25">
            <v>0.62995250000000014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C4D59-096A-40A2-81CC-1A22681ACE68}">
  <dimension ref="A1:R470"/>
  <sheetViews>
    <sheetView showGridLines="0" showZeros="0" tabSelected="1" topLeftCell="G1" zoomScale="85" zoomScaleNormal="85" zoomScaleSheetLayoutView="85" workbookViewId="0">
      <pane ySplit="15" topLeftCell="A340" activePane="bottomLeft" state="frozen"/>
      <selection pane="bottomLeft" activeCell="S1" sqref="S1:S1048576"/>
    </sheetView>
  </sheetViews>
  <sheetFormatPr defaultColWidth="9.33203125" defaultRowHeight="13.2"/>
  <cols>
    <col min="1" max="1" width="39.88671875" style="2" customWidth="1"/>
    <col min="2" max="2" width="39.33203125" style="3" customWidth="1"/>
    <col min="3" max="3" width="29.5546875" style="3" customWidth="1"/>
    <col min="4" max="4" width="13" style="3" customWidth="1"/>
    <col min="5" max="5" width="17" style="4" customWidth="1"/>
    <col min="6" max="6" width="25.109375" style="4" customWidth="1"/>
    <col min="7" max="7" width="20.6640625" style="5" customWidth="1"/>
    <col min="8" max="8" width="20.33203125" style="5" customWidth="1"/>
    <col min="9" max="9" width="22.6640625" style="5" bestFit="1" customWidth="1"/>
    <col min="10" max="10" width="4.44140625" style="5" customWidth="1"/>
    <col min="11" max="11" width="25.6640625" style="5" bestFit="1" customWidth="1"/>
    <col min="12" max="12" width="24.109375" style="5" bestFit="1" customWidth="1"/>
    <col min="13" max="13" width="25.6640625" style="5" bestFit="1" customWidth="1"/>
    <col min="14" max="14" width="18.88671875" style="78" customWidth="1"/>
    <col min="15" max="15" width="19.109375" style="78" customWidth="1"/>
    <col min="16" max="16" width="25.6640625" style="54" bestFit="1" customWidth="1"/>
    <col min="17" max="17" width="24.109375" style="54" bestFit="1" customWidth="1"/>
    <col min="18" max="18" width="25.6640625" style="30" bestFit="1" customWidth="1"/>
    <col min="19" max="19" width="12.109375" style="1" bestFit="1" customWidth="1"/>
    <col min="20" max="16384" width="9.33203125" style="1"/>
  </cols>
  <sheetData>
    <row r="1" spans="1:18" ht="15.6">
      <c r="A1" s="150" t="s">
        <v>0</v>
      </c>
      <c r="B1" s="57"/>
      <c r="C1" s="57"/>
      <c r="D1" s="57"/>
      <c r="E1" s="58"/>
      <c r="F1" s="58"/>
      <c r="G1" s="58"/>
      <c r="H1" s="58"/>
      <c r="I1" s="59"/>
      <c r="J1" s="59"/>
      <c r="K1" s="59"/>
      <c r="L1" s="60"/>
      <c r="M1" s="58"/>
      <c r="N1" s="61"/>
      <c r="O1" s="61"/>
      <c r="P1" s="61"/>
      <c r="Q1" s="62"/>
      <c r="R1" s="63"/>
    </row>
    <row r="2" spans="1:18" ht="15.6">
      <c r="A2" s="150" t="s">
        <v>1</v>
      </c>
      <c r="B2" s="57"/>
      <c r="C2" s="57"/>
      <c r="D2" s="57"/>
      <c r="E2" s="58"/>
      <c r="F2" s="58"/>
      <c r="G2" s="58"/>
      <c r="H2" s="58"/>
      <c r="I2" s="64"/>
      <c r="J2" s="64"/>
      <c r="K2" s="59"/>
      <c r="L2" s="60"/>
      <c r="M2" s="58"/>
      <c r="N2" s="61"/>
      <c r="O2" s="61"/>
      <c r="P2" s="59"/>
      <c r="Q2" s="60"/>
      <c r="R2" s="63"/>
    </row>
    <row r="3" spans="1:18" ht="15.6">
      <c r="A3" s="151" t="s">
        <v>2</v>
      </c>
      <c r="B3" s="65"/>
      <c r="C3" s="65"/>
      <c r="D3" s="65"/>
      <c r="E3" s="66"/>
      <c r="F3" s="66"/>
      <c r="G3" s="67"/>
      <c r="H3" s="67"/>
      <c r="I3" s="64"/>
      <c r="J3" s="64"/>
      <c r="K3" s="59"/>
      <c r="L3" s="60"/>
      <c r="M3" s="67"/>
      <c r="N3" s="61"/>
      <c r="O3" s="61"/>
      <c r="P3" s="59"/>
      <c r="Q3" s="60"/>
      <c r="R3" s="63"/>
    </row>
    <row r="4" spans="1:18" ht="4.5" customHeight="1">
      <c r="A4" s="31"/>
      <c r="B4" s="31"/>
      <c r="C4" s="31"/>
      <c r="D4" s="31"/>
      <c r="E4" s="32"/>
      <c r="F4" s="32"/>
      <c r="G4" s="33"/>
      <c r="H4" s="33"/>
      <c r="I4" s="33"/>
      <c r="J4" s="33"/>
      <c r="K4" s="33"/>
      <c r="L4" s="33"/>
      <c r="M4" s="33"/>
      <c r="N4" s="76"/>
      <c r="O4" s="76"/>
      <c r="P4" s="50"/>
      <c r="Q4" s="51"/>
      <c r="R4" s="52"/>
    </row>
    <row r="5" spans="1:18" s="56" customFormat="1" ht="15.75" customHeight="1">
      <c r="A5" s="160" t="s">
        <v>3</v>
      </c>
      <c r="B5" s="80">
        <v>2023</v>
      </c>
      <c r="C5" s="87"/>
      <c r="D5" s="102"/>
      <c r="E5" s="123"/>
      <c r="F5" s="102"/>
      <c r="G5" s="106" t="s">
        <v>4</v>
      </c>
      <c r="H5" s="106" t="s">
        <v>5</v>
      </c>
      <c r="I5" s="87" t="s">
        <v>6</v>
      </c>
      <c r="J5" s="144"/>
      <c r="K5" s="68">
        <v>2022</v>
      </c>
      <c r="L5" s="73">
        <v>2023</v>
      </c>
      <c r="M5" s="144"/>
      <c r="N5" s="102"/>
      <c r="O5" s="81"/>
      <c r="P5" s="69"/>
      <c r="Q5" s="148"/>
      <c r="R5" s="69"/>
    </row>
    <row r="6" spans="1:18" s="56" customFormat="1" ht="15.75" customHeight="1">
      <c r="A6" s="160" t="s">
        <v>7</v>
      </c>
      <c r="B6" s="124">
        <f>R332</f>
        <v>510766000</v>
      </c>
      <c r="C6" s="163" t="s">
        <v>5</v>
      </c>
      <c r="D6" s="118"/>
      <c r="E6" s="164" t="e">
        <f>#REF!</f>
        <v>#REF!</v>
      </c>
      <c r="F6" s="83" t="e">
        <f>#REF!</f>
        <v>#REF!</v>
      </c>
      <c r="G6" s="105">
        <v>0.7</v>
      </c>
      <c r="H6" s="107" t="e">
        <f>#REF!</f>
        <v>#REF!</v>
      </c>
      <c r="I6" s="87" t="s">
        <v>9</v>
      </c>
      <c r="J6" s="144"/>
      <c r="K6" s="70">
        <v>110.4</v>
      </c>
      <c r="L6" s="74">
        <v>124</v>
      </c>
      <c r="M6" s="144"/>
      <c r="N6" s="81"/>
      <c r="O6" s="81"/>
      <c r="P6" s="69"/>
      <c r="Q6" s="69"/>
      <c r="R6" s="69"/>
    </row>
    <row r="7" spans="1:18" s="56" customFormat="1" ht="15.75" customHeight="1" thickBot="1">
      <c r="A7" s="160" t="s">
        <v>10</v>
      </c>
      <c r="B7" s="104">
        <f>R423</f>
        <v>221112000</v>
      </c>
      <c r="C7" s="163" t="s">
        <v>752</v>
      </c>
      <c r="D7" s="169">
        <v>0.21</v>
      </c>
      <c r="E7" s="165" t="e">
        <f>E6*0.21</f>
        <v>#REF!</v>
      </c>
      <c r="F7" s="83" t="e">
        <f>#REF!</f>
        <v>#REF!</v>
      </c>
      <c r="G7" s="105">
        <v>0.625</v>
      </c>
      <c r="H7" s="107" t="e">
        <f>#REF!</f>
        <v>#REF!</v>
      </c>
      <c r="I7" s="87" t="s">
        <v>12</v>
      </c>
      <c r="J7" s="144"/>
      <c r="K7" s="70">
        <v>105.2</v>
      </c>
      <c r="L7" s="74">
        <v>122.3</v>
      </c>
      <c r="M7" s="69"/>
      <c r="N7" s="81"/>
      <c r="O7" s="81"/>
      <c r="P7" s="69"/>
      <c r="Q7" s="69"/>
      <c r="R7" s="69"/>
    </row>
    <row r="8" spans="1:18" s="56" customFormat="1" ht="15.75" customHeight="1" thickTop="1">
      <c r="A8" s="161" t="s">
        <v>13</v>
      </c>
      <c r="B8" s="104">
        <f>B6+B7</f>
        <v>731878000</v>
      </c>
      <c r="C8" s="163" t="s">
        <v>754</v>
      </c>
      <c r="D8" s="118"/>
      <c r="E8" s="164" t="e">
        <f>E6+E7</f>
        <v>#REF!</v>
      </c>
      <c r="F8" s="83" t="e">
        <f>#REF!</f>
        <v>#REF!</v>
      </c>
      <c r="G8" s="105">
        <v>0.65</v>
      </c>
      <c r="H8" s="107" t="e">
        <f>#REF!</f>
        <v>#REF!</v>
      </c>
      <c r="I8" s="87" t="s">
        <v>704</v>
      </c>
      <c r="J8" s="144"/>
      <c r="K8" s="70">
        <v>109.7</v>
      </c>
      <c r="L8" s="74">
        <v>120.9</v>
      </c>
      <c r="M8" s="69"/>
      <c r="N8" s="81"/>
      <c r="O8" s="81"/>
      <c r="P8" s="69"/>
      <c r="Q8" s="69"/>
      <c r="R8" s="69"/>
    </row>
    <row r="9" spans="1:18" s="56" customFormat="1" ht="15.75" customHeight="1" thickBot="1">
      <c r="A9" s="162" t="s">
        <v>15</v>
      </c>
      <c r="B9" s="126">
        <f>N332+N423</f>
        <v>0</v>
      </c>
      <c r="C9" s="166" t="s">
        <v>753</v>
      </c>
      <c r="D9" s="72"/>
      <c r="E9" s="167">
        <v>69</v>
      </c>
      <c r="F9" s="83" t="e">
        <f>#REF!</f>
        <v>#REF!</v>
      </c>
      <c r="G9" s="105">
        <v>0.54</v>
      </c>
      <c r="H9" s="107" t="e">
        <f>#REF!</f>
        <v>#REF!</v>
      </c>
      <c r="I9" s="88"/>
      <c r="J9" s="69"/>
      <c r="K9" s="71"/>
      <c r="L9" s="75"/>
      <c r="M9" s="69"/>
      <c r="N9" s="81"/>
      <c r="O9" s="81"/>
      <c r="P9" s="69"/>
      <c r="Q9" s="69"/>
      <c r="R9" s="69"/>
    </row>
    <row r="10" spans="1:18" s="56" customFormat="1" ht="15.75" customHeight="1" thickTop="1">
      <c r="A10" s="162" t="s">
        <v>16</v>
      </c>
      <c r="B10" s="125">
        <f>O332+O423</f>
        <v>0</v>
      </c>
      <c r="C10" s="72"/>
      <c r="D10" s="72"/>
      <c r="E10" s="168" t="e">
        <f>E8+E9</f>
        <v>#REF!</v>
      </c>
      <c r="F10" s="83" t="e">
        <f>#REF!</f>
        <v>#REF!</v>
      </c>
      <c r="G10" s="105">
        <v>0.56999999999999995</v>
      </c>
      <c r="H10" s="107" t="e">
        <f>#REF!</f>
        <v>#REF!</v>
      </c>
      <c r="I10" s="88"/>
      <c r="J10" s="69"/>
      <c r="K10" s="71"/>
      <c r="L10" s="75"/>
      <c r="M10" s="69"/>
      <c r="N10" s="81"/>
      <c r="O10" s="81"/>
      <c r="P10" s="69"/>
      <c r="Q10" s="69"/>
      <c r="R10" s="69"/>
    </row>
    <row r="11" spans="1:18" s="56" customFormat="1" ht="15.75" customHeight="1">
      <c r="A11" s="102"/>
      <c r="B11" s="103"/>
      <c r="C11" s="120"/>
      <c r="D11" s="120"/>
      <c r="E11" s="123"/>
      <c r="F11" s="121" t="e">
        <f>#REF!</f>
        <v>#REF!</v>
      </c>
      <c r="G11" s="105">
        <v>0.621</v>
      </c>
      <c r="H11" s="107" t="e">
        <f>#REF!</f>
        <v>#REF!</v>
      </c>
      <c r="I11" s="88"/>
      <c r="J11" s="69"/>
      <c r="K11" s="71"/>
      <c r="L11" s="75"/>
      <c r="M11" s="69"/>
      <c r="N11" s="122"/>
      <c r="O11" s="122"/>
      <c r="P11" s="69"/>
      <c r="Q11" s="69"/>
      <c r="R11" s="69"/>
    </row>
    <row r="12" spans="1:18" s="2" customFormat="1" ht="4.5" customHeight="1">
      <c r="A12" s="152"/>
      <c r="B12" s="31"/>
      <c r="C12" s="31"/>
      <c r="D12" s="31"/>
      <c r="E12" s="32"/>
      <c r="F12" s="32"/>
      <c r="G12" s="33"/>
      <c r="H12" s="33"/>
      <c r="I12" s="33"/>
      <c r="J12" s="33"/>
      <c r="K12" s="33"/>
      <c r="L12" s="33"/>
      <c r="M12" s="33"/>
      <c r="N12" s="76"/>
      <c r="O12" s="76"/>
      <c r="P12" s="50"/>
      <c r="Q12" s="51"/>
      <c r="R12" s="52"/>
    </row>
    <row r="13" spans="1:18" s="79" customFormat="1" ht="15.75" customHeight="1">
      <c r="A13" s="267" t="s">
        <v>17</v>
      </c>
      <c r="B13" s="267" t="s">
        <v>18</v>
      </c>
      <c r="C13" s="267" t="s">
        <v>19</v>
      </c>
      <c r="D13" s="267" t="s">
        <v>611</v>
      </c>
      <c r="E13" s="267" t="s">
        <v>20</v>
      </c>
      <c r="F13" s="267" t="s">
        <v>21</v>
      </c>
      <c r="G13" s="267" t="s">
        <v>22</v>
      </c>
      <c r="H13" s="267" t="s">
        <v>23</v>
      </c>
      <c r="I13" s="270" t="s">
        <v>24</v>
      </c>
      <c r="J13" s="145"/>
      <c r="K13" s="273" t="s">
        <v>750</v>
      </c>
      <c r="L13" s="274"/>
      <c r="M13" s="275"/>
      <c r="N13" s="276" t="s">
        <v>25</v>
      </c>
      <c r="O13" s="276" t="s">
        <v>26</v>
      </c>
      <c r="P13" s="279" t="s">
        <v>750</v>
      </c>
      <c r="Q13" s="279"/>
      <c r="R13" s="280"/>
    </row>
    <row r="14" spans="1:18" s="79" customFormat="1" ht="15.75" customHeight="1">
      <c r="A14" s="268"/>
      <c r="B14" s="268"/>
      <c r="C14" s="268"/>
      <c r="D14" s="268"/>
      <c r="E14" s="268"/>
      <c r="F14" s="268"/>
      <c r="G14" s="268"/>
      <c r="H14" s="268"/>
      <c r="I14" s="271"/>
      <c r="J14" s="142"/>
      <c r="K14" s="283" t="s">
        <v>9</v>
      </c>
      <c r="L14" s="283" t="s">
        <v>28</v>
      </c>
      <c r="M14" s="281" t="s">
        <v>27</v>
      </c>
      <c r="N14" s="277"/>
      <c r="O14" s="277"/>
      <c r="P14" s="287" t="s">
        <v>9</v>
      </c>
      <c r="Q14" s="287" t="s">
        <v>28</v>
      </c>
      <c r="R14" s="285" t="s">
        <v>27</v>
      </c>
    </row>
    <row r="15" spans="1:18" s="79" customFormat="1" ht="13.8">
      <c r="A15" s="269"/>
      <c r="B15" s="269"/>
      <c r="C15" s="269"/>
      <c r="D15" s="269"/>
      <c r="E15" s="269"/>
      <c r="F15" s="269"/>
      <c r="G15" s="269"/>
      <c r="H15" s="269"/>
      <c r="I15" s="272"/>
      <c r="J15" s="143"/>
      <c r="K15" s="284"/>
      <c r="L15" s="284"/>
      <c r="M15" s="282"/>
      <c r="N15" s="278"/>
      <c r="O15" s="278"/>
      <c r="P15" s="288"/>
      <c r="Q15" s="288"/>
      <c r="R15" s="286"/>
    </row>
    <row r="16" spans="1:18" ht="25.5" customHeight="1">
      <c r="A16" s="263" t="s">
        <v>29</v>
      </c>
      <c r="B16" s="264"/>
      <c r="C16" s="34"/>
      <c r="D16" s="34"/>
      <c r="E16" s="35"/>
      <c r="F16" s="35"/>
      <c r="G16" s="36"/>
      <c r="H16" s="37"/>
      <c r="I16" s="37"/>
      <c r="J16" s="37"/>
      <c r="K16" s="38"/>
      <c r="L16" s="38"/>
      <c r="M16" s="39"/>
      <c r="N16" s="55"/>
      <c r="O16" s="55"/>
      <c r="P16" s="38"/>
      <c r="Q16" s="38"/>
      <c r="R16" s="39"/>
    </row>
    <row r="17" spans="1:18" ht="15.6">
      <c r="A17" s="7" t="s">
        <v>30</v>
      </c>
      <c r="B17" s="8"/>
      <c r="C17" s="8"/>
      <c r="D17" s="8"/>
      <c r="E17" s="9"/>
      <c r="F17" s="9"/>
      <c r="G17" s="10"/>
      <c r="H17" s="10"/>
      <c r="I17" s="10"/>
      <c r="J17" s="10"/>
      <c r="K17" s="25"/>
      <c r="L17" s="25"/>
      <c r="M17" s="26"/>
      <c r="N17" s="77"/>
      <c r="O17" s="77"/>
      <c r="P17" s="25"/>
      <c r="Q17" s="25"/>
      <c r="R17" s="26"/>
    </row>
    <row r="18" spans="1:18">
      <c r="A18" s="155" t="s">
        <v>31</v>
      </c>
      <c r="B18" s="19" t="s">
        <v>32</v>
      </c>
      <c r="C18" s="21"/>
      <c r="D18" s="112" t="s">
        <v>618</v>
      </c>
      <c r="E18" s="20"/>
      <c r="F18" s="11"/>
      <c r="G18" s="127"/>
      <c r="H18" s="13"/>
      <c r="I18" s="12" t="s">
        <v>33</v>
      </c>
      <c r="J18" s="146" t="s">
        <v>742</v>
      </c>
      <c r="K18" s="89">
        <v>0</v>
      </c>
      <c r="L18" s="27">
        <v>749000</v>
      </c>
      <c r="M18" s="53">
        <f t="shared" ref="M18:M23" si="0">K18+L18</f>
        <v>749000</v>
      </c>
      <c r="N18" s="90">
        <v>0</v>
      </c>
      <c r="O18" s="84">
        <v>0</v>
      </c>
      <c r="P18" s="89">
        <f>IF(J18="TG",ROUNDUP((K18+N18)*($L$6/$K$6),-3),ROUNDUP((K18+N18)*($L$8/$K$8),-3))</f>
        <v>0</v>
      </c>
      <c r="Q18" s="27">
        <f>ROUNDUP((L18+O18)*($L$7/$K$7),-3)</f>
        <v>871000</v>
      </c>
      <c r="R18" s="53">
        <f t="shared" ref="R18:R23" si="1">P18+Q18</f>
        <v>871000</v>
      </c>
    </row>
    <row r="19" spans="1:18">
      <c r="A19" s="155" t="s">
        <v>34</v>
      </c>
      <c r="B19" s="19" t="s">
        <v>35</v>
      </c>
      <c r="C19" s="21"/>
      <c r="D19" s="112" t="s">
        <v>618</v>
      </c>
      <c r="E19" s="20"/>
      <c r="F19" s="11"/>
      <c r="G19" s="127"/>
      <c r="H19" s="13"/>
      <c r="I19" s="12" t="s">
        <v>36</v>
      </c>
      <c r="J19" s="146" t="s">
        <v>742</v>
      </c>
      <c r="K19" s="89">
        <v>0</v>
      </c>
      <c r="L19" s="27">
        <v>10864000</v>
      </c>
      <c r="M19" s="53">
        <f t="shared" si="0"/>
        <v>10864000</v>
      </c>
      <c r="N19" s="90">
        <v>0</v>
      </c>
      <c r="O19" s="84">
        <v>0</v>
      </c>
      <c r="P19" s="89">
        <f t="shared" ref="P19:P23" si="2">IF(J19="TG",ROUNDUP((K19+N19)*($L$6/$K$6),-3),ROUNDUP((K19+N19)*($L$8/$K$8),-3))</f>
        <v>0</v>
      </c>
      <c r="Q19" s="27">
        <f t="shared" ref="Q19:Q23" si="3">ROUNDUP((L19+O19)*($L$7/$K$7),-3)</f>
        <v>12630000</v>
      </c>
      <c r="R19" s="53">
        <f t="shared" si="1"/>
        <v>12630000</v>
      </c>
    </row>
    <row r="20" spans="1:18" ht="26.4">
      <c r="A20" s="155" t="s">
        <v>37</v>
      </c>
      <c r="B20" s="19" t="s">
        <v>38</v>
      </c>
      <c r="C20" s="21"/>
      <c r="D20" s="112" t="s">
        <v>618</v>
      </c>
      <c r="E20" s="20"/>
      <c r="F20" s="11"/>
      <c r="G20" s="127"/>
      <c r="H20" s="13"/>
      <c r="I20" s="12" t="s">
        <v>39</v>
      </c>
      <c r="J20" s="146" t="s">
        <v>742</v>
      </c>
      <c r="K20" s="89"/>
      <c r="L20" s="27">
        <v>45000</v>
      </c>
      <c r="M20" s="53">
        <f t="shared" si="0"/>
        <v>45000</v>
      </c>
      <c r="N20" s="90">
        <v>0</v>
      </c>
      <c r="O20" s="84">
        <v>0</v>
      </c>
      <c r="P20" s="89">
        <f t="shared" si="2"/>
        <v>0</v>
      </c>
      <c r="Q20" s="27">
        <f t="shared" si="3"/>
        <v>53000</v>
      </c>
      <c r="R20" s="53">
        <f t="shared" si="1"/>
        <v>53000</v>
      </c>
    </row>
    <row r="21" spans="1:18">
      <c r="A21" s="155" t="s">
        <v>37</v>
      </c>
      <c r="B21" s="19" t="s">
        <v>40</v>
      </c>
      <c r="C21" s="21"/>
      <c r="D21" s="112" t="s">
        <v>618</v>
      </c>
      <c r="E21" s="20"/>
      <c r="F21" s="11"/>
      <c r="G21" s="127"/>
      <c r="H21" s="13"/>
      <c r="I21" s="12" t="s">
        <v>39</v>
      </c>
      <c r="J21" s="146" t="s">
        <v>742</v>
      </c>
      <c r="K21" s="89">
        <v>545000</v>
      </c>
      <c r="L21" s="27">
        <v>0</v>
      </c>
      <c r="M21" s="53">
        <f t="shared" si="0"/>
        <v>545000</v>
      </c>
      <c r="N21" s="90">
        <v>0</v>
      </c>
      <c r="O21" s="84">
        <v>0</v>
      </c>
      <c r="P21" s="89">
        <f>IF(J21="TG",ROUNDUP((K21+N21)*($L$6/$K$6),-3),ROUNDUP((K21+N21)*($L$8/$K$8),-3))</f>
        <v>613000</v>
      </c>
      <c r="Q21" s="27">
        <f t="shared" si="3"/>
        <v>0</v>
      </c>
      <c r="R21" s="53">
        <f t="shared" si="1"/>
        <v>613000</v>
      </c>
    </row>
    <row r="22" spans="1:18">
      <c r="A22" s="155"/>
      <c r="B22" s="19"/>
      <c r="C22" s="21"/>
      <c r="D22" s="112"/>
      <c r="E22" s="20"/>
      <c r="F22" s="11"/>
      <c r="G22" s="127"/>
      <c r="H22" s="13"/>
      <c r="I22" s="12"/>
      <c r="J22" s="146"/>
      <c r="K22" s="89">
        <v>0</v>
      </c>
      <c r="L22" s="27">
        <v>0</v>
      </c>
      <c r="M22" s="53">
        <f t="shared" si="0"/>
        <v>0</v>
      </c>
      <c r="N22" s="90">
        <v>0</v>
      </c>
      <c r="O22" s="84">
        <v>0</v>
      </c>
      <c r="P22" s="89">
        <f t="shared" si="2"/>
        <v>0</v>
      </c>
      <c r="Q22" s="27">
        <f t="shared" si="3"/>
        <v>0</v>
      </c>
      <c r="R22" s="53">
        <f t="shared" si="1"/>
        <v>0</v>
      </c>
    </row>
    <row r="23" spans="1:18">
      <c r="A23" s="155"/>
      <c r="B23" s="19"/>
      <c r="C23" s="21"/>
      <c r="D23" s="112"/>
      <c r="E23" s="20"/>
      <c r="F23" s="11"/>
      <c r="G23" s="127"/>
      <c r="H23" s="13"/>
      <c r="I23" s="12"/>
      <c r="J23" s="146"/>
      <c r="K23" s="89">
        <v>0</v>
      </c>
      <c r="L23" s="27">
        <v>0</v>
      </c>
      <c r="M23" s="53">
        <f t="shared" si="0"/>
        <v>0</v>
      </c>
      <c r="N23" s="90">
        <v>0</v>
      </c>
      <c r="O23" s="84">
        <v>0</v>
      </c>
      <c r="P23" s="89">
        <f t="shared" si="2"/>
        <v>0</v>
      </c>
      <c r="Q23" s="27">
        <f t="shared" si="3"/>
        <v>0</v>
      </c>
      <c r="R23" s="53">
        <f t="shared" si="1"/>
        <v>0</v>
      </c>
    </row>
    <row r="24" spans="1:18" ht="13.8" thickBot="1">
      <c r="A24" s="158" t="s">
        <v>27</v>
      </c>
      <c r="B24" s="91"/>
      <c r="C24" s="91"/>
      <c r="D24" s="113"/>
      <c r="E24" s="92"/>
      <c r="F24" s="92"/>
      <c r="G24" s="93"/>
      <c r="H24" s="93"/>
      <c r="I24" s="93"/>
      <c r="J24" s="93"/>
      <c r="K24" s="96">
        <f>SUM(K18:K23)</f>
        <v>545000</v>
      </c>
      <c r="L24" s="94">
        <f>SUM(L18:L23)</f>
        <v>11658000</v>
      </c>
      <c r="M24" s="119">
        <f>SUM(M18:M23)</f>
        <v>12203000</v>
      </c>
      <c r="N24" s="100">
        <f t="shared" ref="N24:P24" si="4">SUM(N18:N23)</f>
        <v>0</v>
      </c>
      <c r="O24" s="94">
        <f t="shared" si="4"/>
        <v>0</v>
      </c>
      <c r="P24" s="94">
        <f t="shared" si="4"/>
        <v>613000</v>
      </c>
      <c r="Q24" s="94">
        <f>SUM(Q18:Q23)</f>
        <v>13554000</v>
      </c>
      <c r="R24" s="94">
        <f>SUM(R18:R23)</f>
        <v>14167000</v>
      </c>
    </row>
    <row r="25" spans="1:18" ht="16.2" thickTop="1">
      <c r="A25" s="6" t="s">
        <v>41</v>
      </c>
      <c r="B25" s="14"/>
      <c r="C25" s="14"/>
      <c r="D25" s="114"/>
      <c r="E25" s="15"/>
      <c r="F25" s="15"/>
      <c r="G25" s="16"/>
      <c r="H25" s="16"/>
      <c r="I25" s="16"/>
      <c r="J25" s="16"/>
      <c r="K25" s="25"/>
      <c r="L25" s="25"/>
      <c r="M25" s="26"/>
      <c r="N25" s="85"/>
      <c r="O25" s="85"/>
      <c r="P25" s="85"/>
      <c r="Q25" s="25"/>
      <c r="R25" s="26"/>
    </row>
    <row r="26" spans="1:18">
      <c r="A26" s="155" t="s">
        <v>42</v>
      </c>
      <c r="B26" s="21" t="s">
        <v>43</v>
      </c>
      <c r="C26" s="21"/>
      <c r="D26" s="115" t="s">
        <v>605</v>
      </c>
      <c r="E26" s="20"/>
      <c r="F26" s="11"/>
      <c r="G26" s="127"/>
      <c r="H26" s="13"/>
      <c r="I26" s="12" t="s">
        <v>44</v>
      </c>
      <c r="J26" s="146" t="s">
        <v>743</v>
      </c>
      <c r="K26" s="89">
        <v>594000</v>
      </c>
      <c r="L26" s="27">
        <v>0</v>
      </c>
      <c r="M26" s="28">
        <f t="shared" ref="M26:M40" si="5">SUM(K26+L26)</f>
        <v>594000</v>
      </c>
      <c r="N26" s="98">
        <v>0</v>
      </c>
      <c r="O26" s="84">
        <v>0</v>
      </c>
      <c r="P26" s="89">
        <f t="shared" ref="P26" si="6">IF(J26="TG",ROUNDUP((K26+N26)*($L$6/$K$6),-3),ROUNDUP((K26+N26)*($L$8/$K$8),-3))</f>
        <v>655000</v>
      </c>
      <c r="Q26" s="27">
        <f t="shared" ref="Q26" si="7">ROUNDUP((L26+O26)*($L$7/$K$7),-3)</f>
        <v>0</v>
      </c>
      <c r="R26" s="28">
        <f t="shared" ref="R26:R71" si="8">SUM(P26+Q26)</f>
        <v>655000</v>
      </c>
    </row>
    <row r="27" spans="1:18">
      <c r="A27" s="155" t="s">
        <v>45</v>
      </c>
      <c r="B27" s="21" t="s">
        <v>46</v>
      </c>
      <c r="C27" s="21"/>
      <c r="D27" s="115" t="s">
        <v>605</v>
      </c>
      <c r="E27" s="20"/>
      <c r="F27" s="11"/>
      <c r="G27" s="127"/>
      <c r="H27" s="13"/>
      <c r="I27" s="12" t="s">
        <v>47</v>
      </c>
      <c r="J27" s="146" t="s">
        <v>742</v>
      </c>
      <c r="K27" s="89">
        <v>0</v>
      </c>
      <c r="L27" s="27">
        <v>0</v>
      </c>
      <c r="M27" s="28">
        <f t="shared" si="5"/>
        <v>0</v>
      </c>
      <c r="N27" s="98">
        <v>0</v>
      </c>
      <c r="O27" s="84">
        <v>0</v>
      </c>
      <c r="P27" s="89">
        <f t="shared" ref="P27:P49" si="9">IF(J27="TG",ROUNDUP((K27+N27)*($L$6/$K$6),-3),ROUNDUP((K27+N27)*($L$8/$K$8),-3))</f>
        <v>0</v>
      </c>
      <c r="Q27" s="27">
        <f t="shared" ref="Q27:Q49" si="10">ROUNDUP((L27+O27)*($L$7/$K$7),-3)</f>
        <v>0</v>
      </c>
      <c r="R27" s="28">
        <f t="shared" si="8"/>
        <v>0</v>
      </c>
    </row>
    <row r="28" spans="1:18" ht="14.4">
      <c r="A28" s="155" t="s">
        <v>48</v>
      </c>
      <c r="B28" s="21" t="s">
        <v>49</v>
      </c>
      <c r="C28" s="21" t="s">
        <v>50</v>
      </c>
      <c r="D28" s="115" t="s">
        <v>605</v>
      </c>
      <c r="E28" s="20"/>
      <c r="F28" s="11"/>
      <c r="G28" s="127"/>
      <c r="H28" s="13"/>
      <c r="I28" s="159" t="s">
        <v>51</v>
      </c>
      <c r="J28" s="159" t="s">
        <v>743</v>
      </c>
      <c r="K28" s="89">
        <v>475000</v>
      </c>
      <c r="L28" s="27">
        <v>0</v>
      </c>
      <c r="M28" s="28">
        <f t="shared" si="5"/>
        <v>475000</v>
      </c>
      <c r="N28" s="98">
        <v>0</v>
      </c>
      <c r="O28" s="84">
        <v>0</v>
      </c>
      <c r="P28" s="89">
        <f t="shared" si="9"/>
        <v>524000</v>
      </c>
      <c r="Q28" s="27">
        <f t="shared" si="10"/>
        <v>0</v>
      </c>
      <c r="R28" s="28">
        <f t="shared" si="8"/>
        <v>524000</v>
      </c>
    </row>
    <row r="29" spans="1:18">
      <c r="A29" s="155" t="s">
        <v>52</v>
      </c>
      <c r="B29" s="21"/>
      <c r="C29" s="21" t="s">
        <v>50</v>
      </c>
      <c r="D29" s="115" t="s">
        <v>605</v>
      </c>
      <c r="E29" s="20"/>
      <c r="F29" s="11"/>
      <c r="G29" s="127"/>
      <c r="H29" s="13"/>
      <c r="I29" s="12" t="s">
        <v>53</v>
      </c>
      <c r="J29" s="146" t="s">
        <v>742</v>
      </c>
      <c r="K29" s="89">
        <v>0</v>
      </c>
      <c r="L29" s="27">
        <v>0</v>
      </c>
      <c r="M29" s="28">
        <f t="shared" si="5"/>
        <v>0</v>
      </c>
      <c r="N29" s="98">
        <v>0</v>
      </c>
      <c r="O29" s="84">
        <v>0</v>
      </c>
      <c r="P29" s="89">
        <f t="shared" si="9"/>
        <v>0</v>
      </c>
      <c r="Q29" s="27">
        <f t="shared" si="10"/>
        <v>0</v>
      </c>
      <c r="R29" s="28">
        <f t="shared" si="8"/>
        <v>0</v>
      </c>
    </row>
    <row r="30" spans="1:18">
      <c r="A30" s="155" t="s">
        <v>58</v>
      </c>
      <c r="B30" s="21" t="s">
        <v>59</v>
      </c>
      <c r="C30" s="21"/>
      <c r="D30" s="115" t="s">
        <v>605</v>
      </c>
      <c r="E30" s="20" t="s">
        <v>54</v>
      </c>
      <c r="F30" s="11" t="s">
        <v>55</v>
      </c>
      <c r="G30" s="127"/>
      <c r="H30" s="13"/>
      <c r="I30" s="12" t="s">
        <v>60</v>
      </c>
      <c r="J30" s="146" t="s">
        <v>742</v>
      </c>
      <c r="K30" s="89">
        <v>713000</v>
      </c>
      <c r="L30" s="27">
        <v>0</v>
      </c>
      <c r="M30" s="28">
        <f t="shared" si="5"/>
        <v>713000</v>
      </c>
      <c r="N30" s="98">
        <v>0</v>
      </c>
      <c r="O30" s="84">
        <v>0</v>
      </c>
      <c r="P30" s="89">
        <f t="shared" si="9"/>
        <v>801000</v>
      </c>
      <c r="Q30" s="27">
        <f t="shared" si="10"/>
        <v>0</v>
      </c>
      <c r="R30" s="28">
        <f t="shared" si="8"/>
        <v>801000</v>
      </c>
    </row>
    <row r="31" spans="1:18">
      <c r="A31" s="155" t="s">
        <v>61</v>
      </c>
      <c r="B31" s="21"/>
      <c r="C31" s="21" t="s">
        <v>57</v>
      </c>
      <c r="D31" s="115" t="s">
        <v>605</v>
      </c>
      <c r="E31" s="20" t="s">
        <v>54</v>
      </c>
      <c r="F31" s="11" t="s">
        <v>55</v>
      </c>
      <c r="G31" s="127"/>
      <c r="H31" s="13"/>
      <c r="I31" s="12" t="s">
        <v>44</v>
      </c>
      <c r="J31" s="146" t="s">
        <v>742</v>
      </c>
      <c r="K31" s="89">
        <v>571000</v>
      </c>
      <c r="L31" s="27">
        <v>0</v>
      </c>
      <c r="M31" s="28">
        <f t="shared" si="5"/>
        <v>571000</v>
      </c>
      <c r="N31" s="98">
        <v>0</v>
      </c>
      <c r="O31" s="84">
        <v>0</v>
      </c>
      <c r="P31" s="89">
        <f t="shared" si="9"/>
        <v>642000</v>
      </c>
      <c r="Q31" s="27">
        <f t="shared" si="10"/>
        <v>0</v>
      </c>
      <c r="R31" s="28">
        <f t="shared" si="8"/>
        <v>642000</v>
      </c>
    </row>
    <row r="32" spans="1:18">
      <c r="A32" s="155" t="s">
        <v>62</v>
      </c>
      <c r="B32" s="21"/>
      <c r="C32" s="21" t="s">
        <v>57</v>
      </c>
      <c r="D32" s="115" t="s">
        <v>605</v>
      </c>
      <c r="E32" s="20" t="s">
        <v>54</v>
      </c>
      <c r="F32" s="11" t="s">
        <v>55</v>
      </c>
      <c r="G32" s="127"/>
      <c r="H32" s="13"/>
      <c r="I32" s="12" t="s">
        <v>44</v>
      </c>
      <c r="J32" s="146" t="s">
        <v>742</v>
      </c>
      <c r="K32" s="89">
        <v>571000</v>
      </c>
      <c r="L32" s="27">
        <v>0</v>
      </c>
      <c r="M32" s="28">
        <f t="shared" si="5"/>
        <v>571000</v>
      </c>
      <c r="N32" s="98">
        <v>0</v>
      </c>
      <c r="O32" s="84">
        <v>0</v>
      </c>
      <c r="P32" s="89">
        <f t="shared" si="9"/>
        <v>642000</v>
      </c>
      <c r="Q32" s="27">
        <f t="shared" si="10"/>
        <v>0</v>
      </c>
      <c r="R32" s="28">
        <f t="shared" si="8"/>
        <v>642000</v>
      </c>
    </row>
    <row r="33" spans="1:18" ht="26.4">
      <c r="A33" s="155" t="s">
        <v>63</v>
      </c>
      <c r="B33" s="21" t="s">
        <v>64</v>
      </c>
      <c r="C33" s="21"/>
      <c r="D33" s="115" t="s">
        <v>605</v>
      </c>
      <c r="E33" s="20" t="s">
        <v>54</v>
      </c>
      <c r="F33" s="11" t="s">
        <v>55</v>
      </c>
      <c r="G33" s="127"/>
      <c r="H33" s="13"/>
      <c r="I33" s="12" t="s">
        <v>39</v>
      </c>
      <c r="J33" s="146" t="s">
        <v>742</v>
      </c>
      <c r="K33" s="89">
        <v>170000</v>
      </c>
      <c r="L33" s="27">
        <v>0</v>
      </c>
      <c r="M33" s="28">
        <f t="shared" si="5"/>
        <v>170000</v>
      </c>
      <c r="N33" s="98">
        <v>0</v>
      </c>
      <c r="O33" s="84">
        <v>0</v>
      </c>
      <c r="P33" s="89">
        <f t="shared" si="9"/>
        <v>191000</v>
      </c>
      <c r="Q33" s="27">
        <f t="shared" si="10"/>
        <v>0</v>
      </c>
      <c r="R33" s="28">
        <f t="shared" si="8"/>
        <v>191000</v>
      </c>
    </row>
    <row r="34" spans="1:18">
      <c r="A34" s="155" t="s">
        <v>65</v>
      </c>
      <c r="B34" s="21" t="s">
        <v>66</v>
      </c>
      <c r="C34" s="21"/>
      <c r="D34" s="115" t="s">
        <v>605</v>
      </c>
      <c r="E34" s="20" t="s">
        <v>54</v>
      </c>
      <c r="F34" s="11" t="s">
        <v>55</v>
      </c>
      <c r="G34" s="127"/>
      <c r="H34" s="13"/>
      <c r="I34" s="12" t="s">
        <v>39</v>
      </c>
      <c r="J34" s="146" t="s">
        <v>742</v>
      </c>
      <c r="K34" s="89">
        <v>1740000</v>
      </c>
      <c r="L34" s="27">
        <v>0</v>
      </c>
      <c r="M34" s="28">
        <f t="shared" si="5"/>
        <v>1740000</v>
      </c>
      <c r="N34" s="98">
        <v>0</v>
      </c>
      <c r="O34" s="84">
        <v>0</v>
      </c>
      <c r="P34" s="89">
        <f t="shared" si="9"/>
        <v>1955000</v>
      </c>
      <c r="Q34" s="27">
        <f t="shared" si="10"/>
        <v>0</v>
      </c>
      <c r="R34" s="28">
        <f t="shared" si="8"/>
        <v>1955000</v>
      </c>
    </row>
    <row r="35" spans="1:18">
      <c r="A35" s="155" t="s">
        <v>67</v>
      </c>
      <c r="B35" s="21" t="s">
        <v>68</v>
      </c>
      <c r="C35" s="21"/>
      <c r="D35" s="115" t="s">
        <v>605</v>
      </c>
      <c r="E35" s="20" t="s">
        <v>54</v>
      </c>
      <c r="F35" s="11" t="s">
        <v>55</v>
      </c>
      <c r="G35" s="127"/>
      <c r="H35" s="13"/>
      <c r="I35" s="12" t="s">
        <v>69</v>
      </c>
      <c r="J35" s="146" t="s">
        <v>742</v>
      </c>
      <c r="K35" s="89">
        <v>144000</v>
      </c>
      <c r="L35" s="27">
        <v>0</v>
      </c>
      <c r="M35" s="28">
        <f t="shared" si="5"/>
        <v>144000</v>
      </c>
      <c r="N35" s="98">
        <v>0</v>
      </c>
      <c r="O35" s="84">
        <v>0</v>
      </c>
      <c r="P35" s="89">
        <f t="shared" si="9"/>
        <v>162000</v>
      </c>
      <c r="Q35" s="27">
        <f t="shared" si="10"/>
        <v>0</v>
      </c>
      <c r="R35" s="28">
        <f t="shared" si="8"/>
        <v>162000</v>
      </c>
    </row>
    <row r="36" spans="1:18">
      <c r="A36" s="155" t="s">
        <v>70</v>
      </c>
      <c r="B36" s="21"/>
      <c r="C36" s="21"/>
      <c r="D36" s="115" t="s">
        <v>605</v>
      </c>
      <c r="E36" s="20" t="s">
        <v>54</v>
      </c>
      <c r="F36" s="11" t="s">
        <v>55</v>
      </c>
      <c r="G36" s="127"/>
      <c r="H36" s="13"/>
      <c r="I36" s="12" t="s">
        <v>71</v>
      </c>
      <c r="J36" s="146" t="s">
        <v>742</v>
      </c>
      <c r="K36" s="89">
        <v>499000</v>
      </c>
      <c r="L36" s="27">
        <v>0</v>
      </c>
      <c r="M36" s="28">
        <f t="shared" si="5"/>
        <v>499000</v>
      </c>
      <c r="N36" s="98">
        <v>0</v>
      </c>
      <c r="O36" s="84">
        <v>0</v>
      </c>
      <c r="P36" s="89">
        <f t="shared" si="9"/>
        <v>561000</v>
      </c>
      <c r="Q36" s="27">
        <f t="shared" si="10"/>
        <v>0</v>
      </c>
      <c r="R36" s="28">
        <f t="shared" si="8"/>
        <v>561000</v>
      </c>
    </row>
    <row r="37" spans="1:18" ht="39.6">
      <c r="A37" s="155" t="s">
        <v>603</v>
      </c>
      <c r="B37" s="21"/>
      <c r="C37" s="21"/>
      <c r="D37" s="115" t="s">
        <v>605</v>
      </c>
      <c r="E37" s="20" t="s">
        <v>54</v>
      </c>
      <c r="F37" s="11" t="s">
        <v>55</v>
      </c>
      <c r="G37" s="127"/>
      <c r="H37" s="13"/>
      <c r="I37" s="12" t="s">
        <v>73</v>
      </c>
      <c r="J37" s="146" t="s">
        <v>742</v>
      </c>
      <c r="K37" s="89"/>
      <c r="L37" s="27">
        <v>0</v>
      </c>
      <c r="M37" s="28">
        <f t="shared" si="5"/>
        <v>0</v>
      </c>
      <c r="N37" s="98">
        <v>0</v>
      </c>
      <c r="O37" s="84">
        <v>0</v>
      </c>
      <c r="P37" s="89">
        <f t="shared" si="9"/>
        <v>0</v>
      </c>
      <c r="Q37" s="27">
        <f t="shared" si="10"/>
        <v>0</v>
      </c>
      <c r="R37" s="28">
        <f t="shared" si="8"/>
        <v>0</v>
      </c>
    </row>
    <row r="38" spans="1:18">
      <c r="A38" s="155" t="s">
        <v>74</v>
      </c>
      <c r="B38" s="21"/>
      <c r="C38" s="21"/>
      <c r="D38" s="115" t="s">
        <v>605</v>
      </c>
      <c r="E38" s="20" t="s">
        <v>54</v>
      </c>
      <c r="F38" s="11" t="s">
        <v>55</v>
      </c>
      <c r="G38" s="127"/>
      <c r="H38" s="13"/>
      <c r="I38" s="12" t="s">
        <v>75</v>
      </c>
      <c r="J38" s="146" t="s">
        <v>742</v>
      </c>
      <c r="K38" s="89">
        <v>1226000</v>
      </c>
      <c r="L38" s="27">
        <v>0</v>
      </c>
      <c r="M38" s="28">
        <f t="shared" si="5"/>
        <v>1226000</v>
      </c>
      <c r="N38" s="98">
        <v>0</v>
      </c>
      <c r="O38" s="84">
        <v>0</v>
      </c>
      <c r="P38" s="89">
        <f t="shared" si="9"/>
        <v>1378000</v>
      </c>
      <c r="Q38" s="27">
        <f t="shared" si="10"/>
        <v>0</v>
      </c>
      <c r="R38" s="28">
        <f t="shared" si="8"/>
        <v>1378000</v>
      </c>
    </row>
    <row r="39" spans="1:18">
      <c r="A39" s="155" t="s">
        <v>76</v>
      </c>
      <c r="B39" s="21" t="s">
        <v>77</v>
      </c>
      <c r="C39" s="21"/>
      <c r="D39" s="115" t="s">
        <v>605</v>
      </c>
      <c r="E39" s="20" t="s">
        <v>54</v>
      </c>
      <c r="F39" s="11" t="s">
        <v>55</v>
      </c>
      <c r="G39" s="127"/>
      <c r="H39" s="13"/>
      <c r="I39" s="12" t="s">
        <v>78</v>
      </c>
      <c r="J39" s="146" t="s">
        <v>742</v>
      </c>
      <c r="K39" s="89">
        <v>3087000</v>
      </c>
      <c r="L39" s="27">
        <v>0</v>
      </c>
      <c r="M39" s="28">
        <f t="shared" si="5"/>
        <v>3087000</v>
      </c>
      <c r="N39" s="98">
        <v>0</v>
      </c>
      <c r="O39" s="84">
        <v>0</v>
      </c>
      <c r="P39" s="89">
        <f t="shared" si="9"/>
        <v>3468000</v>
      </c>
      <c r="Q39" s="27">
        <f t="shared" si="10"/>
        <v>0</v>
      </c>
      <c r="R39" s="28">
        <f t="shared" si="8"/>
        <v>3468000</v>
      </c>
    </row>
    <row r="40" spans="1:18">
      <c r="A40" s="155" t="s">
        <v>79</v>
      </c>
      <c r="B40" s="21"/>
      <c r="C40" s="21"/>
      <c r="D40" s="115" t="s">
        <v>605</v>
      </c>
      <c r="E40" s="20" t="s">
        <v>54</v>
      </c>
      <c r="F40" s="11" t="s">
        <v>55</v>
      </c>
      <c r="G40" s="127"/>
      <c r="H40" s="13"/>
      <c r="I40" s="12" t="s">
        <v>80</v>
      </c>
      <c r="J40" s="146" t="s">
        <v>742</v>
      </c>
      <c r="K40" s="89">
        <v>413000</v>
      </c>
      <c r="L40" s="27">
        <v>0</v>
      </c>
      <c r="M40" s="28">
        <f t="shared" si="5"/>
        <v>413000</v>
      </c>
      <c r="N40" s="98">
        <v>0</v>
      </c>
      <c r="O40" s="84">
        <v>0</v>
      </c>
      <c r="P40" s="89">
        <f t="shared" si="9"/>
        <v>464000</v>
      </c>
      <c r="Q40" s="27">
        <f t="shared" si="10"/>
        <v>0</v>
      </c>
      <c r="R40" s="28">
        <f t="shared" si="8"/>
        <v>464000</v>
      </c>
    </row>
    <row r="41" spans="1:18">
      <c r="A41" s="155" t="s">
        <v>86</v>
      </c>
      <c r="B41" s="21"/>
      <c r="C41" s="21"/>
      <c r="D41" s="115" t="s">
        <v>605</v>
      </c>
      <c r="E41" s="20" t="s">
        <v>83</v>
      </c>
      <c r="F41" s="11" t="s">
        <v>84</v>
      </c>
      <c r="G41" s="127"/>
      <c r="H41" s="13"/>
      <c r="I41" s="12" t="s">
        <v>87</v>
      </c>
      <c r="J41" s="146" t="s">
        <v>742</v>
      </c>
      <c r="K41" s="89">
        <v>543000</v>
      </c>
      <c r="L41" s="27">
        <v>0</v>
      </c>
      <c r="M41" s="28">
        <f t="shared" ref="M41:M49" si="11">SUM(K41+L41)</f>
        <v>543000</v>
      </c>
      <c r="N41" s="98">
        <v>0</v>
      </c>
      <c r="O41" s="84">
        <v>0</v>
      </c>
      <c r="P41" s="89">
        <f t="shared" si="9"/>
        <v>610000</v>
      </c>
      <c r="Q41" s="27">
        <f t="shared" si="10"/>
        <v>0</v>
      </c>
      <c r="R41" s="28">
        <f t="shared" si="8"/>
        <v>610000</v>
      </c>
    </row>
    <row r="42" spans="1:18">
      <c r="A42" s="155" t="s">
        <v>88</v>
      </c>
      <c r="B42" s="21"/>
      <c r="C42" s="21"/>
      <c r="D42" s="115" t="s">
        <v>605</v>
      </c>
      <c r="E42" s="20" t="s">
        <v>83</v>
      </c>
      <c r="F42" s="11" t="s">
        <v>84</v>
      </c>
      <c r="G42" s="127"/>
      <c r="H42" s="13"/>
      <c r="I42" s="12" t="s">
        <v>89</v>
      </c>
      <c r="J42" s="146" t="s">
        <v>742</v>
      </c>
      <c r="K42" s="89">
        <v>2580000</v>
      </c>
      <c r="L42" s="27">
        <v>117000</v>
      </c>
      <c r="M42" s="28">
        <f t="shared" si="11"/>
        <v>2697000</v>
      </c>
      <c r="N42" s="98">
        <v>0</v>
      </c>
      <c r="O42" s="84">
        <v>0</v>
      </c>
      <c r="P42" s="89">
        <f t="shared" si="9"/>
        <v>2898000</v>
      </c>
      <c r="Q42" s="27">
        <f t="shared" si="10"/>
        <v>137000</v>
      </c>
      <c r="R42" s="28">
        <f t="shared" si="8"/>
        <v>3035000</v>
      </c>
    </row>
    <row r="43" spans="1:18">
      <c r="A43" s="155" t="s">
        <v>612</v>
      </c>
      <c r="B43" s="21" t="s">
        <v>90</v>
      </c>
      <c r="C43" s="21"/>
      <c r="D43" s="115" t="s">
        <v>605</v>
      </c>
      <c r="E43" s="20" t="s">
        <v>83</v>
      </c>
      <c r="F43" s="11" t="s">
        <v>84</v>
      </c>
      <c r="G43" s="127"/>
      <c r="H43" s="13"/>
      <c r="I43" s="12" t="s">
        <v>91</v>
      </c>
      <c r="J43" s="146" t="s">
        <v>742</v>
      </c>
      <c r="K43" s="89">
        <v>1129000</v>
      </c>
      <c r="L43" s="27">
        <v>0</v>
      </c>
      <c r="M43" s="28">
        <f t="shared" si="11"/>
        <v>1129000</v>
      </c>
      <c r="N43" s="98">
        <v>0</v>
      </c>
      <c r="O43" s="84">
        <v>0</v>
      </c>
      <c r="P43" s="89">
        <f t="shared" si="9"/>
        <v>1269000</v>
      </c>
      <c r="Q43" s="27">
        <f t="shared" si="10"/>
        <v>0</v>
      </c>
      <c r="R43" s="28">
        <f t="shared" si="8"/>
        <v>1269000</v>
      </c>
    </row>
    <row r="44" spans="1:18">
      <c r="A44" s="155" t="s">
        <v>93</v>
      </c>
      <c r="B44" s="21" t="s">
        <v>94</v>
      </c>
      <c r="C44" s="21"/>
      <c r="D44" s="115" t="s">
        <v>605</v>
      </c>
      <c r="E44" s="20" t="s">
        <v>83</v>
      </c>
      <c r="F44" s="11" t="s">
        <v>84</v>
      </c>
      <c r="G44" s="127"/>
      <c r="H44" s="13"/>
      <c r="I44" s="12" t="s">
        <v>95</v>
      </c>
      <c r="J44" s="146" t="s">
        <v>742</v>
      </c>
      <c r="K44" s="89">
        <v>1606000</v>
      </c>
      <c r="L44" s="27">
        <v>0</v>
      </c>
      <c r="M44" s="28">
        <f t="shared" si="11"/>
        <v>1606000</v>
      </c>
      <c r="N44" s="98">
        <v>0</v>
      </c>
      <c r="O44" s="84">
        <v>0</v>
      </c>
      <c r="P44" s="89">
        <f t="shared" si="9"/>
        <v>1804000</v>
      </c>
      <c r="Q44" s="27">
        <f t="shared" si="10"/>
        <v>0</v>
      </c>
      <c r="R44" s="28">
        <f t="shared" si="8"/>
        <v>1804000</v>
      </c>
    </row>
    <row r="45" spans="1:18">
      <c r="A45" s="155" t="s">
        <v>96</v>
      </c>
      <c r="B45" s="21" t="s">
        <v>94</v>
      </c>
      <c r="C45" s="21"/>
      <c r="D45" s="115" t="s">
        <v>605</v>
      </c>
      <c r="E45" s="20" t="s">
        <v>83</v>
      </c>
      <c r="F45" s="11" t="s">
        <v>84</v>
      </c>
      <c r="G45" s="127"/>
      <c r="H45" s="13"/>
      <c r="I45" s="12" t="s">
        <v>97</v>
      </c>
      <c r="J45" s="146" t="s">
        <v>742</v>
      </c>
      <c r="K45" s="89">
        <v>710000</v>
      </c>
      <c r="L45" s="27">
        <v>0</v>
      </c>
      <c r="M45" s="28">
        <f t="shared" si="11"/>
        <v>710000</v>
      </c>
      <c r="N45" s="98">
        <v>0</v>
      </c>
      <c r="O45" s="84">
        <v>0</v>
      </c>
      <c r="P45" s="89">
        <f t="shared" si="9"/>
        <v>798000</v>
      </c>
      <c r="Q45" s="27">
        <f t="shared" si="10"/>
        <v>0</v>
      </c>
      <c r="R45" s="28">
        <f t="shared" si="8"/>
        <v>798000</v>
      </c>
    </row>
    <row r="46" spans="1:18">
      <c r="A46" s="155" t="s">
        <v>98</v>
      </c>
      <c r="B46" s="21" t="s">
        <v>94</v>
      </c>
      <c r="C46" s="21"/>
      <c r="D46" s="115" t="s">
        <v>605</v>
      </c>
      <c r="E46" s="20" t="s">
        <v>83</v>
      </c>
      <c r="F46" s="11" t="s">
        <v>84</v>
      </c>
      <c r="G46" s="127"/>
      <c r="H46" s="13"/>
      <c r="I46" s="12" t="s">
        <v>99</v>
      </c>
      <c r="J46" s="146" t="s">
        <v>742</v>
      </c>
      <c r="K46" s="89">
        <v>776000</v>
      </c>
      <c r="L46" s="27">
        <v>0</v>
      </c>
      <c r="M46" s="28">
        <f t="shared" si="11"/>
        <v>776000</v>
      </c>
      <c r="N46" s="98">
        <v>0</v>
      </c>
      <c r="O46" s="84">
        <v>0</v>
      </c>
      <c r="P46" s="89">
        <f t="shared" si="9"/>
        <v>872000</v>
      </c>
      <c r="Q46" s="27">
        <f t="shared" si="10"/>
        <v>0</v>
      </c>
      <c r="R46" s="28">
        <f t="shared" si="8"/>
        <v>872000</v>
      </c>
    </row>
    <row r="47" spans="1:18">
      <c r="A47" s="155" t="s">
        <v>100</v>
      </c>
      <c r="B47" s="21" t="s">
        <v>94</v>
      </c>
      <c r="C47" s="21"/>
      <c r="D47" s="115" t="s">
        <v>605</v>
      </c>
      <c r="E47" s="20" t="s">
        <v>83</v>
      </c>
      <c r="F47" s="11" t="s">
        <v>84</v>
      </c>
      <c r="G47" s="127"/>
      <c r="H47" s="13"/>
      <c r="I47" s="12" t="s">
        <v>101</v>
      </c>
      <c r="J47" s="146" t="s">
        <v>742</v>
      </c>
      <c r="K47" s="89">
        <v>1272000</v>
      </c>
      <c r="L47" s="27">
        <v>0</v>
      </c>
      <c r="M47" s="28">
        <f t="shared" si="11"/>
        <v>1272000</v>
      </c>
      <c r="N47" s="98">
        <v>0</v>
      </c>
      <c r="O47" s="84">
        <v>0</v>
      </c>
      <c r="P47" s="89">
        <f t="shared" si="9"/>
        <v>1429000</v>
      </c>
      <c r="Q47" s="27">
        <f t="shared" si="10"/>
        <v>0</v>
      </c>
      <c r="R47" s="28">
        <f t="shared" si="8"/>
        <v>1429000</v>
      </c>
    </row>
    <row r="48" spans="1:18">
      <c r="A48" s="155" t="s">
        <v>102</v>
      </c>
      <c r="B48" s="21" t="s">
        <v>94</v>
      </c>
      <c r="C48" s="21"/>
      <c r="D48" s="115" t="s">
        <v>605</v>
      </c>
      <c r="E48" s="20" t="s">
        <v>83</v>
      </c>
      <c r="F48" s="11" t="s">
        <v>84</v>
      </c>
      <c r="G48" s="127"/>
      <c r="H48" s="13"/>
      <c r="I48" s="12" t="s">
        <v>103</v>
      </c>
      <c r="J48" s="146" t="s">
        <v>742</v>
      </c>
      <c r="K48" s="89">
        <v>603000</v>
      </c>
      <c r="L48" s="27">
        <v>0</v>
      </c>
      <c r="M48" s="28">
        <f t="shared" si="11"/>
        <v>603000</v>
      </c>
      <c r="N48" s="98">
        <v>0</v>
      </c>
      <c r="O48" s="84">
        <v>0</v>
      </c>
      <c r="P48" s="89">
        <f t="shared" si="9"/>
        <v>678000</v>
      </c>
      <c r="Q48" s="27">
        <f t="shared" si="10"/>
        <v>0</v>
      </c>
      <c r="R48" s="28">
        <f t="shared" si="8"/>
        <v>678000</v>
      </c>
    </row>
    <row r="49" spans="1:18">
      <c r="A49" s="155" t="s">
        <v>104</v>
      </c>
      <c r="B49" s="21" t="s">
        <v>105</v>
      </c>
      <c r="C49" s="21"/>
      <c r="D49" s="115" t="s">
        <v>605</v>
      </c>
      <c r="E49" s="20" t="s">
        <v>83</v>
      </c>
      <c r="F49" s="11" t="s">
        <v>84</v>
      </c>
      <c r="G49" s="127"/>
      <c r="H49" s="13"/>
      <c r="I49" s="12" t="s">
        <v>106</v>
      </c>
      <c r="J49" s="146" t="s">
        <v>742</v>
      </c>
      <c r="K49" s="89">
        <v>3211000</v>
      </c>
      <c r="L49" s="27">
        <v>0</v>
      </c>
      <c r="M49" s="28">
        <f t="shared" si="11"/>
        <v>3211000</v>
      </c>
      <c r="N49" s="98">
        <v>0</v>
      </c>
      <c r="O49" s="84">
        <v>0</v>
      </c>
      <c r="P49" s="89">
        <f t="shared" si="9"/>
        <v>3607000</v>
      </c>
      <c r="Q49" s="27">
        <f t="shared" si="10"/>
        <v>0</v>
      </c>
      <c r="R49" s="28">
        <f t="shared" si="8"/>
        <v>3607000</v>
      </c>
    </row>
    <row r="50" spans="1:18" ht="13.8" thickBot="1">
      <c r="A50" s="158" t="s">
        <v>27</v>
      </c>
      <c r="B50" s="91"/>
      <c r="C50" s="91"/>
      <c r="D50" s="113"/>
      <c r="E50" s="92"/>
      <c r="F50" s="92"/>
      <c r="G50" s="93"/>
      <c r="H50" s="93"/>
      <c r="I50" s="93"/>
      <c r="J50" s="93"/>
      <c r="K50" s="96">
        <f t="shared" ref="K50:R50" si="12">SUM(K26:K49)</f>
        <v>22633000</v>
      </c>
      <c r="L50" s="94">
        <f t="shared" si="12"/>
        <v>117000</v>
      </c>
      <c r="M50" s="94">
        <f t="shared" si="12"/>
        <v>22750000</v>
      </c>
      <c r="N50" s="97">
        <f t="shared" si="12"/>
        <v>0</v>
      </c>
      <c r="O50" s="94">
        <f t="shared" si="12"/>
        <v>0</v>
      </c>
      <c r="P50" s="94">
        <f t="shared" si="12"/>
        <v>25408000</v>
      </c>
      <c r="Q50" s="94">
        <f t="shared" si="12"/>
        <v>137000</v>
      </c>
      <c r="R50" s="94">
        <f t="shared" si="12"/>
        <v>25545000</v>
      </c>
    </row>
    <row r="51" spans="1:18" ht="16.2" thickTop="1">
      <c r="A51" s="22" t="s">
        <v>107</v>
      </c>
      <c r="B51" s="14"/>
      <c r="C51" s="14"/>
      <c r="D51" s="114"/>
      <c r="E51" s="15"/>
      <c r="F51" s="15"/>
      <c r="G51" s="16"/>
      <c r="H51" s="16"/>
      <c r="I51" s="16"/>
      <c r="J51" s="16"/>
      <c r="K51" s="25"/>
      <c r="L51" s="25"/>
      <c r="M51" s="26"/>
      <c r="N51" s="85"/>
      <c r="O51" s="85"/>
      <c r="P51" s="85"/>
      <c r="Q51" s="25"/>
      <c r="R51" s="26"/>
    </row>
    <row r="52" spans="1:18">
      <c r="A52" s="155" t="s">
        <v>108</v>
      </c>
      <c r="B52" s="21"/>
      <c r="C52" s="21"/>
      <c r="D52" s="115"/>
      <c r="E52" s="20" t="s">
        <v>54</v>
      </c>
      <c r="F52" s="11" t="s">
        <v>55</v>
      </c>
      <c r="G52" s="127"/>
      <c r="H52" s="13"/>
      <c r="I52" s="12" t="s">
        <v>109</v>
      </c>
      <c r="J52" s="146" t="s">
        <v>742</v>
      </c>
      <c r="K52" s="89">
        <v>8785000</v>
      </c>
      <c r="L52" s="27">
        <v>0</v>
      </c>
      <c r="M52" s="28">
        <f t="shared" ref="M52:M57" si="13">SUM(K52+L52)</f>
        <v>8785000</v>
      </c>
      <c r="N52" s="98">
        <v>0</v>
      </c>
      <c r="O52" s="84">
        <v>0</v>
      </c>
      <c r="P52" s="89">
        <f t="shared" ref="P52:P57" si="14">IF(J52="TG",ROUNDUP((K52+N52)*($L$6/$K$6),-3),ROUNDUP((K52+N52)*($L$8/$K$8),-3))</f>
        <v>9868000</v>
      </c>
      <c r="Q52" s="27">
        <f t="shared" ref="Q52:Q57" si="15">ROUNDUP((L52+O52)*($L$7/$K$7),-3)</f>
        <v>0</v>
      </c>
      <c r="R52" s="28">
        <f t="shared" si="8"/>
        <v>9868000</v>
      </c>
    </row>
    <row r="53" spans="1:18">
      <c r="A53" s="155" t="s">
        <v>110</v>
      </c>
      <c r="B53" s="21" t="s">
        <v>111</v>
      </c>
      <c r="C53" s="21"/>
      <c r="D53" s="115"/>
      <c r="E53" s="20" t="s">
        <v>54</v>
      </c>
      <c r="F53" s="11" t="s">
        <v>55</v>
      </c>
      <c r="G53" s="127"/>
      <c r="H53" s="13"/>
      <c r="I53" s="12" t="s">
        <v>112</v>
      </c>
      <c r="J53" s="146" t="s">
        <v>742</v>
      </c>
      <c r="K53" s="89">
        <v>416000</v>
      </c>
      <c r="L53" s="27">
        <v>0</v>
      </c>
      <c r="M53" s="28">
        <f t="shared" si="13"/>
        <v>416000</v>
      </c>
      <c r="N53" s="98">
        <v>0</v>
      </c>
      <c r="O53" s="84">
        <v>0</v>
      </c>
      <c r="P53" s="89">
        <f t="shared" si="14"/>
        <v>468000</v>
      </c>
      <c r="Q53" s="27">
        <f t="shared" si="15"/>
        <v>0</v>
      </c>
      <c r="R53" s="28">
        <f t="shared" si="8"/>
        <v>468000</v>
      </c>
    </row>
    <row r="54" spans="1:18">
      <c r="A54" s="155" t="s">
        <v>113</v>
      </c>
      <c r="B54" s="21" t="s">
        <v>114</v>
      </c>
      <c r="C54" s="21" t="s">
        <v>115</v>
      </c>
      <c r="D54" s="115"/>
      <c r="E54" s="20" t="s">
        <v>54</v>
      </c>
      <c r="F54" s="11" t="s">
        <v>55</v>
      </c>
      <c r="G54" s="127"/>
      <c r="H54" s="13"/>
      <c r="I54" s="12" t="s">
        <v>116</v>
      </c>
      <c r="J54" s="146" t="s">
        <v>742</v>
      </c>
      <c r="K54" s="89">
        <v>275000</v>
      </c>
      <c r="L54" s="27">
        <v>0</v>
      </c>
      <c r="M54" s="28">
        <f t="shared" si="13"/>
        <v>275000</v>
      </c>
      <c r="N54" s="98">
        <v>0</v>
      </c>
      <c r="O54" s="84">
        <v>0</v>
      </c>
      <c r="P54" s="89">
        <f t="shared" si="14"/>
        <v>309000</v>
      </c>
      <c r="Q54" s="27">
        <f t="shared" si="15"/>
        <v>0</v>
      </c>
      <c r="R54" s="28">
        <f t="shared" si="8"/>
        <v>309000</v>
      </c>
    </row>
    <row r="55" spans="1:18">
      <c r="A55" s="155" t="s">
        <v>117</v>
      </c>
      <c r="B55" s="21" t="s">
        <v>118</v>
      </c>
      <c r="C55" s="21" t="s">
        <v>115</v>
      </c>
      <c r="D55" s="115"/>
      <c r="E55" s="20" t="s">
        <v>54</v>
      </c>
      <c r="F55" s="11" t="s">
        <v>55</v>
      </c>
      <c r="G55" s="127"/>
      <c r="H55" s="13"/>
      <c r="I55" s="12" t="s">
        <v>116</v>
      </c>
      <c r="J55" s="146" t="s">
        <v>742</v>
      </c>
      <c r="K55" s="89">
        <v>21000</v>
      </c>
      <c r="L55" s="27">
        <v>0</v>
      </c>
      <c r="M55" s="28">
        <f t="shared" si="13"/>
        <v>21000</v>
      </c>
      <c r="N55" s="98">
        <v>0</v>
      </c>
      <c r="O55" s="84">
        <v>0</v>
      </c>
      <c r="P55" s="89">
        <f t="shared" si="14"/>
        <v>24000</v>
      </c>
      <c r="Q55" s="27">
        <f t="shared" si="15"/>
        <v>0</v>
      </c>
      <c r="R55" s="28">
        <f t="shared" si="8"/>
        <v>24000</v>
      </c>
    </row>
    <row r="56" spans="1:18">
      <c r="A56" s="155" t="s">
        <v>119</v>
      </c>
      <c r="B56" s="21"/>
      <c r="C56" s="21" t="s">
        <v>115</v>
      </c>
      <c r="D56" s="115"/>
      <c r="E56" s="20" t="s">
        <v>54</v>
      </c>
      <c r="F56" s="11" t="s">
        <v>55</v>
      </c>
      <c r="G56" s="127"/>
      <c r="H56" s="13"/>
      <c r="I56" s="12" t="s">
        <v>116</v>
      </c>
      <c r="J56" s="146" t="s">
        <v>742</v>
      </c>
      <c r="K56" s="89">
        <v>785000</v>
      </c>
      <c r="L56" s="27">
        <v>0</v>
      </c>
      <c r="M56" s="28">
        <f t="shared" si="13"/>
        <v>785000</v>
      </c>
      <c r="N56" s="98">
        <v>0</v>
      </c>
      <c r="O56" s="84">
        <v>0</v>
      </c>
      <c r="P56" s="89">
        <f t="shared" si="14"/>
        <v>882000</v>
      </c>
      <c r="Q56" s="27">
        <f t="shared" si="15"/>
        <v>0</v>
      </c>
      <c r="R56" s="28">
        <f t="shared" si="8"/>
        <v>882000</v>
      </c>
    </row>
    <row r="57" spans="1:18">
      <c r="A57" s="155" t="s">
        <v>119</v>
      </c>
      <c r="B57" s="21" t="s">
        <v>120</v>
      </c>
      <c r="C57" s="21" t="s">
        <v>115</v>
      </c>
      <c r="D57" s="115"/>
      <c r="E57" s="20" t="s">
        <v>54</v>
      </c>
      <c r="F57" s="11" t="s">
        <v>55</v>
      </c>
      <c r="G57" s="127"/>
      <c r="H57" s="13"/>
      <c r="I57" s="12" t="s">
        <v>116</v>
      </c>
      <c r="J57" s="146" t="s">
        <v>742</v>
      </c>
      <c r="K57" s="89">
        <v>38000</v>
      </c>
      <c r="L57" s="27">
        <v>0</v>
      </c>
      <c r="M57" s="28">
        <f t="shared" si="13"/>
        <v>38000</v>
      </c>
      <c r="N57" s="98">
        <v>0</v>
      </c>
      <c r="O57" s="84">
        <v>0</v>
      </c>
      <c r="P57" s="89">
        <f t="shared" si="14"/>
        <v>43000</v>
      </c>
      <c r="Q57" s="27">
        <f t="shared" si="15"/>
        <v>0</v>
      </c>
      <c r="R57" s="28">
        <f t="shared" si="8"/>
        <v>43000</v>
      </c>
    </row>
    <row r="58" spans="1:18" ht="13.8" thickBot="1">
      <c r="A58" s="158" t="s">
        <v>27</v>
      </c>
      <c r="B58" s="91"/>
      <c r="C58" s="91"/>
      <c r="D58" s="113"/>
      <c r="E58" s="92"/>
      <c r="F58" s="92"/>
      <c r="G58" s="93"/>
      <c r="H58" s="93"/>
      <c r="I58" s="93"/>
      <c r="J58" s="93"/>
      <c r="K58" s="96">
        <f>SUM(K52:K57)</f>
        <v>10320000</v>
      </c>
      <c r="L58" s="94">
        <f>SUM(L52:L57)</f>
        <v>0</v>
      </c>
      <c r="M58" s="94">
        <f>SUM(M52:M57)</f>
        <v>10320000</v>
      </c>
      <c r="N58" s="97">
        <f t="shared" ref="N58:P58" si="16">SUM(N52:N57)</f>
        <v>0</v>
      </c>
      <c r="O58" s="94">
        <f t="shared" si="16"/>
        <v>0</v>
      </c>
      <c r="P58" s="94">
        <f t="shared" si="16"/>
        <v>11594000</v>
      </c>
      <c r="Q58" s="94">
        <f>SUM(Q52:Q57)</f>
        <v>0</v>
      </c>
      <c r="R58" s="94">
        <f>SUM(R52:R57)</f>
        <v>11594000</v>
      </c>
    </row>
    <row r="59" spans="1:18" ht="16.2" thickTop="1">
      <c r="A59" s="6" t="s">
        <v>121</v>
      </c>
      <c r="B59" s="14"/>
      <c r="C59" s="14"/>
      <c r="D59" s="114"/>
      <c r="E59" s="15"/>
      <c r="F59" s="15"/>
      <c r="G59" s="16"/>
      <c r="H59" s="16"/>
      <c r="I59" s="16"/>
      <c r="J59" s="16"/>
      <c r="K59" s="25"/>
      <c r="L59" s="25"/>
      <c r="M59" s="26"/>
      <c r="N59" s="85"/>
      <c r="O59" s="85"/>
      <c r="P59" s="85"/>
      <c r="Q59" s="25"/>
      <c r="R59" s="26"/>
    </row>
    <row r="60" spans="1:18">
      <c r="A60" s="155" t="s">
        <v>122</v>
      </c>
      <c r="B60" s="21" t="s">
        <v>123</v>
      </c>
      <c r="C60" s="21"/>
      <c r="D60" s="115" t="s">
        <v>619</v>
      </c>
      <c r="E60" s="20" t="s">
        <v>124</v>
      </c>
      <c r="F60" s="11" t="s">
        <v>125</v>
      </c>
      <c r="G60" s="127"/>
      <c r="H60" s="13"/>
      <c r="I60" s="12" t="s">
        <v>60</v>
      </c>
      <c r="J60" s="146" t="s">
        <v>742</v>
      </c>
      <c r="K60" s="89">
        <v>4748000</v>
      </c>
      <c r="L60" s="27">
        <v>59000</v>
      </c>
      <c r="M60" s="28">
        <f>SUM(K60+L60)</f>
        <v>4807000</v>
      </c>
      <c r="N60" s="98">
        <v>0</v>
      </c>
      <c r="O60" s="84">
        <v>0</v>
      </c>
      <c r="P60" s="89">
        <f t="shared" ref="P60:P61" si="17">IF(J60="TG",ROUNDUP((K60+N60)*($L$6/$K$6),-3),ROUNDUP((K60+N60)*($L$8/$K$8),-3))</f>
        <v>5333000</v>
      </c>
      <c r="Q60" s="27">
        <f>ROUNDUP((L60+O60)*($L$7/$K$7),-3)</f>
        <v>69000</v>
      </c>
      <c r="R60" s="28">
        <f t="shared" si="8"/>
        <v>5402000</v>
      </c>
    </row>
    <row r="61" spans="1:18">
      <c r="A61" s="155" t="s">
        <v>126</v>
      </c>
      <c r="B61" s="21" t="s">
        <v>127</v>
      </c>
      <c r="C61" s="21"/>
      <c r="D61" s="115" t="s">
        <v>619</v>
      </c>
      <c r="E61" s="20" t="s">
        <v>54</v>
      </c>
      <c r="F61" s="11" t="s">
        <v>125</v>
      </c>
      <c r="G61" s="127"/>
      <c r="H61" s="13"/>
      <c r="I61" s="12" t="s">
        <v>82</v>
      </c>
      <c r="J61" s="146" t="s">
        <v>742</v>
      </c>
      <c r="K61" s="89">
        <v>1441000</v>
      </c>
      <c r="L61" s="27">
        <v>20000</v>
      </c>
      <c r="M61" s="28">
        <f>SUM(K61+L61)</f>
        <v>1461000</v>
      </c>
      <c r="N61" s="98">
        <v>0</v>
      </c>
      <c r="O61" s="84">
        <v>0</v>
      </c>
      <c r="P61" s="89">
        <f t="shared" si="17"/>
        <v>1619000</v>
      </c>
      <c r="Q61" s="27">
        <f>ROUNDUP((L61+O61)*($L$7/$K$7),-3)</f>
        <v>24000</v>
      </c>
      <c r="R61" s="28">
        <f t="shared" si="8"/>
        <v>1643000</v>
      </c>
    </row>
    <row r="62" spans="1:18" ht="13.8" thickBot="1">
      <c r="A62" s="158" t="s">
        <v>27</v>
      </c>
      <c r="B62" s="91"/>
      <c r="C62" s="91"/>
      <c r="D62" s="113"/>
      <c r="E62" s="92"/>
      <c r="F62" s="92"/>
      <c r="G62" s="93"/>
      <c r="H62" s="93"/>
      <c r="I62" s="93"/>
      <c r="J62" s="93"/>
      <c r="K62" s="96">
        <f>SUM(K60:K61)</f>
        <v>6189000</v>
      </c>
      <c r="L62" s="94">
        <f>SUM(L60:L61)</f>
        <v>79000</v>
      </c>
      <c r="M62" s="94">
        <f>SUM(M60:M61)</f>
        <v>6268000</v>
      </c>
      <c r="N62" s="97">
        <f t="shared" ref="N62:P62" si="18">SUM(N60:N61)</f>
        <v>0</v>
      </c>
      <c r="O62" s="94">
        <f t="shared" si="18"/>
        <v>0</v>
      </c>
      <c r="P62" s="94">
        <f t="shared" si="18"/>
        <v>6952000</v>
      </c>
      <c r="Q62" s="94">
        <f>SUM(Q60:Q61)</f>
        <v>93000</v>
      </c>
      <c r="R62" s="94">
        <f>SUM(R60:R61)</f>
        <v>7045000</v>
      </c>
    </row>
    <row r="63" spans="1:18" ht="16.2" thickTop="1">
      <c r="A63" s="6" t="s">
        <v>128</v>
      </c>
      <c r="B63" s="14"/>
      <c r="C63" s="14"/>
      <c r="D63" s="114"/>
      <c r="E63" s="15"/>
      <c r="F63" s="15"/>
      <c r="G63" s="16"/>
      <c r="H63" s="16"/>
      <c r="I63" s="16"/>
      <c r="J63" s="16"/>
      <c r="K63" s="25"/>
      <c r="L63" s="25"/>
      <c r="M63" s="26"/>
      <c r="N63" s="85"/>
      <c r="O63" s="85"/>
      <c r="P63" s="85"/>
      <c r="Q63" s="25"/>
      <c r="R63" s="26"/>
    </row>
    <row r="64" spans="1:18">
      <c r="A64" s="155" t="s">
        <v>129</v>
      </c>
      <c r="B64" s="21" t="s">
        <v>32</v>
      </c>
      <c r="C64" s="21"/>
      <c r="D64" s="115" t="s">
        <v>618</v>
      </c>
      <c r="E64" s="20" t="s">
        <v>130</v>
      </c>
      <c r="F64" s="11" t="s">
        <v>55</v>
      </c>
      <c r="G64" s="127"/>
      <c r="H64" s="13"/>
      <c r="I64" s="12" t="s">
        <v>33</v>
      </c>
      <c r="J64" s="146" t="s">
        <v>742</v>
      </c>
      <c r="K64" s="89">
        <v>50855000</v>
      </c>
      <c r="L64" s="27">
        <v>3113000</v>
      </c>
      <c r="M64" s="28">
        <f t="shared" ref="M64:M71" si="19">SUM(K64+L64)</f>
        <v>53968000</v>
      </c>
      <c r="N64" s="98">
        <v>0</v>
      </c>
      <c r="O64" s="84">
        <v>0</v>
      </c>
      <c r="P64" s="89">
        <f t="shared" ref="P64:P83" si="20">IF(J64="TG",ROUNDUP((K64+N64)*($L$6/$K$6),-3),ROUNDUP((K64+N64)*($L$8/$K$8),-3))</f>
        <v>57120000</v>
      </c>
      <c r="Q64" s="27">
        <f t="shared" ref="Q64:Q83" si="21">ROUNDUP((L64+O64)*($L$7/$K$7),-3)</f>
        <v>3620000</v>
      </c>
      <c r="R64" s="28">
        <f t="shared" si="8"/>
        <v>60740000</v>
      </c>
    </row>
    <row r="65" spans="1:18" ht="26.4">
      <c r="A65" s="155" t="s">
        <v>131</v>
      </c>
      <c r="B65" s="21" t="s">
        <v>132</v>
      </c>
      <c r="C65" s="21"/>
      <c r="D65" s="115" t="s">
        <v>618</v>
      </c>
      <c r="E65" s="20" t="s">
        <v>130</v>
      </c>
      <c r="F65" s="11" t="s">
        <v>55</v>
      </c>
      <c r="G65" s="127"/>
      <c r="H65" s="13"/>
      <c r="I65" s="12" t="s">
        <v>33</v>
      </c>
      <c r="J65" s="146" t="s">
        <v>742</v>
      </c>
      <c r="K65" s="89">
        <v>0</v>
      </c>
      <c r="L65" s="27">
        <v>7000</v>
      </c>
      <c r="M65" s="28">
        <f t="shared" si="19"/>
        <v>7000</v>
      </c>
      <c r="N65" s="98">
        <v>0</v>
      </c>
      <c r="O65" s="84">
        <v>0</v>
      </c>
      <c r="P65" s="89">
        <f t="shared" si="20"/>
        <v>0</v>
      </c>
      <c r="Q65" s="27">
        <f t="shared" si="21"/>
        <v>9000</v>
      </c>
      <c r="R65" s="28">
        <f t="shared" si="8"/>
        <v>9000</v>
      </c>
    </row>
    <row r="66" spans="1:18" ht="26.4">
      <c r="A66" s="155" t="s">
        <v>131</v>
      </c>
      <c r="B66" s="21" t="s">
        <v>133</v>
      </c>
      <c r="C66" s="21"/>
      <c r="D66" s="115" t="s">
        <v>618</v>
      </c>
      <c r="E66" s="20" t="s">
        <v>130</v>
      </c>
      <c r="F66" s="11" t="s">
        <v>55</v>
      </c>
      <c r="G66" s="127"/>
      <c r="H66" s="13"/>
      <c r="I66" s="12" t="s">
        <v>33</v>
      </c>
      <c r="J66" s="146" t="s">
        <v>742</v>
      </c>
      <c r="K66" s="89">
        <v>0</v>
      </c>
      <c r="L66" s="27">
        <v>7000</v>
      </c>
      <c r="M66" s="28">
        <f t="shared" si="19"/>
        <v>7000</v>
      </c>
      <c r="N66" s="98">
        <v>0</v>
      </c>
      <c r="O66" s="84">
        <v>0</v>
      </c>
      <c r="P66" s="89">
        <f t="shared" si="20"/>
        <v>0</v>
      </c>
      <c r="Q66" s="27">
        <f t="shared" si="21"/>
        <v>9000</v>
      </c>
      <c r="R66" s="28">
        <f t="shared" si="8"/>
        <v>9000</v>
      </c>
    </row>
    <row r="67" spans="1:18" ht="26.4">
      <c r="A67" s="155" t="s">
        <v>131</v>
      </c>
      <c r="B67" s="21" t="s">
        <v>134</v>
      </c>
      <c r="C67" s="21"/>
      <c r="D67" s="115" t="s">
        <v>618</v>
      </c>
      <c r="E67" s="20" t="s">
        <v>130</v>
      </c>
      <c r="F67" s="11" t="s">
        <v>55</v>
      </c>
      <c r="G67" s="127"/>
      <c r="H67" s="13"/>
      <c r="I67" s="12" t="s">
        <v>33</v>
      </c>
      <c r="J67" s="146" t="s">
        <v>742</v>
      </c>
      <c r="K67" s="89">
        <v>0</v>
      </c>
      <c r="L67" s="27">
        <v>3000</v>
      </c>
      <c r="M67" s="28">
        <f t="shared" si="19"/>
        <v>3000</v>
      </c>
      <c r="N67" s="98">
        <v>0</v>
      </c>
      <c r="O67" s="84">
        <v>0</v>
      </c>
      <c r="P67" s="89">
        <f t="shared" si="20"/>
        <v>0</v>
      </c>
      <c r="Q67" s="27">
        <f t="shared" si="21"/>
        <v>4000</v>
      </c>
      <c r="R67" s="28">
        <f t="shared" si="8"/>
        <v>4000</v>
      </c>
    </row>
    <row r="68" spans="1:18" ht="26.4">
      <c r="A68" s="155" t="s">
        <v>131</v>
      </c>
      <c r="B68" s="21" t="s">
        <v>135</v>
      </c>
      <c r="C68" s="21"/>
      <c r="D68" s="115" t="s">
        <v>618</v>
      </c>
      <c r="E68" s="20" t="s">
        <v>130</v>
      </c>
      <c r="F68" s="11" t="s">
        <v>55</v>
      </c>
      <c r="G68" s="127"/>
      <c r="H68" s="13"/>
      <c r="I68" s="12" t="s">
        <v>33</v>
      </c>
      <c r="J68" s="146" t="s">
        <v>742</v>
      </c>
      <c r="K68" s="89">
        <v>0</v>
      </c>
      <c r="L68" s="27">
        <v>7000</v>
      </c>
      <c r="M68" s="28">
        <f t="shared" si="19"/>
        <v>7000</v>
      </c>
      <c r="N68" s="98">
        <v>0</v>
      </c>
      <c r="O68" s="84">
        <v>0</v>
      </c>
      <c r="P68" s="89">
        <f t="shared" si="20"/>
        <v>0</v>
      </c>
      <c r="Q68" s="27">
        <f t="shared" si="21"/>
        <v>9000</v>
      </c>
      <c r="R68" s="28">
        <f t="shared" si="8"/>
        <v>9000</v>
      </c>
    </row>
    <row r="69" spans="1:18" ht="26.4">
      <c r="A69" s="155" t="s">
        <v>131</v>
      </c>
      <c r="B69" s="21" t="s">
        <v>132</v>
      </c>
      <c r="C69" s="21"/>
      <c r="D69" s="115" t="s">
        <v>618</v>
      </c>
      <c r="E69" s="20" t="s">
        <v>130</v>
      </c>
      <c r="F69" s="11" t="s">
        <v>55</v>
      </c>
      <c r="G69" s="127"/>
      <c r="H69" s="13"/>
      <c r="I69" s="12" t="s">
        <v>33</v>
      </c>
      <c r="J69" s="146" t="s">
        <v>742</v>
      </c>
      <c r="K69" s="89">
        <v>0</v>
      </c>
      <c r="L69" s="27">
        <v>8000</v>
      </c>
      <c r="M69" s="28">
        <f t="shared" si="19"/>
        <v>8000</v>
      </c>
      <c r="N69" s="98">
        <v>0</v>
      </c>
      <c r="O69" s="84">
        <v>0</v>
      </c>
      <c r="P69" s="89">
        <f t="shared" si="20"/>
        <v>0</v>
      </c>
      <c r="Q69" s="27">
        <f t="shared" si="21"/>
        <v>10000</v>
      </c>
      <c r="R69" s="28">
        <f t="shared" si="8"/>
        <v>10000</v>
      </c>
    </row>
    <row r="70" spans="1:18">
      <c r="A70" s="155" t="s">
        <v>136</v>
      </c>
      <c r="B70" s="21" t="s">
        <v>32</v>
      </c>
      <c r="C70" s="21"/>
      <c r="D70" s="115" t="s">
        <v>618</v>
      </c>
      <c r="E70" s="20" t="s">
        <v>54</v>
      </c>
      <c r="F70" s="11" t="s">
        <v>55</v>
      </c>
      <c r="G70" s="127"/>
      <c r="H70" s="13"/>
      <c r="I70" s="12" t="s">
        <v>33</v>
      </c>
      <c r="J70" s="146" t="s">
        <v>742</v>
      </c>
      <c r="K70" s="89">
        <v>41291000</v>
      </c>
      <c r="L70" s="27">
        <v>0</v>
      </c>
      <c r="M70" s="28">
        <f t="shared" si="19"/>
        <v>41291000</v>
      </c>
      <c r="N70" s="98">
        <v>0</v>
      </c>
      <c r="O70" s="84">
        <v>0</v>
      </c>
      <c r="P70" s="89">
        <f t="shared" si="20"/>
        <v>46378000</v>
      </c>
      <c r="Q70" s="27">
        <f t="shared" si="21"/>
        <v>0</v>
      </c>
      <c r="R70" s="28">
        <f t="shared" si="8"/>
        <v>46378000</v>
      </c>
    </row>
    <row r="71" spans="1:18">
      <c r="A71" s="155" t="s">
        <v>137</v>
      </c>
      <c r="B71" s="21" t="s">
        <v>138</v>
      </c>
      <c r="C71" s="21"/>
      <c r="D71" s="115" t="s">
        <v>618</v>
      </c>
      <c r="E71" s="20" t="s">
        <v>54</v>
      </c>
      <c r="F71" s="11" t="s">
        <v>55</v>
      </c>
      <c r="G71" s="127"/>
      <c r="H71" s="13"/>
      <c r="I71" s="12" t="s">
        <v>33</v>
      </c>
      <c r="J71" s="146" t="s">
        <v>742</v>
      </c>
      <c r="K71" s="89">
        <v>1399000</v>
      </c>
      <c r="L71" s="27">
        <v>68000</v>
      </c>
      <c r="M71" s="28">
        <f t="shared" si="19"/>
        <v>1467000</v>
      </c>
      <c r="N71" s="98">
        <v>0</v>
      </c>
      <c r="O71" s="84">
        <v>0</v>
      </c>
      <c r="P71" s="89">
        <f t="shared" si="20"/>
        <v>1572000</v>
      </c>
      <c r="Q71" s="27">
        <f t="shared" si="21"/>
        <v>80000</v>
      </c>
      <c r="R71" s="28">
        <f t="shared" si="8"/>
        <v>1652000</v>
      </c>
    </row>
    <row r="72" spans="1:18">
      <c r="A72" s="155" t="s">
        <v>139</v>
      </c>
      <c r="B72" s="21" t="s">
        <v>140</v>
      </c>
      <c r="C72" s="21"/>
      <c r="D72" s="115" t="s">
        <v>618</v>
      </c>
      <c r="E72" s="20" t="s">
        <v>54</v>
      </c>
      <c r="F72" s="11" t="s">
        <v>55</v>
      </c>
      <c r="G72" s="127"/>
      <c r="H72" s="13"/>
      <c r="I72" s="12" t="s">
        <v>33</v>
      </c>
      <c r="J72" s="146" t="s">
        <v>742</v>
      </c>
      <c r="K72" s="89">
        <v>0</v>
      </c>
      <c r="L72" s="27">
        <v>23000</v>
      </c>
      <c r="M72" s="28">
        <f t="shared" ref="M72:M83" si="22">SUM(K72+L72)</f>
        <v>23000</v>
      </c>
      <c r="N72" s="98">
        <v>0</v>
      </c>
      <c r="O72" s="84">
        <v>0</v>
      </c>
      <c r="P72" s="89">
        <f t="shared" si="20"/>
        <v>0</v>
      </c>
      <c r="Q72" s="27">
        <f t="shared" si="21"/>
        <v>27000</v>
      </c>
      <c r="R72" s="28">
        <f t="shared" ref="R72:R122" si="23">SUM(P72+Q72)</f>
        <v>27000</v>
      </c>
    </row>
    <row r="73" spans="1:18">
      <c r="A73" s="155" t="s">
        <v>137</v>
      </c>
      <c r="B73" s="21" t="s">
        <v>141</v>
      </c>
      <c r="C73" s="21"/>
      <c r="D73" s="115" t="s">
        <v>618</v>
      </c>
      <c r="E73" s="20" t="s">
        <v>54</v>
      </c>
      <c r="F73" s="11" t="s">
        <v>55</v>
      </c>
      <c r="G73" s="127"/>
      <c r="H73" s="13"/>
      <c r="I73" s="12" t="s">
        <v>33</v>
      </c>
      <c r="J73" s="146" t="s">
        <v>742</v>
      </c>
      <c r="K73" s="89">
        <v>0</v>
      </c>
      <c r="L73" s="27">
        <v>4000</v>
      </c>
      <c r="M73" s="28">
        <f t="shared" si="22"/>
        <v>4000</v>
      </c>
      <c r="N73" s="98">
        <v>0</v>
      </c>
      <c r="O73" s="84">
        <v>0</v>
      </c>
      <c r="P73" s="89">
        <f t="shared" si="20"/>
        <v>0</v>
      </c>
      <c r="Q73" s="27">
        <f t="shared" si="21"/>
        <v>5000</v>
      </c>
      <c r="R73" s="28">
        <f t="shared" si="23"/>
        <v>5000</v>
      </c>
    </row>
    <row r="74" spans="1:18" ht="26.4">
      <c r="A74" s="155" t="s">
        <v>137</v>
      </c>
      <c r="B74" s="21" t="s">
        <v>142</v>
      </c>
      <c r="C74" s="21"/>
      <c r="D74" s="115" t="s">
        <v>618</v>
      </c>
      <c r="E74" s="20" t="s">
        <v>143</v>
      </c>
      <c r="F74" s="11" t="s">
        <v>144</v>
      </c>
      <c r="G74" s="127"/>
      <c r="H74" s="13"/>
      <c r="I74" s="12" t="s">
        <v>33</v>
      </c>
      <c r="J74" s="146" t="s">
        <v>742</v>
      </c>
      <c r="K74" s="89">
        <v>17321000</v>
      </c>
      <c r="L74" s="27">
        <v>0</v>
      </c>
      <c r="M74" s="28">
        <f t="shared" si="22"/>
        <v>17321000</v>
      </c>
      <c r="N74" s="98">
        <v>0</v>
      </c>
      <c r="O74" s="84">
        <v>0</v>
      </c>
      <c r="P74" s="89">
        <f t="shared" si="20"/>
        <v>19455000</v>
      </c>
      <c r="Q74" s="27">
        <f t="shared" si="21"/>
        <v>0</v>
      </c>
      <c r="R74" s="28">
        <f t="shared" si="23"/>
        <v>19455000</v>
      </c>
    </row>
    <row r="75" spans="1:18">
      <c r="A75" s="155" t="s">
        <v>145</v>
      </c>
      <c r="B75" s="21" t="s">
        <v>146</v>
      </c>
      <c r="C75" s="21"/>
      <c r="D75" s="115" t="s">
        <v>618</v>
      </c>
      <c r="E75" s="20" t="s">
        <v>143</v>
      </c>
      <c r="F75" s="11" t="s">
        <v>144</v>
      </c>
      <c r="G75" s="127"/>
      <c r="H75" s="13"/>
      <c r="I75" s="12" t="s">
        <v>33</v>
      </c>
      <c r="J75" s="146" t="s">
        <v>742</v>
      </c>
      <c r="K75" s="89">
        <v>1636000</v>
      </c>
      <c r="L75" s="27">
        <v>0</v>
      </c>
      <c r="M75" s="28">
        <f t="shared" si="22"/>
        <v>1636000</v>
      </c>
      <c r="N75" s="98">
        <v>0</v>
      </c>
      <c r="O75" s="84">
        <v>0</v>
      </c>
      <c r="P75" s="89">
        <f t="shared" si="20"/>
        <v>1838000</v>
      </c>
      <c r="Q75" s="27">
        <f t="shared" si="21"/>
        <v>0</v>
      </c>
      <c r="R75" s="28">
        <f t="shared" si="23"/>
        <v>1838000</v>
      </c>
    </row>
    <row r="76" spans="1:18">
      <c r="A76" s="155" t="s">
        <v>147</v>
      </c>
      <c r="B76" s="21" t="s">
        <v>138</v>
      </c>
      <c r="C76" s="21"/>
      <c r="D76" s="115" t="s">
        <v>618</v>
      </c>
      <c r="E76" s="20" t="s">
        <v>143</v>
      </c>
      <c r="F76" s="11" t="s">
        <v>144</v>
      </c>
      <c r="G76" s="127"/>
      <c r="H76" s="13"/>
      <c r="I76" s="12" t="s">
        <v>92</v>
      </c>
      <c r="J76" s="146" t="s">
        <v>742</v>
      </c>
      <c r="K76" s="89">
        <v>815000</v>
      </c>
      <c r="L76" s="27">
        <v>0</v>
      </c>
      <c r="M76" s="28">
        <f t="shared" si="22"/>
        <v>815000</v>
      </c>
      <c r="N76" s="98">
        <v>0</v>
      </c>
      <c r="O76" s="84">
        <v>0</v>
      </c>
      <c r="P76" s="89">
        <f t="shared" si="20"/>
        <v>916000</v>
      </c>
      <c r="Q76" s="27">
        <f t="shared" si="21"/>
        <v>0</v>
      </c>
      <c r="R76" s="28">
        <f t="shared" si="23"/>
        <v>916000</v>
      </c>
    </row>
    <row r="77" spans="1:18">
      <c r="A77" s="155" t="s">
        <v>136</v>
      </c>
      <c r="B77" s="21" t="s">
        <v>148</v>
      </c>
      <c r="C77" s="21"/>
      <c r="D77" s="115" t="s">
        <v>618</v>
      </c>
      <c r="E77" s="20" t="s">
        <v>54</v>
      </c>
      <c r="F77" s="11" t="s">
        <v>55</v>
      </c>
      <c r="G77" s="127"/>
      <c r="H77" s="13"/>
      <c r="I77" s="12" t="s">
        <v>33</v>
      </c>
      <c r="J77" s="146" t="s">
        <v>742</v>
      </c>
      <c r="K77" s="89">
        <v>0</v>
      </c>
      <c r="L77" s="27">
        <v>256000</v>
      </c>
      <c r="M77" s="28">
        <f t="shared" si="22"/>
        <v>256000</v>
      </c>
      <c r="N77" s="98">
        <v>0</v>
      </c>
      <c r="O77" s="84">
        <v>0</v>
      </c>
      <c r="P77" s="89">
        <f t="shared" si="20"/>
        <v>0</v>
      </c>
      <c r="Q77" s="27">
        <f t="shared" si="21"/>
        <v>298000</v>
      </c>
      <c r="R77" s="28">
        <f t="shared" si="23"/>
        <v>298000</v>
      </c>
    </row>
    <row r="78" spans="1:18">
      <c r="A78" s="155" t="s">
        <v>149</v>
      </c>
      <c r="B78" s="21" t="s">
        <v>150</v>
      </c>
      <c r="C78" s="21" t="s">
        <v>50</v>
      </c>
      <c r="D78" s="115" t="s">
        <v>618</v>
      </c>
      <c r="E78" s="20" t="s">
        <v>151</v>
      </c>
      <c r="F78" s="11" t="s">
        <v>151</v>
      </c>
      <c r="G78" s="127"/>
      <c r="H78" s="13"/>
      <c r="I78" s="12" t="s">
        <v>152</v>
      </c>
      <c r="J78" s="146" t="s">
        <v>742</v>
      </c>
      <c r="K78" s="89">
        <v>929000</v>
      </c>
      <c r="L78" s="27">
        <v>0</v>
      </c>
      <c r="M78" s="28">
        <f t="shared" si="22"/>
        <v>929000</v>
      </c>
      <c r="N78" s="98">
        <v>0</v>
      </c>
      <c r="O78" s="84">
        <v>0</v>
      </c>
      <c r="P78" s="89">
        <f t="shared" si="20"/>
        <v>1044000</v>
      </c>
      <c r="Q78" s="27">
        <f t="shared" si="21"/>
        <v>0</v>
      </c>
      <c r="R78" s="28">
        <f t="shared" si="23"/>
        <v>1044000</v>
      </c>
    </row>
    <row r="79" spans="1:18">
      <c r="A79" s="155" t="s">
        <v>153</v>
      </c>
      <c r="B79" s="21"/>
      <c r="C79" s="21"/>
      <c r="D79" s="115" t="s">
        <v>618</v>
      </c>
      <c r="E79" s="20" t="s">
        <v>151</v>
      </c>
      <c r="F79" s="11" t="s">
        <v>151</v>
      </c>
      <c r="G79" s="127"/>
      <c r="H79" s="13"/>
      <c r="I79" s="12" t="s">
        <v>154</v>
      </c>
      <c r="J79" s="146" t="s">
        <v>742</v>
      </c>
      <c r="K79" s="89">
        <v>134000</v>
      </c>
      <c r="L79" s="27">
        <v>0</v>
      </c>
      <c r="M79" s="28">
        <f t="shared" si="22"/>
        <v>134000</v>
      </c>
      <c r="N79" s="98">
        <v>0</v>
      </c>
      <c r="O79" s="84">
        <v>0</v>
      </c>
      <c r="P79" s="89">
        <f t="shared" si="20"/>
        <v>151000</v>
      </c>
      <c r="Q79" s="27">
        <f t="shared" si="21"/>
        <v>0</v>
      </c>
      <c r="R79" s="28">
        <f t="shared" si="23"/>
        <v>151000</v>
      </c>
    </row>
    <row r="80" spans="1:18" s="2" customFormat="1" ht="26.4">
      <c r="A80" s="155" t="s">
        <v>129</v>
      </c>
      <c r="B80" s="21" t="s">
        <v>155</v>
      </c>
      <c r="C80" s="21"/>
      <c r="D80" s="115" t="s">
        <v>618</v>
      </c>
      <c r="E80" s="20" t="s">
        <v>54</v>
      </c>
      <c r="F80" s="11" t="s">
        <v>84</v>
      </c>
      <c r="G80" s="127"/>
      <c r="H80" s="13"/>
      <c r="I80" s="12" t="s">
        <v>156</v>
      </c>
      <c r="J80" s="146" t="s">
        <v>742</v>
      </c>
      <c r="K80" s="89">
        <v>0</v>
      </c>
      <c r="L80" s="27">
        <v>29000</v>
      </c>
      <c r="M80" s="28">
        <f t="shared" si="22"/>
        <v>29000</v>
      </c>
      <c r="N80" s="98">
        <v>0</v>
      </c>
      <c r="O80" s="84">
        <v>0</v>
      </c>
      <c r="P80" s="89">
        <f t="shared" si="20"/>
        <v>0</v>
      </c>
      <c r="Q80" s="27">
        <f t="shared" si="21"/>
        <v>34000</v>
      </c>
      <c r="R80" s="28">
        <f t="shared" si="23"/>
        <v>34000</v>
      </c>
    </row>
    <row r="81" spans="1:18">
      <c r="A81" s="155" t="s">
        <v>158</v>
      </c>
      <c r="B81" s="21" t="s">
        <v>157</v>
      </c>
      <c r="C81" s="21"/>
      <c r="D81" s="115" t="s">
        <v>618</v>
      </c>
      <c r="E81" s="20" t="s">
        <v>83</v>
      </c>
      <c r="F81" s="11" t="s">
        <v>84</v>
      </c>
      <c r="G81" s="127"/>
      <c r="H81" s="13"/>
      <c r="I81" s="12" t="s">
        <v>33</v>
      </c>
      <c r="J81" s="146" t="s">
        <v>742</v>
      </c>
      <c r="K81" s="89">
        <v>0</v>
      </c>
      <c r="L81" s="27">
        <v>46000</v>
      </c>
      <c r="M81" s="28">
        <f t="shared" si="22"/>
        <v>46000</v>
      </c>
      <c r="N81" s="98">
        <v>0</v>
      </c>
      <c r="O81" s="84">
        <v>0</v>
      </c>
      <c r="P81" s="89">
        <f t="shared" si="20"/>
        <v>0</v>
      </c>
      <c r="Q81" s="27">
        <f t="shared" si="21"/>
        <v>54000</v>
      </c>
      <c r="R81" s="28">
        <f t="shared" si="23"/>
        <v>54000</v>
      </c>
    </row>
    <row r="82" spans="1:18">
      <c r="A82" s="155" t="s">
        <v>158</v>
      </c>
      <c r="B82" s="21" t="s">
        <v>159</v>
      </c>
      <c r="C82" s="21"/>
      <c r="D82" s="115" t="s">
        <v>618</v>
      </c>
      <c r="E82" s="20" t="s">
        <v>83</v>
      </c>
      <c r="F82" s="11" t="s">
        <v>84</v>
      </c>
      <c r="G82" s="127"/>
      <c r="H82" s="13"/>
      <c r="I82" s="12" t="s">
        <v>33</v>
      </c>
      <c r="J82" s="146" t="s">
        <v>742</v>
      </c>
      <c r="K82" s="89">
        <v>0</v>
      </c>
      <c r="L82" s="27">
        <v>114000</v>
      </c>
      <c r="M82" s="28">
        <f t="shared" si="22"/>
        <v>114000</v>
      </c>
      <c r="N82" s="98">
        <v>0</v>
      </c>
      <c r="O82" s="84">
        <v>0</v>
      </c>
      <c r="P82" s="89">
        <f t="shared" si="20"/>
        <v>0</v>
      </c>
      <c r="Q82" s="27">
        <f t="shared" si="21"/>
        <v>133000</v>
      </c>
      <c r="R82" s="28">
        <f t="shared" si="23"/>
        <v>133000</v>
      </c>
    </row>
    <row r="83" spans="1:18" ht="26.4">
      <c r="A83" s="155" t="s">
        <v>160</v>
      </c>
      <c r="B83" s="21" t="s">
        <v>161</v>
      </c>
      <c r="C83" s="21"/>
      <c r="D83" s="115" t="s">
        <v>618</v>
      </c>
      <c r="E83" s="20" t="s">
        <v>83</v>
      </c>
      <c r="F83" s="11" t="s">
        <v>84</v>
      </c>
      <c r="G83" s="127"/>
      <c r="H83" s="13"/>
      <c r="I83" s="12" t="s">
        <v>162</v>
      </c>
      <c r="J83" s="146" t="s">
        <v>742</v>
      </c>
      <c r="K83" s="89">
        <v>535000</v>
      </c>
      <c r="L83" s="27">
        <v>0</v>
      </c>
      <c r="M83" s="28">
        <f t="shared" si="22"/>
        <v>535000</v>
      </c>
      <c r="N83" s="98">
        <v>0</v>
      </c>
      <c r="O83" s="84">
        <v>0</v>
      </c>
      <c r="P83" s="89">
        <f t="shared" si="20"/>
        <v>601000</v>
      </c>
      <c r="Q83" s="27">
        <f t="shared" si="21"/>
        <v>0</v>
      </c>
      <c r="R83" s="28">
        <f t="shared" si="23"/>
        <v>601000</v>
      </c>
    </row>
    <row r="84" spans="1:18" ht="13.8" thickBot="1">
      <c r="A84" s="158" t="s">
        <v>27</v>
      </c>
      <c r="B84" s="91"/>
      <c r="C84" s="91"/>
      <c r="D84" s="113"/>
      <c r="E84" s="92"/>
      <c r="F84" s="92"/>
      <c r="G84" s="93"/>
      <c r="H84" s="93"/>
      <c r="I84" s="93"/>
      <c r="J84" s="93"/>
      <c r="K84" s="96">
        <f>SUM(K64:K83)</f>
        <v>114915000</v>
      </c>
      <c r="L84" s="94">
        <f>SUM(L64:L83)</f>
        <v>3685000</v>
      </c>
      <c r="M84" s="94">
        <f>SUM(M64:M83)</f>
        <v>118600000</v>
      </c>
      <c r="N84" s="97">
        <f t="shared" ref="N84:P84" si="24">SUM(N64:N83)</f>
        <v>0</v>
      </c>
      <c r="O84" s="94">
        <f t="shared" si="24"/>
        <v>0</v>
      </c>
      <c r="P84" s="94">
        <f t="shared" si="24"/>
        <v>129075000</v>
      </c>
      <c r="Q84" s="94">
        <f>SUM(Q64:Q83)</f>
        <v>4292000</v>
      </c>
      <c r="R84" s="94">
        <f>SUM(R64:R83)</f>
        <v>133367000</v>
      </c>
    </row>
    <row r="85" spans="1:18" ht="16.2" thickTop="1">
      <c r="A85" s="6" t="s">
        <v>163</v>
      </c>
      <c r="B85" s="14"/>
      <c r="C85" s="14"/>
      <c r="D85" s="114"/>
      <c r="E85" s="15"/>
      <c r="F85" s="15"/>
      <c r="G85" s="16"/>
      <c r="H85" s="16"/>
      <c r="I85" s="16"/>
      <c r="J85" s="16"/>
      <c r="K85" s="25"/>
      <c r="L85" s="25"/>
      <c r="M85" s="26"/>
      <c r="N85" s="85"/>
      <c r="O85" s="85"/>
      <c r="P85" s="85"/>
      <c r="Q85" s="25"/>
      <c r="R85" s="26"/>
    </row>
    <row r="86" spans="1:18" ht="13.5" customHeight="1">
      <c r="A86" s="155" t="s">
        <v>164</v>
      </c>
      <c r="B86" s="21" t="s">
        <v>672</v>
      </c>
      <c r="C86" s="21" t="s">
        <v>165</v>
      </c>
      <c r="D86" s="115"/>
      <c r="E86" s="20"/>
      <c r="F86" s="11"/>
      <c r="G86" s="127"/>
      <c r="H86" s="13"/>
      <c r="I86" s="12" t="s">
        <v>166</v>
      </c>
      <c r="J86" s="146" t="s">
        <v>742</v>
      </c>
      <c r="K86" s="89">
        <v>133000</v>
      </c>
      <c r="L86" s="27">
        <v>0</v>
      </c>
      <c r="M86" s="28">
        <f>K86+L86</f>
        <v>133000</v>
      </c>
      <c r="N86" s="98">
        <v>0</v>
      </c>
      <c r="O86" s="84">
        <v>0</v>
      </c>
      <c r="P86" s="89">
        <f t="shared" ref="P86" si="25">IF(J86="TG",ROUNDUP((K86+N86)*($L$6/$K$6),-3),ROUNDUP((K86+N86)*($L$8/$K$8),-3))</f>
        <v>150000</v>
      </c>
      <c r="Q86" s="27">
        <f>ROUNDUP((L86+O86)*($L$7/$K$7),-3)</f>
        <v>0</v>
      </c>
      <c r="R86" s="28">
        <f>P86+Q86</f>
        <v>150000</v>
      </c>
    </row>
    <row r="87" spans="1:18" ht="13.8" thickBot="1">
      <c r="A87" s="158" t="s">
        <v>27</v>
      </c>
      <c r="B87" s="91"/>
      <c r="C87" s="91"/>
      <c r="D87" s="113"/>
      <c r="E87" s="92"/>
      <c r="F87" s="92"/>
      <c r="G87" s="93"/>
      <c r="H87" s="93"/>
      <c r="I87" s="93"/>
      <c r="J87" s="93"/>
      <c r="K87" s="96">
        <f>SUM(K86)</f>
        <v>133000</v>
      </c>
      <c r="L87" s="94">
        <f>SUM(L86)</f>
        <v>0</v>
      </c>
      <c r="M87" s="94">
        <f>SUM(M86)</f>
        <v>133000</v>
      </c>
      <c r="N87" s="97">
        <f t="shared" ref="N87:P87" si="26">SUM(N86)</f>
        <v>0</v>
      </c>
      <c r="O87" s="94">
        <f t="shared" si="26"/>
        <v>0</v>
      </c>
      <c r="P87" s="94">
        <f t="shared" si="26"/>
        <v>150000</v>
      </c>
      <c r="Q87" s="94">
        <f>SUM(Q86)</f>
        <v>0</v>
      </c>
      <c r="R87" s="94">
        <f>SUM(R86)</f>
        <v>150000</v>
      </c>
    </row>
    <row r="88" spans="1:18" ht="16.2" thickTop="1">
      <c r="A88" s="6" t="s">
        <v>167</v>
      </c>
      <c r="B88" s="14"/>
      <c r="C88" s="14"/>
      <c r="D88" s="114"/>
      <c r="E88" s="15"/>
      <c r="F88" s="15"/>
      <c r="G88" s="16"/>
      <c r="H88" s="16"/>
      <c r="I88" s="16"/>
      <c r="J88" s="16"/>
      <c r="K88" s="25"/>
      <c r="L88" s="25"/>
      <c r="M88" s="26"/>
      <c r="N88" s="85"/>
      <c r="O88" s="85"/>
      <c r="P88" s="85"/>
      <c r="Q88" s="25"/>
      <c r="R88" s="26"/>
    </row>
    <row r="89" spans="1:18" s="2" customFormat="1" ht="26.4">
      <c r="A89" s="155" t="s">
        <v>168</v>
      </c>
      <c r="B89" s="21" t="s">
        <v>675</v>
      </c>
      <c r="C89" s="21"/>
      <c r="D89" s="115"/>
      <c r="E89" s="20" t="s">
        <v>54</v>
      </c>
      <c r="F89" s="11" t="s">
        <v>55</v>
      </c>
      <c r="G89" s="127"/>
      <c r="H89" s="13"/>
      <c r="I89" s="12" t="s">
        <v>169</v>
      </c>
      <c r="J89" s="146" t="s">
        <v>742</v>
      </c>
      <c r="K89" s="89">
        <v>3211000</v>
      </c>
      <c r="L89" s="27">
        <v>0</v>
      </c>
      <c r="M89" s="28">
        <f t="shared" ref="M89:M109" si="27">SUM(K89+L89)</f>
        <v>3211000</v>
      </c>
      <c r="N89" s="98">
        <v>0</v>
      </c>
      <c r="O89" s="84">
        <v>0</v>
      </c>
      <c r="P89" s="89">
        <f t="shared" ref="P89:P109" si="28">IF(J89="TG",ROUNDUP((K89+N89)*($L$6/$K$6),-3),ROUNDUP((K89+N89)*($L$8/$K$8),-3))</f>
        <v>3607000</v>
      </c>
      <c r="Q89" s="27">
        <f t="shared" ref="Q89:Q109" si="29">ROUNDUP((L89+O89)*($L$7/$K$7),-3)</f>
        <v>0</v>
      </c>
      <c r="R89" s="28">
        <f t="shared" si="23"/>
        <v>3607000</v>
      </c>
    </row>
    <row r="90" spans="1:18" s="2" customFormat="1">
      <c r="A90" s="155" t="s">
        <v>168</v>
      </c>
      <c r="B90" s="21" t="s">
        <v>676</v>
      </c>
      <c r="C90" s="21"/>
      <c r="D90" s="115"/>
      <c r="E90" s="20" t="s">
        <v>54</v>
      </c>
      <c r="F90" s="11" t="s">
        <v>55</v>
      </c>
      <c r="G90" s="127"/>
      <c r="H90" s="13"/>
      <c r="I90" s="12" t="s">
        <v>169</v>
      </c>
      <c r="J90" s="146" t="s">
        <v>742</v>
      </c>
      <c r="K90" s="89">
        <v>3345000</v>
      </c>
      <c r="L90" s="27">
        <v>0</v>
      </c>
      <c r="M90" s="28">
        <f t="shared" si="27"/>
        <v>3345000</v>
      </c>
      <c r="N90" s="98">
        <v>0</v>
      </c>
      <c r="O90" s="84">
        <v>0</v>
      </c>
      <c r="P90" s="89">
        <f t="shared" si="28"/>
        <v>3758000</v>
      </c>
      <c r="Q90" s="27">
        <f t="shared" si="29"/>
        <v>0</v>
      </c>
      <c r="R90" s="28">
        <f t="shared" si="23"/>
        <v>3758000</v>
      </c>
    </row>
    <row r="91" spans="1:18" s="2" customFormat="1">
      <c r="A91" s="155" t="s">
        <v>168</v>
      </c>
      <c r="B91" s="21" t="s">
        <v>677</v>
      </c>
      <c r="C91" s="21"/>
      <c r="D91" s="115"/>
      <c r="E91" s="20" t="s">
        <v>54</v>
      </c>
      <c r="F91" s="11" t="s">
        <v>55</v>
      </c>
      <c r="G91" s="127"/>
      <c r="H91" s="13"/>
      <c r="I91" s="12" t="s">
        <v>169</v>
      </c>
      <c r="J91" s="146" t="s">
        <v>742</v>
      </c>
      <c r="K91" s="89">
        <v>186000</v>
      </c>
      <c r="L91" s="27">
        <v>0</v>
      </c>
      <c r="M91" s="28">
        <f t="shared" si="27"/>
        <v>186000</v>
      </c>
      <c r="N91" s="98">
        <v>0</v>
      </c>
      <c r="O91" s="84">
        <v>0</v>
      </c>
      <c r="P91" s="89">
        <f t="shared" si="28"/>
        <v>209000</v>
      </c>
      <c r="Q91" s="27">
        <f t="shared" si="29"/>
        <v>0</v>
      </c>
      <c r="R91" s="28">
        <f t="shared" si="23"/>
        <v>209000</v>
      </c>
    </row>
    <row r="92" spans="1:18" s="2" customFormat="1">
      <c r="A92" s="155" t="s">
        <v>168</v>
      </c>
      <c r="B92" s="21" t="s">
        <v>678</v>
      </c>
      <c r="C92" s="21"/>
      <c r="D92" s="115"/>
      <c r="E92" s="20" t="s">
        <v>54</v>
      </c>
      <c r="F92" s="11" t="s">
        <v>55</v>
      </c>
      <c r="G92" s="127"/>
      <c r="H92" s="13"/>
      <c r="I92" s="12" t="s">
        <v>169</v>
      </c>
      <c r="J92" s="146" t="s">
        <v>742</v>
      </c>
      <c r="K92" s="89">
        <v>670000</v>
      </c>
      <c r="L92" s="27">
        <v>0</v>
      </c>
      <c r="M92" s="28">
        <f t="shared" si="27"/>
        <v>670000</v>
      </c>
      <c r="N92" s="98">
        <v>0</v>
      </c>
      <c r="O92" s="84">
        <v>0</v>
      </c>
      <c r="P92" s="89">
        <f t="shared" si="28"/>
        <v>753000</v>
      </c>
      <c r="Q92" s="27">
        <f t="shared" si="29"/>
        <v>0</v>
      </c>
      <c r="R92" s="28">
        <f t="shared" si="23"/>
        <v>753000</v>
      </c>
    </row>
    <row r="93" spans="1:18" s="2" customFormat="1">
      <c r="A93" s="155" t="s">
        <v>168</v>
      </c>
      <c r="B93" s="21" t="s">
        <v>679</v>
      </c>
      <c r="C93" s="21"/>
      <c r="D93" s="115"/>
      <c r="E93" s="20" t="s">
        <v>54</v>
      </c>
      <c r="F93" s="11" t="s">
        <v>55</v>
      </c>
      <c r="G93" s="127"/>
      <c r="H93" s="13"/>
      <c r="I93" s="12" t="s">
        <v>169</v>
      </c>
      <c r="J93" s="146" t="s">
        <v>742</v>
      </c>
      <c r="K93" s="89">
        <v>1564000</v>
      </c>
      <c r="L93" s="27">
        <v>0</v>
      </c>
      <c r="M93" s="28">
        <f t="shared" si="27"/>
        <v>1564000</v>
      </c>
      <c r="N93" s="98">
        <v>0</v>
      </c>
      <c r="O93" s="84">
        <v>0</v>
      </c>
      <c r="P93" s="89">
        <f t="shared" si="28"/>
        <v>1757000</v>
      </c>
      <c r="Q93" s="27">
        <f t="shared" si="29"/>
        <v>0</v>
      </c>
      <c r="R93" s="28">
        <f t="shared" si="23"/>
        <v>1757000</v>
      </c>
    </row>
    <row r="94" spans="1:18" s="2" customFormat="1">
      <c r="A94" s="155" t="s">
        <v>170</v>
      </c>
      <c r="B94" s="21" t="s">
        <v>170</v>
      </c>
      <c r="C94" s="21"/>
      <c r="D94" s="115"/>
      <c r="E94" s="20" t="s">
        <v>130</v>
      </c>
      <c r="F94" s="11" t="s">
        <v>171</v>
      </c>
      <c r="G94" s="127"/>
      <c r="H94" s="13"/>
      <c r="I94" s="12" t="s">
        <v>169</v>
      </c>
      <c r="J94" s="146" t="s">
        <v>742</v>
      </c>
      <c r="K94" s="89">
        <v>2676000</v>
      </c>
      <c r="L94" s="27">
        <v>0</v>
      </c>
      <c r="M94" s="28">
        <f t="shared" si="27"/>
        <v>2676000</v>
      </c>
      <c r="N94" s="98">
        <v>0</v>
      </c>
      <c r="O94" s="84">
        <v>0</v>
      </c>
      <c r="P94" s="89">
        <f t="shared" si="28"/>
        <v>3006000</v>
      </c>
      <c r="Q94" s="27">
        <f t="shared" si="29"/>
        <v>0</v>
      </c>
      <c r="R94" s="28">
        <f t="shared" si="23"/>
        <v>3006000</v>
      </c>
    </row>
    <row r="95" spans="1:18" s="2" customFormat="1">
      <c r="A95" s="155" t="s">
        <v>172</v>
      </c>
      <c r="B95" s="21" t="s">
        <v>173</v>
      </c>
      <c r="C95" s="21"/>
      <c r="D95" s="115"/>
      <c r="E95" s="20" t="s">
        <v>54</v>
      </c>
      <c r="F95" s="11" t="s">
        <v>171</v>
      </c>
      <c r="G95" s="127"/>
      <c r="H95" s="13"/>
      <c r="I95" s="12" t="s">
        <v>174</v>
      </c>
      <c r="J95" s="146" t="s">
        <v>742</v>
      </c>
      <c r="K95" s="89">
        <v>101000</v>
      </c>
      <c r="L95" s="27">
        <v>0</v>
      </c>
      <c r="M95" s="28">
        <f t="shared" si="27"/>
        <v>101000</v>
      </c>
      <c r="N95" s="98">
        <v>0</v>
      </c>
      <c r="O95" s="84">
        <v>0</v>
      </c>
      <c r="P95" s="89">
        <f t="shared" si="28"/>
        <v>114000</v>
      </c>
      <c r="Q95" s="27">
        <f t="shared" si="29"/>
        <v>0</v>
      </c>
      <c r="R95" s="28">
        <f t="shared" si="23"/>
        <v>114000</v>
      </c>
    </row>
    <row r="96" spans="1:18" s="2" customFormat="1" ht="52.8">
      <c r="A96" s="155" t="s">
        <v>175</v>
      </c>
      <c r="B96" s="21" t="s">
        <v>176</v>
      </c>
      <c r="C96" s="21"/>
      <c r="D96" s="115"/>
      <c r="E96" s="20" t="s">
        <v>54</v>
      </c>
      <c r="F96" s="11" t="s">
        <v>84</v>
      </c>
      <c r="G96" s="127"/>
      <c r="H96" s="13"/>
      <c r="I96" s="12" t="s">
        <v>177</v>
      </c>
      <c r="J96" s="146" t="s">
        <v>742</v>
      </c>
      <c r="K96" s="89">
        <v>398000</v>
      </c>
      <c r="L96" s="27">
        <v>0</v>
      </c>
      <c r="M96" s="28">
        <f t="shared" si="27"/>
        <v>398000</v>
      </c>
      <c r="N96" s="98">
        <v>0</v>
      </c>
      <c r="O96" s="84">
        <v>0</v>
      </c>
      <c r="P96" s="89">
        <f t="shared" si="28"/>
        <v>448000</v>
      </c>
      <c r="Q96" s="27">
        <f t="shared" si="29"/>
        <v>0</v>
      </c>
      <c r="R96" s="28">
        <f t="shared" si="23"/>
        <v>448000</v>
      </c>
    </row>
    <row r="97" spans="1:18" s="2" customFormat="1">
      <c r="A97" s="155" t="s">
        <v>178</v>
      </c>
      <c r="B97" s="21" t="s">
        <v>179</v>
      </c>
      <c r="C97" s="21"/>
      <c r="D97" s="115"/>
      <c r="E97" s="20" t="s">
        <v>54</v>
      </c>
      <c r="F97" s="11" t="s">
        <v>84</v>
      </c>
      <c r="G97" s="127"/>
      <c r="H97" s="13"/>
      <c r="I97" s="12" t="s">
        <v>180</v>
      </c>
      <c r="J97" s="146" t="s">
        <v>742</v>
      </c>
      <c r="K97" s="89">
        <v>251000</v>
      </c>
      <c r="L97" s="27">
        <v>0</v>
      </c>
      <c r="M97" s="28">
        <f t="shared" si="27"/>
        <v>251000</v>
      </c>
      <c r="N97" s="98">
        <v>0</v>
      </c>
      <c r="O97" s="84">
        <v>0</v>
      </c>
      <c r="P97" s="89">
        <f t="shared" si="28"/>
        <v>282000</v>
      </c>
      <c r="Q97" s="27">
        <f t="shared" si="29"/>
        <v>0</v>
      </c>
      <c r="R97" s="28">
        <f t="shared" si="23"/>
        <v>282000</v>
      </c>
    </row>
    <row r="98" spans="1:18">
      <c r="A98" s="155" t="s">
        <v>181</v>
      </c>
      <c r="B98" s="21" t="s">
        <v>182</v>
      </c>
      <c r="C98" s="21"/>
      <c r="D98" s="115"/>
      <c r="E98" s="20" t="s">
        <v>54</v>
      </c>
      <c r="F98" s="11" t="s">
        <v>84</v>
      </c>
      <c r="G98" s="127"/>
      <c r="H98" s="13"/>
      <c r="I98" s="12" t="s">
        <v>183</v>
      </c>
      <c r="J98" s="146" t="s">
        <v>742</v>
      </c>
      <c r="K98" s="89">
        <v>267000</v>
      </c>
      <c r="L98" s="27">
        <v>13000</v>
      </c>
      <c r="M98" s="28">
        <f t="shared" si="27"/>
        <v>280000</v>
      </c>
      <c r="N98" s="98">
        <v>0</v>
      </c>
      <c r="O98" s="84">
        <v>0</v>
      </c>
      <c r="P98" s="89">
        <f t="shared" si="28"/>
        <v>300000</v>
      </c>
      <c r="Q98" s="27">
        <f t="shared" si="29"/>
        <v>16000</v>
      </c>
      <c r="R98" s="28">
        <f t="shared" si="23"/>
        <v>316000</v>
      </c>
    </row>
    <row r="99" spans="1:18" s="2" customFormat="1">
      <c r="A99" s="155" t="s">
        <v>184</v>
      </c>
      <c r="B99" s="21" t="s">
        <v>673</v>
      </c>
      <c r="C99" s="21" t="s">
        <v>115</v>
      </c>
      <c r="D99" s="115"/>
      <c r="E99" s="20" t="s">
        <v>54</v>
      </c>
      <c r="F99" s="11" t="s">
        <v>84</v>
      </c>
      <c r="G99" s="127"/>
      <c r="H99" s="13"/>
      <c r="I99" s="12" t="s">
        <v>185</v>
      </c>
      <c r="J99" s="146" t="s">
        <v>742</v>
      </c>
      <c r="K99" s="89">
        <v>65000</v>
      </c>
      <c r="L99" s="27">
        <v>0</v>
      </c>
      <c r="M99" s="28">
        <f t="shared" si="27"/>
        <v>65000</v>
      </c>
      <c r="N99" s="98">
        <v>0</v>
      </c>
      <c r="O99" s="84">
        <v>0</v>
      </c>
      <c r="P99" s="89">
        <f t="shared" si="28"/>
        <v>74000</v>
      </c>
      <c r="Q99" s="27">
        <f t="shared" si="29"/>
        <v>0</v>
      </c>
      <c r="R99" s="28">
        <f t="shared" si="23"/>
        <v>74000</v>
      </c>
    </row>
    <row r="100" spans="1:18" s="2" customFormat="1" ht="26.4">
      <c r="A100" s="155" t="s">
        <v>186</v>
      </c>
      <c r="B100" s="21" t="s">
        <v>674</v>
      </c>
      <c r="C100" s="21"/>
      <c r="D100" s="115"/>
      <c r="E100" s="20" t="s">
        <v>83</v>
      </c>
      <c r="F100" s="11" t="s">
        <v>84</v>
      </c>
      <c r="G100" s="127"/>
      <c r="H100" s="13"/>
      <c r="I100" s="12" t="s">
        <v>187</v>
      </c>
      <c r="J100" s="146" t="s">
        <v>742</v>
      </c>
      <c r="K100" s="89">
        <v>0</v>
      </c>
      <c r="L100" s="27">
        <v>115000</v>
      </c>
      <c r="M100" s="28">
        <f t="shared" si="27"/>
        <v>115000</v>
      </c>
      <c r="N100" s="98">
        <v>0</v>
      </c>
      <c r="O100" s="84">
        <v>0</v>
      </c>
      <c r="P100" s="89">
        <f t="shared" si="28"/>
        <v>0</v>
      </c>
      <c r="Q100" s="27">
        <f t="shared" si="29"/>
        <v>134000</v>
      </c>
      <c r="R100" s="28">
        <f t="shared" si="23"/>
        <v>134000</v>
      </c>
    </row>
    <row r="101" spans="1:18" s="2" customFormat="1" ht="26.4">
      <c r="A101" s="155" t="s">
        <v>188</v>
      </c>
      <c r="B101" s="21" t="s">
        <v>189</v>
      </c>
      <c r="C101" s="21"/>
      <c r="D101" s="115"/>
      <c r="E101" s="20" t="s">
        <v>190</v>
      </c>
      <c r="F101" s="11" t="s">
        <v>84</v>
      </c>
      <c r="G101" s="127"/>
      <c r="H101" s="13"/>
      <c r="I101" s="12" t="s">
        <v>187</v>
      </c>
      <c r="J101" s="146" t="s">
        <v>742</v>
      </c>
      <c r="K101" s="89">
        <v>0</v>
      </c>
      <c r="L101" s="27">
        <v>1032000</v>
      </c>
      <c r="M101" s="28">
        <f t="shared" si="27"/>
        <v>1032000</v>
      </c>
      <c r="N101" s="98">
        <v>0</v>
      </c>
      <c r="O101" s="84">
        <v>0</v>
      </c>
      <c r="P101" s="89">
        <f t="shared" si="28"/>
        <v>0</v>
      </c>
      <c r="Q101" s="27">
        <f t="shared" si="29"/>
        <v>1200000</v>
      </c>
      <c r="R101" s="28">
        <f t="shared" si="23"/>
        <v>1200000</v>
      </c>
    </row>
    <row r="102" spans="1:18" s="2" customFormat="1">
      <c r="A102" s="155" t="s">
        <v>191</v>
      </c>
      <c r="B102" s="21" t="s">
        <v>192</v>
      </c>
      <c r="C102" s="21"/>
      <c r="D102" s="115"/>
      <c r="E102" s="20" t="s">
        <v>190</v>
      </c>
      <c r="F102" s="11" t="s">
        <v>84</v>
      </c>
      <c r="G102" s="127"/>
      <c r="H102" s="13"/>
      <c r="I102" s="12" t="s">
        <v>193</v>
      </c>
      <c r="J102" s="146" t="s">
        <v>742</v>
      </c>
      <c r="K102" s="89">
        <v>65000</v>
      </c>
      <c r="L102" s="27">
        <v>0</v>
      </c>
      <c r="M102" s="28">
        <f t="shared" si="27"/>
        <v>65000</v>
      </c>
      <c r="N102" s="98">
        <v>0</v>
      </c>
      <c r="O102" s="84">
        <v>0</v>
      </c>
      <c r="P102" s="89">
        <f t="shared" si="28"/>
        <v>74000</v>
      </c>
      <c r="Q102" s="27">
        <f t="shared" si="29"/>
        <v>0</v>
      </c>
      <c r="R102" s="28">
        <f t="shared" si="23"/>
        <v>74000</v>
      </c>
    </row>
    <row r="103" spans="1:18" s="2" customFormat="1" ht="26.4">
      <c r="A103" s="155" t="s">
        <v>194</v>
      </c>
      <c r="B103" s="21" t="s">
        <v>195</v>
      </c>
      <c r="C103" s="21"/>
      <c r="D103" s="115"/>
      <c r="E103" s="20" t="s">
        <v>196</v>
      </c>
      <c r="F103" s="11" t="s">
        <v>84</v>
      </c>
      <c r="G103" s="127"/>
      <c r="H103" s="13"/>
      <c r="I103" s="12" t="s">
        <v>193</v>
      </c>
      <c r="J103" s="146" t="s">
        <v>742</v>
      </c>
      <c r="K103" s="89">
        <v>97000</v>
      </c>
      <c r="L103" s="27">
        <v>0</v>
      </c>
      <c r="M103" s="28">
        <f t="shared" si="27"/>
        <v>97000</v>
      </c>
      <c r="N103" s="98">
        <v>0</v>
      </c>
      <c r="O103" s="84">
        <v>0</v>
      </c>
      <c r="P103" s="89">
        <f t="shared" si="28"/>
        <v>109000</v>
      </c>
      <c r="Q103" s="27">
        <f t="shared" si="29"/>
        <v>0</v>
      </c>
      <c r="R103" s="28">
        <f t="shared" si="23"/>
        <v>109000</v>
      </c>
    </row>
    <row r="104" spans="1:18" s="2" customFormat="1">
      <c r="A104" s="155" t="s">
        <v>197</v>
      </c>
      <c r="B104" s="21" t="s">
        <v>198</v>
      </c>
      <c r="C104" s="21"/>
      <c r="D104" s="115"/>
      <c r="E104" s="20" t="s">
        <v>190</v>
      </c>
      <c r="F104" s="11" t="s">
        <v>55</v>
      </c>
      <c r="G104" s="127"/>
      <c r="H104" s="13"/>
      <c r="I104" s="12" t="s">
        <v>193</v>
      </c>
      <c r="J104" s="146" t="s">
        <v>742</v>
      </c>
      <c r="K104" s="89">
        <v>192000</v>
      </c>
      <c r="L104" s="27">
        <v>0</v>
      </c>
      <c r="M104" s="28">
        <f t="shared" si="27"/>
        <v>192000</v>
      </c>
      <c r="N104" s="98">
        <v>0</v>
      </c>
      <c r="O104" s="84">
        <v>0</v>
      </c>
      <c r="P104" s="89">
        <f t="shared" si="28"/>
        <v>216000</v>
      </c>
      <c r="Q104" s="27">
        <f t="shared" si="29"/>
        <v>0</v>
      </c>
      <c r="R104" s="28">
        <f t="shared" si="23"/>
        <v>216000</v>
      </c>
    </row>
    <row r="105" spans="1:18" s="2" customFormat="1">
      <c r="A105" s="155" t="s">
        <v>199</v>
      </c>
      <c r="B105" s="21" t="s">
        <v>200</v>
      </c>
      <c r="C105" s="21"/>
      <c r="D105" s="115"/>
      <c r="E105" s="20" t="s">
        <v>190</v>
      </c>
      <c r="F105" s="11" t="s">
        <v>55</v>
      </c>
      <c r="G105" s="127"/>
      <c r="H105" s="13"/>
      <c r="I105" s="12" t="s">
        <v>193</v>
      </c>
      <c r="J105" s="146" t="s">
        <v>742</v>
      </c>
      <c r="K105" s="89">
        <v>65000</v>
      </c>
      <c r="L105" s="27">
        <v>0</v>
      </c>
      <c r="M105" s="28">
        <f t="shared" si="27"/>
        <v>65000</v>
      </c>
      <c r="N105" s="98">
        <v>0</v>
      </c>
      <c r="O105" s="84">
        <v>0</v>
      </c>
      <c r="P105" s="89">
        <f t="shared" si="28"/>
        <v>74000</v>
      </c>
      <c r="Q105" s="27">
        <f t="shared" si="29"/>
        <v>0</v>
      </c>
      <c r="R105" s="28">
        <f t="shared" si="23"/>
        <v>74000</v>
      </c>
    </row>
    <row r="106" spans="1:18" s="2" customFormat="1">
      <c r="A106" s="155" t="s">
        <v>201</v>
      </c>
      <c r="B106" s="21" t="s">
        <v>202</v>
      </c>
      <c r="C106" s="21"/>
      <c r="D106" s="115"/>
      <c r="E106" s="20" t="s">
        <v>190</v>
      </c>
      <c r="F106" s="11" t="s">
        <v>55</v>
      </c>
      <c r="G106" s="127"/>
      <c r="H106" s="13"/>
      <c r="I106" s="12" t="s">
        <v>193</v>
      </c>
      <c r="J106" s="146" t="s">
        <v>742</v>
      </c>
      <c r="K106" s="89">
        <v>166000</v>
      </c>
      <c r="L106" s="27">
        <v>0</v>
      </c>
      <c r="M106" s="28">
        <f t="shared" si="27"/>
        <v>166000</v>
      </c>
      <c r="N106" s="98">
        <v>0</v>
      </c>
      <c r="O106" s="84">
        <v>0</v>
      </c>
      <c r="P106" s="89">
        <f t="shared" si="28"/>
        <v>187000</v>
      </c>
      <c r="Q106" s="27">
        <f t="shared" si="29"/>
        <v>0</v>
      </c>
      <c r="R106" s="28">
        <f t="shared" si="23"/>
        <v>187000</v>
      </c>
    </row>
    <row r="107" spans="1:18" s="2" customFormat="1">
      <c r="A107" s="155" t="s">
        <v>203</v>
      </c>
      <c r="B107" s="21" t="s">
        <v>204</v>
      </c>
      <c r="C107" s="21"/>
      <c r="D107" s="115"/>
      <c r="E107" s="20" t="s">
        <v>190</v>
      </c>
      <c r="F107" s="11" t="s">
        <v>55</v>
      </c>
      <c r="G107" s="127"/>
      <c r="H107" s="13"/>
      <c r="I107" s="12" t="s">
        <v>193</v>
      </c>
      <c r="J107" s="146" t="s">
        <v>742</v>
      </c>
      <c r="K107" s="89">
        <v>83000</v>
      </c>
      <c r="L107" s="27">
        <v>0</v>
      </c>
      <c r="M107" s="28">
        <f t="shared" si="27"/>
        <v>83000</v>
      </c>
      <c r="N107" s="98">
        <v>0</v>
      </c>
      <c r="O107" s="84">
        <v>0</v>
      </c>
      <c r="P107" s="89">
        <f t="shared" si="28"/>
        <v>94000</v>
      </c>
      <c r="Q107" s="27">
        <f t="shared" si="29"/>
        <v>0</v>
      </c>
      <c r="R107" s="28">
        <f t="shared" si="23"/>
        <v>94000</v>
      </c>
    </row>
    <row r="108" spans="1:18" s="2" customFormat="1">
      <c r="A108" s="155" t="s">
        <v>205</v>
      </c>
      <c r="B108" s="21" t="s">
        <v>206</v>
      </c>
      <c r="C108" s="21" t="s">
        <v>207</v>
      </c>
      <c r="D108" s="115"/>
      <c r="E108" s="20" t="s">
        <v>190</v>
      </c>
      <c r="F108" s="11" t="s">
        <v>55</v>
      </c>
      <c r="G108" s="127"/>
      <c r="H108" s="13"/>
      <c r="I108" s="12" t="s">
        <v>193</v>
      </c>
      <c r="J108" s="146" t="s">
        <v>742</v>
      </c>
      <c r="K108" s="89">
        <v>65000</v>
      </c>
      <c r="L108" s="27">
        <v>0</v>
      </c>
      <c r="M108" s="28">
        <f t="shared" si="27"/>
        <v>65000</v>
      </c>
      <c r="N108" s="98">
        <v>0</v>
      </c>
      <c r="O108" s="84">
        <v>0</v>
      </c>
      <c r="P108" s="89">
        <f t="shared" si="28"/>
        <v>74000</v>
      </c>
      <c r="Q108" s="27">
        <f t="shared" si="29"/>
        <v>0</v>
      </c>
      <c r="R108" s="28">
        <f t="shared" si="23"/>
        <v>74000</v>
      </c>
    </row>
    <row r="109" spans="1:18" s="2" customFormat="1">
      <c r="A109" s="155" t="s">
        <v>208</v>
      </c>
      <c r="B109" s="21" t="s">
        <v>209</v>
      </c>
      <c r="C109" s="21" t="s">
        <v>50</v>
      </c>
      <c r="D109" s="115"/>
      <c r="E109" s="20" t="s">
        <v>190</v>
      </c>
      <c r="F109" s="11" t="s">
        <v>55</v>
      </c>
      <c r="G109" s="127"/>
      <c r="H109" s="13"/>
      <c r="I109" s="12" t="s">
        <v>193</v>
      </c>
      <c r="J109" s="146" t="s">
        <v>742</v>
      </c>
      <c r="K109" s="89">
        <v>8000</v>
      </c>
      <c r="L109" s="27">
        <v>0</v>
      </c>
      <c r="M109" s="28">
        <f t="shared" si="27"/>
        <v>8000</v>
      </c>
      <c r="N109" s="98">
        <v>0</v>
      </c>
      <c r="O109" s="84">
        <v>0</v>
      </c>
      <c r="P109" s="89">
        <f t="shared" si="28"/>
        <v>9000</v>
      </c>
      <c r="Q109" s="27">
        <f t="shared" si="29"/>
        <v>0</v>
      </c>
      <c r="R109" s="28">
        <f t="shared" si="23"/>
        <v>9000</v>
      </c>
    </row>
    <row r="110" spans="1:18" s="2" customFormat="1" ht="13.8" thickBot="1">
      <c r="A110" s="158" t="s">
        <v>27</v>
      </c>
      <c r="B110" s="91"/>
      <c r="C110" s="91"/>
      <c r="D110" s="113"/>
      <c r="E110" s="92"/>
      <c r="F110" s="92"/>
      <c r="G110" s="93"/>
      <c r="H110" s="93"/>
      <c r="I110" s="93"/>
      <c r="J110" s="93"/>
      <c r="K110" s="96">
        <f>SUM(K89:K109)</f>
        <v>13475000</v>
      </c>
      <c r="L110" s="94">
        <f>SUM(L89:L109)</f>
        <v>1160000</v>
      </c>
      <c r="M110" s="94">
        <f>SUM(M89:M109)</f>
        <v>14635000</v>
      </c>
      <c r="N110" s="97">
        <f t="shared" ref="N110:P110" si="30">SUM(N89:N109)</f>
        <v>0</v>
      </c>
      <c r="O110" s="94">
        <f t="shared" si="30"/>
        <v>0</v>
      </c>
      <c r="P110" s="94">
        <f t="shared" si="30"/>
        <v>15145000</v>
      </c>
      <c r="Q110" s="94">
        <f>SUM(Q89:Q109)</f>
        <v>1350000</v>
      </c>
      <c r="R110" s="94">
        <f>SUM(R89:R109)</f>
        <v>16495000</v>
      </c>
    </row>
    <row r="111" spans="1:18" s="2" customFormat="1" ht="16.2" thickTop="1">
      <c r="A111" s="6" t="s">
        <v>210</v>
      </c>
      <c r="B111" s="14"/>
      <c r="C111" s="14"/>
      <c r="D111" s="114"/>
      <c r="E111" s="15"/>
      <c r="F111" s="15"/>
      <c r="G111" s="16"/>
      <c r="H111" s="16"/>
      <c r="I111" s="16"/>
      <c r="J111" s="16"/>
      <c r="K111" s="25"/>
      <c r="L111" s="25"/>
      <c r="M111" s="26"/>
      <c r="N111" s="85"/>
      <c r="O111" s="85"/>
      <c r="P111" s="85"/>
      <c r="Q111" s="25"/>
      <c r="R111" s="26"/>
    </row>
    <row r="112" spans="1:18" s="2" customFormat="1">
      <c r="A112" s="155"/>
      <c r="B112" s="21"/>
      <c r="C112" s="21"/>
      <c r="D112" s="115"/>
      <c r="E112" s="20"/>
      <c r="F112" s="11"/>
      <c r="G112" s="127"/>
      <c r="H112" s="13"/>
      <c r="I112" s="12"/>
      <c r="J112" s="146"/>
      <c r="K112" s="89">
        <v>0</v>
      </c>
      <c r="L112" s="27"/>
      <c r="M112" s="28"/>
      <c r="N112" s="98">
        <v>0</v>
      </c>
      <c r="O112" s="84">
        <v>0</v>
      </c>
      <c r="P112" s="89">
        <f t="shared" ref="P112:P114" si="31">IF(J112="TG",ROUNDUP((K112+N112)*($L$6/$K$6),-3),ROUNDUP((K112+N112)*($L$8/$K$8),-3))</f>
        <v>0</v>
      </c>
      <c r="Q112" s="27"/>
      <c r="R112" s="28"/>
    </row>
    <row r="113" spans="1:18" s="2" customFormat="1">
      <c r="A113" s="155" t="s">
        <v>211</v>
      </c>
      <c r="B113" s="21" t="s">
        <v>212</v>
      </c>
      <c r="C113" s="21"/>
      <c r="D113" s="115" t="s">
        <v>605</v>
      </c>
      <c r="E113" s="20"/>
      <c r="F113" s="11"/>
      <c r="G113" s="127"/>
      <c r="H113" s="13"/>
      <c r="I113" s="12" t="s">
        <v>72</v>
      </c>
      <c r="J113" s="146" t="s">
        <v>743</v>
      </c>
      <c r="K113" s="89">
        <v>329000</v>
      </c>
      <c r="L113" s="27">
        <v>0</v>
      </c>
      <c r="M113" s="28">
        <f>K113+L113</f>
        <v>329000</v>
      </c>
      <c r="N113" s="98">
        <v>0</v>
      </c>
      <c r="O113" s="84">
        <v>0</v>
      </c>
      <c r="P113" s="89">
        <f t="shared" si="31"/>
        <v>363000</v>
      </c>
      <c r="Q113" s="27">
        <f>ROUNDUP((L113+O113)*($L$7/$K$7),-3)</f>
        <v>0</v>
      </c>
      <c r="R113" s="28">
        <f>P113+Q113</f>
        <v>363000</v>
      </c>
    </row>
    <row r="114" spans="1:18" s="2" customFormat="1">
      <c r="A114" s="155" t="s">
        <v>213</v>
      </c>
      <c r="B114" s="21" t="s">
        <v>214</v>
      </c>
      <c r="C114" s="21"/>
      <c r="D114" s="115" t="s">
        <v>605</v>
      </c>
      <c r="E114" s="20" t="s">
        <v>54</v>
      </c>
      <c r="F114" s="11" t="s">
        <v>84</v>
      </c>
      <c r="G114" s="127"/>
      <c r="H114" s="13"/>
      <c r="I114" s="12" t="s">
        <v>72</v>
      </c>
      <c r="J114" s="146" t="s">
        <v>743</v>
      </c>
      <c r="K114" s="89">
        <v>55000</v>
      </c>
      <c r="L114" s="27">
        <v>0</v>
      </c>
      <c r="M114" s="28">
        <f>SUM(K114+L114)</f>
        <v>55000</v>
      </c>
      <c r="N114" s="98">
        <v>0</v>
      </c>
      <c r="O114" s="84">
        <v>0</v>
      </c>
      <c r="P114" s="89">
        <f t="shared" si="31"/>
        <v>61000</v>
      </c>
      <c r="Q114" s="27">
        <f>ROUNDUP((L114+O114)*($L$7/$K$7),-3)</f>
        <v>0</v>
      </c>
      <c r="R114" s="28">
        <f t="shared" si="23"/>
        <v>61000</v>
      </c>
    </row>
    <row r="115" spans="1:18" s="2" customFormat="1" ht="13.8" thickBot="1">
      <c r="A115" s="158" t="s">
        <v>27</v>
      </c>
      <c r="B115" s="91"/>
      <c r="C115" s="91"/>
      <c r="D115" s="113"/>
      <c r="E115" s="92"/>
      <c r="F115" s="92"/>
      <c r="G115" s="93"/>
      <c r="H115" s="93"/>
      <c r="I115" s="93"/>
      <c r="J115" s="93"/>
      <c r="K115" s="96">
        <f t="shared" ref="K115:R115" si="32">SUM(K112:K114)</f>
        <v>384000</v>
      </c>
      <c r="L115" s="94">
        <f t="shared" si="32"/>
        <v>0</v>
      </c>
      <c r="M115" s="94">
        <f t="shared" si="32"/>
        <v>384000</v>
      </c>
      <c r="N115" s="97">
        <f t="shared" si="32"/>
        <v>0</v>
      </c>
      <c r="O115" s="94">
        <f t="shared" si="32"/>
        <v>0</v>
      </c>
      <c r="P115" s="94">
        <f t="shared" si="32"/>
        <v>424000</v>
      </c>
      <c r="Q115" s="94">
        <f t="shared" si="32"/>
        <v>0</v>
      </c>
      <c r="R115" s="94">
        <f t="shared" si="32"/>
        <v>424000</v>
      </c>
    </row>
    <row r="116" spans="1:18" s="2" customFormat="1" ht="16.2" thickTop="1">
      <c r="A116" s="6" t="s">
        <v>215</v>
      </c>
      <c r="B116" s="14"/>
      <c r="C116" s="14"/>
      <c r="D116" s="114"/>
      <c r="E116" s="15"/>
      <c r="F116" s="15"/>
      <c r="G116" s="16"/>
      <c r="H116" s="16"/>
      <c r="I116" s="16"/>
      <c r="J116" s="16"/>
      <c r="K116" s="25"/>
      <c r="L116" s="25"/>
      <c r="M116" s="26"/>
      <c r="N116" s="85"/>
      <c r="O116" s="85"/>
      <c r="P116" s="85"/>
      <c r="Q116" s="25"/>
      <c r="R116" s="26"/>
    </row>
    <row r="117" spans="1:18" s="2" customFormat="1">
      <c r="A117" s="155" t="s">
        <v>216</v>
      </c>
      <c r="B117" s="21"/>
      <c r="C117" s="21"/>
      <c r="D117" s="115" t="s">
        <v>605</v>
      </c>
      <c r="E117" s="20" t="s">
        <v>130</v>
      </c>
      <c r="F117" s="11" t="s">
        <v>171</v>
      </c>
      <c r="G117" s="127"/>
      <c r="H117" s="13"/>
      <c r="I117" s="12" t="s">
        <v>156</v>
      </c>
      <c r="J117" s="146"/>
      <c r="K117" s="89">
        <v>88000</v>
      </c>
      <c r="L117" s="27">
        <v>0</v>
      </c>
      <c r="M117" s="28">
        <f t="shared" ref="M117:M119" si="33">SUM(K117+L117)</f>
        <v>88000</v>
      </c>
      <c r="N117" s="98">
        <v>0</v>
      </c>
      <c r="O117" s="84">
        <v>0</v>
      </c>
      <c r="P117" s="89">
        <f t="shared" ref="P117:P119" si="34">IF(J117="TG",ROUNDUP((K117+N117)*($L$6/$K$6),-3),ROUNDUP((K117+N117)*($L$8/$K$8),-3))</f>
        <v>97000</v>
      </c>
      <c r="Q117" s="27">
        <f>ROUNDUP((L117+O117)*($L$7/$K$7),-3)</f>
        <v>0</v>
      </c>
      <c r="R117" s="28">
        <f t="shared" si="23"/>
        <v>97000</v>
      </c>
    </row>
    <row r="118" spans="1:18" s="2" customFormat="1">
      <c r="A118" s="155" t="s">
        <v>217</v>
      </c>
      <c r="B118" s="21" t="s">
        <v>214</v>
      </c>
      <c r="C118" s="21"/>
      <c r="D118" s="115" t="s">
        <v>605</v>
      </c>
      <c r="E118" s="20" t="s">
        <v>130</v>
      </c>
      <c r="F118" s="11" t="s">
        <v>218</v>
      </c>
      <c r="G118" s="127"/>
      <c r="H118" s="13"/>
      <c r="I118" s="12" t="s">
        <v>72</v>
      </c>
      <c r="J118" s="146" t="s">
        <v>743</v>
      </c>
      <c r="K118" s="89">
        <v>25000</v>
      </c>
      <c r="L118" s="27">
        <v>0</v>
      </c>
      <c r="M118" s="28">
        <f t="shared" si="33"/>
        <v>25000</v>
      </c>
      <c r="N118" s="98">
        <v>0</v>
      </c>
      <c r="O118" s="84">
        <v>0</v>
      </c>
      <c r="P118" s="89">
        <f t="shared" si="34"/>
        <v>28000</v>
      </c>
      <c r="Q118" s="27">
        <f>ROUNDUP((L118+O118)*($L$7/$K$7),-3)</f>
        <v>0</v>
      </c>
      <c r="R118" s="28">
        <f t="shared" si="23"/>
        <v>28000</v>
      </c>
    </row>
    <row r="119" spans="1:18" s="2" customFormat="1">
      <c r="A119" s="155" t="s">
        <v>219</v>
      </c>
      <c r="B119" s="21" t="s">
        <v>220</v>
      </c>
      <c r="C119" s="21"/>
      <c r="D119" s="115" t="s">
        <v>605</v>
      </c>
      <c r="E119" s="20" t="s">
        <v>54</v>
      </c>
      <c r="F119" s="11" t="s">
        <v>84</v>
      </c>
      <c r="G119" s="127"/>
      <c r="H119" s="13"/>
      <c r="I119" s="12" t="s">
        <v>156</v>
      </c>
      <c r="J119" s="146" t="s">
        <v>743</v>
      </c>
      <c r="K119" s="89">
        <v>147000</v>
      </c>
      <c r="L119" s="27">
        <v>0</v>
      </c>
      <c r="M119" s="28">
        <f t="shared" si="33"/>
        <v>147000</v>
      </c>
      <c r="N119" s="98">
        <v>0</v>
      </c>
      <c r="O119" s="84">
        <v>0</v>
      </c>
      <c r="P119" s="89">
        <f t="shared" si="34"/>
        <v>163000</v>
      </c>
      <c r="Q119" s="27">
        <f>ROUNDUP((L119+O119)*($L$7/$K$7),-3)</f>
        <v>0</v>
      </c>
      <c r="R119" s="28">
        <f t="shared" si="23"/>
        <v>163000</v>
      </c>
    </row>
    <row r="120" spans="1:18" s="2" customFormat="1" ht="13.8" thickBot="1">
      <c r="A120" s="158" t="s">
        <v>27</v>
      </c>
      <c r="B120" s="91"/>
      <c r="C120" s="91"/>
      <c r="D120" s="113"/>
      <c r="E120" s="92"/>
      <c r="F120" s="92"/>
      <c r="G120" s="93"/>
      <c r="H120" s="93"/>
      <c r="I120" s="93"/>
      <c r="J120" s="93"/>
      <c r="K120" s="96">
        <f t="shared" ref="K120:R120" si="35">SUM(K117:K119)</f>
        <v>260000</v>
      </c>
      <c r="L120" s="94">
        <f t="shared" si="35"/>
        <v>0</v>
      </c>
      <c r="M120" s="94">
        <f t="shared" si="35"/>
        <v>260000</v>
      </c>
      <c r="N120" s="97">
        <f t="shared" si="35"/>
        <v>0</v>
      </c>
      <c r="O120" s="94">
        <f t="shared" si="35"/>
        <v>0</v>
      </c>
      <c r="P120" s="94">
        <f t="shared" si="35"/>
        <v>288000</v>
      </c>
      <c r="Q120" s="94">
        <f t="shared" si="35"/>
        <v>0</v>
      </c>
      <c r="R120" s="94">
        <f t="shared" si="35"/>
        <v>288000</v>
      </c>
    </row>
    <row r="121" spans="1:18" s="2" customFormat="1" ht="16.2" thickTop="1">
      <c r="A121" s="22" t="s">
        <v>221</v>
      </c>
      <c r="B121" s="14"/>
      <c r="C121" s="14"/>
      <c r="D121" s="114"/>
      <c r="E121" s="15"/>
      <c r="F121" s="15"/>
      <c r="G121" s="16"/>
      <c r="H121" s="16"/>
      <c r="I121" s="16"/>
      <c r="J121" s="16"/>
      <c r="K121" s="25"/>
      <c r="L121" s="25"/>
      <c r="M121" s="26"/>
      <c r="N121" s="85"/>
      <c r="O121" s="85"/>
      <c r="P121" s="85"/>
      <c r="Q121" s="25"/>
      <c r="R121" s="26"/>
    </row>
    <row r="122" spans="1:18" s="2" customFormat="1">
      <c r="A122" s="155" t="s">
        <v>222</v>
      </c>
      <c r="B122" s="21" t="s">
        <v>223</v>
      </c>
      <c r="C122" s="21"/>
      <c r="D122" s="115"/>
      <c r="E122" s="20" t="s">
        <v>54</v>
      </c>
      <c r="F122" s="11" t="s">
        <v>55</v>
      </c>
      <c r="G122" s="127"/>
      <c r="H122" s="13"/>
      <c r="I122" s="12" t="s">
        <v>224</v>
      </c>
      <c r="J122" s="146"/>
      <c r="K122" s="89">
        <v>3968000</v>
      </c>
      <c r="L122" s="27">
        <v>0</v>
      </c>
      <c r="M122" s="28">
        <f>SUM(K122+L122)</f>
        <v>3968000</v>
      </c>
      <c r="N122" s="98">
        <v>0</v>
      </c>
      <c r="O122" s="84">
        <v>0</v>
      </c>
      <c r="P122" s="89">
        <f t="shared" ref="P122:P124" si="36">IF(J122="TG",ROUNDUP((K122+N122)*($L$6/$K$6),-3),ROUNDUP((K122+N122)*($L$8/$K$8),-3))</f>
        <v>4374000</v>
      </c>
      <c r="Q122" s="27">
        <f>ROUNDUP((L122+O122)*($L$7/$K$7),-3)</f>
        <v>0</v>
      </c>
      <c r="R122" s="28">
        <f t="shared" si="23"/>
        <v>4374000</v>
      </c>
    </row>
    <row r="123" spans="1:18" s="2" customFormat="1">
      <c r="A123" s="155" t="s">
        <v>225</v>
      </c>
      <c r="B123" s="21" t="s">
        <v>226</v>
      </c>
      <c r="C123" s="21"/>
      <c r="D123" s="115"/>
      <c r="E123" s="20" t="s">
        <v>54</v>
      </c>
      <c r="F123" s="11" t="s">
        <v>84</v>
      </c>
      <c r="G123" s="127"/>
      <c r="H123" s="13"/>
      <c r="I123" s="12" t="s">
        <v>227</v>
      </c>
      <c r="J123" s="146"/>
      <c r="K123" s="89">
        <v>1006000</v>
      </c>
      <c r="L123" s="27">
        <v>0</v>
      </c>
      <c r="M123" s="28">
        <f>SUM(K123+L123)</f>
        <v>1006000</v>
      </c>
      <c r="N123" s="98">
        <v>0</v>
      </c>
      <c r="O123" s="84">
        <v>0</v>
      </c>
      <c r="P123" s="89">
        <f t="shared" si="36"/>
        <v>1109000</v>
      </c>
      <c r="Q123" s="27">
        <f>ROUNDUP((L123+O123)*($L$7/$K$7),-3)</f>
        <v>0</v>
      </c>
      <c r="R123" s="28">
        <f t="shared" ref="R123:R197" si="37">SUM(P123+Q123)</f>
        <v>1109000</v>
      </c>
    </row>
    <row r="124" spans="1:18" s="2" customFormat="1">
      <c r="A124" s="155" t="s">
        <v>228</v>
      </c>
      <c r="B124" s="21" t="s">
        <v>229</v>
      </c>
      <c r="C124" s="21"/>
      <c r="D124" s="115"/>
      <c r="E124" s="20" t="s">
        <v>54</v>
      </c>
      <c r="F124" s="11" t="s">
        <v>84</v>
      </c>
      <c r="G124" s="127"/>
      <c r="H124" s="13"/>
      <c r="I124" s="12" t="s">
        <v>56</v>
      </c>
      <c r="J124" s="146"/>
      <c r="K124" s="89">
        <v>688000</v>
      </c>
      <c r="L124" s="27">
        <v>22000</v>
      </c>
      <c r="M124" s="28">
        <f>SUM(K124+L124)</f>
        <v>710000</v>
      </c>
      <c r="N124" s="98">
        <v>0</v>
      </c>
      <c r="O124" s="84">
        <v>0</v>
      </c>
      <c r="P124" s="89">
        <f t="shared" si="36"/>
        <v>759000</v>
      </c>
      <c r="Q124" s="27">
        <f>ROUNDUP((L124+O124)*($L$7/$K$7),-3)</f>
        <v>26000</v>
      </c>
      <c r="R124" s="28">
        <f t="shared" si="37"/>
        <v>785000</v>
      </c>
    </row>
    <row r="125" spans="1:18" s="2" customFormat="1" ht="13.8" thickBot="1">
      <c r="A125" s="158" t="s">
        <v>27</v>
      </c>
      <c r="B125" s="91"/>
      <c r="C125" s="91"/>
      <c r="D125" s="113"/>
      <c r="E125" s="92"/>
      <c r="F125" s="92"/>
      <c r="G125" s="93"/>
      <c r="H125" s="93"/>
      <c r="I125" s="93"/>
      <c r="J125" s="93"/>
      <c r="K125" s="96">
        <f>SUM(K122:K124)</f>
        <v>5662000</v>
      </c>
      <c r="L125" s="94">
        <f>SUM(L122:L124)</f>
        <v>22000</v>
      </c>
      <c r="M125" s="94">
        <f>SUM(M122:M124)</f>
        <v>5684000</v>
      </c>
      <c r="N125" s="97">
        <f t="shared" ref="N125:P125" si="38">SUM(N122:N124)</f>
        <v>0</v>
      </c>
      <c r="O125" s="94">
        <f t="shared" si="38"/>
        <v>0</v>
      </c>
      <c r="P125" s="94">
        <f t="shared" si="38"/>
        <v>6242000</v>
      </c>
      <c r="Q125" s="94">
        <f>SUM(Q122:Q124)</f>
        <v>26000</v>
      </c>
      <c r="R125" s="94">
        <f>SUM(R122:R124)</f>
        <v>6268000</v>
      </c>
    </row>
    <row r="126" spans="1:18" s="2" customFormat="1" ht="16.2" thickTop="1">
      <c r="A126" s="6" t="s">
        <v>230</v>
      </c>
      <c r="B126" s="14"/>
      <c r="C126" s="14"/>
      <c r="D126" s="114"/>
      <c r="E126" s="15"/>
      <c r="F126" s="15"/>
      <c r="G126" s="16"/>
      <c r="H126" s="16"/>
      <c r="I126" s="16"/>
      <c r="J126" s="16"/>
      <c r="K126" s="25"/>
      <c r="L126" s="25"/>
      <c r="M126" s="26"/>
      <c r="N126" s="85"/>
      <c r="O126" s="85"/>
      <c r="P126" s="85"/>
      <c r="Q126" s="25"/>
      <c r="R126" s="26"/>
    </row>
    <row r="127" spans="1:18" s="2" customFormat="1">
      <c r="A127" s="155" t="s">
        <v>231</v>
      </c>
      <c r="B127" s="21" t="s">
        <v>232</v>
      </c>
      <c r="C127" s="21"/>
      <c r="D127" s="115"/>
      <c r="E127" s="20" t="s">
        <v>54</v>
      </c>
      <c r="F127" s="11" t="s">
        <v>55</v>
      </c>
      <c r="G127" s="127"/>
      <c r="H127" s="13"/>
      <c r="I127" s="12" t="s">
        <v>233</v>
      </c>
      <c r="J127" s="146" t="s">
        <v>742</v>
      </c>
      <c r="K127" s="89">
        <v>0</v>
      </c>
      <c r="L127" s="27">
        <v>332000</v>
      </c>
      <c r="M127" s="28">
        <f>SUM(K127+L127)</f>
        <v>332000</v>
      </c>
      <c r="N127" s="98">
        <v>0</v>
      </c>
      <c r="O127" s="84">
        <v>0</v>
      </c>
      <c r="P127" s="89">
        <f t="shared" ref="P127:P129" si="39">IF(J127="TG",ROUNDUP((K127+N127)*($L$6/$K$6),-3),ROUNDUP((K127+N127)*($L$8/$K$8),-3))</f>
        <v>0</v>
      </c>
      <c r="Q127" s="27">
        <f>ROUNDUP((L127+O127)*($L$7/$K$7),-3)</f>
        <v>386000</v>
      </c>
      <c r="R127" s="28">
        <f t="shared" si="37"/>
        <v>386000</v>
      </c>
    </row>
    <row r="128" spans="1:18" s="2" customFormat="1" ht="26.4">
      <c r="A128" s="155" t="s">
        <v>231</v>
      </c>
      <c r="B128" s="21" t="s">
        <v>234</v>
      </c>
      <c r="C128" s="21"/>
      <c r="D128" s="115"/>
      <c r="E128" s="20" t="s">
        <v>143</v>
      </c>
      <c r="F128" s="11" t="s">
        <v>144</v>
      </c>
      <c r="G128" s="127"/>
      <c r="H128" s="13"/>
      <c r="I128" s="12" t="s">
        <v>235</v>
      </c>
      <c r="J128" s="146" t="s">
        <v>742</v>
      </c>
      <c r="K128" s="89">
        <v>5901000</v>
      </c>
      <c r="L128" s="27">
        <v>193000</v>
      </c>
      <c r="M128" s="28">
        <f>SUM(K128+L128)</f>
        <v>6094000</v>
      </c>
      <c r="N128" s="98">
        <v>0</v>
      </c>
      <c r="O128" s="84">
        <v>0</v>
      </c>
      <c r="P128" s="89">
        <f t="shared" si="39"/>
        <v>6628000</v>
      </c>
      <c r="Q128" s="27">
        <f>ROUNDUP((L128+O128)*($L$7/$K$7),-3)</f>
        <v>225000</v>
      </c>
      <c r="R128" s="28">
        <f t="shared" si="37"/>
        <v>6853000</v>
      </c>
    </row>
    <row r="129" spans="1:18" s="2" customFormat="1" ht="26.4">
      <c r="A129" s="155" t="s">
        <v>231</v>
      </c>
      <c r="B129" s="21" t="s">
        <v>236</v>
      </c>
      <c r="C129" s="21"/>
      <c r="D129" s="115"/>
      <c r="E129" s="20" t="s">
        <v>54</v>
      </c>
      <c r="F129" s="11" t="s">
        <v>55</v>
      </c>
      <c r="G129" s="127"/>
      <c r="H129" s="13"/>
      <c r="I129" s="12" t="s">
        <v>233</v>
      </c>
      <c r="J129" s="146" t="s">
        <v>742</v>
      </c>
      <c r="K129" s="89">
        <v>0</v>
      </c>
      <c r="L129" s="27">
        <v>23000</v>
      </c>
      <c r="M129" s="28">
        <f>SUM(K129+L129)</f>
        <v>23000</v>
      </c>
      <c r="N129" s="98">
        <v>0</v>
      </c>
      <c r="O129" s="84">
        <v>0</v>
      </c>
      <c r="P129" s="89">
        <f t="shared" si="39"/>
        <v>0</v>
      </c>
      <c r="Q129" s="27">
        <f>ROUNDUP((L129+O129)*($L$7/$K$7),-3)</f>
        <v>27000</v>
      </c>
      <c r="R129" s="28">
        <f t="shared" si="37"/>
        <v>27000</v>
      </c>
    </row>
    <row r="130" spans="1:18" s="2" customFormat="1" ht="13.8" thickBot="1">
      <c r="A130" s="158" t="s">
        <v>27</v>
      </c>
      <c r="B130" s="91"/>
      <c r="C130" s="91"/>
      <c r="D130" s="113"/>
      <c r="E130" s="92"/>
      <c r="F130" s="92"/>
      <c r="G130" s="93"/>
      <c r="H130" s="93"/>
      <c r="I130" s="93"/>
      <c r="J130" s="93"/>
      <c r="K130" s="96">
        <f>SUM(K127:K129)</f>
        <v>5901000</v>
      </c>
      <c r="L130" s="94">
        <f>SUM(L127:L129)</f>
        <v>548000</v>
      </c>
      <c r="M130" s="94">
        <f>SUM(M127:M129)</f>
        <v>6449000</v>
      </c>
      <c r="N130" s="97">
        <f t="shared" ref="N130:P130" si="40">SUM(N127:N129)</f>
        <v>0</v>
      </c>
      <c r="O130" s="94">
        <f t="shared" si="40"/>
        <v>0</v>
      </c>
      <c r="P130" s="94">
        <f t="shared" si="40"/>
        <v>6628000</v>
      </c>
      <c r="Q130" s="94">
        <f>SUM(Q127:Q129)</f>
        <v>638000</v>
      </c>
      <c r="R130" s="94">
        <f>SUM(R127:R129)</f>
        <v>7266000</v>
      </c>
    </row>
    <row r="131" spans="1:18" s="2" customFormat="1" ht="16.2" thickTop="1">
      <c r="A131" s="22" t="s">
        <v>237</v>
      </c>
      <c r="B131" s="14"/>
      <c r="C131" s="14"/>
      <c r="D131" s="114"/>
      <c r="E131" s="15"/>
      <c r="F131" s="15"/>
      <c r="G131" s="16"/>
      <c r="H131" s="16"/>
      <c r="I131" s="16"/>
      <c r="J131" s="16"/>
      <c r="K131" s="25"/>
      <c r="L131" s="25"/>
      <c r="M131" s="26"/>
      <c r="N131" s="85"/>
      <c r="O131" s="85"/>
      <c r="P131" s="85"/>
      <c r="Q131" s="25"/>
      <c r="R131" s="26"/>
    </row>
    <row r="132" spans="1:18" s="2" customFormat="1">
      <c r="A132" s="155" t="s">
        <v>238</v>
      </c>
      <c r="B132" s="21" t="s">
        <v>239</v>
      </c>
      <c r="C132" s="21"/>
      <c r="D132" s="115"/>
      <c r="E132" s="20"/>
      <c r="F132" s="11"/>
      <c r="G132" s="127"/>
      <c r="H132" s="13"/>
      <c r="I132" s="12" t="s">
        <v>81</v>
      </c>
      <c r="J132" s="146" t="s">
        <v>742</v>
      </c>
      <c r="K132" s="89">
        <v>0</v>
      </c>
      <c r="L132" s="27">
        <v>0</v>
      </c>
      <c r="M132" s="28">
        <f>SUM(K132+L132)</f>
        <v>0</v>
      </c>
      <c r="N132" s="98">
        <v>0</v>
      </c>
      <c r="O132" s="84">
        <v>0</v>
      </c>
      <c r="P132" s="89">
        <f t="shared" ref="P132" si="41">IF(J132="TG",ROUNDUP((K132+N132)*($L$6/$K$6),-3),ROUNDUP((K132+N132)*($L$8/$K$8),-3))</f>
        <v>0</v>
      </c>
      <c r="Q132" s="27">
        <f>ROUNDUP((L132+O132)*($L$7/$K$7),-3)</f>
        <v>0</v>
      </c>
      <c r="R132" s="28">
        <f t="shared" si="37"/>
        <v>0</v>
      </c>
    </row>
    <row r="133" spans="1:18" s="2" customFormat="1" ht="13.8" thickBot="1">
      <c r="A133" s="158" t="s">
        <v>27</v>
      </c>
      <c r="B133" s="91"/>
      <c r="C133" s="91"/>
      <c r="D133" s="113"/>
      <c r="E133" s="92"/>
      <c r="F133" s="92"/>
      <c r="G133" s="93"/>
      <c r="H133" s="93"/>
      <c r="I133" s="93"/>
      <c r="J133" s="93"/>
      <c r="K133" s="96">
        <f>SUM(K132)</f>
        <v>0</v>
      </c>
      <c r="L133" s="94">
        <f>SUM(L132)</f>
        <v>0</v>
      </c>
      <c r="M133" s="94">
        <f>SUM(M132)</f>
        <v>0</v>
      </c>
      <c r="N133" s="97">
        <f t="shared" ref="N133:P133" si="42">SUM(N132)</f>
        <v>0</v>
      </c>
      <c r="O133" s="94">
        <f t="shared" si="42"/>
        <v>0</v>
      </c>
      <c r="P133" s="94">
        <f t="shared" si="42"/>
        <v>0</v>
      </c>
      <c r="Q133" s="94">
        <f>SUM(Q132)</f>
        <v>0</v>
      </c>
      <c r="R133" s="94">
        <f>SUM(R132)</f>
        <v>0</v>
      </c>
    </row>
    <row r="134" spans="1:18" s="2" customFormat="1" ht="16.2" thickTop="1">
      <c r="A134" s="6" t="s">
        <v>240</v>
      </c>
      <c r="B134" s="14"/>
      <c r="C134" s="14"/>
      <c r="D134" s="114"/>
      <c r="E134" s="15"/>
      <c r="F134" s="15"/>
      <c r="G134" s="16"/>
      <c r="H134" s="16"/>
      <c r="I134" s="16"/>
      <c r="J134" s="16"/>
      <c r="K134" s="25"/>
      <c r="L134" s="25"/>
      <c r="M134" s="26"/>
      <c r="N134" s="85"/>
      <c r="O134" s="85"/>
      <c r="P134" s="85"/>
      <c r="Q134" s="25"/>
      <c r="R134" s="26"/>
    </row>
    <row r="135" spans="1:18" s="2" customFormat="1">
      <c r="A135" s="155" t="s">
        <v>241</v>
      </c>
      <c r="B135" s="21" t="s">
        <v>680</v>
      </c>
      <c r="C135" s="21"/>
      <c r="D135" s="115" t="s">
        <v>605</v>
      </c>
      <c r="E135" s="20" t="s">
        <v>54</v>
      </c>
      <c r="F135" s="11" t="s">
        <v>55</v>
      </c>
      <c r="G135" s="127"/>
      <c r="H135" s="13"/>
      <c r="I135" s="12" t="s">
        <v>242</v>
      </c>
      <c r="J135" s="146" t="s">
        <v>742</v>
      </c>
      <c r="K135" s="89">
        <v>13441000</v>
      </c>
      <c r="L135" s="27">
        <v>1505000</v>
      </c>
      <c r="M135" s="28">
        <f>SUM(K135+L135)</f>
        <v>14946000</v>
      </c>
      <c r="N135" s="98">
        <v>0</v>
      </c>
      <c r="O135" s="84">
        <v>0</v>
      </c>
      <c r="P135" s="89">
        <f t="shared" ref="P135:P136" si="43">IF(J135="TG",ROUNDUP((K135+N135)*($L$6/$K$6),-3),ROUNDUP((K135+N135)*($L$8/$K$8),-3))</f>
        <v>15097000</v>
      </c>
      <c r="Q135" s="27">
        <f>ROUNDUP((L135+O135)*($L$7/$K$7),-3)</f>
        <v>1750000</v>
      </c>
      <c r="R135" s="28">
        <f t="shared" si="37"/>
        <v>16847000</v>
      </c>
    </row>
    <row r="136" spans="1:18" s="2" customFormat="1">
      <c r="A136" s="155" t="s">
        <v>244</v>
      </c>
      <c r="B136" s="21" t="s">
        <v>681</v>
      </c>
      <c r="C136" s="21"/>
      <c r="D136" s="115" t="s">
        <v>605</v>
      </c>
      <c r="E136" s="20" t="s">
        <v>54</v>
      </c>
      <c r="F136" s="11" t="s">
        <v>55</v>
      </c>
      <c r="G136" s="127"/>
      <c r="H136" s="13"/>
      <c r="I136" s="12" t="s">
        <v>245</v>
      </c>
      <c r="J136" s="146" t="s">
        <v>742</v>
      </c>
      <c r="K136" s="89">
        <v>0</v>
      </c>
      <c r="L136" s="27">
        <v>146000</v>
      </c>
      <c r="M136" s="28">
        <f>SUM(K136+L136)</f>
        <v>146000</v>
      </c>
      <c r="N136" s="98">
        <v>0</v>
      </c>
      <c r="O136" s="84">
        <v>0</v>
      </c>
      <c r="P136" s="89">
        <f t="shared" si="43"/>
        <v>0</v>
      </c>
      <c r="Q136" s="27">
        <f>ROUNDUP((L136+O136)*($L$7/$K$7),-3)</f>
        <v>170000</v>
      </c>
      <c r="R136" s="28">
        <f t="shared" si="37"/>
        <v>170000</v>
      </c>
    </row>
    <row r="137" spans="1:18" s="2" customFormat="1" ht="13.8" thickBot="1">
      <c r="A137" s="158" t="s">
        <v>27</v>
      </c>
      <c r="B137" s="91"/>
      <c r="C137" s="91"/>
      <c r="D137" s="113"/>
      <c r="E137" s="92"/>
      <c r="F137" s="92"/>
      <c r="G137" s="93"/>
      <c r="H137" s="93"/>
      <c r="I137" s="93"/>
      <c r="J137" s="93"/>
      <c r="K137" s="96">
        <f t="shared" ref="K137:R137" si="44">SUM(K135:K136)</f>
        <v>13441000</v>
      </c>
      <c r="L137" s="94">
        <f t="shared" si="44"/>
        <v>1651000</v>
      </c>
      <c r="M137" s="94">
        <f t="shared" si="44"/>
        <v>15092000</v>
      </c>
      <c r="N137" s="97">
        <f t="shared" si="44"/>
        <v>0</v>
      </c>
      <c r="O137" s="94">
        <f t="shared" si="44"/>
        <v>0</v>
      </c>
      <c r="P137" s="94">
        <f t="shared" si="44"/>
        <v>15097000</v>
      </c>
      <c r="Q137" s="94">
        <f t="shared" si="44"/>
        <v>1920000</v>
      </c>
      <c r="R137" s="94">
        <f t="shared" si="44"/>
        <v>17017000</v>
      </c>
    </row>
    <row r="138" spans="1:18" s="2" customFormat="1" ht="16.2" thickTop="1">
      <c r="A138" s="6" t="s">
        <v>246</v>
      </c>
      <c r="B138" s="14"/>
      <c r="C138" s="14"/>
      <c r="D138" s="114"/>
      <c r="E138" s="15"/>
      <c r="F138" s="15"/>
      <c r="G138" s="16"/>
      <c r="H138" s="16"/>
      <c r="I138" s="16"/>
      <c r="J138" s="16"/>
      <c r="K138" s="25"/>
      <c r="L138" s="25"/>
      <c r="M138" s="26"/>
      <c r="N138" s="85"/>
      <c r="O138" s="85"/>
      <c r="P138" s="85"/>
      <c r="Q138" s="25"/>
      <c r="R138" s="26"/>
    </row>
    <row r="139" spans="1:18" s="2" customFormat="1">
      <c r="A139" s="155" t="s">
        <v>247</v>
      </c>
      <c r="B139" s="21" t="s">
        <v>682</v>
      </c>
      <c r="C139" s="21"/>
      <c r="D139" s="115" t="s">
        <v>605</v>
      </c>
      <c r="E139" s="20" t="s">
        <v>54</v>
      </c>
      <c r="F139" s="11" t="s">
        <v>55</v>
      </c>
      <c r="G139" s="127"/>
      <c r="H139" s="13"/>
      <c r="I139" s="12" t="s">
        <v>248</v>
      </c>
      <c r="J139" s="146" t="s">
        <v>742</v>
      </c>
      <c r="K139" s="89">
        <v>10800000</v>
      </c>
      <c r="L139" s="27">
        <v>318000</v>
      </c>
      <c r="M139" s="28">
        <f>SUM(K139+L139)</f>
        <v>11118000</v>
      </c>
      <c r="N139" s="98">
        <v>0</v>
      </c>
      <c r="O139" s="84">
        <v>0</v>
      </c>
      <c r="P139" s="89">
        <f t="shared" ref="P139:P142" si="45">IF(J139="TG",ROUNDUP((K139+N139)*($L$6/$K$6),-3),ROUNDUP((K139+N139)*($L$8/$K$8),-3))</f>
        <v>12131000</v>
      </c>
      <c r="Q139" s="27">
        <f>ROUNDUP((L139+O139)*($L$7/$K$7),-3)</f>
        <v>370000</v>
      </c>
      <c r="R139" s="28">
        <f t="shared" si="37"/>
        <v>12501000</v>
      </c>
    </row>
    <row r="140" spans="1:18" s="2" customFormat="1" ht="26.4">
      <c r="A140" s="155" t="s">
        <v>247</v>
      </c>
      <c r="B140" s="21" t="s">
        <v>683</v>
      </c>
      <c r="C140" s="21"/>
      <c r="D140" s="115" t="s">
        <v>605</v>
      </c>
      <c r="E140" s="20" t="s">
        <v>54</v>
      </c>
      <c r="F140" s="11" t="s">
        <v>55</v>
      </c>
      <c r="G140" s="127"/>
      <c r="H140" s="13"/>
      <c r="I140" s="12" t="s">
        <v>248</v>
      </c>
      <c r="J140" s="146" t="s">
        <v>742</v>
      </c>
      <c r="K140" s="89">
        <v>0</v>
      </c>
      <c r="L140" s="27">
        <v>18329000</v>
      </c>
      <c r="M140" s="28">
        <f>SUM(K140+L140)</f>
        <v>18329000</v>
      </c>
      <c r="N140" s="98">
        <v>0</v>
      </c>
      <c r="O140" s="84">
        <v>0</v>
      </c>
      <c r="P140" s="89">
        <f t="shared" si="45"/>
        <v>0</v>
      </c>
      <c r="Q140" s="27">
        <f>ROUNDUP((L140+O140)*($L$7/$K$7),-3)</f>
        <v>21309000</v>
      </c>
      <c r="R140" s="28">
        <f t="shared" si="37"/>
        <v>21309000</v>
      </c>
    </row>
    <row r="141" spans="1:18" s="2" customFormat="1" ht="52.8">
      <c r="A141" s="155" t="s">
        <v>247</v>
      </c>
      <c r="B141" s="21" t="s">
        <v>684</v>
      </c>
      <c r="C141" s="21"/>
      <c r="D141" s="115" t="s">
        <v>605</v>
      </c>
      <c r="E141" s="20" t="s">
        <v>54</v>
      </c>
      <c r="F141" s="11" t="s">
        <v>55</v>
      </c>
      <c r="G141" s="127"/>
      <c r="H141" s="13"/>
      <c r="I141" s="12" t="s">
        <v>248</v>
      </c>
      <c r="J141" s="146" t="s">
        <v>742</v>
      </c>
      <c r="K141" s="89">
        <v>0</v>
      </c>
      <c r="L141" s="27">
        <v>93000</v>
      </c>
      <c r="M141" s="28">
        <f>SUM(K141+L141)</f>
        <v>93000</v>
      </c>
      <c r="N141" s="98">
        <v>0</v>
      </c>
      <c r="O141" s="84">
        <v>0</v>
      </c>
      <c r="P141" s="89">
        <f t="shared" si="45"/>
        <v>0</v>
      </c>
      <c r="Q141" s="27">
        <f>ROUNDUP((L141+O141)*($L$7/$K$7),-3)</f>
        <v>109000</v>
      </c>
      <c r="R141" s="28">
        <f t="shared" si="37"/>
        <v>109000</v>
      </c>
    </row>
    <row r="142" spans="1:18" s="2" customFormat="1" ht="39.6">
      <c r="A142" s="155" t="s">
        <v>247</v>
      </c>
      <c r="B142" s="21" t="s">
        <v>685</v>
      </c>
      <c r="C142" s="21"/>
      <c r="D142" s="115" t="s">
        <v>605</v>
      </c>
      <c r="E142" s="20" t="s">
        <v>54</v>
      </c>
      <c r="F142" s="11" t="s">
        <v>55</v>
      </c>
      <c r="G142" s="127"/>
      <c r="H142" s="13"/>
      <c r="I142" s="12" t="s">
        <v>248</v>
      </c>
      <c r="J142" s="146" t="s">
        <v>742</v>
      </c>
      <c r="K142" s="89">
        <v>0</v>
      </c>
      <c r="L142" s="27">
        <v>51000</v>
      </c>
      <c r="M142" s="28">
        <f>SUM(K142+L142)</f>
        <v>51000</v>
      </c>
      <c r="N142" s="98">
        <v>0</v>
      </c>
      <c r="O142" s="84">
        <v>0</v>
      </c>
      <c r="P142" s="89">
        <f t="shared" si="45"/>
        <v>0</v>
      </c>
      <c r="Q142" s="27">
        <f>ROUNDUP((L142+O142)*($L$7/$K$7),-3)</f>
        <v>60000</v>
      </c>
      <c r="R142" s="28">
        <f t="shared" si="37"/>
        <v>60000</v>
      </c>
    </row>
    <row r="143" spans="1:18" s="2" customFormat="1" ht="13.8" thickBot="1">
      <c r="A143" s="158" t="s">
        <v>27</v>
      </c>
      <c r="B143" s="91"/>
      <c r="C143" s="91"/>
      <c r="D143" s="113"/>
      <c r="E143" s="92"/>
      <c r="F143" s="92"/>
      <c r="G143" s="93"/>
      <c r="H143" s="93"/>
      <c r="I143" s="93"/>
      <c r="J143" s="93"/>
      <c r="K143" s="96">
        <f t="shared" ref="K143:R143" si="46">SUM(K139:K142)</f>
        <v>10800000</v>
      </c>
      <c r="L143" s="94">
        <f t="shared" si="46"/>
        <v>18791000</v>
      </c>
      <c r="M143" s="94">
        <f t="shared" si="46"/>
        <v>29591000</v>
      </c>
      <c r="N143" s="97">
        <f t="shared" si="46"/>
        <v>0</v>
      </c>
      <c r="O143" s="94">
        <f t="shared" si="46"/>
        <v>0</v>
      </c>
      <c r="P143" s="94">
        <f t="shared" si="46"/>
        <v>12131000</v>
      </c>
      <c r="Q143" s="94">
        <f t="shared" si="46"/>
        <v>21848000</v>
      </c>
      <c r="R143" s="94">
        <f t="shared" si="46"/>
        <v>33979000</v>
      </c>
    </row>
    <row r="144" spans="1:18" s="2" customFormat="1" ht="16.2" thickTop="1">
      <c r="A144" s="22" t="s">
        <v>252</v>
      </c>
      <c r="B144" s="14"/>
      <c r="C144" s="14"/>
      <c r="D144" s="114"/>
      <c r="E144" s="15"/>
      <c r="F144" s="15"/>
      <c r="G144" s="16"/>
      <c r="H144" s="16"/>
      <c r="I144" s="16"/>
      <c r="J144" s="16"/>
      <c r="K144" s="25"/>
      <c r="L144" s="25"/>
      <c r="M144" s="26"/>
      <c r="N144" s="85"/>
      <c r="O144" s="85"/>
      <c r="P144" s="85"/>
      <c r="Q144" s="25"/>
      <c r="R144" s="26"/>
    </row>
    <row r="145" spans="1:18" s="2" customFormat="1" ht="13.5" customHeight="1">
      <c r="A145" s="155" t="s">
        <v>253</v>
      </c>
      <c r="B145" s="21" t="s">
        <v>254</v>
      </c>
      <c r="C145" s="21"/>
      <c r="D145" s="115"/>
      <c r="E145" s="20" t="s">
        <v>130</v>
      </c>
      <c r="F145" s="11" t="s">
        <v>125</v>
      </c>
      <c r="G145" s="127"/>
      <c r="H145" s="13"/>
      <c r="I145" s="12" t="s">
        <v>87</v>
      </c>
      <c r="J145" s="146" t="s">
        <v>742</v>
      </c>
      <c r="K145" s="89">
        <v>315000</v>
      </c>
      <c r="L145" s="27">
        <v>0</v>
      </c>
      <c r="M145" s="53">
        <f t="shared" ref="M145:M155" si="47">SUM(K145+L145)</f>
        <v>315000</v>
      </c>
      <c r="N145" s="90">
        <v>0</v>
      </c>
      <c r="O145" s="84">
        <v>0</v>
      </c>
      <c r="P145" s="89">
        <f t="shared" ref="P145:P155" si="48">IF(J145="TG",ROUNDUP((K145+N145)*($L$6/$K$6),-3),ROUNDUP((K145+N145)*($L$8/$K$8),-3))</f>
        <v>354000</v>
      </c>
      <c r="Q145" s="27">
        <f t="shared" ref="Q145:Q155" si="49">ROUNDUP((L145+O145)*($L$7/$K$7),-3)</f>
        <v>0</v>
      </c>
      <c r="R145" s="53">
        <f t="shared" si="37"/>
        <v>354000</v>
      </c>
    </row>
    <row r="146" spans="1:18" s="2" customFormat="1" ht="13.5" customHeight="1">
      <c r="A146" s="155" t="s">
        <v>255</v>
      </c>
      <c r="B146" s="21" t="s">
        <v>256</v>
      </c>
      <c r="C146" s="21"/>
      <c r="D146" s="115"/>
      <c r="E146" s="20" t="s">
        <v>54</v>
      </c>
      <c r="F146" s="11" t="s">
        <v>218</v>
      </c>
      <c r="G146" s="127"/>
      <c r="H146" s="13"/>
      <c r="I146" s="12" t="s">
        <v>257</v>
      </c>
      <c r="J146" s="146" t="s">
        <v>742</v>
      </c>
      <c r="K146" s="89">
        <v>958000</v>
      </c>
      <c r="L146" s="27">
        <v>0</v>
      </c>
      <c r="M146" s="53">
        <f t="shared" si="47"/>
        <v>958000</v>
      </c>
      <c r="N146" s="90">
        <v>0</v>
      </c>
      <c r="O146" s="84">
        <v>0</v>
      </c>
      <c r="P146" s="89">
        <f t="shared" si="48"/>
        <v>1077000</v>
      </c>
      <c r="Q146" s="27">
        <f t="shared" si="49"/>
        <v>0</v>
      </c>
      <c r="R146" s="53">
        <f t="shared" si="37"/>
        <v>1077000</v>
      </c>
    </row>
    <row r="147" spans="1:18" s="2" customFormat="1" ht="13.5" customHeight="1">
      <c r="A147" s="155" t="s">
        <v>258</v>
      </c>
      <c r="B147" s="21" t="s">
        <v>259</v>
      </c>
      <c r="C147" s="21"/>
      <c r="D147" s="115"/>
      <c r="E147" s="20" t="s">
        <v>151</v>
      </c>
      <c r="F147" s="11" t="s">
        <v>151</v>
      </c>
      <c r="G147" s="127"/>
      <c r="H147" s="13"/>
      <c r="I147" s="12" t="s">
        <v>39</v>
      </c>
      <c r="J147" s="146" t="s">
        <v>742</v>
      </c>
      <c r="K147" s="89">
        <v>2452000</v>
      </c>
      <c r="L147" s="27">
        <v>0</v>
      </c>
      <c r="M147" s="53">
        <f t="shared" si="47"/>
        <v>2452000</v>
      </c>
      <c r="N147" s="90">
        <v>0</v>
      </c>
      <c r="O147" s="84">
        <v>0</v>
      </c>
      <c r="P147" s="89">
        <f t="shared" si="48"/>
        <v>2755000</v>
      </c>
      <c r="Q147" s="27">
        <f t="shared" si="49"/>
        <v>0</v>
      </c>
      <c r="R147" s="53">
        <f t="shared" si="37"/>
        <v>2755000</v>
      </c>
    </row>
    <row r="148" spans="1:18" s="2" customFormat="1" ht="13.5" customHeight="1">
      <c r="A148" s="155" t="s">
        <v>260</v>
      </c>
      <c r="B148" s="21" t="s">
        <v>261</v>
      </c>
      <c r="C148" s="21"/>
      <c r="D148" s="115"/>
      <c r="E148" s="20" t="s">
        <v>151</v>
      </c>
      <c r="F148" s="11" t="s">
        <v>151</v>
      </c>
      <c r="G148" s="127"/>
      <c r="H148" s="13"/>
      <c r="I148" s="12" t="s">
        <v>39</v>
      </c>
      <c r="J148" s="146" t="s">
        <v>742</v>
      </c>
      <c r="K148" s="89">
        <v>66000</v>
      </c>
      <c r="L148" s="27">
        <v>3000</v>
      </c>
      <c r="M148" s="53">
        <f t="shared" si="47"/>
        <v>69000</v>
      </c>
      <c r="N148" s="90">
        <v>0</v>
      </c>
      <c r="O148" s="84">
        <v>0</v>
      </c>
      <c r="P148" s="89">
        <f t="shared" si="48"/>
        <v>75000</v>
      </c>
      <c r="Q148" s="27">
        <f t="shared" si="49"/>
        <v>4000</v>
      </c>
      <c r="R148" s="53">
        <f t="shared" si="37"/>
        <v>79000</v>
      </c>
    </row>
    <row r="149" spans="1:18" s="2" customFormat="1" ht="13.5" customHeight="1">
      <c r="A149" s="155" t="s">
        <v>262</v>
      </c>
      <c r="B149" s="21" t="s">
        <v>263</v>
      </c>
      <c r="C149" s="21"/>
      <c r="D149" s="115"/>
      <c r="E149" s="20" t="s">
        <v>54</v>
      </c>
      <c r="F149" s="11" t="s">
        <v>84</v>
      </c>
      <c r="G149" s="127"/>
      <c r="H149" s="13"/>
      <c r="I149" s="12" t="s">
        <v>39</v>
      </c>
      <c r="J149" s="146" t="s">
        <v>742</v>
      </c>
      <c r="K149" s="89">
        <v>787000</v>
      </c>
      <c r="L149" s="27">
        <v>0</v>
      </c>
      <c r="M149" s="53">
        <f t="shared" si="47"/>
        <v>787000</v>
      </c>
      <c r="N149" s="90">
        <v>0</v>
      </c>
      <c r="O149" s="84">
        <v>0</v>
      </c>
      <c r="P149" s="89">
        <f t="shared" si="48"/>
        <v>884000</v>
      </c>
      <c r="Q149" s="27">
        <f t="shared" si="49"/>
        <v>0</v>
      </c>
      <c r="R149" s="53">
        <f t="shared" si="37"/>
        <v>884000</v>
      </c>
    </row>
    <row r="150" spans="1:18" s="2" customFormat="1" ht="13.5" customHeight="1">
      <c r="A150" s="155" t="s">
        <v>264</v>
      </c>
      <c r="B150" s="21" t="s">
        <v>265</v>
      </c>
      <c r="C150" s="21"/>
      <c r="D150" s="115"/>
      <c r="E150" s="20" t="s">
        <v>54</v>
      </c>
      <c r="F150" s="11" t="s">
        <v>84</v>
      </c>
      <c r="G150" s="127"/>
      <c r="H150" s="13"/>
      <c r="I150" s="12" t="s">
        <v>39</v>
      </c>
      <c r="J150" s="146" t="s">
        <v>742</v>
      </c>
      <c r="K150" s="89">
        <v>360000</v>
      </c>
      <c r="L150" s="27">
        <v>0</v>
      </c>
      <c r="M150" s="53">
        <f t="shared" si="47"/>
        <v>360000</v>
      </c>
      <c r="N150" s="90">
        <v>0</v>
      </c>
      <c r="O150" s="84">
        <v>0</v>
      </c>
      <c r="P150" s="89">
        <f t="shared" si="48"/>
        <v>405000</v>
      </c>
      <c r="Q150" s="27">
        <f t="shared" si="49"/>
        <v>0</v>
      </c>
      <c r="R150" s="53">
        <f t="shared" si="37"/>
        <v>405000</v>
      </c>
    </row>
    <row r="151" spans="1:18" s="2" customFormat="1" ht="13.5" customHeight="1">
      <c r="A151" s="155" t="s">
        <v>37</v>
      </c>
      <c r="B151" s="21" t="s">
        <v>266</v>
      </c>
      <c r="C151" s="21"/>
      <c r="D151" s="115"/>
      <c r="E151" s="20" t="s">
        <v>54</v>
      </c>
      <c r="F151" s="11" t="s">
        <v>84</v>
      </c>
      <c r="G151" s="127"/>
      <c r="H151" s="13"/>
      <c r="I151" s="12" t="s">
        <v>39</v>
      </c>
      <c r="J151" s="146" t="s">
        <v>742</v>
      </c>
      <c r="K151" s="89">
        <v>970000</v>
      </c>
      <c r="L151" s="27">
        <v>0</v>
      </c>
      <c r="M151" s="53">
        <f t="shared" si="47"/>
        <v>970000</v>
      </c>
      <c r="N151" s="90">
        <v>0</v>
      </c>
      <c r="O151" s="84">
        <v>0</v>
      </c>
      <c r="P151" s="89">
        <f t="shared" si="48"/>
        <v>1090000</v>
      </c>
      <c r="Q151" s="27">
        <f t="shared" si="49"/>
        <v>0</v>
      </c>
      <c r="R151" s="53">
        <f t="shared" si="37"/>
        <v>1090000</v>
      </c>
    </row>
    <row r="152" spans="1:18" s="2" customFormat="1" ht="13.5" customHeight="1">
      <c r="A152" s="155" t="s">
        <v>267</v>
      </c>
      <c r="B152" s="21" t="s">
        <v>268</v>
      </c>
      <c r="C152" s="21"/>
      <c r="D152" s="115"/>
      <c r="E152" s="20" t="s">
        <v>54</v>
      </c>
      <c r="F152" s="11" t="s">
        <v>84</v>
      </c>
      <c r="G152" s="127"/>
      <c r="H152" s="13"/>
      <c r="I152" s="12" t="s">
        <v>39</v>
      </c>
      <c r="J152" s="146" t="s">
        <v>742</v>
      </c>
      <c r="K152" s="89">
        <v>203000</v>
      </c>
      <c r="L152" s="27">
        <v>0</v>
      </c>
      <c r="M152" s="53">
        <f t="shared" si="47"/>
        <v>203000</v>
      </c>
      <c r="N152" s="90">
        <v>0</v>
      </c>
      <c r="O152" s="84">
        <v>0</v>
      </c>
      <c r="P152" s="89">
        <f t="shared" si="48"/>
        <v>229000</v>
      </c>
      <c r="Q152" s="27">
        <f t="shared" si="49"/>
        <v>0</v>
      </c>
      <c r="R152" s="53">
        <f t="shared" si="37"/>
        <v>229000</v>
      </c>
    </row>
    <row r="153" spans="1:18" s="2" customFormat="1" ht="13.5" customHeight="1">
      <c r="A153" s="155" t="s">
        <v>269</v>
      </c>
      <c r="B153" s="21" t="s">
        <v>270</v>
      </c>
      <c r="C153" s="21"/>
      <c r="D153" s="115"/>
      <c r="E153" s="20" t="s">
        <v>54</v>
      </c>
      <c r="F153" s="11" t="s">
        <v>84</v>
      </c>
      <c r="G153" s="127"/>
      <c r="H153" s="13"/>
      <c r="I153" s="12" t="s">
        <v>39</v>
      </c>
      <c r="J153" s="146" t="s">
        <v>742</v>
      </c>
      <c r="K153" s="89">
        <v>264000</v>
      </c>
      <c r="L153" s="27">
        <v>0</v>
      </c>
      <c r="M153" s="53">
        <f t="shared" si="47"/>
        <v>264000</v>
      </c>
      <c r="N153" s="90">
        <v>0</v>
      </c>
      <c r="O153" s="84">
        <v>0</v>
      </c>
      <c r="P153" s="89">
        <f t="shared" si="48"/>
        <v>297000</v>
      </c>
      <c r="Q153" s="27">
        <f t="shared" si="49"/>
        <v>0</v>
      </c>
      <c r="R153" s="53">
        <f t="shared" si="37"/>
        <v>297000</v>
      </c>
    </row>
    <row r="154" spans="1:18" s="2" customFormat="1" ht="13.5" customHeight="1">
      <c r="A154" s="155" t="s">
        <v>271</v>
      </c>
      <c r="B154" s="21" t="s">
        <v>272</v>
      </c>
      <c r="C154" s="21"/>
      <c r="D154" s="115"/>
      <c r="E154" s="20" t="s">
        <v>54</v>
      </c>
      <c r="F154" s="11" t="s">
        <v>84</v>
      </c>
      <c r="G154" s="127"/>
      <c r="H154" s="13"/>
      <c r="I154" s="12" t="s">
        <v>39</v>
      </c>
      <c r="J154" s="146" t="s">
        <v>742</v>
      </c>
      <c r="K154" s="89">
        <v>398000</v>
      </c>
      <c r="L154" s="27">
        <v>0</v>
      </c>
      <c r="M154" s="53">
        <f t="shared" si="47"/>
        <v>398000</v>
      </c>
      <c r="N154" s="90">
        <v>0</v>
      </c>
      <c r="O154" s="84">
        <v>0</v>
      </c>
      <c r="P154" s="89">
        <f t="shared" si="48"/>
        <v>448000</v>
      </c>
      <c r="Q154" s="27">
        <f t="shared" si="49"/>
        <v>0</v>
      </c>
      <c r="R154" s="53">
        <f t="shared" si="37"/>
        <v>448000</v>
      </c>
    </row>
    <row r="155" spans="1:18" s="2" customFormat="1" ht="13.5" customHeight="1">
      <c r="A155" s="155" t="s">
        <v>273</v>
      </c>
      <c r="B155" s="21" t="s">
        <v>274</v>
      </c>
      <c r="C155" s="21"/>
      <c r="D155" s="115"/>
      <c r="E155" s="20" t="s">
        <v>54</v>
      </c>
      <c r="F155" s="11" t="s">
        <v>84</v>
      </c>
      <c r="G155" s="127"/>
      <c r="H155" s="13"/>
      <c r="I155" s="12" t="s">
        <v>257</v>
      </c>
      <c r="J155" s="146" t="s">
        <v>742</v>
      </c>
      <c r="K155" s="89">
        <v>0</v>
      </c>
      <c r="L155" s="27">
        <v>96000</v>
      </c>
      <c r="M155" s="53">
        <f t="shared" si="47"/>
        <v>96000</v>
      </c>
      <c r="N155" s="90">
        <v>0</v>
      </c>
      <c r="O155" s="84">
        <v>0</v>
      </c>
      <c r="P155" s="89">
        <f t="shared" si="48"/>
        <v>0</v>
      </c>
      <c r="Q155" s="27">
        <f t="shared" si="49"/>
        <v>112000</v>
      </c>
      <c r="R155" s="53">
        <f t="shared" si="37"/>
        <v>112000</v>
      </c>
    </row>
    <row r="156" spans="1:18" s="2" customFormat="1" ht="13.8" thickBot="1">
      <c r="A156" s="158" t="s">
        <v>27</v>
      </c>
      <c r="B156" s="91"/>
      <c r="C156" s="91"/>
      <c r="D156" s="113"/>
      <c r="E156" s="92"/>
      <c r="F156" s="92"/>
      <c r="G156" s="93"/>
      <c r="H156" s="93"/>
      <c r="I156" s="93"/>
      <c r="J156" s="93"/>
      <c r="K156" s="96">
        <f>SUM(K145:K155)</f>
        <v>6773000</v>
      </c>
      <c r="L156" s="94">
        <f>SUM(L145:L155)</f>
        <v>99000</v>
      </c>
      <c r="M156" s="94">
        <f>SUM(M145:M155)</f>
        <v>6872000</v>
      </c>
      <c r="N156" s="97">
        <f t="shared" ref="N156:P156" si="50">SUM(N145:N155)</f>
        <v>0</v>
      </c>
      <c r="O156" s="94">
        <f t="shared" si="50"/>
        <v>0</v>
      </c>
      <c r="P156" s="94">
        <f t="shared" si="50"/>
        <v>7614000</v>
      </c>
      <c r="Q156" s="94">
        <f>SUM(Q145:Q155)</f>
        <v>116000</v>
      </c>
      <c r="R156" s="94">
        <f>SUM(R145:R155)</f>
        <v>7730000</v>
      </c>
    </row>
    <row r="157" spans="1:18" s="2" customFormat="1" ht="16.2" thickTop="1">
      <c r="A157" s="6" t="s">
        <v>275</v>
      </c>
      <c r="B157" s="14"/>
      <c r="C157" s="14"/>
      <c r="D157" s="114"/>
      <c r="E157" s="15"/>
      <c r="F157" s="15"/>
      <c r="G157" s="16"/>
      <c r="H157" s="16"/>
      <c r="I157" s="16"/>
      <c r="J157" s="16"/>
      <c r="K157" s="25"/>
      <c r="L157" s="25"/>
      <c r="M157" s="26"/>
      <c r="N157" s="85"/>
      <c r="O157" s="85"/>
      <c r="P157" s="85"/>
      <c r="Q157" s="25"/>
      <c r="R157" s="26"/>
    </row>
    <row r="158" spans="1:18" s="2" customFormat="1">
      <c r="A158" s="155" t="s">
        <v>613</v>
      </c>
      <c r="B158" s="21" t="s">
        <v>276</v>
      </c>
      <c r="C158" s="21"/>
      <c r="D158" s="115" t="s">
        <v>605</v>
      </c>
      <c r="E158" s="20" t="s">
        <v>54</v>
      </c>
      <c r="F158" s="11" t="s">
        <v>277</v>
      </c>
      <c r="G158" s="127"/>
      <c r="H158" s="13"/>
      <c r="I158" s="12" t="s">
        <v>60</v>
      </c>
      <c r="J158" s="146" t="s">
        <v>742</v>
      </c>
      <c r="K158" s="89">
        <v>1058000</v>
      </c>
      <c r="L158" s="27">
        <v>0</v>
      </c>
      <c r="M158" s="53">
        <f t="shared" ref="M158:M175" si="51">SUM(K158+L158)</f>
        <v>1058000</v>
      </c>
      <c r="N158" s="90">
        <v>0</v>
      </c>
      <c r="O158" s="84">
        <v>0</v>
      </c>
      <c r="P158" s="89">
        <f t="shared" ref="P158:P175" si="52">IF(J158="TG",ROUNDUP((K158+N158)*($L$6/$K$6),-3),ROUNDUP((K158+N158)*($L$8/$K$8),-3))</f>
        <v>1189000</v>
      </c>
      <c r="Q158" s="27">
        <f t="shared" ref="Q158:Q175" si="53">ROUNDUP((L158+O158)*($L$7/$K$7),-3)</f>
        <v>0</v>
      </c>
      <c r="R158" s="53">
        <f t="shared" si="37"/>
        <v>1189000</v>
      </c>
    </row>
    <row r="159" spans="1:18" s="2" customFormat="1" ht="26.4">
      <c r="A159" s="155" t="s">
        <v>278</v>
      </c>
      <c r="B159" s="21" t="s">
        <v>279</v>
      </c>
      <c r="C159" s="21"/>
      <c r="D159" s="115" t="s">
        <v>605</v>
      </c>
      <c r="E159" s="20" t="s">
        <v>280</v>
      </c>
      <c r="F159" s="11" t="s">
        <v>281</v>
      </c>
      <c r="G159" s="127"/>
      <c r="H159" s="13"/>
      <c r="I159" s="12" t="s">
        <v>60</v>
      </c>
      <c r="J159" s="146" t="s">
        <v>742</v>
      </c>
      <c r="K159" s="89">
        <v>10000</v>
      </c>
      <c r="L159" s="27">
        <v>0</v>
      </c>
      <c r="M159" s="53">
        <f t="shared" si="51"/>
        <v>10000</v>
      </c>
      <c r="N159" s="90">
        <v>0</v>
      </c>
      <c r="O159" s="84">
        <v>0</v>
      </c>
      <c r="P159" s="89">
        <f t="shared" si="52"/>
        <v>12000</v>
      </c>
      <c r="Q159" s="27">
        <f t="shared" si="53"/>
        <v>0</v>
      </c>
      <c r="R159" s="53">
        <f t="shared" si="37"/>
        <v>12000</v>
      </c>
    </row>
    <row r="160" spans="1:18" s="2" customFormat="1" ht="26.4">
      <c r="A160" s="155" t="s">
        <v>278</v>
      </c>
      <c r="B160" s="21" t="s">
        <v>282</v>
      </c>
      <c r="C160" s="21"/>
      <c r="D160" s="115" t="s">
        <v>605</v>
      </c>
      <c r="E160" s="20" t="s">
        <v>280</v>
      </c>
      <c r="F160" s="11" t="s">
        <v>281</v>
      </c>
      <c r="G160" s="127"/>
      <c r="H160" s="13"/>
      <c r="I160" s="12" t="s">
        <v>60</v>
      </c>
      <c r="J160" s="146" t="s">
        <v>742</v>
      </c>
      <c r="K160" s="89">
        <v>17000</v>
      </c>
      <c r="L160" s="27">
        <v>0</v>
      </c>
      <c r="M160" s="53">
        <f t="shared" si="51"/>
        <v>17000</v>
      </c>
      <c r="N160" s="90">
        <v>0</v>
      </c>
      <c r="O160" s="84">
        <v>0</v>
      </c>
      <c r="P160" s="89">
        <f t="shared" si="52"/>
        <v>20000</v>
      </c>
      <c r="Q160" s="27">
        <f t="shared" si="53"/>
        <v>0</v>
      </c>
      <c r="R160" s="53">
        <f t="shared" si="37"/>
        <v>20000</v>
      </c>
    </row>
    <row r="161" spans="1:18" s="2" customFormat="1" ht="26.4">
      <c r="A161" s="155" t="s">
        <v>283</v>
      </c>
      <c r="B161" s="21" t="s">
        <v>284</v>
      </c>
      <c r="C161" s="21"/>
      <c r="D161" s="115" t="s">
        <v>605</v>
      </c>
      <c r="E161" s="20" t="s">
        <v>54</v>
      </c>
      <c r="F161" s="11" t="s">
        <v>55</v>
      </c>
      <c r="G161" s="127"/>
      <c r="H161" s="13"/>
      <c r="I161" s="12" t="s">
        <v>60</v>
      </c>
      <c r="J161" s="146" t="s">
        <v>742</v>
      </c>
      <c r="K161" s="89">
        <v>1201000</v>
      </c>
      <c r="L161" s="27">
        <v>0</v>
      </c>
      <c r="M161" s="53">
        <f t="shared" si="51"/>
        <v>1201000</v>
      </c>
      <c r="N161" s="90">
        <v>0</v>
      </c>
      <c r="O161" s="84">
        <v>0</v>
      </c>
      <c r="P161" s="89">
        <f t="shared" si="52"/>
        <v>1349000</v>
      </c>
      <c r="Q161" s="27">
        <f t="shared" si="53"/>
        <v>0</v>
      </c>
      <c r="R161" s="53">
        <f t="shared" si="37"/>
        <v>1349000</v>
      </c>
    </row>
    <row r="162" spans="1:18" s="2" customFormat="1" ht="14.4">
      <c r="A162" s="155" t="s">
        <v>285</v>
      </c>
      <c r="B162" s="21" t="s">
        <v>286</v>
      </c>
      <c r="C162" s="21"/>
      <c r="D162" s="115" t="s">
        <v>605</v>
      </c>
      <c r="E162" s="20" t="s">
        <v>54</v>
      </c>
      <c r="F162" s="11" t="s">
        <v>287</v>
      </c>
      <c r="G162" s="127"/>
      <c r="H162" s="13"/>
      <c r="I162" s="128" t="s">
        <v>60</v>
      </c>
      <c r="J162" s="146" t="s">
        <v>742</v>
      </c>
      <c r="K162" s="89">
        <v>453000</v>
      </c>
      <c r="L162" s="27">
        <v>0</v>
      </c>
      <c r="M162" s="53">
        <f t="shared" si="51"/>
        <v>453000</v>
      </c>
      <c r="N162" s="90">
        <v>0</v>
      </c>
      <c r="O162" s="84">
        <v>0</v>
      </c>
      <c r="P162" s="89">
        <f t="shared" si="52"/>
        <v>509000</v>
      </c>
      <c r="Q162" s="27">
        <f t="shared" si="53"/>
        <v>0</v>
      </c>
      <c r="R162" s="53">
        <f t="shared" si="37"/>
        <v>509000</v>
      </c>
    </row>
    <row r="163" spans="1:18" s="2" customFormat="1">
      <c r="A163" s="155" t="s">
        <v>285</v>
      </c>
      <c r="B163" s="21" t="s">
        <v>288</v>
      </c>
      <c r="C163" s="21"/>
      <c r="D163" s="115" t="s">
        <v>605</v>
      </c>
      <c r="E163" s="20" t="s">
        <v>54</v>
      </c>
      <c r="F163" s="11" t="s">
        <v>287</v>
      </c>
      <c r="G163" s="127"/>
      <c r="H163" s="13"/>
      <c r="I163" s="12" t="s">
        <v>60</v>
      </c>
      <c r="J163" s="146" t="s">
        <v>742</v>
      </c>
      <c r="K163" s="89">
        <v>396000</v>
      </c>
      <c r="L163" s="27">
        <v>0</v>
      </c>
      <c r="M163" s="53">
        <f t="shared" si="51"/>
        <v>396000</v>
      </c>
      <c r="N163" s="90">
        <v>0</v>
      </c>
      <c r="O163" s="84">
        <v>0</v>
      </c>
      <c r="P163" s="89">
        <f t="shared" si="52"/>
        <v>445000</v>
      </c>
      <c r="Q163" s="27">
        <f t="shared" si="53"/>
        <v>0</v>
      </c>
      <c r="R163" s="53">
        <f t="shared" si="37"/>
        <v>445000</v>
      </c>
    </row>
    <row r="164" spans="1:18" s="2" customFormat="1" ht="26.4">
      <c r="A164" s="155" t="s">
        <v>289</v>
      </c>
      <c r="B164" s="21" t="s">
        <v>290</v>
      </c>
      <c r="C164" s="21"/>
      <c r="D164" s="115" t="s">
        <v>605</v>
      </c>
      <c r="E164" s="20" t="s">
        <v>54</v>
      </c>
      <c r="F164" s="11" t="s">
        <v>55</v>
      </c>
      <c r="G164" s="127"/>
      <c r="H164" s="13"/>
      <c r="I164" s="12" t="s">
        <v>60</v>
      </c>
      <c r="J164" s="146" t="s">
        <v>742</v>
      </c>
      <c r="K164" s="89">
        <v>218000</v>
      </c>
      <c r="L164" s="27">
        <v>0</v>
      </c>
      <c r="M164" s="53">
        <f t="shared" si="51"/>
        <v>218000</v>
      </c>
      <c r="N164" s="90">
        <v>0</v>
      </c>
      <c r="O164" s="84">
        <v>0</v>
      </c>
      <c r="P164" s="89">
        <f t="shared" si="52"/>
        <v>245000</v>
      </c>
      <c r="Q164" s="27">
        <f t="shared" si="53"/>
        <v>0</v>
      </c>
      <c r="R164" s="53">
        <f t="shared" si="37"/>
        <v>245000</v>
      </c>
    </row>
    <row r="165" spans="1:18" s="2" customFormat="1" ht="26.4">
      <c r="A165" s="155" t="s">
        <v>595</v>
      </c>
      <c r="B165" s="21" t="s">
        <v>291</v>
      </c>
      <c r="C165" s="21" t="s">
        <v>165</v>
      </c>
      <c r="D165" s="115" t="s">
        <v>605</v>
      </c>
      <c r="E165" s="20" t="s">
        <v>54</v>
      </c>
      <c r="F165" s="11" t="s">
        <v>84</v>
      </c>
      <c r="G165" s="127"/>
      <c r="H165" s="13"/>
      <c r="I165" s="12" t="s">
        <v>60</v>
      </c>
      <c r="J165" s="146" t="s">
        <v>742</v>
      </c>
      <c r="K165" s="89">
        <v>1593000</v>
      </c>
      <c r="L165" s="27">
        <v>0</v>
      </c>
      <c r="M165" s="53">
        <f t="shared" si="51"/>
        <v>1593000</v>
      </c>
      <c r="N165" s="90">
        <v>0</v>
      </c>
      <c r="O165" s="84">
        <v>0</v>
      </c>
      <c r="P165" s="89">
        <f t="shared" si="52"/>
        <v>1790000</v>
      </c>
      <c r="Q165" s="27">
        <f t="shared" si="53"/>
        <v>0</v>
      </c>
      <c r="R165" s="53">
        <f t="shared" si="37"/>
        <v>1790000</v>
      </c>
    </row>
    <row r="166" spans="1:18" s="2" customFormat="1">
      <c r="A166" s="155" t="s">
        <v>292</v>
      </c>
      <c r="B166" s="21" t="s">
        <v>293</v>
      </c>
      <c r="C166" s="21" t="s">
        <v>115</v>
      </c>
      <c r="D166" s="115" t="s">
        <v>605</v>
      </c>
      <c r="E166" s="20" t="s">
        <v>54</v>
      </c>
      <c r="F166" s="11" t="s">
        <v>84</v>
      </c>
      <c r="G166" s="127"/>
      <c r="H166" s="13"/>
      <c r="I166" s="12" t="s">
        <v>294</v>
      </c>
      <c r="J166" s="146" t="s">
        <v>742</v>
      </c>
      <c r="K166" s="89">
        <v>802000</v>
      </c>
      <c r="L166" s="27">
        <v>49000</v>
      </c>
      <c r="M166" s="53">
        <f t="shared" si="51"/>
        <v>851000</v>
      </c>
      <c r="N166" s="90">
        <v>0</v>
      </c>
      <c r="O166" s="84">
        <v>0</v>
      </c>
      <c r="P166" s="89">
        <f t="shared" si="52"/>
        <v>901000</v>
      </c>
      <c r="Q166" s="27">
        <f t="shared" si="53"/>
        <v>57000</v>
      </c>
      <c r="R166" s="53">
        <f t="shared" si="37"/>
        <v>958000</v>
      </c>
    </row>
    <row r="167" spans="1:18" s="2" customFormat="1">
      <c r="A167" s="155" t="s">
        <v>295</v>
      </c>
      <c r="B167" s="21" t="s">
        <v>296</v>
      </c>
      <c r="C167" s="21" t="s">
        <v>115</v>
      </c>
      <c r="D167" s="115" t="s">
        <v>605</v>
      </c>
      <c r="E167" s="20" t="s">
        <v>54</v>
      </c>
      <c r="F167" s="11" t="s">
        <v>84</v>
      </c>
      <c r="G167" s="127"/>
      <c r="H167" s="13"/>
      <c r="I167" s="12" t="s">
        <v>297</v>
      </c>
      <c r="J167" s="146" t="s">
        <v>742</v>
      </c>
      <c r="K167" s="89">
        <v>1193000</v>
      </c>
      <c r="L167" s="27">
        <v>27000</v>
      </c>
      <c r="M167" s="53">
        <f t="shared" si="51"/>
        <v>1220000</v>
      </c>
      <c r="N167" s="90">
        <v>0</v>
      </c>
      <c r="O167" s="84">
        <v>0</v>
      </c>
      <c r="P167" s="89">
        <f t="shared" si="52"/>
        <v>1340000</v>
      </c>
      <c r="Q167" s="27">
        <f t="shared" si="53"/>
        <v>32000</v>
      </c>
      <c r="R167" s="53">
        <f t="shared" si="37"/>
        <v>1372000</v>
      </c>
    </row>
    <row r="168" spans="1:18" s="2" customFormat="1">
      <c r="A168" s="155" t="s">
        <v>298</v>
      </c>
      <c r="B168" s="21" t="s">
        <v>299</v>
      </c>
      <c r="C168" s="21" t="s">
        <v>115</v>
      </c>
      <c r="D168" s="115" t="s">
        <v>605</v>
      </c>
      <c r="E168" s="20" t="s">
        <v>54</v>
      </c>
      <c r="F168" s="11" t="s">
        <v>84</v>
      </c>
      <c r="G168" s="127"/>
      <c r="H168" s="13"/>
      <c r="I168" s="12"/>
      <c r="J168" s="146" t="s">
        <v>742</v>
      </c>
      <c r="K168" s="89">
        <v>78000</v>
      </c>
      <c r="L168" s="27">
        <v>0</v>
      </c>
      <c r="M168" s="53">
        <f t="shared" si="51"/>
        <v>78000</v>
      </c>
      <c r="N168" s="90">
        <v>0</v>
      </c>
      <c r="O168" s="84">
        <v>0</v>
      </c>
      <c r="P168" s="89">
        <f t="shared" si="52"/>
        <v>88000</v>
      </c>
      <c r="Q168" s="27">
        <f t="shared" si="53"/>
        <v>0</v>
      </c>
      <c r="R168" s="53">
        <f t="shared" si="37"/>
        <v>88000</v>
      </c>
    </row>
    <row r="169" spans="1:18" s="2" customFormat="1">
      <c r="A169" s="155" t="s">
        <v>300</v>
      </c>
      <c r="B169" s="21" t="s">
        <v>301</v>
      </c>
      <c r="C169" s="21" t="s">
        <v>115</v>
      </c>
      <c r="D169" s="115" t="s">
        <v>605</v>
      </c>
      <c r="E169" s="20" t="s">
        <v>54</v>
      </c>
      <c r="F169" s="11" t="s">
        <v>84</v>
      </c>
      <c r="G169" s="127"/>
      <c r="H169" s="13"/>
      <c r="I169" s="12" t="s">
        <v>302</v>
      </c>
      <c r="J169" s="146" t="s">
        <v>742</v>
      </c>
      <c r="K169" s="89">
        <v>1763000</v>
      </c>
      <c r="L169" s="27">
        <v>93000</v>
      </c>
      <c r="M169" s="53">
        <f t="shared" si="51"/>
        <v>1856000</v>
      </c>
      <c r="N169" s="90">
        <v>0</v>
      </c>
      <c r="O169" s="84">
        <v>0</v>
      </c>
      <c r="P169" s="89">
        <f t="shared" si="52"/>
        <v>1981000</v>
      </c>
      <c r="Q169" s="27">
        <f t="shared" si="53"/>
        <v>109000</v>
      </c>
      <c r="R169" s="53">
        <f t="shared" si="37"/>
        <v>2090000</v>
      </c>
    </row>
    <row r="170" spans="1:18" s="2" customFormat="1" ht="52.8">
      <c r="A170" s="155" t="s">
        <v>686</v>
      </c>
      <c r="B170" s="21" t="s">
        <v>303</v>
      </c>
      <c r="C170" s="21"/>
      <c r="D170" s="115" t="s">
        <v>605</v>
      </c>
      <c r="E170" s="20" t="s">
        <v>54</v>
      </c>
      <c r="F170" s="11" t="s">
        <v>84</v>
      </c>
      <c r="G170" s="127"/>
      <c r="H170" s="13"/>
      <c r="I170" s="12" t="s">
        <v>60</v>
      </c>
      <c r="J170" s="146" t="s">
        <v>742</v>
      </c>
      <c r="K170" s="89">
        <v>2655000</v>
      </c>
      <c r="L170" s="27">
        <v>0</v>
      </c>
      <c r="M170" s="53">
        <f t="shared" si="51"/>
        <v>2655000</v>
      </c>
      <c r="N170" s="90">
        <v>0</v>
      </c>
      <c r="O170" s="84">
        <v>0</v>
      </c>
      <c r="P170" s="89">
        <f t="shared" si="52"/>
        <v>2983000</v>
      </c>
      <c r="Q170" s="27">
        <f t="shared" si="53"/>
        <v>0</v>
      </c>
      <c r="R170" s="53">
        <f t="shared" si="37"/>
        <v>2983000</v>
      </c>
    </row>
    <row r="171" spans="1:18" s="2" customFormat="1" ht="26.4">
      <c r="A171" s="155" t="s">
        <v>304</v>
      </c>
      <c r="B171" s="21" t="s">
        <v>305</v>
      </c>
      <c r="C171" s="21"/>
      <c r="D171" s="115" t="s">
        <v>605</v>
      </c>
      <c r="E171" s="20" t="s">
        <v>54</v>
      </c>
      <c r="F171" s="11" t="s">
        <v>84</v>
      </c>
      <c r="G171" s="127"/>
      <c r="H171" s="13"/>
      <c r="I171" s="12" t="s">
        <v>60</v>
      </c>
      <c r="J171" s="146" t="s">
        <v>742</v>
      </c>
      <c r="K171" s="89">
        <v>1268000</v>
      </c>
      <c r="L171" s="27">
        <v>0</v>
      </c>
      <c r="M171" s="53">
        <f t="shared" si="51"/>
        <v>1268000</v>
      </c>
      <c r="N171" s="90">
        <v>0</v>
      </c>
      <c r="O171" s="84">
        <v>0</v>
      </c>
      <c r="P171" s="89">
        <f t="shared" si="52"/>
        <v>1425000</v>
      </c>
      <c r="Q171" s="27">
        <f t="shared" si="53"/>
        <v>0</v>
      </c>
      <c r="R171" s="53">
        <f t="shared" si="37"/>
        <v>1425000</v>
      </c>
    </row>
    <row r="172" spans="1:18" s="2" customFormat="1">
      <c r="A172" s="155" t="s">
        <v>606</v>
      </c>
      <c r="B172" s="21" t="s">
        <v>306</v>
      </c>
      <c r="C172" s="21"/>
      <c r="D172" s="115" t="s">
        <v>605</v>
      </c>
      <c r="E172" s="20" t="s">
        <v>190</v>
      </c>
      <c r="F172" s="11" t="s">
        <v>84</v>
      </c>
      <c r="G172" s="127"/>
      <c r="H172" s="13"/>
      <c r="I172" s="12" t="s">
        <v>60</v>
      </c>
      <c r="J172" s="146" t="s">
        <v>742</v>
      </c>
      <c r="K172" s="89">
        <v>133000</v>
      </c>
      <c r="L172" s="27">
        <v>0</v>
      </c>
      <c r="M172" s="53">
        <f t="shared" si="51"/>
        <v>133000</v>
      </c>
      <c r="N172" s="90">
        <v>0</v>
      </c>
      <c r="O172" s="84">
        <v>0</v>
      </c>
      <c r="P172" s="89">
        <f t="shared" si="52"/>
        <v>150000</v>
      </c>
      <c r="Q172" s="27">
        <f t="shared" si="53"/>
        <v>0</v>
      </c>
      <c r="R172" s="53">
        <f t="shared" si="37"/>
        <v>150000</v>
      </c>
    </row>
    <row r="173" spans="1:18" s="2" customFormat="1">
      <c r="A173" s="155" t="s">
        <v>307</v>
      </c>
      <c r="B173" s="21" t="s">
        <v>308</v>
      </c>
      <c r="C173" s="21"/>
      <c r="D173" s="115" t="s">
        <v>605</v>
      </c>
      <c r="E173" s="20" t="s">
        <v>83</v>
      </c>
      <c r="F173" s="11" t="s">
        <v>84</v>
      </c>
      <c r="G173" s="127"/>
      <c r="H173" s="13"/>
      <c r="I173" s="12" t="s">
        <v>60</v>
      </c>
      <c r="J173" s="146" t="s">
        <v>742</v>
      </c>
      <c r="K173" s="89">
        <v>195000</v>
      </c>
      <c r="L173" s="27">
        <v>0</v>
      </c>
      <c r="M173" s="53">
        <f t="shared" si="51"/>
        <v>195000</v>
      </c>
      <c r="N173" s="90">
        <v>0</v>
      </c>
      <c r="O173" s="84">
        <v>0</v>
      </c>
      <c r="P173" s="89">
        <f t="shared" si="52"/>
        <v>220000</v>
      </c>
      <c r="Q173" s="27">
        <f t="shared" si="53"/>
        <v>0</v>
      </c>
      <c r="R173" s="53">
        <f t="shared" si="37"/>
        <v>220000</v>
      </c>
    </row>
    <row r="174" spans="1:18" s="2" customFormat="1">
      <c r="A174" s="155" t="s">
        <v>307</v>
      </c>
      <c r="B174" s="21" t="s">
        <v>308</v>
      </c>
      <c r="C174" s="21"/>
      <c r="D174" s="115" t="s">
        <v>605</v>
      </c>
      <c r="E174" s="20" t="s">
        <v>83</v>
      </c>
      <c r="F174" s="11" t="s">
        <v>84</v>
      </c>
      <c r="G174" s="127"/>
      <c r="H174" s="13"/>
      <c r="I174" s="12" t="s">
        <v>60</v>
      </c>
      <c r="J174" s="146" t="s">
        <v>742</v>
      </c>
      <c r="K174" s="89">
        <v>0</v>
      </c>
      <c r="L174" s="27">
        <v>7000</v>
      </c>
      <c r="M174" s="53">
        <f t="shared" si="51"/>
        <v>7000</v>
      </c>
      <c r="N174" s="90">
        <v>0</v>
      </c>
      <c r="O174" s="84">
        <v>0</v>
      </c>
      <c r="P174" s="89">
        <f t="shared" si="52"/>
        <v>0</v>
      </c>
      <c r="Q174" s="27">
        <f t="shared" si="53"/>
        <v>9000</v>
      </c>
      <c r="R174" s="53">
        <f t="shared" si="37"/>
        <v>9000</v>
      </c>
    </row>
    <row r="175" spans="1:18" s="2" customFormat="1">
      <c r="A175" s="155" t="s">
        <v>307</v>
      </c>
      <c r="B175" s="21" t="s">
        <v>308</v>
      </c>
      <c r="C175" s="21"/>
      <c r="D175" s="115" t="s">
        <v>605</v>
      </c>
      <c r="E175" s="20" t="s">
        <v>83</v>
      </c>
      <c r="F175" s="11" t="s">
        <v>84</v>
      </c>
      <c r="G175" s="127"/>
      <c r="H175" s="13"/>
      <c r="I175" s="12" t="s">
        <v>60</v>
      </c>
      <c r="J175" s="146" t="s">
        <v>742</v>
      </c>
      <c r="K175" s="89">
        <v>393000</v>
      </c>
      <c r="L175" s="27">
        <v>0</v>
      </c>
      <c r="M175" s="53">
        <f t="shared" si="51"/>
        <v>393000</v>
      </c>
      <c r="N175" s="90">
        <v>0</v>
      </c>
      <c r="O175" s="84">
        <v>0</v>
      </c>
      <c r="P175" s="89">
        <f t="shared" si="52"/>
        <v>442000</v>
      </c>
      <c r="Q175" s="27">
        <f t="shared" si="53"/>
        <v>0</v>
      </c>
      <c r="R175" s="53">
        <f t="shared" si="37"/>
        <v>442000</v>
      </c>
    </row>
    <row r="176" spans="1:18" s="2" customFormat="1" ht="13.8" thickBot="1">
      <c r="A176" s="158" t="s">
        <v>27</v>
      </c>
      <c r="B176" s="91"/>
      <c r="C176" s="91"/>
      <c r="D176" s="113"/>
      <c r="E176" s="92"/>
      <c r="F176" s="92"/>
      <c r="G176" s="93"/>
      <c r="H176" s="93"/>
      <c r="I176" s="93"/>
      <c r="J176" s="93"/>
      <c r="K176" s="96">
        <f>SUM(K158:K175)</f>
        <v>13426000</v>
      </c>
      <c r="L176" s="94">
        <f>SUM(L158:L175)</f>
        <v>176000</v>
      </c>
      <c r="M176" s="94">
        <f>SUM(M158:M175)</f>
        <v>13602000</v>
      </c>
      <c r="N176" s="97">
        <f t="shared" ref="N176:P176" si="54">SUM(N158:N175)</f>
        <v>0</v>
      </c>
      <c r="O176" s="94">
        <f t="shared" si="54"/>
        <v>0</v>
      </c>
      <c r="P176" s="94">
        <f t="shared" si="54"/>
        <v>15089000</v>
      </c>
      <c r="Q176" s="94">
        <f>SUM(Q158:Q175)</f>
        <v>207000</v>
      </c>
      <c r="R176" s="94">
        <f>SUM(R158:R175)</f>
        <v>15296000</v>
      </c>
    </row>
    <row r="177" spans="1:18" s="2" customFormat="1" ht="16.2" thickTop="1">
      <c r="A177" s="6" t="s">
        <v>309</v>
      </c>
      <c r="B177" s="14"/>
      <c r="C177" s="14"/>
      <c r="D177" s="114"/>
      <c r="E177" s="15"/>
      <c r="F177" s="15"/>
      <c r="G177" s="16"/>
      <c r="H177" s="16"/>
      <c r="I177" s="16"/>
      <c r="J177" s="16"/>
      <c r="K177" s="25"/>
      <c r="L177" s="25"/>
      <c r="M177" s="26"/>
      <c r="N177" s="85"/>
      <c r="O177" s="85"/>
      <c r="P177" s="85"/>
      <c r="Q177" s="25"/>
      <c r="R177" s="26"/>
    </row>
    <row r="178" spans="1:18" s="2" customFormat="1" ht="26.4">
      <c r="A178" s="155" t="s">
        <v>598</v>
      </c>
      <c r="B178" s="21" t="s">
        <v>310</v>
      </c>
      <c r="C178" s="21" t="s">
        <v>165</v>
      </c>
      <c r="D178" s="115" t="s">
        <v>617</v>
      </c>
      <c r="E178" s="20" t="s">
        <v>54</v>
      </c>
      <c r="F178" s="11" t="s">
        <v>55</v>
      </c>
      <c r="G178" s="127"/>
      <c r="H178" s="13"/>
      <c r="I178" s="12" t="s">
        <v>243</v>
      </c>
      <c r="J178" s="146" t="s">
        <v>742</v>
      </c>
      <c r="K178" s="89">
        <v>0</v>
      </c>
      <c r="L178" s="27">
        <v>2407000</v>
      </c>
      <c r="M178" s="53">
        <f t="shared" ref="M178:M186" si="55">SUM(K178+L178)</f>
        <v>2407000</v>
      </c>
      <c r="N178" s="90">
        <v>0</v>
      </c>
      <c r="O178" s="84">
        <v>0</v>
      </c>
      <c r="P178" s="89">
        <f t="shared" ref="P178:P186" si="56">IF(J178="TG",ROUNDUP((K178+N178)*($L$6/$K$6),-3),ROUNDUP((K178+N178)*($L$8/$K$8),-3))</f>
        <v>0</v>
      </c>
      <c r="Q178" s="27">
        <f t="shared" ref="Q178:Q186" si="57">ROUNDUP((L178+O178)*($L$7/$K$7),-3)</f>
        <v>2799000</v>
      </c>
      <c r="R178" s="53">
        <f t="shared" si="37"/>
        <v>2799000</v>
      </c>
    </row>
    <row r="179" spans="1:18" s="2" customFormat="1" ht="39.6">
      <c r="A179" s="155" t="s">
        <v>311</v>
      </c>
      <c r="B179" s="21" t="s">
        <v>312</v>
      </c>
      <c r="C179" s="21" t="s">
        <v>165</v>
      </c>
      <c r="D179" s="115" t="s">
        <v>617</v>
      </c>
      <c r="E179" s="20" t="s">
        <v>54</v>
      </c>
      <c r="F179" s="11" t="s">
        <v>218</v>
      </c>
      <c r="G179" s="127"/>
      <c r="H179" s="13"/>
      <c r="I179" s="12" t="s">
        <v>313</v>
      </c>
      <c r="J179" s="146" t="s">
        <v>742</v>
      </c>
      <c r="K179" s="89">
        <v>0</v>
      </c>
      <c r="L179" s="27">
        <v>716000</v>
      </c>
      <c r="M179" s="53">
        <f t="shared" si="55"/>
        <v>716000</v>
      </c>
      <c r="N179" s="90">
        <v>0</v>
      </c>
      <c r="O179" s="84">
        <v>0</v>
      </c>
      <c r="P179" s="89">
        <f t="shared" si="56"/>
        <v>0</v>
      </c>
      <c r="Q179" s="27">
        <f t="shared" si="57"/>
        <v>833000</v>
      </c>
      <c r="R179" s="53">
        <f t="shared" si="37"/>
        <v>833000</v>
      </c>
    </row>
    <row r="180" spans="1:18" s="2" customFormat="1" ht="39.6">
      <c r="A180" s="155" t="s">
        <v>616</v>
      </c>
      <c r="B180" s="21" t="s">
        <v>314</v>
      </c>
      <c r="C180" s="21" t="s">
        <v>165</v>
      </c>
      <c r="D180" s="115" t="s">
        <v>617</v>
      </c>
      <c r="E180" s="20" t="s">
        <v>54</v>
      </c>
      <c r="F180" s="11" t="s">
        <v>125</v>
      </c>
      <c r="G180" s="127"/>
      <c r="H180" s="13"/>
      <c r="I180" s="159" t="s">
        <v>72</v>
      </c>
      <c r="J180" s="146" t="s">
        <v>742</v>
      </c>
      <c r="K180" s="89">
        <v>0</v>
      </c>
      <c r="L180" s="27">
        <v>643000</v>
      </c>
      <c r="M180" s="53">
        <f t="shared" si="55"/>
        <v>643000</v>
      </c>
      <c r="N180" s="90">
        <v>0</v>
      </c>
      <c r="O180" s="84">
        <v>0</v>
      </c>
      <c r="P180" s="89">
        <f t="shared" si="56"/>
        <v>0</v>
      </c>
      <c r="Q180" s="27">
        <f t="shared" si="57"/>
        <v>748000</v>
      </c>
      <c r="R180" s="53">
        <f t="shared" si="37"/>
        <v>748000</v>
      </c>
    </row>
    <row r="181" spans="1:18" s="2" customFormat="1">
      <c r="A181" s="155" t="s">
        <v>687</v>
      </c>
      <c r="B181" s="21" t="s">
        <v>315</v>
      </c>
      <c r="C181" s="21" t="s">
        <v>207</v>
      </c>
      <c r="D181" s="115" t="s">
        <v>617</v>
      </c>
      <c r="E181" s="20" t="s">
        <v>54</v>
      </c>
      <c r="F181" s="11" t="s">
        <v>84</v>
      </c>
      <c r="G181" s="127"/>
      <c r="H181" s="13"/>
      <c r="I181" s="12" t="s">
        <v>316</v>
      </c>
      <c r="J181" s="146" t="s">
        <v>742</v>
      </c>
      <c r="K181" s="89">
        <v>0</v>
      </c>
      <c r="L181" s="27">
        <v>375000</v>
      </c>
      <c r="M181" s="53">
        <f t="shared" si="55"/>
        <v>375000</v>
      </c>
      <c r="N181" s="90">
        <v>0</v>
      </c>
      <c r="O181" s="84">
        <v>0</v>
      </c>
      <c r="P181" s="89">
        <f t="shared" si="56"/>
        <v>0</v>
      </c>
      <c r="Q181" s="27">
        <f t="shared" si="57"/>
        <v>436000</v>
      </c>
      <c r="R181" s="53">
        <f t="shared" si="37"/>
        <v>436000</v>
      </c>
    </row>
    <row r="182" spans="1:18" s="2" customFormat="1">
      <c r="A182" s="155" t="s">
        <v>688</v>
      </c>
      <c r="B182" s="21" t="s">
        <v>315</v>
      </c>
      <c r="C182" s="21" t="s">
        <v>50</v>
      </c>
      <c r="D182" s="115" t="s">
        <v>617</v>
      </c>
      <c r="E182" s="20" t="s">
        <v>54</v>
      </c>
      <c r="F182" s="11" t="s">
        <v>84</v>
      </c>
      <c r="G182" s="127"/>
      <c r="H182" s="13"/>
      <c r="I182" s="12" t="s">
        <v>316</v>
      </c>
      <c r="J182" s="146" t="s">
        <v>742</v>
      </c>
      <c r="K182" s="89">
        <v>0</v>
      </c>
      <c r="L182" s="27">
        <v>335000</v>
      </c>
      <c r="M182" s="53">
        <f t="shared" si="55"/>
        <v>335000</v>
      </c>
      <c r="N182" s="90">
        <v>0</v>
      </c>
      <c r="O182" s="84">
        <v>0</v>
      </c>
      <c r="P182" s="89">
        <f t="shared" si="56"/>
        <v>0</v>
      </c>
      <c r="Q182" s="27">
        <f t="shared" si="57"/>
        <v>390000</v>
      </c>
      <c r="R182" s="53">
        <f t="shared" si="37"/>
        <v>390000</v>
      </c>
    </row>
    <row r="183" spans="1:18" s="2" customFormat="1" ht="26.4">
      <c r="A183" s="155" t="s">
        <v>317</v>
      </c>
      <c r="B183" s="21" t="s">
        <v>318</v>
      </c>
      <c r="C183" s="21" t="s">
        <v>319</v>
      </c>
      <c r="D183" s="115" t="s">
        <v>617</v>
      </c>
      <c r="E183" s="20" t="s">
        <v>54</v>
      </c>
      <c r="F183" s="11" t="s">
        <v>84</v>
      </c>
      <c r="G183" s="127"/>
      <c r="H183" s="13"/>
      <c r="I183" s="12" t="s">
        <v>320</v>
      </c>
      <c r="J183" s="146" t="s">
        <v>742</v>
      </c>
      <c r="K183" s="89">
        <v>0</v>
      </c>
      <c r="L183" s="27">
        <v>167000</v>
      </c>
      <c r="M183" s="53">
        <f t="shared" si="55"/>
        <v>167000</v>
      </c>
      <c r="N183" s="90">
        <v>0</v>
      </c>
      <c r="O183" s="84">
        <v>0</v>
      </c>
      <c r="P183" s="89">
        <f t="shared" si="56"/>
        <v>0</v>
      </c>
      <c r="Q183" s="27">
        <f t="shared" si="57"/>
        <v>195000</v>
      </c>
      <c r="R183" s="53">
        <f t="shared" si="37"/>
        <v>195000</v>
      </c>
    </row>
    <row r="184" spans="1:18" s="2" customFormat="1" ht="26.4">
      <c r="A184" s="155" t="s">
        <v>321</v>
      </c>
      <c r="B184" s="21" t="s">
        <v>322</v>
      </c>
      <c r="C184" s="21" t="s">
        <v>476</v>
      </c>
      <c r="D184" s="115" t="s">
        <v>617</v>
      </c>
      <c r="E184" s="20" t="s">
        <v>83</v>
      </c>
      <c r="F184" s="11" t="s">
        <v>84</v>
      </c>
      <c r="G184" s="127"/>
      <c r="H184" s="13"/>
      <c r="I184" s="12" t="s">
        <v>39</v>
      </c>
      <c r="J184" s="146" t="s">
        <v>742</v>
      </c>
      <c r="K184" s="89">
        <v>0</v>
      </c>
      <c r="L184" s="27">
        <v>167000</v>
      </c>
      <c r="M184" s="53">
        <f t="shared" si="55"/>
        <v>167000</v>
      </c>
      <c r="N184" s="90">
        <v>0</v>
      </c>
      <c r="O184" s="84">
        <v>0</v>
      </c>
      <c r="P184" s="89">
        <f t="shared" si="56"/>
        <v>0</v>
      </c>
      <c r="Q184" s="27">
        <f t="shared" si="57"/>
        <v>195000</v>
      </c>
      <c r="R184" s="53">
        <f t="shared" si="37"/>
        <v>195000</v>
      </c>
    </row>
    <row r="185" spans="1:18" s="2" customFormat="1">
      <c r="A185" s="155" t="s">
        <v>615</v>
      </c>
      <c r="B185" s="21" t="s">
        <v>323</v>
      </c>
      <c r="C185" s="21" t="s">
        <v>115</v>
      </c>
      <c r="D185" s="115" t="s">
        <v>617</v>
      </c>
      <c r="E185" s="20" t="s">
        <v>83</v>
      </c>
      <c r="F185" s="11" t="s">
        <v>84</v>
      </c>
      <c r="G185" s="127"/>
      <c r="H185" s="13"/>
      <c r="I185" s="12" t="s">
        <v>224</v>
      </c>
      <c r="J185" s="146" t="s">
        <v>742</v>
      </c>
      <c r="K185" s="89">
        <v>0</v>
      </c>
      <c r="L185" s="27">
        <v>379000</v>
      </c>
      <c r="M185" s="53">
        <f t="shared" si="55"/>
        <v>379000</v>
      </c>
      <c r="N185" s="90">
        <v>0</v>
      </c>
      <c r="O185" s="84">
        <v>0</v>
      </c>
      <c r="P185" s="89">
        <f t="shared" si="56"/>
        <v>0</v>
      </c>
      <c r="Q185" s="27">
        <f t="shared" si="57"/>
        <v>441000</v>
      </c>
      <c r="R185" s="53">
        <f t="shared" si="37"/>
        <v>441000</v>
      </c>
    </row>
    <row r="186" spans="1:18" s="2" customFormat="1">
      <c r="A186" s="155" t="s">
        <v>324</v>
      </c>
      <c r="B186" s="21" t="s">
        <v>325</v>
      </c>
      <c r="C186" s="21" t="s">
        <v>165</v>
      </c>
      <c r="D186" s="115" t="s">
        <v>617</v>
      </c>
      <c r="E186" s="20" t="s">
        <v>83</v>
      </c>
      <c r="F186" s="11" t="s">
        <v>84</v>
      </c>
      <c r="G186" s="127"/>
      <c r="H186" s="13"/>
      <c r="I186" s="12" t="s">
        <v>326</v>
      </c>
      <c r="J186" s="146" t="s">
        <v>742</v>
      </c>
      <c r="K186" s="89">
        <v>0</v>
      </c>
      <c r="L186" s="27">
        <v>17000</v>
      </c>
      <c r="M186" s="53">
        <f t="shared" si="55"/>
        <v>17000</v>
      </c>
      <c r="N186" s="90">
        <v>0</v>
      </c>
      <c r="O186" s="84">
        <v>0</v>
      </c>
      <c r="P186" s="89">
        <f t="shared" si="56"/>
        <v>0</v>
      </c>
      <c r="Q186" s="27">
        <f t="shared" si="57"/>
        <v>20000</v>
      </c>
      <c r="R186" s="53">
        <f t="shared" si="37"/>
        <v>20000</v>
      </c>
    </row>
    <row r="187" spans="1:18" s="2" customFormat="1" ht="13.8" thickBot="1">
      <c r="A187" s="158" t="s">
        <v>27</v>
      </c>
      <c r="B187" s="91"/>
      <c r="C187" s="91"/>
      <c r="D187" s="113"/>
      <c r="E187" s="92"/>
      <c r="F187" s="92"/>
      <c r="G187" s="93"/>
      <c r="H187" s="93"/>
      <c r="I187" s="93"/>
      <c r="J187" s="93"/>
      <c r="K187" s="96">
        <f>SUM(K178:K186)</f>
        <v>0</v>
      </c>
      <c r="L187" s="94">
        <f>SUM(L178:L186)</f>
        <v>5206000</v>
      </c>
      <c r="M187" s="94">
        <f>SUM(M178:M186)</f>
        <v>5206000</v>
      </c>
      <c r="N187" s="97">
        <f t="shared" ref="N187:P187" si="58">SUM(N178:N186)</f>
        <v>0</v>
      </c>
      <c r="O187" s="94">
        <f t="shared" si="58"/>
        <v>0</v>
      </c>
      <c r="P187" s="94">
        <f t="shared" si="58"/>
        <v>0</v>
      </c>
      <c r="Q187" s="94">
        <f>SUM(Q178:Q186)</f>
        <v>6057000</v>
      </c>
      <c r="R187" s="94">
        <f>SUM(R178:R186)</f>
        <v>6057000</v>
      </c>
    </row>
    <row r="188" spans="1:18" s="2" customFormat="1" ht="16.2" thickTop="1">
      <c r="A188" s="6" t="s">
        <v>327</v>
      </c>
      <c r="B188" s="14"/>
      <c r="C188" s="14"/>
      <c r="D188" s="114"/>
      <c r="E188" s="15"/>
      <c r="F188" s="15"/>
      <c r="G188" s="16"/>
      <c r="H188" s="16"/>
      <c r="I188" s="16"/>
      <c r="J188" s="16"/>
      <c r="K188" s="25"/>
      <c r="L188" s="25"/>
      <c r="M188" s="26"/>
      <c r="N188" s="85"/>
      <c r="O188" s="85"/>
      <c r="P188" s="85"/>
      <c r="Q188" s="25"/>
      <c r="R188" s="26"/>
    </row>
    <row r="189" spans="1:18" s="2" customFormat="1">
      <c r="A189" s="155" t="s">
        <v>328</v>
      </c>
      <c r="B189" s="21" t="s">
        <v>329</v>
      </c>
      <c r="C189" s="21"/>
      <c r="D189" s="115"/>
      <c r="E189" s="20" t="s">
        <v>54</v>
      </c>
      <c r="F189" s="11" t="s">
        <v>55</v>
      </c>
      <c r="G189" s="127"/>
      <c r="H189" s="13"/>
      <c r="I189" s="12" t="s">
        <v>326</v>
      </c>
      <c r="J189" s="146" t="s">
        <v>742</v>
      </c>
      <c r="K189" s="89">
        <v>0</v>
      </c>
      <c r="L189" s="27">
        <v>8000</v>
      </c>
      <c r="M189" s="53">
        <f t="shared" ref="M189:M200" si="59">SUM(K189+L189)</f>
        <v>8000</v>
      </c>
      <c r="N189" s="90">
        <v>0</v>
      </c>
      <c r="O189" s="84">
        <v>0</v>
      </c>
      <c r="P189" s="89">
        <f t="shared" ref="P189:P200" si="60">IF(J189="TG",ROUNDUP((K189+N189)*($L$6/$K$6),-3),ROUNDUP((K189+N189)*($L$8/$K$8),-3))</f>
        <v>0</v>
      </c>
      <c r="Q189" s="27">
        <f t="shared" ref="Q189:Q200" si="61">ROUNDUP((L189+O189)*($L$7/$K$7),-3)</f>
        <v>10000</v>
      </c>
      <c r="R189" s="53">
        <f t="shared" si="37"/>
        <v>10000</v>
      </c>
    </row>
    <row r="190" spans="1:18" s="2" customFormat="1">
      <c r="A190" s="155" t="s">
        <v>330</v>
      </c>
      <c r="B190" s="21"/>
      <c r="C190" s="21"/>
      <c r="D190" s="115"/>
      <c r="E190" s="20" t="s">
        <v>151</v>
      </c>
      <c r="F190" s="11" t="s">
        <v>151</v>
      </c>
      <c r="G190" s="127"/>
      <c r="H190" s="13"/>
      <c r="I190" s="12" t="s">
        <v>326</v>
      </c>
      <c r="J190" s="146" t="s">
        <v>742</v>
      </c>
      <c r="K190" s="89">
        <v>0</v>
      </c>
      <c r="L190" s="27">
        <v>7000</v>
      </c>
      <c r="M190" s="53">
        <f t="shared" si="59"/>
        <v>7000</v>
      </c>
      <c r="N190" s="90">
        <v>0</v>
      </c>
      <c r="O190" s="84">
        <v>0</v>
      </c>
      <c r="P190" s="89">
        <f t="shared" si="60"/>
        <v>0</v>
      </c>
      <c r="Q190" s="27">
        <f t="shared" si="61"/>
        <v>9000</v>
      </c>
      <c r="R190" s="53">
        <f t="shared" si="37"/>
        <v>9000</v>
      </c>
    </row>
    <row r="191" spans="1:18" s="2" customFormat="1">
      <c r="A191" s="155" t="s">
        <v>331</v>
      </c>
      <c r="B191" s="21"/>
      <c r="C191" s="21"/>
      <c r="D191" s="115"/>
      <c r="E191" s="20" t="s">
        <v>151</v>
      </c>
      <c r="F191" s="11" t="s">
        <v>151</v>
      </c>
      <c r="G191" s="127"/>
      <c r="H191" s="13"/>
      <c r="I191" s="12" t="s">
        <v>326</v>
      </c>
      <c r="J191" s="146" t="s">
        <v>742</v>
      </c>
      <c r="K191" s="89">
        <v>8000</v>
      </c>
      <c r="L191" s="27">
        <v>0</v>
      </c>
      <c r="M191" s="53">
        <f t="shared" si="59"/>
        <v>8000</v>
      </c>
      <c r="N191" s="90">
        <v>0</v>
      </c>
      <c r="O191" s="84">
        <v>0</v>
      </c>
      <c r="P191" s="89">
        <f t="shared" si="60"/>
        <v>9000</v>
      </c>
      <c r="Q191" s="27">
        <f t="shared" si="61"/>
        <v>0</v>
      </c>
      <c r="R191" s="53">
        <f t="shared" si="37"/>
        <v>9000</v>
      </c>
    </row>
    <row r="192" spans="1:18" s="2" customFormat="1">
      <c r="A192" s="155" t="s">
        <v>332</v>
      </c>
      <c r="B192" s="21"/>
      <c r="C192" s="21"/>
      <c r="D192" s="115"/>
      <c r="E192" s="20" t="s">
        <v>54</v>
      </c>
      <c r="F192" s="11" t="s">
        <v>84</v>
      </c>
      <c r="G192" s="127"/>
      <c r="H192" s="13"/>
      <c r="I192" s="12" t="s">
        <v>326</v>
      </c>
      <c r="J192" s="146" t="s">
        <v>742</v>
      </c>
      <c r="K192" s="89">
        <v>0</v>
      </c>
      <c r="L192" s="27">
        <v>4000</v>
      </c>
      <c r="M192" s="53">
        <f t="shared" si="59"/>
        <v>4000</v>
      </c>
      <c r="N192" s="90">
        <v>0</v>
      </c>
      <c r="O192" s="84">
        <v>0</v>
      </c>
      <c r="P192" s="89">
        <f t="shared" si="60"/>
        <v>0</v>
      </c>
      <c r="Q192" s="27">
        <f t="shared" si="61"/>
        <v>5000</v>
      </c>
      <c r="R192" s="53">
        <f t="shared" si="37"/>
        <v>5000</v>
      </c>
    </row>
    <row r="193" spans="1:18" s="2" customFormat="1">
      <c r="A193" s="155" t="s">
        <v>333</v>
      </c>
      <c r="B193" s="21"/>
      <c r="C193" s="21"/>
      <c r="D193" s="115"/>
      <c r="E193" s="20" t="s">
        <v>54</v>
      </c>
      <c r="F193" s="11" t="s">
        <v>84</v>
      </c>
      <c r="G193" s="127"/>
      <c r="H193" s="13"/>
      <c r="I193" s="12" t="s">
        <v>326</v>
      </c>
      <c r="J193" s="146" t="s">
        <v>742</v>
      </c>
      <c r="K193" s="89">
        <v>0</v>
      </c>
      <c r="L193" s="27">
        <v>7000</v>
      </c>
      <c r="M193" s="53">
        <f t="shared" si="59"/>
        <v>7000</v>
      </c>
      <c r="N193" s="90">
        <v>0</v>
      </c>
      <c r="O193" s="84">
        <v>0</v>
      </c>
      <c r="P193" s="89">
        <f t="shared" si="60"/>
        <v>0</v>
      </c>
      <c r="Q193" s="27">
        <f t="shared" si="61"/>
        <v>9000</v>
      </c>
      <c r="R193" s="53">
        <f t="shared" si="37"/>
        <v>9000</v>
      </c>
    </row>
    <row r="194" spans="1:18" s="2" customFormat="1">
      <c r="A194" s="155" t="s">
        <v>334</v>
      </c>
      <c r="B194" s="21"/>
      <c r="C194" s="21"/>
      <c r="D194" s="115"/>
      <c r="E194" s="20" t="s">
        <v>54</v>
      </c>
      <c r="F194" s="11" t="s">
        <v>84</v>
      </c>
      <c r="G194" s="127"/>
      <c r="H194" s="13"/>
      <c r="I194" s="12" t="s">
        <v>326</v>
      </c>
      <c r="J194" s="146" t="s">
        <v>742</v>
      </c>
      <c r="K194" s="89">
        <v>0</v>
      </c>
      <c r="L194" s="27">
        <v>7000</v>
      </c>
      <c r="M194" s="53">
        <f t="shared" si="59"/>
        <v>7000</v>
      </c>
      <c r="N194" s="90">
        <v>0</v>
      </c>
      <c r="O194" s="84">
        <v>0</v>
      </c>
      <c r="P194" s="89">
        <f t="shared" si="60"/>
        <v>0</v>
      </c>
      <c r="Q194" s="27">
        <f t="shared" si="61"/>
        <v>9000</v>
      </c>
      <c r="R194" s="53">
        <f t="shared" si="37"/>
        <v>9000</v>
      </c>
    </row>
    <row r="195" spans="1:18" s="2" customFormat="1">
      <c r="A195" s="155" t="s">
        <v>335</v>
      </c>
      <c r="B195" s="21"/>
      <c r="C195" s="21"/>
      <c r="D195" s="115"/>
      <c r="E195" s="20" t="s">
        <v>54</v>
      </c>
      <c r="F195" s="11" t="s">
        <v>84</v>
      </c>
      <c r="G195" s="127"/>
      <c r="H195" s="13"/>
      <c r="I195" s="12" t="s">
        <v>326</v>
      </c>
      <c r="J195" s="146" t="s">
        <v>742</v>
      </c>
      <c r="K195" s="89">
        <v>0</v>
      </c>
      <c r="L195" s="27">
        <v>7000</v>
      </c>
      <c r="M195" s="53">
        <f t="shared" si="59"/>
        <v>7000</v>
      </c>
      <c r="N195" s="90">
        <v>0</v>
      </c>
      <c r="O195" s="84">
        <v>0</v>
      </c>
      <c r="P195" s="89">
        <f t="shared" si="60"/>
        <v>0</v>
      </c>
      <c r="Q195" s="27">
        <f t="shared" si="61"/>
        <v>9000</v>
      </c>
      <c r="R195" s="53">
        <f t="shared" si="37"/>
        <v>9000</v>
      </c>
    </row>
    <row r="196" spans="1:18" s="2" customFormat="1">
      <c r="A196" s="155" t="s">
        <v>336</v>
      </c>
      <c r="B196" s="21"/>
      <c r="C196" s="21"/>
      <c r="D196" s="115"/>
      <c r="E196" s="20" t="s">
        <v>54</v>
      </c>
      <c r="F196" s="11" t="s">
        <v>84</v>
      </c>
      <c r="G196" s="127"/>
      <c r="H196" s="13"/>
      <c r="I196" s="12" t="s">
        <v>326</v>
      </c>
      <c r="J196" s="146" t="s">
        <v>742</v>
      </c>
      <c r="K196" s="89">
        <v>0</v>
      </c>
      <c r="L196" s="27">
        <v>6000</v>
      </c>
      <c r="M196" s="53">
        <f t="shared" si="59"/>
        <v>6000</v>
      </c>
      <c r="N196" s="90">
        <v>0</v>
      </c>
      <c r="O196" s="84">
        <v>0</v>
      </c>
      <c r="P196" s="89">
        <f t="shared" si="60"/>
        <v>0</v>
      </c>
      <c r="Q196" s="27">
        <f t="shared" si="61"/>
        <v>7000</v>
      </c>
      <c r="R196" s="53">
        <f t="shared" si="37"/>
        <v>7000</v>
      </c>
    </row>
    <row r="197" spans="1:18" s="2" customFormat="1">
      <c r="A197" s="155" t="s">
        <v>337</v>
      </c>
      <c r="B197" s="21"/>
      <c r="C197" s="21"/>
      <c r="D197" s="115"/>
      <c r="E197" s="20" t="s">
        <v>54</v>
      </c>
      <c r="F197" s="11" t="s">
        <v>84</v>
      </c>
      <c r="G197" s="127"/>
      <c r="H197" s="13"/>
      <c r="I197" s="12" t="s">
        <v>326</v>
      </c>
      <c r="J197" s="146" t="s">
        <v>742</v>
      </c>
      <c r="K197" s="89">
        <v>0</v>
      </c>
      <c r="L197" s="27">
        <v>7000</v>
      </c>
      <c r="M197" s="53">
        <f t="shared" si="59"/>
        <v>7000</v>
      </c>
      <c r="N197" s="90">
        <v>0</v>
      </c>
      <c r="O197" s="84">
        <v>0</v>
      </c>
      <c r="P197" s="89">
        <f t="shared" si="60"/>
        <v>0</v>
      </c>
      <c r="Q197" s="27">
        <f t="shared" si="61"/>
        <v>9000</v>
      </c>
      <c r="R197" s="53">
        <f t="shared" si="37"/>
        <v>9000</v>
      </c>
    </row>
    <row r="198" spans="1:18" s="2" customFormat="1">
      <c r="A198" s="155" t="s">
        <v>338</v>
      </c>
      <c r="B198" s="21"/>
      <c r="C198" s="21"/>
      <c r="D198" s="115"/>
      <c r="E198" s="20" t="s">
        <v>54</v>
      </c>
      <c r="F198" s="11" t="s">
        <v>84</v>
      </c>
      <c r="G198" s="127"/>
      <c r="H198" s="13"/>
      <c r="I198" s="12" t="s">
        <v>326</v>
      </c>
      <c r="J198" s="146" t="s">
        <v>742</v>
      </c>
      <c r="K198" s="89">
        <v>0</v>
      </c>
      <c r="L198" s="27">
        <v>7000</v>
      </c>
      <c r="M198" s="53">
        <f t="shared" si="59"/>
        <v>7000</v>
      </c>
      <c r="N198" s="90">
        <v>0</v>
      </c>
      <c r="O198" s="84">
        <v>0</v>
      </c>
      <c r="P198" s="89">
        <f t="shared" si="60"/>
        <v>0</v>
      </c>
      <c r="Q198" s="27">
        <f t="shared" si="61"/>
        <v>9000</v>
      </c>
      <c r="R198" s="53">
        <f t="shared" ref="R198:R313" si="62">SUM(P198+Q198)</f>
        <v>9000</v>
      </c>
    </row>
    <row r="199" spans="1:18" s="2" customFormat="1">
      <c r="A199" s="155" t="s">
        <v>339</v>
      </c>
      <c r="B199" s="21" t="s">
        <v>340</v>
      </c>
      <c r="C199" s="21" t="s">
        <v>115</v>
      </c>
      <c r="D199" s="115"/>
      <c r="E199" s="20" t="s">
        <v>54</v>
      </c>
      <c r="F199" s="11" t="s">
        <v>84</v>
      </c>
      <c r="G199" s="127"/>
      <c r="H199" s="13"/>
      <c r="I199" s="12" t="s">
        <v>326</v>
      </c>
      <c r="J199" s="146" t="s">
        <v>743</v>
      </c>
      <c r="K199" s="89">
        <v>0</v>
      </c>
      <c r="L199" s="27">
        <v>7000</v>
      </c>
      <c r="M199" s="53">
        <f t="shared" si="59"/>
        <v>7000</v>
      </c>
      <c r="N199" s="90">
        <v>0</v>
      </c>
      <c r="O199" s="84">
        <v>0</v>
      </c>
      <c r="P199" s="89">
        <f t="shared" si="60"/>
        <v>0</v>
      </c>
      <c r="Q199" s="27">
        <f t="shared" si="61"/>
        <v>9000</v>
      </c>
      <c r="R199" s="53">
        <f t="shared" si="62"/>
        <v>9000</v>
      </c>
    </row>
    <row r="200" spans="1:18" s="2" customFormat="1">
      <c r="A200" s="155" t="s">
        <v>341</v>
      </c>
      <c r="B200" s="21"/>
      <c r="C200" s="21"/>
      <c r="D200" s="115"/>
      <c r="E200" s="20" t="s">
        <v>54</v>
      </c>
      <c r="F200" s="11" t="s">
        <v>84</v>
      </c>
      <c r="G200" s="127"/>
      <c r="H200" s="13"/>
      <c r="I200" s="12" t="s">
        <v>326</v>
      </c>
      <c r="J200" s="146" t="s">
        <v>742</v>
      </c>
      <c r="K200" s="89">
        <v>0</v>
      </c>
      <c r="L200" s="27">
        <v>6000</v>
      </c>
      <c r="M200" s="53">
        <f t="shared" si="59"/>
        <v>6000</v>
      </c>
      <c r="N200" s="90">
        <v>0</v>
      </c>
      <c r="O200" s="84">
        <v>0</v>
      </c>
      <c r="P200" s="89">
        <f t="shared" si="60"/>
        <v>0</v>
      </c>
      <c r="Q200" s="27">
        <f t="shared" si="61"/>
        <v>7000</v>
      </c>
      <c r="R200" s="53">
        <f t="shared" si="62"/>
        <v>7000</v>
      </c>
    </row>
    <row r="201" spans="1:18" s="2" customFormat="1" ht="13.8" thickBot="1">
      <c r="A201" s="158" t="s">
        <v>27</v>
      </c>
      <c r="B201" s="91"/>
      <c r="C201" s="91"/>
      <c r="D201" s="113"/>
      <c r="E201" s="92"/>
      <c r="F201" s="92"/>
      <c r="G201" s="93"/>
      <c r="H201" s="93"/>
      <c r="I201" s="93"/>
      <c r="J201" s="93"/>
      <c r="K201" s="96">
        <f>SUM(K189:K200)</f>
        <v>8000</v>
      </c>
      <c r="L201" s="94">
        <f>SUM(L189:L200)</f>
        <v>73000</v>
      </c>
      <c r="M201" s="94">
        <f>SUM(M189:M200)</f>
        <v>81000</v>
      </c>
      <c r="N201" s="97">
        <f t="shared" ref="N201:P201" si="63">SUM(N189:N200)</f>
        <v>0</v>
      </c>
      <c r="O201" s="94">
        <f t="shared" si="63"/>
        <v>0</v>
      </c>
      <c r="P201" s="94">
        <f t="shared" si="63"/>
        <v>9000</v>
      </c>
      <c r="Q201" s="94">
        <f>SUM(Q189:Q200)</f>
        <v>92000</v>
      </c>
      <c r="R201" s="94">
        <f>SUM(R189:R200)</f>
        <v>101000</v>
      </c>
    </row>
    <row r="202" spans="1:18" s="2" customFormat="1" ht="16.2" thickTop="1">
      <c r="A202" s="6" t="s">
        <v>342</v>
      </c>
      <c r="B202" s="14"/>
      <c r="C202" s="14"/>
      <c r="D202" s="114"/>
      <c r="E202" s="15"/>
      <c r="F202" s="15"/>
      <c r="G202" s="16"/>
      <c r="H202" s="16"/>
      <c r="I202" s="16"/>
      <c r="J202" s="16"/>
      <c r="K202" s="25"/>
      <c r="L202" s="25"/>
      <c r="M202" s="26"/>
      <c r="N202" s="85"/>
      <c r="O202" s="85"/>
      <c r="P202" s="85"/>
      <c r="Q202" s="25"/>
      <c r="R202" s="26"/>
    </row>
    <row r="203" spans="1:18" s="2" customFormat="1">
      <c r="A203" s="155"/>
      <c r="B203" s="21" t="s">
        <v>343</v>
      </c>
      <c r="C203" s="21"/>
      <c r="D203" s="115"/>
      <c r="E203" s="20" t="s">
        <v>130</v>
      </c>
      <c r="F203" s="11" t="s">
        <v>344</v>
      </c>
      <c r="G203" s="127"/>
      <c r="H203" s="13"/>
      <c r="I203" s="12" t="s">
        <v>85</v>
      </c>
      <c r="J203" s="146" t="s">
        <v>742</v>
      </c>
      <c r="K203" s="89">
        <v>23000</v>
      </c>
      <c r="L203" s="27">
        <v>0</v>
      </c>
      <c r="M203" s="53">
        <f>SUM(K203+L203)</f>
        <v>23000</v>
      </c>
      <c r="N203" s="90">
        <v>0</v>
      </c>
      <c r="O203" s="84">
        <v>0</v>
      </c>
      <c r="P203" s="89">
        <f t="shared" ref="P203:P204" si="64">IF(J203="TG",ROUNDUP((K203+N203)*($L$6/$K$6),-3),ROUNDUP((K203+N203)*($L$8/$K$8),-3))</f>
        <v>26000</v>
      </c>
      <c r="Q203" s="27">
        <f>ROUNDUP((L203+O203)*($L$7/$K$7),-3)</f>
        <v>0</v>
      </c>
      <c r="R203" s="53">
        <f t="shared" si="62"/>
        <v>26000</v>
      </c>
    </row>
    <row r="204" spans="1:18" s="2" customFormat="1">
      <c r="A204" s="155" t="s">
        <v>345</v>
      </c>
      <c r="B204" s="21" t="s">
        <v>346</v>
      </c>
      <c r="C204" s="21"/>
      <c r="D204" s="115"/>
      <c r="E204" s="20" t="s">
        <v>347</v>
      </c>
      <c r="F204" s="11" t="s">
        <v>55</v>
      </c>
      <c r="G204" s="127"/>
      <c r="H204" s="13"/>
      <c r="I204" s="12" t="s">
        <v>174</v>
      </c>
      <c r="J204" s="146" t="s">
        <v>742</v>
      </c>
      <c r="K204" s="89">
        <v>216000</v>
      </c>
      <c r="L204" s="27">
        <v>0</v>
      </c>
      <c r="M204" s="53">
        <f>SUM(K204+L204)</f>
        <v>216000</v>
      </c>
      <c r="N204" s="90">
        <v>0</v>
      </c>
      <c r="O204" s="84">
        <v>0</v>
      </c>
      <c r="P204" s="89">
        <f t="shared" si="64"/>
        <v>243000</v>
      </c>
      <c r="Q204" s="27">
        <f>ROUNDUP((L204+O204)*($L$7/$K$7),-3)</f>
        <v>0</v>
      </c>
      <c r="R204" s="53">
        <f t="shared" si="62"/>
        <v>243000</v>
      </c>
    </row>
    <row r="205" spans="1:18" s="2" customFormat="1" ht="13.8" thickBot="1">
      <c r="A205" s="158" t="s">
        <v>27</v>
      </c>
      <c r="B205" s="91"/>
      <c r="C205" s="91"/>
      <c r="D205" s="113"/>
      <c r="E205" s="92"/>
      <c r="F205" s="92"/>
      <c r="G205" s="93"/>
      <c r="H205" s="93"/>
      <c r="I205" s="93"/>
      <c r="J205" s="93"/>
      <c r="K205" s="96">
        <f>SUM(K203:K204)</f>
        <v>239000</v>
      </c>
      <c r="L205" s="94">
        <f>SUM(L203:L204)</f>
        <v>0</v>
      </c>
      <c r="M205" s="94">
        <f>SUM(M203:M204)</f>
        <v>239000</v>
      </c>
      <c r="N205" s="101"/>
      <c r="O205" s="95"/>
      <c r="P205" s="147">
        <f>SUM(P203:P204)</f>
        <v>269000</v>
      </c>
      <c r="Q205" s="94">
        <f>SUM(Q203:Q204)</f>
        <v>0</v>
      </c>
      <c r="R205" s="94">
        <f>SUM(R203:R204)</f>
        <v>269000</v>
      </c>
    </row>
    <row r="206" spans="1:18" s="2" customFormat="1" ht="16.2" thickTop="1">
      <c r="A206" s="6" t="s">
        <v>348</v>
      </c>
      <c r="B206" s="14"/>
      <c r="C206" s="14"/>
      <c r="D206" s="114"/>
      <c r="E206" s="15"/>
      <c r="F206" s="15"/>
      <c r="G206" s="16"/>
      <c r="H206" s="16"/>
      <c r="I206" s="16"/>
      <c r="J206" s="16"/>
      <c r="K206" s="25"/>
      <c r="L206" s="25"/>
      <c r="M206" s="26"/>
      <c r="N206" s="85"/>
      <c r="O206" s="85"/>
      <c r="P206" s="85"/>
      <c r="Q206" s="25"/>
      <c r="R206" s="26"/>
    </row>
    <row r="207" spans="1:18" s="2" customFormat="1">
      <c r="A207" s="136" t="s">
        <v>349</v>
      </c>
      <c r="B207" s="21" t="s">
        <v>689</v>
      </c>
      <c r="C207" s="21"/>
      <c r="D207" s="115" t="s">
        <v>605</v>
      </c>
      <c r="E207" s="20" t="s">
        <v>143</v>
      </c>
      <c r="F207" s="11" t="s">
        <v>144</v>
      </c>
      <c r="G207" s="127"/>
      <c r="H207" s="13"/>
      <c r="I207" s="12" t="s">
        <v>350</v>
      </c>
      <c r="J207" s="146" t="s">
        <v>742</v>
      </c>
      <c r="K207" s="89">
        <v>257000</v>
      </c>
      <c r="L207" s="27">
        <v>0</v>
      </c>
      <c r="M207" s="28">
        <f t="shared" ref="M207:M240" si="65">SUM(K207+L207)</f>
        <v>257000</v>
      </c>
      <c r="N207" s="98">
        <v>0</v>
      </c>
      <c r="O207" s="84">
        <v>0</v>
      </c>
      <c r="P207" s="89">
        <f t="shared" ref="P207:P270" si="66">IF(J207="TG",ROUNDUP((K207+N207)*($L$6/$K$6),-3),ROUNDUP((K207+N207)*($L$8/$K$8),-3))</f>
        <v>289000</v>
      </c>
      <c r="Q207" s="27">
        <f t="shared" ref="Q207" si="67">ROUNDUP((L207+O207)*($L$7/$K$7),-3)</f>
        <v>0</v>
      </c>
      <c r="R207" s="28">
        <f t="shared" si="62"/>
        <v>289000</v>
      </c>
    </row>
    <row r="208" spans="1:18" s="2" customFormat="1" ht="26.4">
      <c r="A208" s="155" t="s">
        <v>604</v>
      </c>
      <c r="B208" s="21" t="s">
        <v>701</v>
      </c>
      <c r="C208" s="21"/>
      <c r="D208" s="115" t="s">
        <v>605</v>
      </c>
      <c r="E208" s="20" t="s">
        <v>54</v>
      </c>
      <c r="F208" s="11" t="s">
        <v>55</v>
      </c>
      <c r="G208" s="127"/>
      <c r="H208" s="13"/>
      <c r="I208" s="12" t="s">
        <v>351</v>
      </c>
      <c r="J208" s="146" t="s">
        <v>742</v>
      </c>
      <c r="K208" s="89">
        <v>519000</v>
      </c>
      <c r="L208" s="27">
        <v>0</v>
      </c>
      <c r="M208" s="28">
        <f t="shared" si="65"/>
        <v>519000</v>
      </c>
      <c r="N208" s="98">
        <v>0</v>
      </c>
      <c r="O208" s="84">
        <v>0</v>
      </c>
      <c r="P208" s="89">
        <f t="shared" si="66"/>
        <v>583000</v>
      </c>
      <c r="Q208" s="27">
        <f t="shared" ref="Q208:Q271" si="68">ROUNDUP((L208+O208)*($L$7/$K$7),-3)</f>
        <v>0</v>
      </c>
      <c r="R208" s="28">
        <f t="shared" si="62"/>
        <v>583000</v>
      </c>
    </row>
    <row r="209" spans="1:18" s="2" customFormat="1">
      <c r="A209" s="155" t="s">
        <v>352</v>
      </c>
      <c r="B209" s="21" t="s">
        <v>702</v>
      </c>
      <c r="C209" s="21"/>
      <c r="D209" s="115" t="s">
        <v>605</v>
      </c>
      <c r="E209" s="20" t="s">
        <v>54</v>
      </c>
      <c r="F209" s="11" t="s">
        <v>84</v>
      </c>
      <c r="G209" s="127"/>
      <c r="H209" s="13"/>
      <c r="I209" s="12" t="s">
        <v>353</v>
      </c>
      <c r="J209" s="146" t="s">
        <v>742</v>
      </c>
      <c r="K209" s="89">
        <v>471000</v>
      </c>
      <c r="L209" s="27">
        <v>0</v>
      </c>
      <c r="M209" s="28">
        <f t="shared" si="65"/>
        <v>471000</v>
      </c>
      <c r="N209" s="98">
        <v>0</v>
      </c>
      <c r="O209" s="84">
        <v>0</v>
      </c>
      <c r="P209" s="89">
        <f t="shared" si="66"/>
        <v>530000</v>
      </c>
      <c r="Q209" s="27">
        <f t="shared" si="68"/>
        <v>0</v>
      </c>
      <c r="R209" s="28">
        <f t="shared" si="62"/>
        <v>530000</v>
      </c>
    </row>
    <row r="210" spans="1:18" s="2" customFormat="1">
      <c r="A210" s="155" t="s">
        <v>354</v>
      </c>
      <c r="B210" s="21" t="s">
        <v>703</v>
      </c>
      <c r="C210" s="21"/>
      <c r="D210" s="115" t="s">
        <v>605</v>
      </c>
      <c r="E210" s="20" t="s">
        <v>54</v>
      </c>
      <c r="F210" s="11" t="s">
        <v>55</v>
      </c>
      <c r="G210" s="127"/>
      <c r="H210" s="13"/>
      <c r="I210" s="12" t="s">
        <v>353</v>
      </c>
      <c r="J210" s="146" t="s">
        <v>742</v>
      </c>
      <c r="K210" s="89">
        <v>170000</v>
      </c>
      <c r="L210" s="27">
        <v>0</v>
      </c>
      <c r="M210" s="28">
        <f t="shared" si="65"/>
        <v>170000</v>
      </c>
      <c r="N210" s="98">
        <v>0</v>
      </c>
      <c r="O210" s="84">
        <v>0</v>
      </c>
      <c r="P210" s="89">
        <f t="shared" si="66"/>
        <v>191000</v>
      </c>
      <c r="Q210" s="27">
        <f t="shared" si="68"/>
        <v>0</v>
      </c>
      <c r="R210" s="28">
        <f t="shared" si="62"/>
        <v>191000</v>
      </c>
    </row>
    <row r="211" spans="1:18" s="2" customFormat="1">
      <c r="A211" s="155" t="s">
        <v>355</v>
      </c>
      <c r="B211" s="21" t="s">
        <v>759</v>
      </c>
      <c r="C211" s="21"/>
      <c r="D211" s="115" t="s">
        <v>605</v>
      </c>
      <c r="E211" s="20" t="s">
        <v>54</v>
      </c>
      <c r="F211" s="11" t="s">
        <v>171</v>
      </c>
      <c r="G211" s="127"/>
      <c r="H211" s="13"/>
      <c r="I211" s="12" t="s">
        <v>356</v>
      </c>
      <c r="J211" s="146" t="s">
        <v>742</v>
      </c>
      <c r="K211" s="89">
        <v>653000</v>
      </c>
      <c r="L211" s="27">
        <v>0</v>
      </c>
      <c r="M211" s="28">
        <f t="shared" si="65"/>
        <v>653000</v>
      </c>
      <c r="N211" s="98">
        <v>0</v>
      </c>
      <c r="O211" s="84">
        <v>0</v>
      </c>
      <c r="P211" s="89">
        <f t="shared" si="66"/>
        <v>734000</v>
      </c>
      <c r="Q211" s="27">
        <f t="shared" si="68"/>
        <v>0</v>
      </c>
      <c r="R211" s="28">
        <f t="shared" si="62"/>
        <v>734000</v>
      </c>
    </row>
    <row r="212" spans="1:18" s="2" customFormat="1">
      <c r="A212" s="155" t="s">
        <v>357</v>
      </c>
      <c r="B212" s="21" t="s">
        <v>358</v>
      </c>
      <c r="C212" s="21"/>
      <c r="D212" s="115" t="s">
        <v>605</v>
      </c>
      <c r="E212" s="20" t="s">
        <v>54</v>
      </c>
      <c r="F212" s="11" t="s">
        <v>55</v>
      </c>
      <c r="G212" s="127"/>
      <c r="H212" s="13"/>
      <c r="I212" s="12" t="s">
        <v>359</v>
      </c>
      <c r="J212" s="146" t="s">
        <v>742</v>
      </c>
      <c r="K212" s="89">
        <v>3336000</v>
      </c>
      <c r="L212" s="27">
        <v>0</v>
      </c>
      <c r="M212" s="28">
        <f t="shared" si="65"/>
        <v>3336000</v>
      </c>
      <c r="N212" s="98">
        <v>0</v>
      </c>
      <c r="O212" s="84">
        <v>0</v>
      </c>
      <c r="P212" s="89">
        <f t="shared" si="66"/>
        <v>3747000</v>
      </c>
      <c r="Q212" s="27">
        <f t="shared" si="68"/>
        <v>0</v>
      </c>
      <c r="R212" s="28">
        <f t="shared" si="62"/>
        <v>3747000</v>
      </c>
    </row>
    <row r="213" spans="1:18" s="2" customFormat="1" ht="26.4">
      <c r="A213" s="155" t="s">
        <v>360</v>
      </c>
      <c r="B213" s="21" t="s">
        <v>361</v>
      </c>
      <c r="C213" s="21"/>
      <c r="D213" s="115" t="s">
        <v>605</v>
      </c>
      <c r="E213" s="20" t="s">
        <v>54</v>
      </c>
      <c r="F213" s="11" t="s">
        <v>55</v>
      </c>
      <c r="G213" s="127"/>
      <c r="H213" s="13"/>
      <c r="I213" s="12" t="s">
        <v>362</v>
      </c>
      <c r="J213" s="146" t="s">
        <v>742</v>
      </c>
      <c r="K213" s="89">
        <v>966000</v>
      </c>
      <c r="L213" s="27">
        <v>0</v>
      </c>
      <c r="M213" s="28">
        <f t="shared" si="65"/>
        <v>966000</v>
      </c>
      <c r="N213" s="98">
        <v>0</v>
      </c>
      <c r="O213" s="84">
        <v>0</v>
      </c>
      <c r="P213" s="89">
        <f t="shared" si="66"/>
        <v>1085000</v>
      </c>
      <c r="Q213" s="27">
        <f t="shared" si="68"/>
        <v>0</v>
      </c>
      <c r="R213" s="28">
        <f t="shared" si="62"/>
        <v>1085000</v>
      </c>
    </row>
    <row r="214" spans="1:18" s="2" customFormat="1">
      <c r="A214" s="155"/>
      <c r="B214" s="21"/>
      <c r="C214" s="21"/>
      <c r="D214" s="115"/>
      <c r="E214" s="20"/>
      <c r="F214" s="11"/>
      <c r="G214" s="127"/>
      <c r="H214" s="13"/>
      <c r="I214" s="12"/>
      <c r="J214" s="146"/>
      <c r="K214" s="89">
        <v>0</v>
      </c>
      <c r="L214" s="27"/>
      <c r="M214" s="28"/>
      <c r="N214" s="98">
        <v>0</v>
      </c>
      <c r="O214" s="84">
        <v>0</v>
      </c>
      <c r="P214" s="89">
        <f t="shared" si="66"/>
        <v>0</v>
      </c>
      <c r="Q214" s="27">
        <f t="shared" si="68"/>
        <v>0</v>
      </c>
      <c r="R214" s="28"/>
    </row>
    <row r="215" spans="1:18" s="2" customFormat="1">
      <c r="A215" s="155" t="s">
        <v>363</v>
      </c>
      <c r="B215" s="21" t="s">
        <v>700</v>
      </c>
      <c r="C215" s="21"/>
      <c r="D215" s="115" t="s">
        <v>605</v>
      </c>
      <c r="E215" s="20" t="s">
        <v>54</v>
      </c>
      <c r="F215" s="11" t="s">
        <v>55</v>
      </c>
      <c r="G215" s="127"/>
      <c r="H215" s="13"/>
      <c r="I215" s="12" t="s">
        <v>364</v>
      </c>
      <c r="J215" s="146" t="s">
        <v>743</v>
      </c>
      <c r="K215" s="89">
        <v>250000</v>
      </c>
      <c r="L215" s="27">
        <v>0</v>
      </c>
      <c r="M215" s="28">
        <f t="shared" si="65"/>
        <v>250000</v>
      </c>
      <c r="N215" s="98">
        <v>0</v>
      </c>
      <c r="O215" s="84">
        <v>0</v>
      </c>
      <c r="P215" s="89">
        <f t="shared" si="66"/>
        <v>276000</v>
      </c>
      <c r="Q215" s="27">
        <f t="shared" si="68"/>
        <v>0</v>
      </c>
      <c r="R215" s="28">
        <f t="shared" si="62"/>
        <v>276000</v>
      </c>
    </row>
    <row r="216" spans="1:18" s="2" customFormat="1">
      <c r="A216" s="155" t="s">
        <v>604</v>
      </c>
      <c r="B216" s="21" t="s">
        <v>365</v>
      </c>
      <c r="C216" s="21"/>
      <c r="D216" s="115" t="s">
        <v>605</v>
      </c>
      <c r="E216" s="20" t="s">
        <v>54</v>
      </c>
      <c r="F216" s="11" t="s">
        <v>84</v>
      </c>
      <c r="G216" s="127"/>
      <c r="H216" s="13"/>
      <c r="I216" s="12" t="s">
        <v>351</v>
      </c>
      <c r="J216" s="146" t="s">
        <v>742</v>
      </c>
      <c r="K216" s="89">
        <v>0</v>
      </c>
      <c r="L216" s="27">
        <v>16000</v>
      </c>
      <c r="M216" s="28">
        <f t="shared" si="65"/>
        <v>16000</v>
      </c>
      <c r="N216" s="98">
        <v>0</v>
      </c>
      <c r="O216" s="84">
        <v>0</v>
      </c>
      <c r="P216" s="89">
        <f t="shared" si="66"/>
        <v>0</v>
      </c>
      <c r="Q216" s="27">
        <f t="shared" si="68"/>
        <v>19000</v>
      </c>
      <c r="R216" s="28">
        <f t="shared" si="62"/>
        <v>19000</v>
      </c>
    </row>
    <row r="217" spans="1:18" s="2" customFormat="1">
      <c r="A217" s="155" t="s">
        <v>366</v>
      </c>
      <c r="B217" s="21" t="s">
        <v>699</v>
      </c>
      <c r="C217" s="21"/>
      <c r="D217" s="115" t="s">
        <v>605</v>
      </c>
      <c r="E217" s="20" t="s">
        <v>368</v>
      </c>
      <c r="F217" s="11" t="s">
        <v>84</v>
      </c>
      <c r="G217" s="127"/>
      <c r="H217" s="13"/>
      <c r="I217" s="12" t="s">
        <v>369</v>
      </c>
      <c r="J217" s="146" t="s">
        <v>743</v>
      </c>
      <c r="K217" s="89">
        <v>174000</v>
      </c>
      <c r="L217" s="27">
        <v>0</v>
      </c>
      <c r="M217" s="28">
        <f t="shared" si="65"/>
        <v>174000</v>
      </c>
      <c r="N217" s="98">
        <v>0</v>
      </c>
      <c r="O217" s="84">
        <v>0</v>
      </c>
      <c r="P217" s="89">
        <f t="shared" si="66"/>
        <v>192000</v>
      </c>
      <c r="Q217" s="27">
        <f t="shared" si="68"/>
        <v>0</v>
      </c>
      <c r="R217" s="28">
        <f t="shared" si="62"/>
        <v>192000</v>
      </c>
    </row>
    <row r="218" spans="1:18" s="2" customFormat="1">
      <c r="A218" s="155" t="s">
        <v>370</v>
      </c>
      <c r="B218" s="21" t="s">
        <v>367</v>
      </c>
      <c r="C218" s="21"/>
      <c r="D218" s="115" t="s">
        <v>605</v>
      </c>
      <c r="E218" s="20" t="s">
        <v>54</v>
      </c>
      <c r="F218" s="11" t="s">
        <v>84</v>
      </c>
      <c r="G218" s="127"/>
      <c r="H218" s="13"/>
      <c r="I218" s="12" t="s">
        <v>371</v>
      </c>
      <c r="J218" s="146" t="s">
        <v>743</v>
      </c>
      <c r="K218" s="89">
        <v>338000</v>
      </c>
      <c r="L218" s="27">
        <v>0</v>
      </c>
      <c r="M218" s="28">
        <f t="shared" si="65"/>
        <v>338000</v>
      </c>
      <c r="N218" s="98">
        <v>0</v>
      </c>
      <c r="O218" s="84">
        <v>0</v>
      </c>
      <c r="P218" s="89">
        <f t="shared" si="66"/>
        <v>373000</v>
      </c>
      <c r="Q218" s="27">
        <f t="shared" si="68"/>
        <v>0</v>
      </c>
      <c r="R218" s="28">
        <f t="shared" si="62"/>
        <v>373000</v>
      </c>
    </row>
    <row r="219" spans="1:18" s="2" customFormat="1">
      <c r="A219" s="155"/>
      <c r="B219" s="21"/>
      <c r="C219" s="21"/>
      <c r="D219" s="115"/>
      <c r="E219" s="20"/>
      <c r="F219" s="11"/>
      <c r="G219" s="127"/>
      <c r="H219" s="13"/>
      <c r="I219" s="12"/>
      <c r="J219" s="146"/>
      <c r="K219" s="89">
        <v>0</v>
      </c>
      <c r="L219" s="27"/>
      <c r="M219" s="28"/>
      <c r="N219" s="98">
        <v>0</v>
      </c>
      <c r="O219" s="84">
        <v>0</v>
      </c>
      <c r="P219" s="89">
        <f t="shared" si="66"/>
        <v>0</v>
      </c>
      <c r="Q219" s="27">
        <f t="shared" si="68"/>
        <v>0</v>
      </c>
      <c r="R219" s="28"/>
    </row>
    <row r="220" spans="1:18" s="2" customFormat="1">
      <c r="A220" s="155" t="s">
        <v>372</v>
      </c>
      <c r="B220" s="21"/>
      <c r="C220" s="21"/>
      <c r="D220" s="115" t="s">
        <v>605</v>
      </c>
      <c r="E220" s="20" t="s">
        <v>54</v>
      </c>
      <c r="F220" s="11" t="s">
        <v>84</v>
      </c>
      <c r="G220" s="127"/>
      <c r="H220" s="13"/>
      <c r="I220" s="12" t="s">
        <v>44</v>
      </c>
      <c r="J220" s="146" t="s">
        <v>742</v>
      </c>
      <c r="K220" s="89">
        <v>492000</v>
      </c>
      <c r="L220" s="27">
        <v>0</v>
      </c>
      <c r="M220" s="28">
        <f t="shared" si="65"/>
        <v>492000</v>
      </c>
      <c r="N220" s="98">
        <v>0</v>
      </c>
      <c r="O220" s="84">
        <v>0</v>
      </c>
      <c r="P220" s="89">
        <f t="shared" si="66"/>
        <v>553000</v>
      </c>
      <c r="Q220" s="27">
        <f t="shared" si="68"/>
        <v>0</v>
      </c>
      <c r="R220" s="28">
        <f t="shared" si="62"/>
        <v>553000</v>
      </c>
    </row>
    <row r="221" spans="1:18" s="2" customFormat="1">
      <c r="A221" s="155" t="s">
        <v>373</v>
      </c>
      <c r="B221" s="21" t="s">
        <v>374</v>
      </c>
      <c r="C221" s="21"/>
      <c r="D221" s="115" t="s">
        <v>605</v>
      </c>
      <c r="E221" s="20" t="s">
        <v>54</v>
      </c>
      <c r="F221" s="11" t="s">
        <v>84</v>
      </c>
      <c r="G221" s="127"/>
      <c r="H221" s="13"/>
      <c r="I221" s="12" t="s">
        <v>375</v>
      </c>
      <c r="J221" s="146" t="s">
        <v>742</v>
      </c>
      <c r="K221" s="89">
        <v>171000</v>
      </c>
      <c r="L221" s="27">
        <v>5000</v>
      </c>
      <c r="M221" s="28">
        <f t="shared" si="65"/>
        <v>176000</v>
      </c>
      <c r="N221" s="98">
        <v>0</v>
      </c>
      <c r="O221" s="84">
        <v>0</v>
      </c>
      <c r="P221" s="89">
        <f t="shared" si="66"/>
        <v>193000</v>
      </c>
      <c r="Q221" s="27">
        <f t="shared" si="68"/>
        <v>6000</v>
      </c>
      <c r="R221" s="28">
        <f t="shared" si="62"/>
        <v>199000</v>
      </c>
    </row>
    <row r="222" spans="1:18" s="2" customFormat="1" ht="26.4">
      <c r="A222" s="155" t="s">
        <v>376</v>
      </c>
      <c r="B222" s="21" t="s">
        <v>698</v>
      </c>
      <c r="C222" s="21" t="s">
        <v>207</v>
      </c>
      <c r="D222" s="115" t="s">
        <v>605</v>
      </c>
      <c r="E222" s="20" t="s">
        <v>54</v>
      </c>
      <c r="F222" s="11" t="s">
        <v>84</v>
      </c>
      <c r="G222" s="127"/>
      <c r="H222" s="13"/>
      <c r="I222" s="12" t="s">
        <v>377</v>
      </c>
      <c r="J222" s="146" t="s">
        <v>743</v>
      </c>
      <c r="K222" s="89">
        <v>1563000</v>
      </c>
      <c r="L222" s="27">
        <v>0</v>
      </c>
      <c r="M222" s="28">
        <f t="shared" si="65"/>
        <v>1563000</v>
      </c>
      <c r="N222" s="98">
        <v>0</v>
      </c>
      <c r="O222" s="84">
        <v>0</v>
      </c>
      <c r="P222" s="89">
        <f t="shared" si="66"/>
        <v>1723000</v>
      </c>
      <c r="Q222" s="27">
        <f t="shared" si="68"/>
        <v>0</v>
      </c>
      <c r="R222" s="28">
        <f t="shared" si="62"/>
        <v>1723000</v>
      </c>
    </row>
    <row r="223" spans="1:18" s="2" customFormat="1">
      <c r="A223" s="155" t="s">
        <v>607</v>
      </c>
      <c r="B223" s="21" t="s">
        <v>378</v>
      </c>
      <c r="C223" s="21"/>
      <c r="D223" s="115" t="s">
        <v>605</v>
      </c>
      <c r="E223" s="20" t="s">
        <v>83</v>
      </c>
      <c r="F223" s="11" t="s">
        <v>84</v>
      </c>
      <c r="G223" s="127"/>
      <c r="H223" s="13"/>
      <c r="I223" s="12" t="s">
        <v>377</v>
      </c>
      <c r="J223" s="146" t="s">
        <v>742</v>
      </c>
      <c r="K223" s="89">
        <v>0</v>
      </c>
      <c r="L223" s="27">
        <v>7000</v>
      </c>
      <c r="M223" s="28">
        <f t="shared" si="65"/>
        <v>7000</v>
      </c>
      <c r="N223" s="98">
        <v>0</v>
      </c>
      <c r="O223" s="84">
        <v>0</v>
      </c>
      <c r="P223" s="89">
        <f t="shared" si="66"/>
        <v>0</v>
      </c>
      <c r="Q223" s="27">
        <f t="shared" si="68"/>
        <v>9000</v>
      </c>
      <c r="R223" s="28">
        <f t="shared" si="62"/>
        <v>9000</v>
      </c>
    </row>
    <row r="224" spans="1:18" s="2" customFormat="1">
      <c r="A224" s="155" t="s">
        <v>380</v>
      </c>
      <c r="B224" s="21"/>
      <c r="C224" s="21"/>
      <c r="D224" s="115" t="s">
        <v>605</v>
      </c>
      <c r="E224" s="20" t="s">
        <v>83</v>
      </c>
      <c r="F224" s="11" t="s">
        <v>84</v>
      </c>
      <c r="G224" s="127"/>
      <c r="H224" s="13"/>
      <c r="I224" s="12" t="s">
        <v>320</v>
      </c>
      <c r="J224" s="146" t="s">
        <v>742</v>
      </c>
      <c r="K224" s="89">
        <v>1677000</v>
      </c>
      <c r="L224" s="27">
        <v>0</v>
      </c>
      <c r="M224" s="28">
        <f t="shared" si="65"/>
        <v>1677000</v>
      </c>
      <c r="N224" s="98">
        <v>0</v>
      </c>
      <c r="O224" s="84">
        <v>0</v>
      </c>
      <c r="P224" s="89">
        <f t="shared" si="66"/>
        <v>1884000</v>
      </c>
      <c r="Q224" s="27">
        <f t="shared" si="68"/>
        <v>0</v>
      </c>
      <c r="R224" s="28">
        <f t="shared" si="62"/>
        <v>1884000</v>
      </c>
    </row>
    <row r="225" spans="1:18" s="2" customFormat="1">
      <c r="A225" s="155" t="s">
        <v>381</v>
      </c>
      <c r="B225" s="21" t="s">
        <v>697</v>
      </c>
      <c r="C225" s="21" t="s">
        <v>50</v>
      </c>
      <c r="D225" s="115" t="s">
        <v>605</v>
      </c>
      <c r="E225" s="20" t="s">
        <v>83</v>
      </c>
      <c r="F225" s="11" t="s">
        <v>84</v>
      </c>
      <c r="G225" s="127"/>
      <c r="H225" s="13"/>
      <c r="I225" s="12" t="s">
        <v>82</v>
      </c>
      <c r="J225" s="146" t="s">
        <v>742</v>
      </c>
      <c r="K225" s="89">
        <v>373000</v>
      </c>
      <c r="L225" s="27">
        <v>0</v>
      </c>
      <c r="M225" s="28">
        <f t="shared" si="65"/>
        <v>373000</v>
      </c>
      <c r="N225" s="98">
        <v>0</v>
      </c>
      <c r="O225" s="84">
        <v>0</v>
      </c>
      <c r="P225" s="89">
        <f t="shared" si="66"/>
        <v>419000</v>
      </c>
      <c r="Q225" s="27">
        <f t="shared" si="68"/>
        <v>0</v>
      </c>
      <c r="R225" s="28">
        <f t="shared" si="62"/>
        <v>419000</v>
      </c>
    </row>
    <row r="226" spans="1:18" s="2" customFormat="1">
      <c r="A226" s="155" t="s">
        <v>376</v>
      </c>
      <c r="B226" s="21" t="s">
        <v>382</v>
      </c>
      <c r="C226" s="21" t="s">
        <v>207</v>
      </c>
      <c r="D226" s="115" t="s">
        <v>605</v>
      </c>
      <c r="E226" s="20" t="s">
        <v>83</v>
      </c>
      <c r="F226" s="11" t="s">
        <v>84</v>
      </c>
      <c r="G226" s="127"/>
      <c r="H226" s="13"/>
      <c r="I226" s="12" t="s">
        <v>377</v>
      </c>
      <c r="J226" s="146" t="s">
        <v>742</v>
      </c>
      <c r="K226" s="89">
        <v>126000</v>
      </c>
      <c r="L226" s="27">
        <v>0</v>
      </c>
      <c r="M226" s="28">
        <f t="shared" si="65"/>
        <v>126000</v>
      </c>
      <c r="N226" s="98">
        <v>0</v>
      </c>
      <c r="O226" s="84">
        <v>0</v>
      </c>
      <c r="P226" s="89">
        <f t="shared" si="66"/>
        <v>142000</v>
      </c>
      <c r="Q226" s="27">
        <f t="shared" si="68"/>
        <v>0</v>
      </c>
      <c r="R226" s="28">
        <f t="shared" si="62"/>
        <v>142000</v>
      </c>
    </row>
    <row r="227" spans="1:18" s="2" customFormat="1">
      <c r="A227" s="155" t="s">
        <v>608</v>
      </c>
      <c r="B227" s="21" t="s">
        <v>696</v>
      </c>
      <c r="C227" s="21" t="s">
        <v>165</v>
      </c>
      <c r="D227" s="115" t="s">
        <v>605</v>
      </c>
      <c r="E227" s="20" t="s">
        <v>83</v>
      </c>
      <c r="F227" s="11" t="s">
        <v>84</v>
      </c>
      <c r="G227" s="127"/>
      <c r="H227" s="13"/>
      <c r="I227" s="12" t="s">
        <v>44</v>
      </c>
      <c r="J227" s="146" t="s">
        <v>742</v>
      </c>
      <c r="K227" s="89">
        <v>906000</v>
      </c>
      <c r="L227" s="27">
        <v>0</v>
      </c>
      <c r="M227" s="28">
        <f t="shared" si="65"/>
        <v>906000</v>
      </c>
      <c r="N227" s="98">
        <v>0</v>
      </c>
      <c r="O227" s="84">
        <v>0</v>
      </c>
      <c r="P227" s="89">
        <f t="shared" si="66"/>
        <v>1018000</v>
      </c>
      <c r="Q227" s="27">
        <f t="shared" si="68"/>
        <v>0</v>
      </c>
      <c r="R227" s="28">
        <f t="shared" si="62"/>
        <v>1018000</v>
      </c>
    </row>
    <row r="228" spans="1:18" s="2" customFormat="1">
      <c r="A228" s="155"/>
      <c r="B228" s="21"/>
      <c r="C228" s="21"/>
      <c r="D228" s="115"/>
      <c r="E228" s="20"/>
      <c r="F228" s="11"/>
      <c r="G228" s="127"/>
      <c r="H228" s="13"/>
      <c r="I228" s="12"/>
      <c r="J228" s="146" t="s">
        <v>742</v>
      </c>
      <c r="K228" s="89">
        <v>0</v>
      </c>
      <c r="L228" s="27"/>
      <c r="M228" s="28"/>
      <c r="N228" s="98">
        <v>0</v>
      </c>
      <c r="O228" s="84">
        <v>0</v>
      </c>
      <c r="P228" s="89">
        <f t="shared" si="66"/>
        <v>0</v>
      </c>
      <c r="Q228" s="27">
        <f t="shared" si="68"/>
        <v>0</v>
      </c>
      <c r="R228" s="28"/>
    </row>
    <row r="229" spans="1:18" s="2" customFormat="1">
      <c r="A229" s="155" t="s">
        <v>383</v>
      </c>
      <c r="B229" s="21" t="s">
        <v>384</v>
      </c>
      <c r="C229" s="21" t="s">
        <v>695</v>
      </c>
      <c r="D229" s="115" t="s">
        <v>605</v>
      </c>
      <c r="E229" s="20" t="s">
        <v>385</v>
      </c>
      <c r="F229" s="11" t="s">
        <v>84</v>
      </c>
      <c r="G229" s="127"/>
      <c r="H229" s="13"/>
      <c r="I229" s="12" t="s">
        <v>89</v>
      </c>
      <c r="J229" s="146" t="s">
        <v>742</v>
      </c>
      <c r="K229" s="89">
        <v>72000</v>
      </c>
      <c r="L229" s="27">
        <v>39000</v>
      </c>
      <c r="M229" s="28">
        <f t="shared" si="65"/>
        <v>111000</v>
      </c>
      <c r="N229" s="98">
        <v>0</v>
      </c>
      <c r="O229" s="84">
        <v>0</v>
      </c>
      <c r="P229" s="89">
        <f t="shared" si="66"/>
        <v>81000</v>
      </c>
      <c r="Q229" s="27">
        <f t="shared" si="68"/>
        <v>46000</v>
      </c>
      <c r="R229" s="28">
        <f t="shared" si="62"/>
        <v>127000</v>
      </c>
    </row>
    <row r="230" spans="1:18" s="2" customFormat="1">
      <c r="A230" s="155" t="s">
        <v>386</v>
      </c>
      <c r="B230" s="21" t="s">
        <v>387</v>
      </c>
      <c r="C230" s="21" t="s">
        <v>758</v>
      </c>
      <c r="D230" s="115" t="s">
        <v>605</v>
      </c>
      <c r="E230" s="20" t="s">
        <v>83</v>
      </c>
      <c r="F230" s="11" t="s">
        <v>84</v>
      </c>
      <c r="G230" s="127"/>
      <c r="H230" s="13"/>
      <c r="I230" s="12" t="s">
        <v>388</v>
      </c>
      <c r="J230" s="146" t="s">
        <v>742</v>
      </c>
      <c r="K230" s="89">
        <v>500000</v>
      </c>
      <c r="L230" s="27">
        <v>0</v>
      </c>
      <c r="M230" s="28">
        <f t="shared" si="65"/>
        <v>500000</v>
      </c>
      <c r="N230" s="98">
        <v>0</v>
      </c>
      <c r="O230" s="84">
        <v>0</v>
      </c>
      <c r="P230" s="89">
        <f t="shared" si="66"/>
        <v>562000</v>
      </c>
      <c r="Q230" s="27">
        <f t="shared" si="68"/>
        <v>0</v>
      </c>
      <c r="R230" s="28">
        <f t="shared" si="62"/>
        <v>562000</v>
      </c>
    </row>
    <row r="231" spans="1:18" s="2" customFormat="1" ht="26.4">
      <c r="A231" s="155" t="s">
        <v>389</v>
      </c>
      <c r="B231" s="21" t="s">
        <v>390</v>
      </c>
      <c r="C231" s="21" t="s">
        <v>694</v>
      </c>
      <c r="D231" s="115" t="s">
        <v>605</v>
      </c>
      <c r="E231" s="20" t="s">
        <v>83</v>
      </c>
      <c r="F231" s="11" t="s">
        <v>84</v>
      </c>
      <c r="G231" s="127"/>
      <c r="H231" s="13"/>
      <c r="I231" s="12" t="s">
        <v>391</v>
      </c>
      <c r="J231" s="146" t="s">
        <v>742</v>
      </c>
      <c r="K231" s="89">
        <v>152000</v>
      </c>
      <c r="L231" s="27">
        <v>0</v>
      </c>
      <c r="M231" s="28">
        <f t="shared" si="65"/>
        <v>152000</v>
      </c>
      <c r="N231" s="98">
        <v>0</v>
      </c>
      <c r="O231" s="84">
        <v>0</v>
      </c>
      <c r="P231" s="89">
        <f t="shared" si="66"/>
        <v>171000</v>
      </c>
      <c r="Q231" s="27">
        <f t="shared" si="68"/>
        <v>0</v>
      </c>
      <c r="R231" s="28">
        <f t="shared" si="62"/>
        <v>171000</v>
      </c>
    </row>
    <row r="232" spans="1:18" s="2" customFormat="1" ht="26.4">
      <c r="A232" s="155" t="s">
        <v>392</v>
      </c>
      <c r="B232" s="21" t="s">
        <v>393</v>
      </c>
      <c r="C232" s="21" t="s">
        <v>693</v>
      </c>
      <c r="D232" s="115" t="s">
        <v>605</v>
      </c>
      <c r="E232" s="20" t="s">
        <v>83</v>
      </c>
      <c r="F232" s="11" t="s">
        <v>84</v>
      </c>
      <c r="G232" s="127"/>
      <c r="H232" s="13"/>
      <c r="I232" s="12" t="s">
        <v>379</v>
      </c>
      <c r="J232" s="146" t="s">
        <v>742</v>
      </c>
      <c r="K232" s="89">
        <v>2748000</v>
      </c>
      <c r="L232" s="27">
        <v>0</v>
      </c>
      <c r="M232" s="28">
        <f t="shared" si="65"/>
        <v>2748000</v>
      </c>
      <c r="N232" s="98">
        <v>0</v>
      </c>
      <c r="O232" s="84">
        <v>0</v>
      </c>
      <c r="P232" s="89">
        <f t="shared" si="66"/>
        <v>3087000</v>
      </c>
      <c r="Q232" s="27">
        <f t="shared" si="68"/>
        <v>0</v>
      </c>
      <c r="R232" s="28">
        <f t="shared" si="62"/>
        <v>3087000</v>
      </c>
    </row>
    <row r="233" spans="1:18" s="2" customFormat="1">
      <c r="A233" s="155" t="s">
        <v>394</v>
      </c>
      <c r="B233" s="21" t="s">
        <v>690</v>
      </c>
      <c r="C233" s="21"/>
      <c r="D233" s="115" t="s">
        <v>605</v>
      </c>
      <c r="E233" s="20" t="s">
        <v>83</v>
      </c>
      <c r="F233" s="11" t="s">
        <v>84</v>
      </c>
      <c r="G233" s="127"/>
      <c r="H233" s="13"/>
      <c r="I233" s="12" t="s">
        <v>44</v>
      </c>
      <c r="J233" s="146" t="s">
        <v>743</v>
      </c>
      <c r="K233" s="89">
        <v>956000</v>
      </c>
      <c r="L233" s="27">
        <v>0</v>
      </c>
      <c r="M233" s="28">
        <f t="shared" si="65"/>
        <v>956000</v>
      </c>
      <c r="N233" s="98">
        <v>0</v>
      </c>
      <c r="O233" s="84">
        <v>0</v>
      </c>
      <c r="P233" s="89">
        <f t="shared" si="66"/>
        <v>1054000</v>
      </c>
      <c r="Q233" s="27">
        <f t="shared" si="68"/>
        <v>0</v>
      </c>
      <c r="R233" s="28">
        <f t="shared" si="62"/>
        <v>1054000</v>
      </c>
    </row>
    <row r="234" spans="1:18" s="2" customFormat="1">
      <c r="A234" s="155"/>
      <c r="B234" s="21"/>
      <c r="C234" s="21"/>
      <c r="D234" s="115"/>
      <c r="E234" s="20"/>
      <c r="F234" s="11"/>
      <c r="G234" s="127"/>
      <c r="H234" s="13"/>
      <c r="I234" s="12"/>
      <c r="J234" s="146" t="s">
        <v>742</v>
      </c>
      <c r="K234" s="89">
        <v>0</v>
      </c>
      <c r="L234" s="27"/>
      <c r="M234" s="28"/>
      <c r="N234" s="98">
        <v>0</v>
      </c>
      <c r="O234" s="84">
        <v>0</v>
      </c>
      <c r="P234" s="89">
        <f t="shared" si="66"/>
        <v>0</v>
      </c>
      <c r="Q234" s="27">
        <f t="shared" si="68"/>
        <v>0</v>
      </c>
      <c r="R234" s="28"/>
    </row>
    <row r="235" spans="1:18" s="2" customFormat="1" ht="26.4">
      <c r="A235" s="155" t="s">
        <v>609</v>
      </c>
      <c r="B235" s="21" t="s">
        <v>601</v>
      </c>
      <c r="C235" s="21" t="s">
        <v>692</v>
      </c>
      <c r="D235" s="115" t="s">
        <v>605</v>
      </c>
      <c r="E235" s="20" t="s">
        <v>83</v>
      </c>
      <c r="F235" s="11" t="s">
        <v>84</v>
      </c>
      <c r="G235" s="127" t="s">
        <v>596</v>
      </c>
      <c r="H235" s="13"/>
      <c r="I235" s="12" t="s">
        <v>396</v>
      </c>
      <c r="J235" s="146" t="s">
        <v>742</v>
      </c>
      <c r="K235" s="89">
        <v>402000</v>
      </c>
      <c r="L235" s="27">
        <v>0</v>
      </c>
      <c r="M235" s="28">
        <f t="shared" si="65"/>
        <v>402000</v>
      </c>
      <c r="N235" s="98">
        <v>0</v>
      </c>
      <c r="O235" s="84">
        <v>0</v>
      </c>
      <c r="P235" s="89">
        <f t="shared" si="66"/>
        <v>452000</v>
      </c>
      <c r="Q235" s="27">
        <f t="shared" si="68"/>
        <v>0</v>
      </c>
      <c r="R235" s="28">
        <f t="shared" si="62"/>
        <v>452000</v>
      </c>
    </row>
    <row r="236" spans="1:18" s="2" customFormat="1" ht="26.4">
      <c r="A236" s="155" t="s">
        <v>398</v>
      </c>
      <c r="B236" s="21" t="s">
        <v>399</v>
      </c>
      <c r="C236" s="21" t="s">
        <v>691</v>
      </c>
      <c r="D236" s="115" t="s">
        <v>605</v>
      </c>
      <c r="E236" s="20" t="s">
        <v>83</v>
      </c>
      <c r="F236" s="11" t="s">
        <v>84</v>
      </c>
      <c r="G236" s="127"/>
      <c r="H236" s="13"/>
      <c r="I236" s="12" t="s">
        <v>400</v>
      </c>
      <c r="J236" s="146" t="s">
        <v>742</v>
      </c>
      <c r="K236" s="89">
        <v>1012000</v>
      </c>
      <c r="L236" s="27">
        <v>0</v>
      </c>
      <c r="M236" s="28">
        <f t="shared" si="65"/>
        <v>1012000</v>
      </c>
      <c r="N236" s="98">
        <v>0</v>
      </c>
      <c r="O236" s="84">
        <v>0</v>
      </c>
      <c r="P236" s="89">
        <f t="shared" si="66"/>
        <v>1137000</v>
      </c>
      <c r="Q236" s="27">
        <f t="shared" si="68"/>
        <v>0</v>
      </c>
      <c r="R236" s="28">
        <f t="shared" si="62"/>
        <v>1137000</v>
      </c>
    </row>
    <row r="237" spans="1:18" s="2" customFormat="1">
      <c r="A237" s="155" t="s">
        <v>543</v>
      </c>
      <c r="B237" s="129"/>
      <c r="C237" s="21" t="s">
        <v>751</v>
      </c>
      <c r="D237" s="115"/>
      <c r="E237" s="20" t="s">
        <v>544</v>
      </c>
      <c r="F237" s="11" t="s">
        <v>545</v>
      </c>
      <c r="G237" s="127"/>
      <c r="H237" s="13"/>
      <c r="I237" s="12" t="s">
        <v>154</v>
      </c>
      <c r="J237" s="146" t="s">
        <v>742</v>
      </c>
      <c r="K237" s="89">
        <v>1355000</v>
      </c>
      <c r="L237" s="27">
        <v>0</v>
      </c>
      <c r="M237" s="28">
        <f>SUM(K237+L237)</f>
        <v>1355000</v>
      </c>
      <c r="N237" s="98">
        <v>0</v>
      </c>
      <c r="O237" s="84">
        <v>0</v>
      </c>
      <c r="P237" s="89">
        <f t="shared" si="66"/>
        <v>1522000</v>
      </c>
      <c r="Q237" s="27">
        <f t="shared" si="68"/>
        <v>0</v>
      </c>
      <c r="R237" s="28">
        <f>SUM(P237+Q237)</f>
        <v>1522000</v>
      </c>
    </row>
    <row r="238" spans="1:18" s="2" customFormat="1">
      <c r="A238" s="155" t="s">
        <v>489</v>
      </c>
      <c r="B238" s="130" t="s">
        <v>757</v>
      </c>
      <c r="C238" s="21"/>
      <c r="D238" s="115"/>
      <c r="E238" s="20" t="s">
        <v>54</v>
      </c>
      <c r="F238" s="11" t="s">
        <v>55</v>
      </c>
      <c r="G238" s="127"/>
      <c r="H238" s="13"/>
      <c r="I238" s="12" t="s">
        <v>614</v>
      </c>
      <c r="J238" s="146" t="s">
        <v>742</v>
      </c>
      <c r="K238" s="89">
        <v>3736000</v>
      </c>
      <c r="L238" s="27">
        <v>0</v>
      </c>
      <c r="M238" s="53">
        <f>SUM(K238+L238)</f>
        <v>3736000</v>
      </c>
      <c r="N238" s="98">
        <v>0</v>
      </c>
      <c r="O238" s="84">
        <v>0</v>
      </c>
      <c r="P238" s="89">
        <f t="shared" si="66"/>
        <v>4197000</v>
      </c>
      <c r="Q238" s="27">
        <f t="shared" si="68"/>
        <v>0</v>
      </c>
      <c r="R238" s="53">
        <f>SUM(P238+Q238)</f>
        <v>4197000</v>
      </c>
    </row>
    <row r="239" spans="1:18" s="2" customFormat="1">
      <c r="A239" s="155" t="s">
        <v>744</v>
      </c>
      <c r="B239" s="149" t="s">
        <v>749</v>
      </c>
      <c r="C239" s="21" t="s">
        <v>165</v>
      </c>
      <c r="D239" s="115"/>
      <c r="E239" s="20"/>
      <c r="F239" s="11"/>
      <c r="G239" s="127"/>
      <c r="H239" s="13"/>
      <c r="I239" s="12"/>
      <c r="J239" s="146" t="s">
        <v>742</v>
      </c>
      <c r="K239" s="89">
        <v>2424000</v>
      </c>
      <c r="L239" s="27"/>
      <c r="M239" s="53"/>
      <c r="N239" s="98">
        <v>0</v>
      </c>
      <c r="O239" s="84">
        <v>0</v>
      </c>
      <c r="P239" s="89">
        <f t="shared" si="66"/>
        <v>2723000</v>
      </c>
      <c r="Q239" s="27">
        <f t="shared" si="68"/>
        <v>0</v>
      </c>
      <c r="R239" s="53">
        <f>SUM(P239+Q239)</f>
        <v>2723000</v>
      </c>
    </row>
    <row r="240" spans="1:18" s="2" customFormat="1">
      <c r="A240" s="155" t="s">
        <v>401</v>
      </c>
      <c r="B240" s="21" t="s">
        <v>402</v>
      </c>
      <c r="C240" s="21" t="s">
        <v>401</v>
      </c>
      <c r="D240" s="115" t="s">
        <v>605</v>
      </c>
      <c r="E240" s="20" t="s">
        <v>83</v>
      </c>
      <c r="F240" s="11" t="s">
        <v>84</v>
      </c>
      <c r="G240" s="127"/>
      <c r="H240" s="13"/>
      <c r="I240" s="12" t="s">
        <v>395</v>
      </c>
      <c r="J240" s="146" t="s">
        <v>742</v>
      </c>
      <c r="K240" s="89">
        <v>1274000</v>
      </c>
      <c r="L240" s="27">
        <v>0</v>
      </c>
      <c r="M240" s="28">
        <f t="shared" si="65"/>
        <v>1274000</v>
      </c>
      <c r="N240" s="98">
        <v>0</v>
      </c>
      <c r="O240" s="84">
        <v>0</v>
      </c>
      <c r="P240" s="89">
        <f t="shared" si="66"/>
        <v>1431000</v>
      </c>
      <c r="Q240" s="27">
        <f t="shared" si="68"/>
        <v>0</v>
      </c>
      <c r="R240" s="28">
        <f t="shared" si="62"/>
        <v>1431000</v>
      </c>
    </row>
    <row r="241" spans="1:18" s="2" customFormat="1">
      <c r="A241" s="156" t="s">
        <v>705</v>
      </c>
      <c r="B241" s="156" t="s">
        <v>741</v>
      </c>
      <c r="C241" s="21" t="s">
        <v>165</v>
      </c>
      <c r="D241" s="115"/>
      <c r="E241" s="20"/>
      <c r="F241" s="11"/>
      <c r="G241" s="127"/>
      <c r="H241" s="13"/>
      <c r="I241" s="12"/>
      <c r="J241" s="146" t="s">
        <v>743</v>
      </c>
      <c r="K241" s="89">
        <v>135000</v>
      </c>
      <c r="L241" s="27">
        <v>0</v>
      </c>
      <c r="M241" s="53"/>
      <c r="N241" s="98">
        <v>0</v>
      </c>
      <c r="O241" s="84">
        <v>0</v>
      </c>
      <c r="P241" s="89">
        <f t="shared" si="66"/>
        <v>149000</v>
      </c>
      <c r="Q241" s="27">
        <f t="shared" si="68"/>
        <v>0</v>
      </c>
      <c r="R241" s="28">
        <f t="shared" si="62"/>
        <v>149000</v>
      </c>
    </row>
    <row r="242" spans="1:18" s="2" customFormat="1">
      <c r="A242" s="156" t="s">
        <v>706</v>
      </c>
      <c r="B242" s="156" t="s">
        <v>741</v>
      </c>
      <c r="C242" s="21" t="s">
        <v>165</v>
      </c>
      <c r="D242" s="115"/>
      <c r="E242" s="20"/>
      <c r="F242" s="11"/>
      <c r="G242" s="127"/>
      <c r="H242" s="13"/>
      <c r="I242" s="12"/>
      <c r="J242" s="146" t="s">
        <v>743</v>
      </c>
      <c r="K242" s="89">
        <v>135000</v>
      </c>
      <c r="L242" s="27">
        <v>0</v>
      </c>
      <c r="M242" s="53"/>
      <c r="N242" s="98">
        <v>0</v>
      </c>
      <c r="O242" s="84">
        <v>0</v>
      </c>
      <c r="P242" s="89">
        <f t="shared" si="66"/>
        <v>149000</v>
      </c>
      <c r="Q242" s="27">
        <f t="shared" si="68"/>
        <v>0</v>
      </c>
      <c r="R242" s="28">
        <f t="shared" si="62"/>
        <v>149000</v>
      </c>
    </row>
    <row r="243" spans="1:18" s="2" customFormat="1">
      <c r="A243" s="156" t="s">
        <v>707</v>
      </c>
      <c r="B243" s="156" t="s">
        <v>741</v>
      </c>
      <c r="C243" s="21" t="s">
        <v>165</v>
      </c>
      <c r="D243" s="115"/>
      <c r="E243" s="20"/>
      <c r="F243" s="11"/>
      <c r="G243" s="127"/>
      <c r="H243" s="13"/>
      <c r="I243" s="12"/>
      <c r="J243" s="146" t="s">
        <v>743</v>
      </c>
      <c r="K243" s="89">
        <v>135000</v>
      </c>
      <c r="L243" s="27">
        <v>0</v>
      </c>
      <c r="M243" s="53"/>
      <c r="N243" s="98">
        <v>0</v>
      </c>
      <c r="O243" s="84">
        <v>0</v>
      </c>
      <c r="P243" s="89">
        <f t="shared" si="66"/>
        <v>149000</v>
      </c>
      <c r="Q243" s="27">
        <f t="shared" si="68"/>
        <v>0</v>
      </c>
      <c r="R243" s="28">
        <f t="shared" si="62"/>
        <v>149000</v>
      </c>
    </row>
    <row r="244" spans="1:18" s="2" customFormat="1">
      <c r="A244" s="156" t="s">
        <v>708</v>
      </c>
      <c r="B244" s="156" t="s">
        <v>741</v>
      </c>
      <c r="C244" s="21" t="s">
        <v>165</v>
      </c>
      <c r="D244" s="115"/>
      <c r="E244" s="20"/>
      <c r="F244" s="11"/>
      <c r="G244" s="127"/>
      <c r="H244" s="13"/>
      <c r="I244" s="12"/>
      <c r="J244" s="146" t="s">
        <v>743</v>
      </c>
      <c r="K244" s="89">
        <v>135000</v>
      </c>
      <c r="L244" s="27">
        <v>0</v>
      </c>
      <c r="M244" s="53"/>
      <c r="N244" s="98">
        <v>0</v>
      </c>
      <c r="O244" s="84">
        <v>0</v>
      </c>
      <c r="P244" s="89">
        <f t="shared" si="66"/>
        <v>149000</v>
      </c>
      <c r="Q244" s="27">
        <f t="shared" si="68"/>
        <v>0</v>
      </c>
      <c r="R244" s="28">
        <f t="shared" si="62"/>
        <v>149000</v>
      </c>
    </row>
    <row r="245" spans="1:18" s="2" customFormat="1">
      <c r="A245" s="156" t="s">
        <v>709</v>
      </c>
      <c r="B245" s="156" t="s">
        <v>741</v>
      </c>
      <c r="C245" s="21" t="s">
        <v>165</v>
      </c>
      <c r="D245" s="115"/>
      <c r="E245" s="20"/>
      <c r="F245" s="11"/>
      <c r="G245" s="127"/>
      <c r="H245" s="13"/>
      <c r="I245" s="12"/>
      <c r="J245" s="146" t="s">
        <v>743</v>
      </c>
      <c r="K245" s="89">
        <v>135000</v>
      </c>
      <c r="L245" s="27">
        <v>0</v>
      </c>
      <c r="M245" s="53"/>
      <c r="N245" s="98">
        <v>0</v>
      </c>
      <c r="O245" s="84">
        <v>0</v>
      </c>
      <c r="P245" s="89">
        <f t="shared" si="66"/>
        <v>149000</v>
      </c>
      <c r="Q245" s="27">
        <f t="shared" si="68"/>
        <v>0</v>
      </c>
      <c r="R245" s="28">
        <f t="shared" si="62"/>
        <v>149000</v>
      </c>
    </row>
    <row r="246" spans="1:18" s="2" customFormat="1">
      <c r="A246" s="156" t="s">
        <v>710</v>
      </c>
      <c r="B246" s="156" t="s">
        <v>741</v>
      </c>
      <c r="C246" s="21" t="s">
        <v>165</v>
      </c>
      <c r="D246" s="115"/>
      <c r="E246" s="20"/>
      <c r="F246" s="11"/>
      <c r="G246" s="127"/>
      <c r="H246" s="13"/>
      <c r="I246" s="12"/>
      <c r="J246" s="146" t="s">
        <v>743</v>
      </c>
      <c r="K246" s="89">
        <v>135000</v>
      </c>
      <c r="L246" s="27">
        <v>0</v>
      </c>
      <c r="M246" s="53"/>
      <c r="N246" s="98">
        <v>0</v>
      </c>
      <c r="O246" s="84">
        <v>0</v>
      </c>
      <c r="P246" s="89">
        <f t="shared" si="66"/>
        <v>149000</v>
      </c>
      <c r="Q246" s="27">
        <f t="shared" si="68"/>
        <v>0</v>
      </c>
      <c r="R246" s="28">
        <f t="shared" si="62"/>
        <v>149000</v>
      </c>
    </row>
    <row r="247" spans="1:18" s="2" customFormat="1">
      <c r="A247" s="156" t="s">
        <v>711</v>
      </c>
      <c r="B247" s="156" t="s">
        <v>741</v>
      </c>
      <c r="C247" s="21" t="s">
        <v>165</v>
      </c>
      <c r="D247" s="115"/>
      <c r="E247" s="20"/>
      <c r="F247" s="11"/>
      <c r="G247" s="127"/>
      <c r="H247" s="13"/>
      <c r="I247" s="12"/>
      <c r="J247" s="146" t="s">
        <v>743</v>
      </c>
      <c r="K247" s="89">
        <v>133000</v>
      </c>
      <c r="L247" s="27">
        <v>0</v>
      </c>
      <c r="M247" s="53"/>
      <c r="N247" s="98">
        <v>0</v>
      </c>
      <c r="O247" s="84">
        <v>0</v>
      </c>
      <c r="P247" s="89">
        <f t="shared" si="66"/>
        <v>147000</v>
      </c>
      <c r="Q247" s="27">
        <f t="shared" si="68"/>
        <v>0</v>
      </c>
      <c r="R247" s="28">
        <f t="shared" si="62"/>
        <v>147000</v>
      </c>
    </row>
    <row r="248" spans="1:18" s="2" customFormat="1">
      <c r="A248" s="156" t="s">
        <v>712</v>
      </c>
      <c r="B248" s="156" t="s">
        <v>741</v>
      </c>
      <c r="C248" s="21" t="s">
        <v>165</v>
      </c>
      <c r="D248" s="115"/>
      <c r="E248" s="20"/>
      <c r="F248" s="11"/>
      <c r="G248" s="127"/>
      <c r="H248" s="13"/>
      <c r="I248" s="12"/>
      <c r="J248" s="146" t="s">
        <v>743</v>
      </c>
      <c r="K248" s="89">
        <v>133000</v>
      </c>
      <c r="L248" s="27">
        <v>0</v>
      </c>
      <c r="M248" s="53"/>
      <c r="N248" s="98">
        <v>0</v>
      </c>
      <c r="O248" s="84">
        <v>0</v>
      </c>
      <c r="P248" s="89">
        <f t="shared" si="66"/>
        <v>147000</v>
      </c>
      <c r="Q248" s="27">
        <f t="shared" si="68"/>
        <v>0</v>
      </c>
      <c r="R248" s="28">
        <f t="shared" si="62"/>
        <v>147000</v>
      </c>
    </row>
    <row r="249" spans="1:18" s="2" customFormat="1">
      <c r="A249" s="156" t="s">
        <v>713</v>
      </c>
      <c r="B249" s="156" t="s">
        <v>741</v>
      </c>
      <c r="C249" s="21" t="s">
        <v>165</v>
      </c>
      <c r="D249" s="115"/>
      <c r="E249" s="20"/>
      <c r="F249" s="11"/>
      <c r="G249" s="127"/>
      <c r="H249" s="13"/>
      <c r="I249" s="12"/>
      <c r="J249" s="146" t="s">
        <v>743</v>
      </c>
      <c r="K249" s="89">
        <v>133000</v>
      </c>
      <c r="L249" s="27">
        <v>0</v>
      </c>
      <c r="M249" s="53"/>
      <c r="N249" s="98">
        <v>0</v>
      </c>
      <c r="O249" s="84">
        <v>0</v>
      </c>
      <c r="P249" s="89">
        <f t="shared" si="66"/>
        <v>147000</v>
      </c>
      <c r="Q249" s="27">
        <f t="shared" si="68"/>
        <v>0</v>
      </c>
      <c r="R249" s="28">
        <f t="shared" si="62"/>
        <v>147000</v>
      </c>
    </row>
    <row r="250" spans="1:18" s="2" customFormat="1">
      <c r="A250" s="156" t="s">
        <v>714</v>
      </c>
      <c r="B250" s="156" t="s">
        <v>741</v>
      </c>
      <c r="C250" s="21" t="s">
        <v>165</v>
      </c>
      <c r="D250" s="115"/>
      <c r="E250" s="20"/>
      <c r="F250" s="11"/>
      <c r="G250" s="127"/>
      <c r="H250" s="13"/>
      <c r="I250" s="12"/>
      <c r="J250" s="146" t="s">
        <v>743</v>
      </c>
      <c r="K250" s="89">
        <v>136000</v>
      </c>
      <c r="L250" s="27">
        <v>0</v>
      </c>
      <c r="M250" s="53"/>
      <c r="N250" s="98">
        <v>0</v>
      </c>
      <c r="O250" s="84">
        <v>0</v>
      </c>
      <c r="P250" s="89">
        <f t="shared" si="66"/>
        <v>150000</v>
      </c>
      <c r="Q250" s="27">
        <f t="shared" si="68"/>
        <v>0</v>
      </c>
      <c r="R250" s="28">
        <f t="shared" si="62"/>
        <v>150000</v>
      </c>
    </row>
    <row r="251" spans="1:18" s="2" customFormat="1">
      <c r="A251" s="156" t="s">
        <v>715</v>
      </c>
      <c r="B251" s="156" t="s">
        <v>741</v>
      </c>
      <c r="C251" s="21" t="s">
        <v>165</v>
      </c>
      <c r="D251" s="115"/>
      <c r="E251" s="20"/>
      <c r="F251" s="11"/>
      <c r="G251" s="127"/>
      <c r="H251" s="13"/>
      <c r="I251" s="12"/>
      <c r="J251" s="146" t="s">
        <v>743</v>
      </c>
      <c r="K251" s="89">
        <v>136000</v>
      </c>
      <c r="L251" s="27">
        <v>0</v>
      </c>
      <c r="M251" s="53"/>
      <c r="N251" s="98">
        <v>0</v>
      </c>
      <c r="O251" s="84">
        <v>0</v>
      </c>
      <c r="P251" s="89">
        <f t="shared" si="66"/>
        <v>150000</v>
      </c>
      <c r="Q251" s="27">
        <f t="shared" si="68"/>
        <v>0</v>
      </c>
      <c r="R251" s="28">
        <f t="shared" si="62"/>
        <v>150000</v>
      </c>
    </row>
    <row r="252" spans="1:18" s="2" customFormat="1">
      <c r="A252" s="156" t="s">
        <v>716</v>
      </c>
      <c r="B252" s="156" t="s">
        <v>741</v>
      </c>
      <c r="C252" s="21" t="s">
        <v>165</v>
      </c>
      <c r="D252" s="115"/>
      <c r="E252" s="20"/>
      <c r="F252" s="11"/>
      <c r="G252" s="127"/>
      <c r="H252" s="13"/>
      <c r="I252" s="12"/>
      <c r="J252" s="146" t="s">
        <v>743</v>
      </c>
      <c r="K252" s="89">
        <v>133000</v>
      </c>
      <c r="L252" s="27">
        <v>0</v>
      </c>
      <c r="M252" s="53"/>
      <c r="N252" s="98">
        <v>0</v>
      </c>
      <c r="O252" s="84">
        <v>0</v>
      </c>
      <c r="P252" s="89">
        <f t="shared" si="66"/>
        <v>147000</v>
      </c>
      <c r="Q252" s="27">
        <f t="shared" si="68"/>
        <v>0</v>
      </c>
      <c r="R252" s="28">
        <f t="shared" si="62"/>
        <v>147000</v>
      </c>
    </row>
    <row r="253" spans="1:18" s="2" customFormat="1">
      <c r="A253" s="156" t="s">
        <v>717</v>
      </c>
      <c r="B253" s="156" t="s">
        <v>741</v>
      </c>
      <c r="C253" s="21" t="s">
        <v>165</v>
      </c>
      <c r="D253" s="115"/>
      <c r="E253" s="20"/>
      <c r="F253" s="11"/>
      <c r="G253" s="127"/>
      <c r="H253" s="13"/>
      <c r="I253" s="12"/>
      <c r="J253" s="146" t="s">
        <v>743</v>
      </c>
      <c r="K253" s="89">
        <v>130000</v>
      </c>
      <c r="L253" s="27">
        <v>0</v>
      </c>
      <c r="M253" s="53"/>
      <c r="N253" s="98">
        <v>0</v>
      </c>
      <c r="O253" s="84">
        <v>0</v>
      </c>
      <c r="P253" s="89">
        <f t="shared" si="66"/>
        <v>144000</v>
      </c>
      <c r="Q253" s="27">
        <f t="shared" si="68"/>
        <v>0</v>
      </c>
      <c r="R253" s="28">
        <f t="shared" si="62"/>
        <v>144000</v>
      </c>
    </row>
    <row r="254" spans="1:18" s="2" customFormat="1">
      <c r="A254" s="156" t="s">
        <v>718</v>
      </c>
      <c r="B254" s="156" t="s">
        <v>741</v>
      </c>
      <c r="C254" s="21" t="s">
        <v>165</v>
      </c>
      <c r="D254" s="115"/>
      <c r="E254" s="20"/>
      <c r="F254" s="11"/>
      <c r="G254" s="127"/>
      <c r="H254" s="13"/>
      <c r="I254" s="12"/>
      <c r="J254" s="146" t="s">
        <v>743</v>
      </c>
      <c r="K254" s="89">
        <v>130000</v>
      </c>
      <c r="L254" s="27">
        <v>0</v>
      </c>
      <c r="M254" s="53"/>
      <c r="N254" s="98">
        <v>0</v>
      </c>
      <c r="O254" s="84">
        <v>0</v>
      </c>
      <c r="P254" s="89">
        <f t="shared" si="66"/>
        <v>144000</v>
      </c>
      <c r="Q254" s="27">
        <f t="shared" si="68"/>
        <v>0</v>
      </c>
      <c r="R254" s="28">
        <f t="shared" si="62"/>
        <v>144000</v>
      </c>
    </row>
    <row r="255" spans="1:18" s="2" customFormat="1">
      <c r="A255" s="156" t="s">
        <v>719</v>
      </c>
      <c r="B255" s="156" t="s">
        <v>741</v>
      </c>
      <c r="C255" s="21" t="s">
        <v>165</v>
      </c>
      <c r="D255" s="115"/>
      <c r="E255" s="20"/>
      <c r="F255" s="11"/>
      <c r="G255" s="127"/>
      <c r="H255" s="13"/>
      <c r="I255" s="12"/>
      <c r="J255" s="146" t="s">
        <v>743</v>
      </c>
      <c r="K255" s="89">
        <v>130000</v>
      </c>
      <c r="L255" s="27">
        <v>0</v>
      </c>
      <c r="M255" s="53"/>
      <c r="N255" s="98">
        <v>0</v>
      </c>
      <c r="O255" s="84">
        <v>0</v>
      </c>
      <c r="P255" s="89">
        <f t="shared" si="66"/>
        <v>144000</v>
      </c>
      <c r="Q255" s="27">
        <f t="shared" si="68"/>
        <v>0</v>
      </c>
      <c r="R255" s="28">
        <f t="shared" si="62"/>
        <v>144000</v>
      </c>
    </row>
    <row r="256" spans="1:18" s="2" customFormat="1">
      <c r="A256" s="156" t="s">
        <v>720</v>
      </c>
      <c r="B256" s="156" t="s">
        <v>741</v>
      </c>
      <c r="C256" s="21" t="s">
        <v>165</v>
      </c>
      <c r="D256" s="115"/>
      <c r="E256" s="20"/>
      <c r="F256" s="11"/>
      <c r="G256" s="127"/>
      <c r="H256" s="13"/>
      <c r="I256" s="12"/>
      <c r="J256" s="146" t="s">
        <v>743</v>
      </c>
      <c r="K256" s="89">
        <v>130000</v>
      </c>
      <c r="L256" s="27">
        <v>0</v>
      </c>
      <c r="M256" s="53"/>
      <c r="N256" s="98">
        <v>0</v>
      </c>
      <c r="O256" s="84">
        <v>0</v>
      </c>
      <c r="P256" s="89">
        <f t="shared" si="66"/>
        <v>144000</v>
      </c>
      <c r="Q256" s="27">
        <f t="shared" si="68"/>
        <v>0</v>
      </c>
      <c r="R256" s="28">
        <f t="shared" si="62"/>
        <v>144000</v>
      </c>
    </row>
    <row r="257" spans="1:18" s="2" customFormat="1">
      <c r="A257" s="156" t="s">
        <v>721</v>
      </c>
      <c r="B257" s="156" t="s">
        <v>741</v>
      </c>
      <c r="C257" s="21" t="s">
        <v>165</v>
      </c>
      <c r="D257" s="115"/>
      <c r="E257" s="20"/>
      <c r="F257" s="11"/>
      <c r="G257" s="127"/>
      <c r="H257" s="13"/>
      <c r="I257" s="12"/>
      <c r="J257" s="146" t="s">
        <v>743</v>
      </c>
      <c r="K257" s="89">
        <v>130000</v>
      </c>
      <c r="L257" s="27">
        <v>0</v>
      </c>
      <c r="M257" s="53"/>
      <c r="N257" s="98">
        <v>0</v>
      </c>
      <c r="O257" s="84">
        <v>0</v>
      </c>
      <c r="P257" s="89">
        <f t="shared" si="66"/>
        <v>144000</v>
      </c>
      <c r="Q257" s="27">
        <f t="shared" si="68"/>
        <v>0</v>
      </c>
      <c r="R257" s="28">
        <f t="shared" si="62"/>
        <v>144000</v>
      </c>
    </row>
    <row r="258" spans="1:18" s="2" customFormat="1">
      <c r="A258" s="156" t="s">
        <v>722</v>
      </c>
      <c r="B258" s="156" t="s">
        <v>741</v>
      </c>
      <c r="C258" s="21" t="s">
        <v>165</v>
      </c>
      <c r="D258" s="115"/>
      <c r="E258" s="20"/>
      <c r="F258" s="11"/>
      <c r="G258" s="127"/>
      <c r="H258" s="13"/>
      <c r="I258" s="12"/>
      <c r="J258" s="146" t="s">
        <v>743</v>
      </c>
      <c r="K258" s="89">
        <v>131000</v>
      </c>
      <c r="L258" s="27">
        <v>0</v>
      </c>
      <c r="M258" s="53"/>
      <c r="N258" s="98">
        <v>0</v>
      </c>
      <c r="O258" s="84">
        <v>0</v>
      </c>
      <c r="P258" s="89">
        <f t="shared" si="66"/>
        <v>145000</v>
      </c>
      <c r="Q258" s="27">
        <f t="shared" si="68"/>
        <v>0</v>
      </c>
      <c r="R258" s="28">
        <f t="shared" si="62"/>
        <v>145000</v>
      </c>
    </row>
    <row r="259" spans="1:18" s="2" customFormat="1">
      <c r="A259" s="156" t="s">
        <v>723</v>
      </c>
      <c r="B259" s="156" t="s">
        <v>741</v>
      </c>
      <c r="C259" s="21" t="s">
        <v>165</v>
      </c>
      <c r="D259" s="115"/>
      <c r="E259" s="20"/>
      <c r="F259" s="11"/>
      <c r="G259" s="127"/>
      <c r="H259" s="13"/>
      <c r="I259" s="12"/>
      <c r="J259" s="146" t="s">
        <v>743</v>
      </c>
      <c r="K259" s="89">
        <v>129000</v>
      </c>
      <c r="L259" s="27">
        <v>0</v>
      </c>
      <c r="M259" s="53"/>
      <c r="N259" s="98">
        <v>0</v>
      </c>
      <c r="O259" s="84">
        <v>0</v>
      </c>
      <c r="P259" s="89">
        <f t="shared" si="66"/>
        <v>143000</v>
      </c>
      <c r="Q259" s="27">
        <f t="shared" si="68"/>
        <v>0</v>
      </c>
      <c r="R259" s="28">
        <f t="shared" si="62"/>
        <v>143000</v>
      </c>
    </row>
    <row r="260" spans="1:18" s="2" customFormat="1">
      <c r="A260" s="156" t="s">
        <v>724</v>
      </c>
      <c r="B260" s="156" t="s">
        <v>741</v>
      </c>
      <c r="C260" s="21" t="s">
        <v>165</v>
      </c>
      <c r="D260" s="115"/>
      <c r="E260" s="20"/>
      <c r="F260" s="11"/>
      <c r="G260" s="127"/>
      <c r="H260" s="13"/>
      <c r="I260" s="12"/>
      <c r="J260" s="146" t="s">
        <v>743</v>
      </c>
      <c r="K260" s="89">
        <v>129000</v>
      </c>
      <c r="L260" s="27">
        <v>0</v>
      </c>
      <c r="M260" s="53"/>
      <c r="N260" s="98">
        <v>0</v>
      </c>
      <c r="O260" s="84">
        <v>0</v>
      </c>
      <c r="P260" s="89">
        <f t="shared" si="66"/>
        <v>143000</v>
      </c>
      <c r="Q260" s="27">
        <f t="shared" si="68"/>
        <v>0</v>
      </c>
      <c r="R260" s="28">
        <f t="shared" si="62"/>
        <v>143000</v>
      </c>
    </row>
    <row r="261" spans="1:18" s="2" customFormat="1">
      <c r="A261" s="156" t="s">
        <v>725</v>
      </c>
      <c r="B261" s="156" t="s">
        <v>741</v>
      </c>
      <c r="C261" s="21" t="s">
        <v>165</v>
      </c>
      <c r="D261" s="115"/>
      <c r="E261" s="20"/>
      <c r="F261" s="11"/>
      <c r="G261" s="127"/>
      <c r="H261" s="13"/>
      <c r="I261" s="12"/>
      <c r="J261" s="146" t="s">
        <v>743</v>
      </c>
      <c r="K261" s="89">
        <v>129000</v>
      </c>
      <c r="L261" s="27">
        <v>0</v>
      </c>
      <c r="M261" s="53"/>
      <c r="N261" s="98">
        <v>0</v>
      </c>
      <c r="O261" s="84">
        <v>0</v>
      </c>
      <c r="P261" s="89">
        <f t="shared" si="66"/>
        <v>143000</v>
      </c>
      <c r="Q261" s="27">
        <f t="shared" si="68"/>
        <v>0</v>
      </c>
      <c r="R261" s="28">
        <f t="shared" si="62"/>
        <v>143000</v>
      </c>
    </row>
    <row r="262" spans="1:18" s="2" customFormat="1">
      <c r="A262" s="156" t="s">
        <v>726</v>
      </c>
      <c r="B262" s="156" t="s">
        <v>741</v>
      </c>
      <c r="C262" s="21" t="s">
        <v>165</v>
      </c>
      <c r="D262" s="115"/>
      <c r="E262" s="20"/>
      <c r="F262" s="11"/>
      <c r="G262" s="127"/>
      <c r="H262" s="13"/>
      <c r="I262" s="12"/>
      <c r="J262" s="146" t="s">
        <v>743</v>
      </c>
      <c r="K262" s="89">
        <v>129000</v>
      </c>
      <c r="L262" s="27">
        <v>0</v>
      </c>
      <c r="M262" s="53"/>
      <c r="N262" s="98">
        <v>0</v>
      </c>
      <c r="O262" s="84">
        <v>0</v>
      </c>
      <c r="P262" s="89">
        <f t="shared" si="66"/>
        <v>143000</v>
      </c>
      <c r="Q262" s="27">
        <f t="shared" si="68"/>
        <v>0</v>
      </c>
      <c r="R262" s="28">
        <f t="shared" si="62"/>
        <v>143000</v>
      </c>
    </row>
    <row r="263" spans="1:18" s="2" customFormat="1">
      <c r="A263" s="156" t="s">
        <v>727</v>
      </c>
      <c r="B263" s="156" t="s">
        <v>741</v>
      </c>
      <c r="C263" s="21" t="s">
        <v>165</v>
      </c>
      <c r="D263" s="115"/>
      <c r="E263" s="20"/>
      <c r="F263" s="11"/>
      <c r="G263" s="127"/>
      <c r="H263" s="13"/>
      <c r="I263" s="12"/>
      <c r="J263" s="146" t="s">
        <v>743</v>
      </c>
      <c r="K263" s="89">
        <v>129000</v>
      </c>
      <c r="L263" s="27">
        <v>0</v>
      </c>
      <c r="M263" s="53"/>
      <c r="N263" s="98">
        <v>0</v>
      </c>
      <c r="O263" s="84">
        <v>0</v>
      </c>
      <c r="P263" s="89">
        <f t="shared" si="66"/>
        <v>143000</v>
      </c>
      <c r="Q263" s="27">
        <f t="shared" si="68"/>
        <v>0</v>
      </c>
      <c r="R263" s="28">
        <f t="shared" si="62"/>
        <v>143000</v>
      </c>
    </row>
    <row r="264" spans="1:18" s="2" customFormat="1">
      <c r="A264" s="156" t="s">
        <v>728</v>
      </c>
      <c r="B264" s="156" t="s">
        <v>741</v>
      </c>
      <c r="C264" s="21" t="s">
        <v>165</v>
      </c>
      <c r="D264" s="115"/>
      <c r="E264" s="20"/>
      <c r="F264" s="11"/>
      <c r="G264" s="127"/>
      <c r="H264" s="13"/>
      <c r="I264" s="12"/>
      <c r="J264" s="146" t="s">
        <v>743</v>
      </c>
      <c r="K264" s="89">
        <v>129000</v>
      </c>
      <c r="L264" s="27">
        <v>0</v>
      </c>
      <c r="M264" s="53"/>
      <c r="N264" s="98">
        <v>0</v>
      </c>
      <c r="O264" s="84">
        <v>0</v>
      </c>
      <c r="P264" s="89">
        <f t="shared" si="66"/>
        <v>143000</v>
      </c>
      <c r="Q264" s="27">
        <f t="shared" si="68"/>
        <v>0</v>
      </c>
      <c r="R264" s="28">
        <f t="shared" si="62"/>
        <v>143000</v>
      </c>
    </row>
    <row r="265" spans="1:18" s="2" customFormat="1">
      <c r="A265" s="156" t="s">
        <v>729</v>
      </c>
      <c r="B265" s="156" t="s">
        <v>741</v>
      </c>
      <c r="C265" s="21" t="s">
        <v>165</v>
      </c>
      <c r="D265" s="115"/>
      <c r="E265" s="20"/>
      <c r="F265" s="11"/>
      <c r="G265" s="127"/>
      <c r="H265" s="13"/>
      <c r="I265" s="12"/>
      <c r="J265" s="146" t="s">
        <v>743</v>
      </c>
      <c r="K265" s="89">
        <v>131000</v>
      </c>
      <c r="L265" s="27">
        <v>0</v>
      </c>
      <c r="M265" s="53"/>
      <c r="N265" s="98">
        <v>0</v>
      </c>
      <c r="O265" s="84">
        <v>0</v>
      </c>
      <c r="P265" s="89">
        <f t="shared" si="66"/>
        <v>145000</v>
      </c>
      <c r="Q265" s="27">
        <f t="shared" si="68"/>
        <v>0</v>
      </c>
      <c r="R265" s="28">
        <f t="shared" si="62"/>
        <v>145000</v>
      </c>
    </row>
    <row r="266" spans="1:18" s="2" customFormat="1">
      <c r="A266" s="156" t="s">
        <v>730</v>
      </c>
      <c r="B266" s="156" t="s">
        <v>741</v>
      </c>
      <c r="C266" s="21" t="s">
        <v>165</v>
      </c>
      <c r="D266" s="115"/>
      <c r="E266" s="20"/>
      <c r="F266" s="11"/>
      <c r="G266" s="127"/>
      <c r="H266" s="13"/>
      <c r="I266" s="12"/>
      <c r="J266" s="146" t="s">
        <v>743</v>
      </c>
      <c r="K266" s="89">
        <v>131000</v>
      </c>
      <c r="L266" s="27">
        <v>0</v>
      </c>
      <c r="M266" s="53"/>
      <c r="N266" s="98">
        <v>0</v>
      </c>
      <c r="O266" s="84">
        <v>0</v>
      </c>
      <c r="P266" s="89">
        <f t="shared" si="66"/>
        <v>145000</v>
      </c>
      <c r="Q266" s="27">
        <f t="shared" si="68"/>
        <v>0</v>
      </c>
      <c r="R266" s="28">
        <f t="shared" si="62"/>
        <v>145000</v>
      </c>
    </row>
    <row r="267" spans="1:18" s="2" customFormat="1">
      <c r="A267" s="156" t="s">
        <v>731</v>
      </c>
      <c r="B267" s="156" t="s">
        <v>741</v>
      </c>
      <c r="C267" s="21" t="s">
        <v>165</v>
      </c>
      <c r="D267" s="115"/>
      <c r="E267" s="20"/>
      <c r="F267" s="11"/>
      <c r="G267" s="127"/>
      <c r="H267" s="13"/>
      <c r="I267" s="12"/>
      <c r="J267" s="146" t="s">
        <v>743</v>
      </c>
      <c r="K267" s="89">
        <v>131000</v>
      </c>
      <c r="L267" s="27">
        <v>0</v>
      </c>
      <c r="M267" s="53"/>
      <c r="N267" s="98">
        <v>0</v>
      </c>
      <c r="O267" s="84">
        <v>0</v>
      </c>
      <c r="P267" s="89">
        <f t="shared" si="66"/>
        <v>145000</v>
      </c>
      <c r="Q267" s="27">
        <f t="shared" si="68"/>
        <v>0</v>
      </c>
      <c r="R267" s="28">
        <f t="shared" si="62"/>
        <v>145000</v>
      </c>
    </row>
    <row r="268" spans="1:18" s="2" customFormat="1">
      <c r="A268" s="156" t="s">
        <v>732</v>
      </c>
      <c r="B268" s="156" t="s">
        <v>741</v>
      </c>
      <c r="C268" s="21" t="s">
        <v>165</v>
      </c>
      <c r="D268" s="115"/>
      <c r="E268" s="20"/>
      <c r="F268" s="11"/>
      <c r="G268" s="127"/>
      <c r="H268" s="13"/>
      <c r="I268" s="12"/>
      <c r="J268" s="146" t="s">
        <v>743</v>
      </c>
      <c r="K268" s="89">
        <v>131000</v>
      </c>
      <c r="L268" s="27">
        <v>0</v>
      </c>
      <c r="M268" s="53"/>
      <c r="N268" s="98">
        <v>0</v>
      </c>
      <c r="O268" s="84">
        <v>0</v>
      </c>
      <c r="P268" s="89">
        <f t="shared" si="66"/>
        <v>145000</v>
      </c>
      <c r="Q268" s="27">
        <f t="shared" si="68"/>
        <v>0</v>
      </c>
      <c r="R268" s="28">
        <f t="shared" si="62"/>
        <v>145000</v>
      </c>
    </row>
    <row r="269" spans="1:18" s="2" customFormat="1">
      <c r="A269" s="156" t="s">
        <v>733</v>
      </c>
      <c r="B269" s="156" t="s">
        <v>741</v>
      </c>
      <c r="C269" s="21" t="s">
        <v>165</v>
      </c>
      <c r="D269" s="115"/>
      <c r="E269" s="20"/>
      <c r="F269" s="11"/>
      <c r="G269" s="127"/>
      <c r="H269" s="13"/>
      <c r="I269" s="12"/>
      <c r="J269" s="146" t="s">
        <v>743</v>
      </c>
      <c r="K269" s="89">
        <v>131000</v>
      </c>
      <c r="L269" s="27">
        <v>0</v>
      </c>
      <c r="M269" s="53"/>
      <c r="N269" s="98">
        <v>0</v>
      </c>
      <c r="O269" s="84">
        <v>0</v>
      </c>
      <c r="P269" s="89">
        <f t="shared" si="66"/>
        <v>145000</v>
      </c>
      <c r="Q269" s="27">
        <f t="shared" si="68"/>
        <v>0</v>
      </c>
      <c r="R269" s="28">
        <f t="shared" si="62"/>
        <v>145000</v>
      </c>
    </row>
    <row r="270" spans="1:18" s="2" customFormat="1">
      <c r="A270" s="156" t="s">
        <v>734</v>
      </c>
      <c r="B270" s="156" t="s">
        <v>741</v>
      </c>
      <c r="C270" s="21" t="s">
        <v>165</v>
      </c>
      <c r="D270" s="115"/>
      <c r="E270" s="20"/>
      <c r="F270" s="11"/>
      <c r="G270" s="127"/>
      <c r="H270" s="13"/>
      <c r="I270" s="12"/>
      <c r="J270" s="146" t="s">
        <v>743</v>
      </c>
      <c r="K270" s="89">
        <v>131000</v>
      </c>
      <c r="L270" s="27">
        <v>0</v>
      </c>
      <c r="M270" s="53"/>
      <c r="N270" s="98">
        <v>0</v>
      </c>
      <c r="O270" s="84">
        <v>0</v>
      </c>
      <c r="P270" s="89">
        <f t="shared" si="66"/>
        <v>145000</v>
      </c>
      <c r="Q270" s="27">
        <f t="shared" si="68"/>
        <v>0</v>
      </c>
      <c r="R270" s="28">
        <f t="shared" si="62"/>
        <v>145000</v>
      </c>
    </row>
    <row r="271" spans="1:18" s="2" customFormat="1">
      <c r="A271" s="156" t="s">
        <v>735</v>
      </c>
      <c r="B271" s="156" t="s">
        <v>741</v>
      </c>
      <c r="C271" s="21" t="s">
        <v>165</v>
      </c>
      <c r="D271" s="115"/>
      <c r="E271" s="20"/>
      <c r="F271" s="11"/>
      <c r="G271" s="127"/>
      <c r="H271" s="13"/>
      <c r="I271" s="12"/>
      <c r="J271" s="146" t="s">
        <v>743</v>
      </c>
      <c r="K271" s="89">
        <v>130000</v>
      </c>
      <c r="L271" s="27">
        <v>0</v>
      </c>
      <c r="M271" s="53"/>
      <c r="N271" s="98">
        <v>0</v>
      </c>
      <c r="O271" s="84">
        <v>0</v>
      </c>
      <c r="P271" s="89">
        <f t="shared" ref="P271:P278" si="69">IF(J271="TG",ROUNDUP((K271+N271)*($L$6/$K$6),-3),ROUNDUP((K271+N271)*($L$8/$K$8),-3))</f>
        <v>144000</v>
      </c>
      <c r="Q271" s="27">
        <f t="shared" si="68"/>
        <v>0</v>
      </c>
      <c r="R271" s="28">
        <f t="shared" si="62"/>
        <v>144000</v>
      </c>
    </row>
    <row r="272" spans="1:18" s="2" customFormat="1">
      <c r="A272" s="156" t="s">
        <v>736</v>
      </c>
      <c r="B272" s="156" t="s">
        <v>741</v>
      </c>
      <c r="C272" s="21" t="s">
        <v>165</v>
      </c>
      <c r="D272" s="115"/>
      <c r="E272" s="20"/>
      <c r="F272" s="11"/>
      <c r="G272" s="127"/>
      <c r="H272" s="13"/>
      <c r="I272" s="12"/>
      <c r="J272" s="146" t="s">
        <v>743</v>
      </c>
      <c r="K272" s="89">
        <v>130000</v>
      </c>
      <c r="L272" s="27">
        <v>0</v>
      </c>
      <c r="M272" s="53"/>
      <c r="N272" s="98">
        <v>0</v>
      </c>
      <c r="O272" s="84">
        <v>0</v>
      </c>
      <c r="P272" s="89">
        <f t="shared" si="69"/>
        <v>144000</v>
      </c>
      <c r="Q272" s="27">
        <f t="shared" ref="Q272:Q278" si="70">ROUNDUP((L272+O272)*($L$7/$K$7),-3)</f>
        <v>0</v>
      </c>
      <c r="R272" s="28">
        <f t="shared" si="62"/>
        <v>144000</v>
      </c>
    </row>
    <row r="273" spans="1:18" s="2" customFormat="1">
      <c r="A273" s="156" t="s">
        <v>737</v>
      </c>
      <c r="B273" s="156" t="s">
        <v>741</v>
      </c>
      <c r="C273" s="21" t="s">
        <v>165</v>
      </c>
      <c r="D273" s="115"/>
      <c r="E273" s="20"/>
      <c r="F273" s="11"/>
      <c r="G273" s="127"/>
      <c r="H273" s="13"/>
      <c r="I273" s="12"/>
      <c r="J273" s="146" t="s">
        <v>743</v>
      </c>
      <c r="K273" s="89">
        <v>130000</v>
      </c>
      <c r="L273" s="27">
        <v>0</v>
      </c>
      <c r="M273" s="53"/>
      <c r="N273" s="98">
        <v>0</v>
      </c>
      <c r="O273" s="84">
        <v>0</v>
      </c>
      <c r="P273" s="89">
        <f t="shared" si="69"/>
        <v>144000</v>
      </c>
      <c r="Q273" s="27">
        <f t="shared" si="70"/>
        <v>0</v>
      </c>
      <c r="R273" s="28">
        <f t="shared" si="62"/>
        <v>144000</v>
      </c>
    </row>
    <row r="274" spans="1:18" s="2" customFormat="1">
      <c r="A274" s="156" t="s">
        <v>738</v>
      </c>
      <c r="B274" s="156" t="s">
        <v>741</v>
      </c>
      <c r="C274" s="21" t="s">
        <v>165</v>
      </c>
      <c r="D274" s="115"/>
      <c r="E274" s="20"/>
      <c r="F274" s="11"/>
      <c r="G274" s="127"/>
      <c r="H274" s="13"/>
      <c r="I274" s="12"/>
      <c r="J274" s="146" t="s">
        <v>743</v>
      </c>
      <c r="K274" s="89">
        <v>130000</v>
      </c>
      <c r="L274" s="27">
        <v>0</v>
      </c>
      <c r="M274" s="53"/>
      <c r="N274" s="98">
        <v>0</v>
      </c>
      <c r="O274" s="84">
        <v>0</v>
      </c>
      <c r="P274" s="89">
        <f t="shared" si="69"/>
        <v>144000</v>
      </c>
      <c r="Q274" s="27">
        <f t="shared" si="70"/>
        <v>0</v>
      </c>
      <c r="R274" s="28">
        <f t="shared" si="62"/>
        <v>144000</v>
      </c>
    </row>
    <row r="275" spans="1:18" s="2" customFormat="1">
      <c r="A275" s="156" t="s">
        <v>739</v>
      </c>
      <c r="B275" s="156" t="s">
        <v>741</v>
      </c>
      <c r="C275" s="21" t="s">
        <v>165</v>
      </c>
      <c r="D275" s="115"/>
      <c r="E275" s="20"/>
      <c r="F275" s="11"/>
      <c r="G275" s="127"/>
      <c r="H275" s="13"/>
      <c r="I275" s="12"/>
      <c r="J275" s="146" t="s">
        <v>743</v>
      </c>
      <c r="K275" s="89">
        <v>130000</v>
      </c>
      <c r="L275" s="27">
        <v>0</v>
      </c>
      <c r="M275" s="53"/>
      <c r="N275" s="98">
        <v>0</v>
      </c>
      <c r="O275" s="84">
        <v>0</v>
      </c>
      <c r="P275" s="89">
        <f t="shared" si="69"/>
        <v>144000</v>
      </c>
      <c r="Q275" s="27">
        <f t="shared" si="70"/>
        <v>0</v>
      </c>
      <c r="R275" s="28">
        <f t="shared" si="62"/>
        <v>144000</v>
      </c>
    </row>
    <row r="276" spans="1:18" s="2" customFormat="1">
      <c r="A276" s="156" t="s">
        <v>740</v>
      </c>
      <c r="B276" s="156" t="s">
        <v>741</v>
      </c>
      <c r="C276" s="21" t="s">
        <v>165</v>
      </c>
      <c r="D276" s="115"/>
      <c r="E276" s="20"/>
      <c r="F276" s="11"/>
      <c r="G276" s="127"/>
      <c r="H276" s="13"/>
      <c r="I276" s="12"/>
      <c r="J276" s="146" t="s">
        <v>743</v>
      </c>
      <c r="K276" s="89">
        <v>130000</v>
      </c>
      <c r="L276" s="27">
        <v>0</v>
      </c>
      <c r="M276" s="53"/>
      <c r="N276" s="98">
        <v>0</v>
      </c>
      <c r="O276" s="84">
        <v>0</v>
      </c>
      <c r="P276" s="89">
        <f t="shared" si="69"/>
        <v>144000</v>
      </c>
      <c r="Q276" s="27">
        <f t="shared" si="70"/>
        <v>0</v>
      </c>
      <c r="R276" s="28">
        <f t="shared" si="62"/>
        <v>144000</v>
      </c>
    </row>
    <row r="277" spans="1:18" s="2" customFormat="1">
      <c r="A277" s="155" t="s">
        <v>495</v>
      </c>
      <c r="B277" s="129"/>
      <c r="C277" s="21"/>
      <c r="D277" s="115"/>
      <c r="E277" s="20" t="s">
        <v>54</v>
      </c>
      <c r="F277" s="11" t="s">
        <v>84</v>
      </c>
      <c r="G277" s="127"/>
      <c r="H277" s="13"/>
      <c r="I277" s="12" t="s">
        <v>496</v>
      </c>
      <c r="J277" s="146" t="s">
        <v>742</v>
      </c>
      <c r="K277" s="89">
        <v>2422000</v>
      </c>
      <c r="L277" s="27">
        <v>0</v>
      </c>
      <c r="M277" s="53">
        <f>SUM(K277+L277)</f>
        <v>2422000</v>
      </c>
      <c r="N277" s="98">
        <v>0</v>
      </c>
      <c r="O277" s="84">
        <v>0</v>
      </c>
      <c r="P277" s="89">
        <f t="shared" si="69"/>
        <v>2721000</v>
      </c>
      <c r="Q277" s="27">
        <f t="shared" si="70"/>
        <v>0</v>
      </c>
      <c r="R277" s="53">
        <f>SUM(P277+Q277)</f>
        <v>2721000</v>
      </c>
    </row>
    <row r="278" spans="1:18" s="2" customFormat="1">
      <c r="A278" s="155" t="s">
        <v>665</v>
      </c>
      <c r="B278" s="129"/>
      <c r="C278" s="21"/>
      <c r="D278" s="115"/>
      <c r="E278" s="20" t="s">
        <v>54</v>
      </c>
      <c r="F278" s="11" t="s">
        <v>218</v>
      </c>
      <c r="G278" s="127"/>
      <c r="H278" s="13"/>
      <c r="I278" s="12" t="s">
        <v>496</v>
      </c>
      <c r="J278" s="146" t="s">
        <v>742</v>
      </c>
      <c r="K278" s="89">
        <v>1124000</v>
      </c>
      <c r="L278" s="141">
        <v>0</v>
      </c>
      <c r="M278" s="28">
        <f>SUM(K278+L278)</f>
        <v>1124000</v>
      </c>
      <c r="N278" s="98">
        <v>0</v>
      </c>
      <c r="O278" s="84">
        <v>0</v>
      </c>
      <c r="P278" s="89">
        <f t="shared" si="69"/>
        <v>1263000</v>
      </c>
      <c r="Q278" s="27">
        <f t="shared" si="70"/>
        <v>0</v>
      </c>
      <c r="R278" s="28">
        <f>SUM(P278+Q278)</f>
        <v>1263000</v>
      </c>
    </row>
    <row r="279" spans="1:18" s="2" customFormat="1" ht="13.8" thickBot="1">
      <c r="A279" s="158" t="s">
        <v>27</v>
      </c>
      <c r="B279" s="91"/>
      <c r="C279" s="91"/>
      <c r="D279" s="113"/>
      <c r="E279" s="92"/>
      <c r="F279" s="92"/>
      <c r="G279" s="93"/>
      <c r="H279" s="93"/>
      <c r="I279" s="93"/>
      <c r="J279" s="93"/>
      <c r="K279" s="96">
        <f>SUM(K207:K278)</f>
        <v>35354000</v>
      </c>
      <c r="L279" s="94">
        <f>SUM(L207:L240)</f>
        <v>67000</v>
      </c>
      <c r="M279" s="94">
        <f>SUM(M207:M278)</f>
        <v>28262000</v>
      </c>
      <c r="N279" s="97">
        <f>SUM(N207:N240)</f>
        <v>0</v>
      </c>
      <c r="O279" s="94">
        <f>SUM(O207:O240)</f>
        <v>0</v>
      </c>
      <c r="P279" s="94">
        <f>SUM(P207:P240)</f>
        <v>30349000</v>
      </c>
      <c r="Q279" s="94">
        <f>SUM(Q207:Q240)</f>
        <v>80000</v>
      </c>
      <c r="R279" s="94">
        <f t="shared" ref="R279" si="71">SUM(R207:R278)</f>
        <v>39652000</v>
      </c>
    </row>
    <row r="280" spans="1:18" s="2" customFormat="1" ht="16.2" thickTop="1">
      <c r="A280" s="6" t="s">
        <v>403</v>
      </c>
      <c r="B280" s="14"/>
      <c r="C280" s="14"/>
      <c r="D280" s="114"/>
      <c r="E280" s="15"/>
      <c r="F280" s="15"/>
      <c r="G280" s="16"/>
      <c r="H280" s="16"/>
      <c r="I280" s="16"/>
      <c r="J280" s="16"/>
      <c r="K280" s="25"/>
      <c r="L280" s="25"/>
      <c r="M280" s="26"/>
      <c r="N280" s="85"/>
      <c r="O280" s="85"/>
      <c r="P280" s="85"/>
      <c r="Q280" s="25"/>
      <c r="R280" s="26"/>
    </row>
    <row r="281" spans="1:18" s="2" customFormat="1">
      <c r="A281" s="155" t="s">
        <v>404</v>
      </c>
      <c r="B281" s="21" t="s">
        <v>367</v>
      </c>
      <c r="C281" s="21"/>
      <c r="D281" s="115" t="s">
        <v>605</v>
      </c>
      <c r="E281" s="20" t="s">
        <v>54</v>
      </c>
      <c r="F281" s="11" t="s">
        <v>55</v>
      </c>
      <c r="G281" s="127"/>
      <c r="H281" s="13"/>
      <c r="I281" s="12" t="s">
        <v>405</v>
      </c>
      <c r="J281" s="146" t="s">
        <v>743</v>
      </c>
      <c r="K281" s="89">
        <v>469000</v>
      </c>
      <c r="L281" s="27">
        <v>0</v>
      </c>
      <c r="M281" s="28">
        <f t="shared" ref="M281:M288" si="72">SUM(K281+L281)</f>
        <v>469000</v>
      </c>
      <c r="N281" s="98">
        <v>0</v>
      </c>
      <c r="O281" s="84">
        <v>0</v>
      </c>
      <c r="P281" s="89">
        <f t="shared" ref="P281:P288" si="73">IF(J281="TG",ROUNDUP((K281+N281)*($L$6/$K$6),-3),ROUNDUP((K281+N281)*($L$8/$K$8),-3))</f>
        <v>517000</v>
      </c>
      <c r="Q281" s="27">
        <f t="shared" ref="Q281:Q288" si="74">ROUNDUP((L281+O281)*($L$7/$K$7),-3)</f>
        <v>0</v>
      </c>
      <c r="R281" s="28">
        <f t="shared" si="62"/>
        <v>517000</v>
      </c>
    </row>
    <row r="282" spans="1:18" s="2" customFormat="1" ht="26.4">
      <c r="A282" s="155" t="s">
        <v>406</v>
      </c>
      <c r="B282" s="21" t="s">
        <v>407</v>
      </c>
      <c r="C282" s="21"/>
      <c r="D282" s="115" t="s">
        <v>605</v>
      </c>
      <c r="E282" s="20" t="s">
        <v>54</v>
      </c>
      <c r="F282" s="11" t="s">
        <v>55</v>
      </c>
      <c r="G282" s="127"/>
      <c r="H282" s="13"/>
      <c r="I282" s="12" t="s">
        <v>408</v>
      </c>
      <c r="J282" s="146" t="s">
        <v>742</v>
      </c>
      <c r="K282" s="89">
        <v>2018000</v>
      </c>
      <c r="L282" s="27">
        <v>0</v>
      </c>
      <c r="M282" s="28">
        <f t="shared" si="72"/>
        <v>2018000</v>
      </c>
      <c r="N282" s="98">
        <v>0</v>
      </c>
      <c r="O282" s="84">
        <v>0</v>
      </c>
      <c r="P282" s="89">
        <f t="shared" si="73"/>
        <v>2267000</v>
      </c>
      <c r="Q282" s="27">
        <f t="shared" si="74"/>
        <v>0</v>
      </c>
      <c r="R282" s="28">
        <f t="shared" si="62"/>
        <v>2267000</v>
      </c>
    </row>
    <row r="283" spans="1:18" s="2" customFormat="1">
      <c r="A283" s="155" t="s">
        <v>409</v>
      </c>
      <c r="B283" s="21" t="s">
        <v>410</v>
      </c>
      <c r="C283" s="21"/>
      <c r="D283" s="115" t="s">
        <v>605</v>
      </c>
      <c r="E283" s="20" t="s">
        <v>54</v>
      </c>
      <c r="F283" s="11" t="s">
        <v>55</v>
      </c>
      <c r="G283" s="127"/>
      <c r="H283" s="13"/>
      <c r="I283" s="12" t="s">
        <v>411</v>
      </c>
      <c r="J283" s="146" t="s">
        <v>743</v>
      </c>
      <c r="K283" s="89">
        <v>220000</v>
      </c>
      <c r="L283" s="27">
        <v>0</v>
      </c>
      <c r="M283" s="28">
        <f t="shared" si="72"/>
        <v>220000</v>
      </c>
      <c r="N283" s="98">
        <v>0</v>
      </c>
      <c r="O283" s="84">
        <v>0</v>
      </c>
      <c r="P283" s="89">
        <f t="shared" si="73"/>
        <v>243000</v>
      </c>
      <c r="Q283" s="27">
        <f t="shared" si="74"/>
        <v>0</v>
      </c>
      <c r="R283" s="28">
        <f t="shared" si="62"/>
        <v>243000</v>
      </c>
    </row>
    <row r="284" spans="1:18" s="2" customFormat="1">
      <c r="A284" s="155" t="s">
        <v>412</v>
      </c>
      <c r="B284" s="21" t="s">
        <v>397</v>
      </c>
      <c r="C284" s="21"/>
      <c r="D284" s="115" t="s">
        <v>605</v>
      </c>
      <c r="E284" s="20" t="s">
        <v>54</v>
      </c>
      <c r="F284" s="11" t="s">
        <v>55</v>
      </c>
      <c r="G284" s="127"/>
      <c r="H284" s="13"/>
      <c r="I284" s="12" t="s">
        <v>413</v>
      </c>
      <c r="J284" s="146" t="s">
        <v>743</v>
      </c>
      <c r="K284" s="89">
        <v>142000</v>
      </c>
      <c r="L284" s="27">
        <v>0</v>
      </c>
      <c r="M284" s="28">
        <f t="shared" si="72"/>
        <v>142000</v>
      </c>
      <c r="N284" s="98">
        <v>0</v>
      </c>
      <c r="O284" s="84">
        <v>0</v>
      </c>
      <c r="P284" s="89">
        <f t="shared" si="73"/>
        <v>157000</v>
      </c>
      <c r="Q284" s="27">
        <f t="shared" si="74"/>
        <v>0</v>
      </c>
      <c r="R284" s="28">
        <f t="shared" si="62"/>
        <v>157000</v>
      </c>
    </row>
    <row r="285" spans="1:18" s="2" customFormat="1">
      <c r="A285" s="155" t="s">
        <v>414</v>
      </c>
      <c r="B285" s="21" t="s">
        <v>397</v>
      </c>
      <c r="C285" s="21"/>
      <c r="D285" s="115" t="s">
        <v>605</v>
      </c>
      <c r="E285" s="20" t="s">
        <v>54</v>
      </c>
      <c r="F285" s="11" t="s">
        <v>55</v>
      </c>
      <c r="G285" s="127"/>
      <c r="H285" s="13"/>
      <c r="I285" s="12" t="s">
        <v>415</v>
      </c>
      <c r="J285" s="146" t="s">
        <v>743</v>
      </c>
      <c r="K285" s="89">
        <v>233000</v>
      </c>
      <c r="L285" s="27">
        <v>0</v>
      </c>
      <c r="M285" s="28">
        <f t="shared" si="72"/>
        <v>233000</v>
      </c>
      <c r="N285" s="98">
        <v>0</v>
      </c>
      <c r="O285" s="84">
        <v>0</v>
      </c>
      <c r="P285" s="89">
        <f t="shared" si="73"/>
        <v>257000</v>
      </c>
      <c r="Q285" s="27">
        <f t="shared" si="74"/>
        <v>0</v>
      </c>
      <c r="R285" s="28">
        <f t="shared" si="62"/>
        <v>257000</v>
      </c>
    </row>
    <row r="286" spans="1:18" s="2" customFormat="1">
      <c r="A286" s="155" t="s">
        <v>416</v>
      </c>
      <c r="B286" s="21"/>
      <c r="C286" s="21"/>
      <c r="D286" s="115" t="s">
        <v>605</v>
      </c>
      <c r="E286" s="20" t="s">
        <v>54</v>
      </c>
      <c r="F286" s="11" t="s">
        <v>55</v>
      </c>
      <c r="G286" s="127"/>
      <c r="H286" s="13"/>
      <c r="I286" s="12" t="s">
        <v>417</v>
      </c>
      <c r="J286" s="146" t="s">
        <v>742</v>
      </c>
      <c r="K286" s="89">
        <v>746000</v>
      </c>
      <c r="L286" s="27">
        <v>0</v>
      </c>
      <c r="M286" s="28">
        <f t="shared" si="72"/>
        <v>746000</v>
      </c>
      <c r="N286" s="98">
        <v>0</v>
      </c>
      <c r="O286" s="84">
        <v>0</v>
      </c>
      <c r="P286" s="89">
        <f t="shared" si="73"/>
        <v>838000</v>
      </c>
      <c r="Q286" s="27">
        <f t="shared" si="74"/>
        <v>0</v>
      </c>
      <c r="R286" s="28">
        <f t="shared" si="62"/>
        <v>838000</v>
      </c>
    </row>
    <row r="287" spans="1:18" s="2" customFormat="1">
      <c r="A287" s="155" t="s">
        <v>418</v>
      </c>
      <c r="B287" s="21"/>
      <c r="C287" s="21"/>
      <c r="D287" s="115" t="s">
        <v>605</v>
      </c>
      <c r="E287" s="20" t="s">
        <v>54</v>
      </c>
      <c r="F287" s="11" t="s">
        <v>55</v>
      </c>
      <c r="G287" s="127"/>
      <c r="H287" s="13"/>
      <c r="I287" s="12" t="s">
        <v>419</v>
      </c>
      <c r="J287" s="146" t="s">
        <v>742</v>
      </c>
      <c r="K287" s="89">
        <v>249000</v>
      </c>
      <c r="L287" s="27">
        <v>0</v>
      </c>
      <c r="M287" s="28">
        <f t="shared" si="72"/>
        <v>249000</v>
      </c>
      <c r="N287" s="98">
        <v>0</v>
      </c>
      <c r="O287" s="84">
        <v>0</v>
      </c>
      <c r="P287" s="89">
        <f t="shared" si="73"/>
        <v>280000</v>
      </c>
      <c r="Q287" s="27">
        <f t="shared" si="74"/>
        <v>0</v>
      </c>
      <c r="R287" s="28">
        <f t="shared" si="62"/>
        <v>280000</v>
      </c>
    </row>
    <row r="288" spans="1:18" s="2" customFormat="1">
      <c r="A288" s="155" t="s">
        <v>420</v>
      </c>
      <c r="B288" s="21"/>
      <c r="C288" s="21"/>
      <c r="D288" s="115" t="s">
        <v>605</v>
      </c>
      <c r="E288" s="20" t="s">
        <v>54</v>
      </c>
      <c r="F288" s="11" t="s">
        <v>55</v>
      </c>
      <c r="G288" s="127"/>
      <c r="H288" s="13"/>
      <c r="I288" s="12" t="s">
        <v>421</v>
      </c>
      <c r="J288" s="146" t="s">
        <v>742</v>
      </c>
      <c r="K288" s="89">
        <v>300000</v>
      </c>
      <c r="L288" s="27">
        <v>0</v>
      </c>
      <c r="M288" s="28">
        <f t="shared" si="72"/>
        <v>300000</v>
      </c>
      <c r="N288" s="98">
        <v>0</v>
      </c>
      <c r="O288" s="84">
        <v>0</v>
      </c>
      <c r="P288" s="89">
        <f t="shared" si="73"/>
        <v>337000</v>
      </c>
      <c r="Q288" s="27">
        <f t="shared" si="74"/>
        <v>0</v>
      </c>
      <c r="R288" s="28">
        <f t="shared" si="62"/>
        <v>337000</v>
      </c>
    </row>
    <row r="289" spans="1:18" s="2" customFormat="1" ht="13.8" thickBot="1">
      <c r="A289" s="158" t="s">
        <v>27</v>
      </c>
      <c r="B289" s="91"/>
      <c r="C289" s="91"/>
      <c r="D289" s="113"/>
      <c r="E289" s="92"/>
      <c r="F289" s="92"/>
      <c r="G289" s="93"/>
      <c r="H289" s="93"/>
      <c r="I289" s="93"/>
      <c r="J289" s="93"/>
      <c r="K289" s="96">
        <f t="shared" ref="K289:R289" si="75">SUM(K281:K288)</f>
        <v>4377000</v>
      </c>
      <c r="L289" s="94">
        <f t="shared" si="75"/>
        <v>0</v>
      </c>
      <c r="M289" s="94">
        <f t="shared" si="75"/>
        <v>4377000</v>
      </c>
      <c r="N289" s="97">
        <f t="shared" si="75"/>
        <v>0</v>
      </c>
      <c r="O289" s="94">
        <f t="shared" si="75"/>
        <v>0</v>
      </c>
      <c r="P289" s="94">
        <f t="shared" si="75"/>
        <v>4896000</v>
      </c>
      <c r="Q289" s="94">
        <f t="shared" si="75"/>
        <v>0</v>
      </c>
      <c r="R289" s="94">
        <f t="shared" si="75"/>
        <v>4896000</v>
      </c>
    </row>
    <row r="290" spans="1:18" s="2" customFormat="1" ht="16.2" thickTop="1">
      <c r="A290" s="6" t="s">
        <v>422</v>
      </c>
      <c r="B290" s="14"/>
      <c r="C290" s="14"/>
      <c r="D290" s="114"/>
      <c r="E290" s="15"/>
      <c r="F290" s="15"/>
      <c r="G290" s="16"/>
      <c r="H290" s="16"/>
      <c r="I290" s="16"/>
      <c r="J290" s="16"/>
      <c r="K290" s="25"/>
      <c r="L290" s="25"/>
      <c r="M290" s="26"/>
      <c r="N290" s="85"/>
      <c r="O290" s="85"/>
      <c r="P290" s="85"/>
      <c r="Q290" s="25"/>
      <c r="R290" s="26"/>
    </row>
    <row r="291" spans="1:18" s="2" customFormat="1">
      <c r="A291" s="155" t="s">
        <v>423</v>
      </c>
      <c r="B291" s="21" t="s">
        <v>424</v>
      </c>
      <c r="C291" s="21"/>
      <c r="D291" s="115"/>
      <c r="E291" s="20" t="s">
        <v>54</v>
      </c>
      <c r="F291" s="11" t="s">
        <v>55</v>
      </c>
      <c r="G291" s="127"/>
      <c r="H291" s="13"/>
      <c r="I291" s="12" t="s">
        <v>425</v>
      </c>
      <c r="J291" s="146" t="s">
        <v>742</v>
      </c>
      <c r="K291" s="89">
        <v>460000</v>
      </c>
      <c r="L291" s="27">
        <v>0</v>
      </c>
      <c r="M291" s="53">
        <f>SUM(K291+L291)</f>
        <v>460000</v>
      </c>
      <c r="N291" s="90">
        <v>0</v>
      </c>
      <c r="O291" s="84">
        <v>0</v>
      </c>
      <c r="P291" s="89">
        <f t="shared" ref="P291" si="76">IF(J291="TG",ROUNDUP((K291+N291)*($L$6/$K$6),-3),ROUNDUP((K291+N291)*($L$8/$K$8),-3))</f>
        <v>517000</v>
      </c>
      <c r="Q291" s="27">
        <f>ROUNDUP((L291+O291)*($L$7/$K$7),-3)</f>
        <v>0</v>
      </c>
      <c r="R291" s="53">
        <f t="shared" si="62"/>
        <v>517000</v>
      </c>
    </row>
    <row r="292" spans="1:18" s="2" customFormat="1" ht="13.8" thickBot="1">
      <c r="A292" s="158" t="s">
        <v>27</v>
      </c>
      <c r="B292" s="91"/>
      <c r="C292" s="91"/>
      <c r="D292" s="113"/>
      <c r="E292" s="92"/>
      <c r="F292" s="92"/>
      <c r="G292" s="93"/>
      <c r="H292" s="93"/>
      <c r="I292" s="93"/>
      <c r="J292" s="93"/>
      <c r="K292" s="96">
        <f>SUM(K291)</f>
        <v>460000</v>
      </c>
      <c r="L292" s="94">
        <f>SUM(L291)</f>
        <v>0</v>
      </c>
      <c r="M292" s="94">
        <f>SUM(M291)</f>
        <v>460000</v>
      </c>
      <c r="N292" s="97">
        <f t="shared" ref="N292:P292" si="77">SUM(N291)</f>
        <v>0</v>
      </c>
      <c r="O292" s="94">
        <f t="shared" si="77"/>
        <v>0</v>
      </c>
      <c r="P292" s="94">
        <f t="shared" si="77"/>
        <v>517000</v>
      </c>
      <c r="Q292" s="94">
        <f>SUM(Q291)</f>
        <v>0</v>
      </c>
      <c r="R292" s="94">
        <f>SUM(R291)</f>
        <v>517000</v>
      </c>
    </row>
    <row r="293" spans="1:18" s="2" customFormat="1" ht="16.2" thickTop="1">
      <c r="A293" s="6" t="s">
        <v>426</v>
      </c>
      <c r="B293" s="14"/>
      <c r="C293" s="14"/>
      <c r="D293" s="114"/>
      <c r="E293" s="15"/>
      <c r="F293" s="15"/>
      <c r="G293" s="16"/>
      <c r="H293" s="16"/>
      <c r="I293" s="16"/>
      <c r="J293" s="16"/>
      <c r="K293" s="25"/>
      <c r="L293" s="25"/>
      <c r="M293" s="26"/>
      <c r="N293" s="85"/>
      <c r="O293" s="85"/>
      <c r="P293" s="85"/>
      <c r="Q293" s="25"/>
      <c r="R293" s="26"/>
    </row>
    <row r="294" spans="1:18" s="2" customFormat="1">
      <c r="A294" s="155" t="s">
        <v>427</v>
      </c>
      <c r="B294" s="21" t="s">
        <v>428</v>
      </c>
      <c r="C294" s="21" t="s">
        <v>165</v>
      </c>
      <c r="D294" s="115" t="s">
        <v>429</v>
      </c>
      <c r="E294" s="20" t="s">
        <v>54</v>
      </c>
      <c r="F294" s="11" t="s">
        <v>55</v>
      </c>
      <c r="G294" s="127"/>
      <c r="H294" s="13"/>
      <c r="I294" s="12" t="s">
        <v>313</v>
      </c>
      <c r="J294" s="146" t="s">
        <v>742</v>
      </c>
      <c r="K294" s="89">
        <v>0</v>
      </c>
      <c r="L294" s="27">
        <v>2750000</v>
      </c>
      <c r="M294" s="53">
        <f>SUM(K294+L294)</f>
        <v>2750000</v>
      </c>
      <c r="N294" s="90">
        <v>0</v>
      </c>
      <c r="O294" s="84">
        <v>0</v>
      </c>
      <c r="P294" s="89">
        <f t="shared" ref="P294:P296" si="78">IF(J294="TG",ROUNDUP((K294+N294)*($L$6/$K$6),-3),ROUNDUP((K294+N294)*($L$8/$K$8),-3))</f>
        <v>0</v>
      </c>
      <c r="Q294" s="27">
        <f>ROUNDUP((L294+O294)*($L$7/$K$7),-3)</f>
        <v>3198000</v>
      </c>
      <c r="R294" s="53">
        <f t="shared" si="62"/>
        <v>3198000</v>
      </c>
    </row>
    <row r="295" spans="1:18" s="2" customFormat="1">
      <c r="A295" s="155" t="s">
        <v>427</v>
      </c>
      <c r="B295" s="21" t="s">
        <v>428</v>
      </c>
      <c r="C295" s="21" t="s">
        <v>165</v>
      </c>
      <c r="D295" s="115" t="s">
        <v>429</v>
      </c>
      <c r="E295" s="20" t="s">
        <v>54</v>
      </c>
      <c r="F295" s="11" t="s">
        <v>55</v>
      </c>
      <c r="G295" s="127"/>
      <c r="H295" s="13"/>
      <c r="I295" s="12" t="s">
        <v>313</v>
      </c>
      <c r="J295" s="146" t="s">
        <v>742</v>
      </c>
      <c r="K295" s="89">
        <v>0</v>
      </c>
      <c r="L295" s="27">
        <v>437000</v>
      </c>
      <c r="M295" s="53">
        <f>SUM(K295+L295)</f>
        <v>437000</v>
      </c>
      <c r="N295" s="90">
        <v>0</v>
      </c>
      <c r="O295" s="84">
        <v>0</v>
      </c>
      <c r="P295" s="89">
        <f t="shared" si="78"/>
        <v>0</v>
      </c>
      <c r="Q295" s="27">
        <f>ROUNDUP((L295+O295)*($L$7/$K$7),-3)</f>
        <v>509000</v>
      </c>
      <c r="R295" s="53">
        <f t="shared" si="62"/>
        <v>509000</v>
      </c>
    </row>
    <row r="296" spans="1:18" s="2" customFormat="1">
      <c r="A296" s="155" t="s">
        <v>427</v>
      </c>
      <c r="B296" s="21" t="s">
        <v>430</v>
      </c>
      <c r="C296" s="21" t="s">
        <v>165</v>
      </c>
      <c r="D296" s="115" t="s">
        <v>429</v>
      </c>
      <c r="E296" s="20"/>
      <c r="F296" s="11"/>
      <c r="G296" s="127"/>
      <c r="H296" s="13"/>
      <c r="I296" s="12" t="s">
        <v>313</v>
      </c>
      <c r="J296" s="146" t="s">
        <v>742</v>
      </c>
      <c r="K296" s="89">
        <v>0</v>
      </c>
      <c r="L296" s="27">
        <v>100000</v>
      </c>
      <c r="M296" s="53">
        <f>SUM(K296+L296)</f>
        <v>100000</v>
      </c>
      <c r="N296" s="90">
        <v>0</v>
      </c>
      <c r="O296" s="84">
        <v>0</v>
      </c>
      <c r="P296" s="89">
        <f t="shared" si="78"/>
        <v>0</v>
      </c>
      <c r="Q296" s="27">
        <f>ROUNDUP((L296+O296)*($L$7/$K$7),-3)</f>
        <v>117000</v>
      </c>
      <c r="R296" s="53">
        <f t="shared" si="62"/>
        <v>117000</v>
      </c>
    </row>
    <row r="297" spans="1:18" s="2" customFormat="1" ht="13.8" thickBot="1">
      <c r="A297" s="158" t="s">
        <v>27</v>
      </c>
      <c r="B297" s="91"/>
      <c r="C297" s="91"/>
      <c r="D297" s="113"/>
      <c r="E297" s="92"/>
      <c r="F297" s="92"/>
      <c r="G297" s="93"/>
      <c r="H297" s="93"/>
      <c r="I297" s="93"/>
      <c r="J297" s="93"/>
      <c r="K297" s="96">
        <f>SUM(K294:K296)</f>
        <v>0</v>
      </c>
      <c r="L297" s="94">
        <f>SUM(L294:L296)</f>
        <v>3287000</v>
      </c>
      <c r="M297" s="94">
        <f>SUM(M294:M296)</f>
        <v>3287000</v>
      </c>
      <c r="N297" s="97">
        <f t="shared" ref="N297:P297" si="79">SUM(N294:N296)</f>
        <v>0</v>
      </c>
      <c r="O297" s="94">
        <f t="shared" si="79"/>
        <v>0</v>
      </c>
      <c r="P297" s="94">
        <f t="shared" si="79"/>
        <v>0</v>
      </c>
      <c r="Q297" s="94">
        <f>SUM(Q294:Q296)</f>
        <v>3824000</v>
      </c>
      <c r="R297" s="94">
        <f>SUM(R294:R296)</f>
        <v>3824000</v>
      </c>
    </row>
    <row r="298" spans="1:18" s="2" customFormat="1" ht="16.2" thickTop="1">
      <c r="A298" s="6" t="s">
        <v>431</v>
      </c>
      <c r="B298" s="14"/>
      <c r="C298" s="14"/>
      <c r="D298" s="114"/>
      <c r="E298" s="15"/>
      <c r="F298" s="15"/>
      <c r="G298" s="16"/>
      <c r="H298" s="16"/>
      <c r="I298" s="16"/>
      <c r="J298" s="16"/>
      <c r="K298" s="25"/>
      <c r="L298" s="25"/>
      <c r="M298" s="26"/>
      <c r="N298" s="85"/>
      <c r="O298" s="85"/>
      <c r="P298" s="85"/>
      <c r="Q298" s="25"/>
      <c r="R298" s="26"/>
    </row>
    <row r="299" spans="1:18" s="2" customFormat="1">
      <c r="A299" s="155" t="s">
        <v>432</v>
      </c>
      <c r="B299" s="21" t="s">
        <v>433</v>
      </c>
      <c r="C299" s="21"/>
      <c r="D299" s="115" t="s">
        <v>605</v>
      </c>
      <c r="E299" s="20"/>
      <c r="F299" s="11"/>
      <c r="G299" s="127" t="s">
        <v>599</v>
      </c>
      <c r="H299" s="13" t="s">
        <v>599</v>
      </c>
      <c r="I299" s="12" t="s">
        <v>434</v>
      </c>
      <c r="J299" s="146" t="s">
        <v>742</v>
      </c>
      <c r="K299" s="89">
        <v>15299000</v>
      </c>
      <c r="L299" s="27">
        <v>2124000</v>
      </c>
      <c r="M299" s="53">
        <f>K299+L299</f>
        <v>17423000</v>
      </c>
      <c r="N299" s="90">
        <v>0</v>
      </c>
      <c r="O299" s="84">
        <v>0</v>
      </c>
      <c r="P299" s="89">
        <f t="shared" ref="P299:P303" si="80">IF(J299="TG",ROUNDUP((K299+N299)*($L$6/$K$6),-3),ROUNDUP((K299+N299)*($L$8/$K$8),-3))</f>
        <v>17184000</v>
      </c>
      <c r="Q299" s="27">
        <f>ROUNDUP((L299+O299)*($L$7/$K$7),-3)</f>
        <v>2470000</v>
      </c>
      <c r="R299" s="53">
        <f>P299+Q299</f>
        <v>19654000</v>
      </c>
    </row>
    <row r="300" spans="1:18" s="2" customFormat="1">
      <c r="A300" s="155" t="s">
        <v>600</v>
      </c>
      <c r="B300" s="21" t="s">
        <v>435</v>
      </c>
      <c r="C300" s="21"/>
      <c r="D300" s="115" t="s">
        <v>605</v>
      </c>
      <c r="E300" s="20"/>
      <c r="F300" s="11"/>
      <c r="G300" s="127" t="s">
        <v>597</v>
      </c>
      <c r="H300" s="13"/>
      <c r="I300" s="12" t="s">
        <v>425</v>
      </c>
      <c r="J300" s="146" t="s">
        <v>742</v>
      </c>
      <c r="K300" s="89">
        <v>14826000</v>
      </c>
      <c r="L300" s="27">
        <v>0</v>
      </c>
      <c r="M300" s="53">
        <f>K300+L300</f>
        <v>14826000</v>
      </c>
      <c r="N300" s="90">
        <v>0</v>
      </c>
      <c r="O300" s="84">
        <v>0</v>
      </c>
      <c r="P300" s="89">
        <f t="shared" si="80"/>
        <v>16653000</v>
      </c>
      <c r="Q300" s="27">
        <f>ROUNDUP((L300+O300)*($L$7/$K$7),-3)</f>
        <v>0</v>
      </c>
      <c r="R300" s="53">
        <f>P300+Q300</f>
        <v>16653000</v>
      </c>
    </row>
    <row r="301" spans="1:18" s="2" customFormat="1" ht="26.4">
      <c r="A301" s="155" t="s">
        <v>755</v>
      </c>
      <c r="B301" s="21" t="s">
        <v>436</v>
      </c>
      <c r="C301" s="21"/>
      <c r="D301" s="115" t="s">
        <v>605</v>
      </c>
      <c r="E301" s="20"/>
      <c r="F301" s="11"/>
      <c r="G301" s="127" t="s">
        <v>756</v>
      </c>
      <c r="H301" s="13"/>
      <c r="I301" s="12" t="s">
        <v>249</v>
      </c>
      <c r="J301" s="146" t="s">
        <v>742</v>
      </c>
      <c r="K301" s="89">
        <v>3940000</v>
      </c>
      <c r="L301" s="27">
        <v>0</v>
      </c>
      <c r="M301" s="53">
        <f>K301+L301</f>
        <v>3940000</v>
      </c>
      <c r="N301" s="90">
        <v>0</v>
      </c>
      <c r="O301" s="84">
        <v>0</v>
      </c>
      <c r="P301" s="89">
        <f t="shared" si="80"/>
        <v>4426000</v>
      </c>
      <c r="Q301" s="27">
        <f>ROUNDUP((L301+O301)*($L$7/$K$7),-3)</f>
        <v>0</v>
      </c>
      <c r="R301" s="53">
        <f>P301+Q301</f>
        <v>4426000</v>
      </c>
    </row>
    <row r="302" spans="1:18" s="2" customFormat="1" ht="26.4">
      <c r="A302" s="155" t="s">
        <v>437</v>
      </c>
      <c r="B302" s="21" t="s">
        <v>438</v>
      </c>
      <c r="C302" s="21"/>
      <c r="D302" s="115" t="s">
        <v>605</v>
      </c>
      <c r="E302" s="20"/>
      <c r="F302" s="11"/>
      <c r="G302" s="127" t="s">
        <v>756</v>
      </c>
      <c r="H302" s="13"/>
      <c r="I302" s="12" t="s">
        <v>439</v>
      </c>
      <c r="J302" s="146" t="s">
        <v>742</v>
      </c>
      <c r="K302" s="89">
        <v>2700000</v>
      </c>
      <c r="L302" s="27">
        <v>0</v>
      </c>
      <c r="M302" s="53">
        <f>K302+L302</f>
        <v>2700000</v>
      </c>
      <c r="N302" s="90">
        <v>0</v>
      </c>
      <c r="O302" s="84">
        <v>0</v>
      </c>
      <c r="P302" s="89">
        <f t="shared" si="80"/>
        <v>3033000</v>
      </c>
      <c r="Q302" s="27">
        <f>ROUNDUP((L302+O302)*($L$7/$K$7),-3)</f>
        <v>0</v>
      </c>
      <c r="R302" s="53">
        <f>P302+Q302</f>
        <v>3033000</v>
      </c>
    </row>
    <row r="303" spans="1:18" s="2" customFormat="1">
      <c r="A303" s="155" t="s">
        <v>440</v>
      </c>
      <c r="B303" s="21" t="s">
        <v>441</v>
      </c>
      <c r="C303" s="21"/>
      <c r="D303" s="115" t="s">
        <v>605</v>
      </c>
      <c r="E303" s="20"/>
      <c r="F303" s="11"/>
      <c r="G303" s="127" t="s">
        <v>756</v>
      </c>
      <c r="H303" s="13"/>
      <c r="I303" s="12" t="s">
        <v>442</v>
      </c>
      <c r="J303" s="146" t="s">
        <v>742</v>
      </c>
      <c r="K303" s="89">
        <v>3060000</v>
      </c>
      <c r="L303" s="27">
        <v>0</v>
      </c>
      <c r="M303" s="53">
        <f>K303+L303</f>
        <v>3060000</v>
      </c>
      <c r="N303" s="90">
        <v>0</v>
      </c>
      <c r="O303" s="84">
        <v>0</v>
      </c>
      <c r="P303" s="89">
        <f t="shared" si="80"/>
        <v>3437000</v>
      </c>
      <c r="Q303" s="27">
        <f>ROUNDUP((L303+O303)*($L$7/$K$7),-3)</f>
        <v>0</v>
      </c>
      <c r="R303" s="53">
        <f>P303+Q303</f>
        <v>3437000</v>
      </c>
    </row>
    <row r="304" spans="1:18" s="2" customFormat="1" ht="13.8" thickBot="1">
      <c r="A304" s="158" t="s">
        <v>27</v>
      </c>
      <c r="B304" s="91"/>
      <c r="C304" s="91"/>
      <c r="D304" s="113"/>
      <c r="E304" s="92"/>
      <c r="F304" s="92"/>
      <c r="G304" s="93"/>
      <c r="H304" s="93"/>
      <c r="I304" s="93"/>
      <c r="J304" s="93"/>
      <c r="K304" s="96">
        <f>SUM(K299:K303)</f>
        <v>39825000</v>
      </c>
      <c r="L304" s="94">
        <f>SUM(L299:L303)</f>
        <v>2124000</v>
      </c>
      <c r="M304" s="94">
        <f>SUM(M299:M303)</f>
        <v>41949000</v>
      </c>
      <c r="N304" s="97">
        <f t="shared" ref="N304:P304" si="81">SUM(N299:N303)</f>
        <v>0</v>
      </c>
      <c r="O304" s="94">
        <f t="shared" si="81"/>
        <v>0</v>
      </c>
      <c r="P304" s="94">
        <f t="shared" si="81"/>
        <v>44733000</v>
      </c>
      <c r="Q304" s="94">
        <f>SUM(Q299:Q303)</f>
        <v>2470000</v>
      </c>
      <c r="R304" s="94">
        <f>SUM(R299:R303)</f>
        <v>47203000</v>
      </c>
    </row>
    <row r="305" spans="1:18" s="2" customFormat="1" ht="16.2" thickTop="1">
      <c r="A305" s="6" t="s">
        <v>443</v>
      </c>
      <c r="B305" s="14"/>
      <c r="C305" s="14"/>
      <c r="D305" s="114"/>
      <c r="E305" s="15"/>
      <c r="F305" s="15"/>
      <c r="G305" s="16"/>
      <c r="H305" s="16"/>
      <c r="I305" s="16"/>
      <c r="J305" s="16"/>
      <c r="K305" s="25"/>
      <c r="L305" s="25"/>
      <c r="M305" s="26"/>
      <c r="N305" s="85"/>
      <c r="O305" s="85"/>
      <c r="P305" s="85"/>
      <c r="Q305" s="25"/>
      <c r="R305" s="26"/>
    </row>
    <row r="306" spans="1:18" s="2" customFormat="1">
      <c r="A306" s="155" t="s">
        <v>444</v>
      </c>
      <c r="B306" s="21" t="s">
        <v>445</v>
      </c>
      <c r="C306" s="21"/>
      <c r="D306" s="115" t="s">
        <v>605</v>
      </c>
      <c r="E306" s="20" t="s">
        <v>446</v>
      </c>
      <c r="F306" s="11" t="s">
        <v>344</v>
      </c>
      <c r="G306" s="127"/>
      <c r="H306" s="13"/>
      <c r="I306" s="12" t="s">
        <v>316</v>
      </c>
      <c r="J306" s="146" t="s">
        <v>742</v>
      </c>
      <c r="K306" s="89">
        <v>2987000</v>
      </c>
      <c r="L306" s="27">
        <v>0</v>
      </c>
      <c r="M306" s="53">
        <f t="shared" ref="M306:M326" si="82">SUM(K306+L306)</f>
        <v>2987000</v>
      </c>
      <c r="N306" s="90">
        <v>0</v>
      </c>
      <c r="O306" s="84">
        <v>0</v>
      </c>
      <c r="P306" s="89">
        <f t="shared" ref="P306:P326" si="83">IF(J306="TG",ROUNDUP((K306+N306)*($L$6/$K$6),-3),ROUNDUP((K306+N306)*($L$8/$K$8),-3))</f>
        <v>3355000</v>
      </c>
      <c r="Q306" s="27">
        <f t="shared" ref="Q306:Q326" si="84">ROUNDUP((L306+O306)*($L$7/$K$7),-3)</f>
        <v>0</v>
      </c>
      <c r="R306" s="53">
        <f t="shared" si="62"/>
        <v>3355000</v>
      </c>
    </row>
    <row r="307" spans="1:18" s="2" customFormat="1">
      <c r="A307" s="155" t="s">
        <v>447</v>
      </c>
      <c r="B307" s="21" t="s">
        <v>448</v>
      </c>
      <c r="C307" s="21"/>
      <c r="D307" s="115" t="s">
        <v>605</v>
      </c>
      <c r="E307" s="20" t="s">
        <v>54</v>
      </c>
      <c r="F307" s="11" t="s">
        <v>55</v>
      </c>
      <c r="G307" s="127"/>
      <c r="H307" s="13"/>
      <c r="I307" s="12" t="s">
        <v>449</v>
      </c>
      <c r="J307" s="146" t="s">
        <v>742</v>
      </c>
      <c r="K307" s="89">
        <v>292000</v>
      </c>
      <c r="L307" s="27">
        <v>0</v>
      </c>
      <c r="M307" s="53">
        <f t="shared" si="82"/>
        <v>292000</v>
      </c>
      <c r="N307" s="90">
        <v>0</v>
      </c>
      <c r="O307" s="84">
        <v>0</v>
      </c>
      <c r="P307" s="89">
        <f t="shared" si="83"/>
        <v>328000</v>
      </c>
      <c r="Q307" s="27">
        <f t="shared" si="84"/>
        <v>0</v>
      </c>
      <c r="R307" s="53">
        <f t="shared" si="62"/>
        <v>328000</v>
      </c>
    </row>
    <row r="308" spans="1:18" s="2" customFormat="1">
      <c r="A308" s="155" t="s">
        <v>450</v>
      </c>
      <c r="B308" s="21" t="s">
        <v>451</v>
      </c>
      <c r="C308" s="21"/>
      <c r="D308" s="115" t="s">
        <v>605</v>
      </c>
      <c r="E308" s="20" t="s">
        <v>130</v>
      </c>
      <c r="F308" s="11" t="s">
        <v>55</v>
      </c>
      <c r="G308" s="127"/>
      <c r="H308" s="13"/>
      <c r="I308" s="12" t="s">
        <v>449</v>
      </c>
      <c r="J308" s="146" t="s">
        <v>742</v>
      </c>
      <c r="K308" s="89">
        <v>102000</v>
      </c>
      <c r="L308" s="27">
        <v>0</v>
      </c>
      <c r="M308" s="53">
        <f t="shared" si="82"/>
        <v>102000</v>
      </c>
      <c r="N308" s="90">
        <v>0</v>
      </c>
      <c r="O308" s="84">
        <v>0</v>
      </c>
      <c r="P308" s="89">
        <f t="shared" si="83"/>
        <v>115000</v>
      </c>
      <c r="Q308" s="27">
        <f t="shared" si="84"/>
        <v>0</v>
      </c>
      <c r="R308" s="53">
        <f t="shared" si="62"/>
        <v>115000</v>
      </c>
    </row>
    <row r="309" spans="1:18" s="2" customFormat="1">
      <c r="A309" s="155" t="s">
        <v>34</v>
      </c>
      <c r="B309" s="21" t="s">
        <v>452</v>
      </c>
      <c r="C309" s="21"/>
      <c r="D309" s="115" t="s">
        <v>605</v>
      </c>
      <c r="E309" s="20" t="s">
        <v>54</v>
      </c>
      <c r="F309" s="11" t="s">
        <v>55</v>
      </c>
      <c r="G309" s="127"/>
      <c r="H309" s="13"/>
      <c r="I309" s="12" t="s">
        <v>36</v>
      </c>
      <c r="J309" s="146" t="s">
        <v>742</v>
      </c>
      <c r="K309" s="89">
        <v>37947000</v>
      </c>
      <c r="L309" s="27">
        <v>0</v>
      </c>
      <c r="M309" s="53">
        <f t="shared" si="82"/>
        <v>37947000</v>
      </c>
      <c r="N309" s="90">
        <v>0</v>
      </c>
      <c r="O309" s="84">
        <v>0</v>
      </c>
      <c r="P309" s="89">
        <f t="shared" si="83"/>
        <v>42622000</v>
      </c>
      <c r="Q309" s="27">
        <f t="shared" si="84"/>
        <v>0</v>
      </c>
      <c r="R309" s="53">
        <f t="shared" si="62"/>
        <v>42622000</v>
      </c>
    </row>
    <row r="310" spans="1:18" s="2" customFormat="1" ht="26.4">
      <c r="A310" s="155" t="s">
        <v>34</v>
      </c>
      <c r="B310" s="21" t="s">
        <v>453</v>
      </c>
      <c r="C310" s="21"/>
      <c r="D310" s="115" t="s">
        <v>605</v>
      </c>
      <c r="E310" s="20" t="s">
        <v>54</v>
      </c>
      <c r="F310" s="11" t="s">
        <v>55</v>
      </c>
      <c r="G310" s="127"/>
      <c r="H310" s="13"/>
      <c r="I310" s="12" t="s">
        <v>36</v>
      </c>
      <c r="J310" s="146" t="s">
        <v>742</v>
      </c>
      <c r="K310" s="89">
        <v>1632000</v>
      </c>
      <c r="L310" s="27">
        <v>0</v>
      </c>
      <c r="M310" s="53">
        <f t="shared" si="82"/>
        <v>1632000</v>
      </c>
      <c r="N310" s="90">
        <v>0</v>
      </c>
      <c r="O310" s="84">
        <v>0</v>
      </c>
      <c r="P310" s="89">
        <f t="shared" si="83"/>
        <v>1834000</v>
      </c>
      <c r="Q310" s="27">
        <f t="shared" si="84"/>
        <v>0</v>
      </c>
      <c r="R310" s="53">
        <f t="shared" si="62"/>
        <v>1834000</v>
      </c>
    </row>
    <row r="311" spans="1:18" s="2" customFormat="1" ht="26.4">
      <c r="A311" s="155" t="s">
        <v>454</v>
      </c>
      <c r="B311" s="21" t="s">
        <v>455</v>
      </c>
      <c r="C311" s="21"/>
      <c r="D311" s="115" t="s">
        <v>605</v>
      </c>
      <c r="E311" s="20" t="s">
        <v>54</v>
      </c>
      <c r="F311" s="11" t="s">
        <v>55</v>
      </c>
      <c r="G311" s="127"/>
      <c r="H311" s="13"/>
      <c r="I311" s="12" t="s">
        <v>224</v>
      </c>
      <c r="J311" s="146" t="s">
        <v>742</v>
      </c>
      <c r="K311" s="89">
        <v>36141000</v>
      </c>
      <c r="L311" s="27">
        <v>1475000</v>
      </c>
      <c r="M311" s="53">
        <f t="shared" si="82"/>
        <v>37616000</v>
      </c>
      <c r="N311" s="90">
        <v>0</v>
      </c>
      <c r="O311" s="84">
        <v>0</v>
      </c>
      <c r="P311" s="89">
        <f t="shared" si="83"/>
        <v>40594000</v>
      </c>
      <c r="Q311" s="27">
        <f t="shared" si="84"/>
        <v>1715000</v>
      </c>
      <c r="R311" s="53">
        <f t="shared" si="62"/>
        <v>42309000</v>
      </c>
    </row>
    <row r="312" spans="1:18" s="2" customFormat="1">
      <c r="A312" s="155" t="s">
        <v>456</v>
      </c>
      <c r="B312" s="21" t="s">
        <v>457</v>
      </c>
      <c r="C312" s="21"/>
      <c r="D312" s="115" t="s">
        <v>605</v>
      </c>
      <c r="E312" s="20" t="s">
        <v>54</v>
      </c>
      <c r="F312" s="11" t="s">
        <v>55</v>
      </c>
      <c r="G312" s="127"/>
      <c r="H312" s="13"/>
      <c r="I312" s="12" t="s">
        <v>33</v>
      </c>
      <c r="J312" s="146" t="s">
        <v>742</v>
      </c>
      <c r="K312" s="89">
        <v>0</v>
      </c>
      <c r="L312" s="27">
        <v>177000</v>
      </c>
      <c r="M312" s="53">
        <f t="shared" si="82"/>
        <v>177000</v>
      </c>
      <c r="N312" s="90">
        <v>0</v>
      </c>
      <c r="O312" s="84">
        <v>0</v>
      </c>
      <c r="P312" s="89">
        <f t="shared" si="83"/>
        <v>0</v>
      </c>
      <c r="Q312" s="27">
        <f t="shared" si="84"/>
        <v>206000</v>
      </c>
      <c r="R312" s="53">
        <f t="shared" si="62"/>
        <v>206000</v>
      </c>
    </row>
    <row r="313" spans="1:18" s="2" customFormat="1">
      <c r="A313" s="155"/>
      <c r="B313" s="21" t="s">
        <v>458</v>
      </c>
      <c r="C313" s="21"/>
      <c r="D313" s="115" t="s">
        <v>605</v>
      </c>
      <c r="E313" s="20" t="s">
        <v>54</v>
      </c>
      <c r="F313" s="11" t="s">
        <v>84</v>
      </c>
      <c r="G313" s="127"/>
      <c r="H313" s="13"/>
      <c r="I313" s="12" t="s">
        <v>459</v>
      </c>
      <c r="J313" s="146" t="s">
        <v>742</v>
      </c>
      <c r="K313" s="89">
        <v>92000</v>
      </c>
      <c r="L313" s="27">
        <v>0</v>
      </c>
      <c r="M313" s="53">
        <f t="shared" si="82"/>
        <v>92000</v>
      </c>
      <c r="N313" s="90">
        <v>0</v>
      </c>
      <c r="O313" s="84">
        <v>0</v>
      </c>
      <c r="P313" s="89">
        <f t="shared" si="83"/>
        <v>104000</v>
      </c>
      <c r="Q313" s="27">
        <f t="shared" si="84"/>
        <v>0</v>
      </c>
      <c r="R313" s="53">
        <f t="shared" si="62"/>
        <v>104000</v>
      </c>
    </row>
    <row r="314" spans="1:18" s="2" customFormat="1">
      <c r="A314" s="155"/>
      <c r="B314" s="21" t="s">
        <v>460</v>
      </c>
      <c r="C314" s="21"/>
      <c r="D314" s="115" t="s">
        <v>605</v>
      </c>
      <c r="E314" s="20" t="s">
        <v>54</v>
      </c>
      <c r="F314" s="11" t="s">
        <v>84</v>
      </c>
      <c r="G314" s="127"/>
      <c r="H314" s="13"/>
      <c r="I314" s="12" t="s">
        <v>461</v>
      </c>
      <c r="J314" s="146" t="s">
        <v>742</v>
      </c>
      <c r="K314" s="89">
        <v>765000</v>
      </c>
      <c r="L314" s="27">
        <v>55000</v>
      </c>
      <c r="M314" s="53">
        <f t="shared" si="82"/>
        <v>820000</v>
      </c>
      <c r="N314" s="90">
        <v>0</v>
      </c>
      <c r="O314" s="84">
        <v>0</v>
      </c>
      <c r="P314" s="89">
        <f t="shared" si="83"/>
        <v>860000</v>
      </c>
      <c r="Q314" s="27">
        <f t="shared" si="84"/>
        <v>64000</v>
      </c>
      <c r="R314" s="53">
        <f t="shared" ref="R314:R330" si="85">SUM(P314+Q314)</f>
        <v>924000</v>
      </c>
    </row>
    <row r="315" spans="1:18" s="2" customFormat="1" ht="26.4">
      <c r="A315" s="155"/>
      <c r="B315" s="21" t="s">
        <v>462</v>
      </c>
      <c r="C315" s="21"/>
      <c r="D315" s="115" t="s">
        <v>605</v>
      </c>
      <c r="E315" s="20" t="s">
        <v>54</v>
      </c>
      <c r="F315" s="11" t="s">
        <v>84</v>
      </c>
      <c r="G315" s="127"/>
      <c r="H315" s="13"/>
      <c r="I315" s="12" t="s">
        <v>461</v>
      </c>
      <c r="J315" s="146" t="s">
        <v>742</v>
      </c>
      <c r="K315" s="89">
        <v>1032000</v>
      </c>
      <c r="L315" s="27">
        <v>101000</v>
      </c>
      <c r="M315" s="53">
        <f t="shared" si="82"/>
        <v>1133000</v>
      </c>
      <c r="N315" s="90">
        <v>0</v>
      </c>
      <c r="O315" s="84">
        <v>0</v>
      </c>
      <c r="P315" s="89">
        <f t="shared" si="83"/>
        <v>1160000</v>
      </c>
      <c r="Q315" s="27">
        <f t="shared" si="84"/>
        <v>118000</v>
      </c>
      <c r="R315" s="53">
        <f t="shared" si="85"/>
        <v>1278000</v>
      </c>
    </row>
    <row r="316" spans="1:18" s="2" customFormat="1">
      <c r="A316" s="155"/>
      <c r="B316" s="21" t="s">
        <v>463</v>
      </c>
      <c r="C316" s="21"/>
      <c r="D316" s="115" t="s">
        <v>605</v>
      </c>
      <c r="E316" s="20" t="s">
        <v>54</v>
      </c>
      <c r="F316" s="11" t="s">
        <v>84</v>
      </c>
      <c r="G316" s="127"/>
      <c r="H316" s="13"/>
      <c r="I316" s="12" t="s">
        <v>294</v>
      </c>
      <c r="J316" s="146" t="s">
        <v>742</v>
      </c>
      <c r="K316" s="89">
        <v>1597000</v>
      </c>
      <c r="L316" s="27">
        <v>113000</v>
      </c>
      <c r="M316" s="53">
        <f t="shared" si="82"/>
        <v>1710000</v>
      </c>
      <c r="N316" s="90">
        <v>0</v>
      </c>
      <c r="O316" s="84">
        <v>0</v>
      </c>
      <c r="P316" s="89">
        <f t="shared" si="83"/>
        <v>1794000</v>
      </c>
      <c r="Q316" s="27">
        <f t="shared" si="84"/>
        <v>132000</v>
      </c>
      <c r="R316" s="53">
        <f t="shared" si="85"/>
        <v>1926000</v>
      </c>
    </row>
    <row r="317" spans="1:18" s="2" customFormat="1">
      <c r="A317" s="155" t="s">
        <v>464</v>
      </c>
      <c r="B317" s="21" t="s">
        <v>465</v>
      </c>
      <c r="C317" s="21"/>
      <c r="D317" s="115" t="s">
        <v>605</v>
      </c>
      <c r="E317" s="20" t="s">
        <v>54</v>
      </c>
      <c r="F317" s="11" t="s">
        <v>84</v>
      </c>
      <c r="G317" s="127"/>
      <c r="H317" s="13"/>
      <c r="I317" s="12" t="s">
        <v>466</v>
      </c>
      <c r="J317" s="146" t="s">
        <v>742</v>
      </c>
      <c r="K317" s="89">
        <v>1767000</v>
      </c>
      <c r="L317" s="27">
        <v>0</v>
      </c>
      <c r="M317" s="53">
        <f t="shared" si="82"/>
        <v>1767000</v>
      </c>
      <c r="N317" s="90">
        <v>0</v>
      </c>
      <c r="O317" s="84">
        <v>0</v>
      </c>
      <c r="P317" s="89">
        <f t="shared" si="83"/>
        <v>1985000</v>
      </c>
      <c r="Q317" s="27">
        <f t="shared" si="84"/>
        <v>0</v>
      </c>
      <c r="R317" s="53">
        <f t="shared" si="85"/>
        <v>1985000</v>
      </c>
    </row>
    <row r="318" spans="1:18" s="2" customFormat="1" ht="26.4">
      <c r="A318" s="155" t="s">
        <v>467</v>
      </c>
      <c r="B318" s="21" t="s">
        <v>468</v>
      </c>
      <c r="C318" s="21"/>
      <c r="D318" s="115" t="s">
        <v>605</v>
      </c>
      <c r="E318" s="20" t="s">
        <v>54</v>
      </c>
      <c r="F318" s="11" t="s">
        <v>84</v>
      </c>
      <c r="G318" s="127"/>
      <c r="H318" s="13"/>
      <c r="I318" s="12" t="s">
        <v>316</v>
      </c>
      <c r="J318" s="146" t="s">
        <v>742</v>
      </c>
      <c r="K318" s="89">
        <v>148000</v>
      </c>
      <c r="L318" s="27">
        <v>0</v>
      </c>
      <c r="M318" s="53">
        <f t="shared" si="82"/>
        <v>148000</v>
      </c>
      <c r="N318" s="90">
        <v>0</v>
      </c>
      <c r="O318" s="84">
        <v>0</v>
      </c>
      <c r="P318" s="89">
        <f t="shared" si="83"/>
        <v>167000</v>
      </c>
      <c r="Q318" s="27">
        <f t="shared" si="84"/>
        <v>0</v>
      </c>
      <c r="R318" s="53">
        <f t="shared" si="85"/>
        <v>167000</v>
      </c>
    </row>
    <row r="319" spans="1:18" s="2" customFormat="1">
      <c r="A319" s="155" t="s">
        <v>469</v>
      </c>
      <c r="B319" s="21" t="s">
        <v>602</v>
      </c>
      <c r="C319" s="21" t="s">
        <v>115</v>
      </c>
      <c r="D319" s="115" t="s">
        <v>605</v>
      </c>
      <c r="E319" s="20" t="s">
        <v>54</v>
      </c>
      <c r="F319" s="11" t="s">
        <v>84</v>
      </c>
      <c r="G319" s="127"/>
      <c r="H319" s="13"/>
      <c r="I319" s="12" t="s">
        <v>459</v>
      </c>
      <c r="J319" s="146" t="s">
        <v>742</v>
      </c>
      <c r="K319" s="89">
        <v>3895000</v>
      </c>
      <c r="L319" s="27">
        <v>66000</v>
      </c>
      <c r="M319" s="53">
        <f t="shared" si="82"/>
        <v>3961000</v>
      </c>
      <c r="N319" s="90">
        <v>0</v>
      </c>
      <c r="O319" s="84">
        <v>0</v>
      </c>
      <c r="P319" s="89">
        <f t="shared" si="83"/>
        <v>4375000</v>
      </c>
      <c r="Q319" s="27">
        <f t="shared" si="84"/>
        <v>77000</v>
      </c>
      <c r="R319" s="53">
        <f t="shared" si="85"/>
        <v>4452000</v>
      </c>
    </row>
    <row r="320" spans="1:18" s="2" customFormat="1">
      <c r="A320" s="155" t="s">
        <v>470</v>
      </c>
      <c r="B320" s="21" t="s">
        <v>471</v>
      </c>
      <c r="C320" s="21" t="s">
        <v>115</v>
      </c>
      <c r="D320" s="115" t="s">
        <v>605</v>
      </c>
      <c r="E320" s="20" t="s">
        <v>54</v>
      </c>
      <c r="F320" s="11" t="s">
        <v>84</v>
      </c>
      <c r="G320" s="127"/>
      <c r="H320" s="13"/>
      <c r="I320" s="12" t="s">
        <v>472</v>
      </c>
      <c r="J320" s="146" t="s">
        <v>742</v>
      </c>
      <c r="K320" s="89">
        <v>1174000</v>
      </c>
      <c r="L320" s="27">
        <v>0</v>
      </c>
      <c r="M320" s="53">
        <f t="shared" si="82"/>
        <v>1174000</v>
      </c>
      <c r="N320" s="90">
        <v>0</v>
      </c>
      <c r="O320" s="84">
        <v>0</v>
      </c>
      <c r="P320" s="89">
        <f t="shared" si="83"/>
        <v>1319000</v>
      </c>
      <c r="Q320" s="27">
        <f t="shared" si="84"/>
        <v>0</v>
      </c>
      <c r="R320" s="53">
        <f t="shared" si="85"/>
        <v>1319000</v>
      </c>
    </row>
    <row r="321" spans="1:18" s="2" customFormat="1">
      <c r="A321" s="155" t="s">
        <v>473</v>
      </c>
      <c r="B321" s="21" t="s">
        <v>474</v>
      </c>
      <c r="C321" s="21"/>
      <c r="D321" s="115"/>
      <c r="E321" s="20" t="s">
        <v>54</v>
      </c>
      <c r="F321" s="11" t="s">
        <v>84</v>
      </c>
      <c r="G321" s="127"/>
      <c r="H321" s="13"/>
      <c r="I321" s="12" t="s">
        <v>91</v>
      </c>
      <c r="J321" s="146" t="s">
        <v>742</v>
      </c>
      <c r="K321" s="89">
        <v>0</v>
      </c>
      <c r="L321" s="27">
        <v>631000</v>
      </c>
      <c r="M321" s="53">
        <f t="shared" si="82"/>
        <v>631000</v>
      </c>
      <c r="N321" s="90">
        <v>0</v>
      </c>
      <c r="O321" s="84">
        <v>0</v>
      </c>
      <c r="P321" s="89">
        <f t="shared" si="83"/>
        <v>0</v>
      </c>
      <c r="Q321" s="27">
        <f t="shared" si="84"/>
        <v>734000</v>
      </c>
      <c r="R321" s="53">
        <f t="shared" si="85"/>
        <v>734000</v>
      </c>
    </row>
    <row r="322" spans="1:18" s="2" customFormat="1">
      <c r="A322" s="155" t="s">
        <v>610</v>
      </c>
      <c r="B322" s="21" t="s">
        <v>475</v>
      </c>
      <c r="C322" s="21" t="s">
        <v>476</v>
      </c>
      <c r="D322" s="115"/>
      <c r="E322" s="20" t="s">
        <v>54</v>
      </c>
      <c r="F322" s="11" t="s">
        <v>84</v>
      </c>
      <c r="G322" s="127"/>
      <c r="H322" s="13"/>
      <c r="I322" s="12" t="s">
        <v>91</v>
      </c>
      <c r="J322" s="146" t="s">
        <v>742</v>
      </c>
      <c r="K322" s="89">
        <v>0</v>
      </c>
      <c r="L322" s="27">
        <v>41000</v>
      </c>
      <c r="M322" s="53">
        <f t="shared" si="82"/>
        <v>41000</v>
      </c>
      <c r="N322" s="90">
        <v>0</v>
      </c>
      <c r="O322" s="84">
        <v>0</v>
      </c>
      <c r="P322" s="89">
        <f t="shared" si="83"/>
        <v>0</v>
      </c>
      <c r="Q322" s="27">
        <f t="shared" si="84"/>
        <v>48000</v>
      </c>
      <c r="R322" s="53">
        <f t="shared" si="85"/>
        <v>48000</v>
      </c>
    </row>
    <row r="323" spans="1:18" s="2" customFormat="1">
      <c r="A323" s="155" t="s">
        <v>745</v>
      </c>
      <c r="B323" s="21" t="s">
        <v>747</v>
      </c>
      <c r="C323" s="21"/>
      <c r="D323" s="115"/>
      <c r="E323" s="20"/>
      <c r="F323" s="11"/>
      <c r="G323" s="127"/>
      <c r="H323" s="13"/>
      <c r="I323" s="12"/>
      <c r="J323" s="146" t="s">
        <v>742</v>
      </c>
      <c r="K323" s="89">
        <v>23000</v>
      </c>
      <c r="L323" s="27">
        <v>0</v>
      </c>
      <c r="M323" s="53"/>
      <c r="N323" s="90">
        <v>0</v>
      </c>
      <c r="O323" s="84">
        <v>0</v>
      </c>
      <c r="P323" s="89">
        <f t="shared" si="83"/>
        <v>26000</v>
      </c>
      <c r="Q323" s="27">
        <f t="shared" ref="Q323:Q324" si="86">ROUNDUP((L323+O323)*($L$6/$K$6),-3)</f>
        <v>0</v>
      </c>
      <c r="R323" s="89">
        <f>ROUNDUP((M323+P323)*($L$6/$K$6),-3)</f>
        <v>30000</v>
      </c>
    </row>
    <row r="324" spans="1:18" s="2" customFormat="1">
      <c r="A324" s="155" t="s">
        <v>746</v>
      </c>
      <c r="B324" s="21" t="s">
        <v>748</v>
      </c>
      <c r="C324" s="21"/>
      <c r="D324" s="115"/>
      <c r="E324" s="20"/>
      <c r="F324" s="11"/>
      <c r="G324" s="127"/>
      <c r="H324" s="13"/>
      <c r="I324" s="12"/>
      <c r="J324" s="146" t="s">
        <v>742</v>
      </c>
      <c r="K324" s="89">
        <v>500000</v>
      </c>
      <c r="L324" s="27">
        <v>0</v>
      </c>
      <c r="M324" s="53"/>
      <c r="N324" s="90">
        <v>0</v>
      </c>
      <c r="O324" s="84">
        <v>0</v>
      </c>
      <c r="P324" s="89">
        <f t="shared" si="83"/>
        <v>562000</v>
      </c>
      <c r="Q324" s="27">
        <f t="shared" si="86"/>
        <v>0</v>
      </c>
      <c r="R324" s="89">
        <f t="shared" ref="R324" si="87">ROUNDUP((M324+P324)*($L$6/$K$6),-3)</f>
        <v>632000</v>
      </c>
    </row>
    <row r="325" spans="1:18" s="2" customFormat="1" ht="26.4">
      <c r="A325" s="155" t="s">
        <v>250</v>
      </c>
      <c r="B325" s="21" t="s">
        <v>477</v>
      </c>
      <c r="C325" s="21"/>
      <c r="D325" s="115"/>
      <c r="E325" s="20"/>
      <c r="F325" s="11"/>
      <c r="G325" s="127"/>
      <c r="H325" s="13"/>
      <c r="I325" s="12"/>
      <c r="J325" s="146" t="s">
        <v>742</v>
      </c>
      <c r="K325" s="89">
        <v>2311000</v>
      </c>
      <c r="L325" s="27">
        <v>0</v>
      </c>
      <c r="M325" s="53">
        <f t="shared" si="82"/>
        <v>2311000</v>
      </c>
      <c r="N325" s="90">
        <v>0</v>
      </c>
      <c r="O325" s="84">
        <v>0</v>
      </c>
      <c r="P325" s="89">
        <f t="shared" si="83"/>
        <v>2596000</v>
      </c>
      <c r="Q325" s="27">
        <f t="shared" si="84"/>
        <v>0</v>
      </c>
      <c r="R325" s="53">
        <f t="shared" si="85"/>
        <v>2596000</v>
      </c>
    </row>
    <row r="326" spans="1:18" s="2" customFormat="1">
      <c r="A326" s="155"/>
      <c r="B326" s="21" t="s">
        <v>478</v>
      </c>
      <c r="C326" s="21"/>
      <c r="D326" s="115" t="s">
        <v>605</v>
      </c>
      <c r="E326" s="20" t="s">
        <v>54</v>
      </c>
      <c r="F326" s="11" t="s">
        <v>55</v>
      </c>
      <c r="G326" s="127"/>
      <c r="H326" s="13"/>
      <c r="I326" s="12" t="s">
        <v>479</v>
      </c>
      <c r="J326" s="146" t="s">
        <v>742</v>
      </c>
      <c r="K326" s="89">
        <v>124000</v>
      </c>
      <c r="L326" s="27">
        <v>0</v>
      </c>
      <c r="M326" s="53">
        <f t="shared" si="82"/>
        <v>124000</v>
      </c>
      <c r="N326" s="90">
        <v>0</v>
      </c>
      <c r="O326" s="84">
        <v>0</v>
      </c>
      <c r="P326" s="89">
        <f t="shared" si="83"/>
        <v>140000</v>
      </c>
      <c r="Q326" s="27">
        <f t="shared" si="84"/>
        <v>0</v>
      </c>
      <c r="R326" s="53">
        <f t="shared" si="85"/>
        <v>140000</v>
      </c>
    </row>
    <row r="327" spans="1:18" s="2" customFormat="1" ht="13.8" thickBot="1">
      <c r="A327" s="158" t="s">
        <v>27</v>
      </c>
      <c r="B327" s="91"/>
      <c r="C327" s="91"/>
      <c r="D327" s="113"/>
      <c r="E327" s="92"/>
      <c r="F327" s="92"/>
      <c r="G327" s="93"/>
      <c r="H327" s="93"/>
      <c r="I327" s="93"/>
      <c r="J327" s="93"/>
      <c r="K327" s="96">
        <f>SUM(K306:K326)</f>
        <v>92529000</v>
      </c>
      <c r="L327" s="94">
        <f>SUM(L306:L326)</f>
        <v>2659000</v>
      </c>
      <c r="M327" s="94">
        <f>SUM(M306:M326)</f>
        <v>94665000</v>
      </c>
      <c r="N327" s="97">
        <f t="shared" ref="N327:P327" si="88">SUM(N306:N326)</f>
        <v>0</v>
      </c>
      <c r="O327" s="94">
        <f t="shared" si="88"/>
        <v>0</v>
      </c>
      <c r="P327" s="94">
        <f t="shared" si="88"/>
        <v>103936000</v>
      </c>
      <c r="Q327" s="94">
        <f>SUM(Q306:Q326)</f>
        <v>3094000</v>
      </c>
      <c r="R327" s="94">
        <f>SUM(R306:R326)</f>
        <v>107104000</v>
      </c>
    </row>
    <row r="328" spans="1:18" s="2" customFormat="1" ht="16.2" thickTop="1">
      <c r="A328" s="6" t="s">
        <v>480</v>
      </c>
      <c r="B328" s="14"/>
      <c r="C328" s="14"/>
      <c r="D328" s="114"/>
      <c r="E328" s="15"/>
      <c r="F328" s="15"/>
      <c r="G328" s="16"/>
      <c r="H328" s="16"/>
      <c r="I328" s="16"/>
      <c r="J328" s="16"/>
      <c r="K328" s="25"/>
      <c r="L328" s="25"/>
      <c r="M328" s="26"/>
      <c r="N328" s="85"/>
      <c r="O328" s="85"/>
      <c r="P328" s="85"/>
      <c r="Q328" s="25"/>
      <c r="R328" s="26"/>
    </row>
    <row r="329" spans="1:18" s="2" customFormat="1">
      <c r="A329" s="155"/>
      <c r="B329" s="21" t="s">
        <v>481</v>
      </c>
      <c r="C329" s="21"/>
      <c r="D329" s="115"/>
      <c r="E329" s="20" t="s">
        <v>54</v>
      </c>
      <c r="F329" s="11" t="s">
        <v>55</v>
      </c>
      <c r="G329" s="127"/>
      <c r="H329" s="13"/>
      <c r="I329" s="12" t="s">
        <v>482</v>
      </c>
      <c r="J329" s="146" t="s">
        <v>742</v>
      </c>
      <c r="K329" s="89">
        <v>0</v>
      </c>
      <c r="L329" s="27">
        <v>182000</v>
      </c>
      <c r="M329" s="53">
        <f>SUM(K329+L329)</f>
        <v>182000</v>
      </c>
      <c r="N329" s="90">
        <v>0</v>
      </c>
      <c r="O329" s="84">
        <v>0</v>
      </c>
      <c r="P329" s="89">
        <f t="shared" ref="P329:P330" si="89">IF(J329="TG",ROUNDUP((K329+N329)*($L$6/$K$6),-3),ROUNDUP((K329+N329)*($L$8/$K$8),-3))</f>
        <v>0</v>
      </c>
      <c r="Q329" s="27">
        <f>ROUNDUP((L329+O329)*($L$7/$K$7),-3)</f>
        <v>212000</v>
      </c>
      <c r="R329" s="53">
        <f t="shared" si="85"/>
        <v>212000</v>
      </c>
    </row>
    <row r="330" spans="1:18" s="2" customFormat="1">
      <c r="A330" s="155" t="s">
        <v>483</v>
      </c>
      <c r="B330" s="21" t="s">
        <v>484</v>
      </c>
      <c r="C330" s="21"/>
      <c r="D330" s="115"/>
      <c r="E330" s="20" t="s">
        <v>54</v>
      </c>
      <c r="F330" s="11" t="s">
        <v>55</v>
      </c>
      <c r="G330" s="127"/>
      <c r="H330" s="13"/>
      <c r="I330" s="12" t="s">
        <v>485</v>
      </c>
      <c r="J330" s="146" t="s">
        <v>742</v>
      </c>
      <c r="K330" s="89">
        <v>3828000</v>
      </c>
      <c r="L330" s="27">
        <v>0</v>
      </c>
      <c r="M330" s="53">
        <f>SUM(K330+L330)</f>
        <v>3828000</v>
      </c>
      <c r="N330" s="90">
        <v>0</v>
      </c>
      <c r="O330" s="84">
        <v>0</v>
      </c>
      <c r="P330" s="89">
        <f t="shared" si="89"/>
        <v>4300000</v>
      </c>
      <c r="Q330" s="27">
        <f>ROUNDUP((L330+O330)*($L$7/$K$7),-3)</f>
        <v>0</v>
      </c>
      <c r="R330" s="53">
        <f t="shared" si="85"/>
        <v>4300000</v>
      </c>
    </row>
    <row r="331" spans="1:18" s="2" customFormat="1" ht="13.8" thickBot="1">
      <c r="A331" s="158" t="s">
        <v>27</v>
      </c>
      <c r="B331" s="91"/>
      <c r="C331" s="91"/>
      <c r="D331" s="113"/>
      <c r="E331" s="92"/>
      <c r="F331" s="92"/>
      <c r="G331" s="93"/>
      <c r="H331" s="93"/>
      <c r="I331" s="93"/>
      <c r="J331" s="93"/>
      <c r="K331" s="96">
        <f>SUM(K329:K330)</f>
        <v>3828000</v>
      </c>
      <c r="L331" s="94">
        <f>SUM(L329:L330)</f>
        <v>182000</v>
      </c>
      <c r="M331" s="94">
        <f>SUM(M329:M330)</f>
        <v>4010000</v>
      </c>
      <c r="N331" s="97">
        <f t="shared" ref="N331:P331" si="90">SUM(N329:N330)</f>
        <v>0</v>
      </c>
      <c r="O331" s="94">
        <f t="shared" si="90"/>
        <v>0</v>
      </c>
      <c r="P331" s="94">
        <f t="shared" si="90"/>
        <v>4300000</v>
      </c>
      <c r="Q331" s="94">
        <f>SUM(Q329:Q330)</f>
        <v>212000</v>
      </c>
      <c r="R331" s="94">
        <f>SUM(R329:R330)</f>
        <v>4512000</v>
      </c>
    </row>
    <row r="332" spans="1:18" s="23" customFormat="1" ht="21" thickTop="1">
      <c r="A332" s="266" t="s">
        <v>486</v>
      </c>
      <c r="B332" s="266"/>
      <c r="C332" s="47"/>
      <c r="D332" s="116"/>
      <c r="E332" s="48"/>
      <c r="F332" s="48"/>
      <c r="G332" s="49"/>
      <c r="H332" s="49"/>
      <c r="I332" s="49"/>
      <c r="J332" s="49"/>
      <c r="K332" s="110">
        <f t="shared" ref="K332:R332" si="91">K24+K50+K58+K62+K84+K87+K110+K115+K120+K125+K130+K133+K137+K143+K156+K176+K187+K201+K205+K279+K289+K297+K304+K327+K331+K292</f>
        <v>401477000</v>
      </c>
      <c r="L332" s="111">
        <f t="shared" si="91"/>
        <v>51584000</v>
      </c>
      <c r="M332" s="111">
        <f t="shared" si="91"/>
        <v>445379000</v>
      </c>
      <c r="N332" s="110">
        <f t="shared" si="91"/>
        <v>0</v>
      </c>
      <c r="O332" s="111">
        <f t="shared" si="91"/>
        <v>0</v>
      </c>
      <c r="P332" s="110">
        <f t="shared" si="91"/>
        <v>441459000</v>
      </c>
      <c r="Q332" s="111">
        <f t="shared" si="91"/>
        <v>60010000</v>
      </c>
      <c r="R332" s="111">
        <f t="shared" si="91"/>
        <v>510766000</v>
      </c>
    </row>
    <row r="333" spans="1:18" s="2" customFormat="1" ht="24.6">
      <c r="A333" s="263" t="s">
        <v>487</v>
      </c>
      <c r="B333" s="264"/>
      <c r="C333" s="34"/>
      <c r="D333" s="117"/>
      <c r="E333" s="35"/>
      <c r="F333" s="35"/>
      <c r="G333" s="36"/>
      <c r="H333" s="37"/>
      <c r="I333" s="37"/>
      <c r="J333" s="37"/>
      <c r="K333" s="38"/>
      <c r="L333" s="38"/>
      <c r="M333" s="39"/>
      <c r="N333" s="86"/>
      <c r="O333" s="86"/>
      <c r="P333" s="86"/>
      <c r="Q333" s="38"/>
      <c r="R333" s="39"/>
    </row>
    <row r="334" spans="1:18" s="2" customFormat="1" ht="15.6">
      <c r="A334" s="22" t="s">
        <v>488</v>
      </c>
      <c r="B334" s="14"/>
      <c r="C334" s="14"/>
      <c r="D334" s="114"/>
      <c r="E334" s="15"/>
      <c r="F334" s="15"/>
      <c r="G334" s="16"/>
      <c r="H334" s="16"/>
      <c r="I334" s="16"/>
      <c r="J334" s="16"/>
      <c r="K334" s="25"/>
      <c r="L334" s="25"/>
      <c r="M334" s="26"/>
      <c r="N334" s="85"/>
      <c r="O334" s="85"/>
      <c r="P334" s="153"/>
      <c r="Q334" s="25"/>
      <c r="R334" s="26"/>
    </row>
    <row r="335" spans="1:18" s="2" customFormat="1">
      <c r="A335" s="155" t="s">
        <v>76</v>
      </c>
      <c r="B335" s="130" t="s">
        <v>648</v>
      </c>
      <c r="C335" s="21"/>
      <c r="D335" s="115"/>
      <c r="E335" s="20" t="s">
        <v>54</v>
      </c>
      <c r="F335" s="11" t="s">
        <v>84</v>
      </c>
      <c r="G335" s="127"/>
      <c r="H335" s="13"/>
      <c r="I335" s="12" t="s">
        <v>649</v>
      </c>
      <c r="J335" s="146" t="s">
        <v>742</v>
      </c>
      <c r="K335" s="89">
        <v>2022000</v>
      </c>
      <c r="L335" s="27">
        <v>369000</v>
      </c>
      <c r="M335" s="28">
        <f t="shared" ref="M335" si="92">SUM(K335+L335)</f>
        <v>2391000</v>
      </c>
      <c r="N335" s="90">
        <v>0</v>
      </c>
      <c r="O335" s="90">
        <v>0</v>
      </c>
      <c r="P335" s="89">
        <f t="shared" ref="P335:P341" si="93">IF(J335="TG",ROUNDUP((K335+N335)*($L$6/$K$6),-3),ROUNDUP((K335+N335)*($L$8/$K$8),-3))</f>
        <v>2272000</v>
      </c>
      <c r="Q335" s="27">
        <f t="shared" ref="Q335:Q341" si="94">ROUNDUP((L335+O335)*($L$7/$K$7),-3)</f>
        <v>429000</v>
      </c>
      <c r="R335" s="28">
        <f t="shared" ref="R335" si="95">SUM(P335+Q335)</f>
        <v>2701000</v>
      </c>
    </row>
    <row r="336" spans="1:18" s="2" customFormat="1">
      <c r="A336" s="155" t="s">
        <v>491</v>
      </c>
      <c r="B336" s="130" t="s">
        <v>650</v>
      </c>
      <c r="C336" s="21"/>
      <c r="D336" s="115"/>
      <c r="E336" s="20" t="s">
        <v>54</v>
      </c>
      <c r="F336" s="11" t="s">
        <v>55</v>
      </c>
      <c r="G336" s="127"/>
      <c r="H336" s="13"/>
      <c r="I336" s="12" t="s">
        <v>490</v>
      </c>
      <c r="J336" s="146" t="s">
        <v>742</v>
      </c>
      <c r="K336" s="89">
        <v>3276000</v>
      </c>
      <c r="L336" s="27">
        <v>0</v>
      </c>
      <c r="M336" s="53">
        <f t="shared" ref="M336:M341" si="96">SUM(K336+L336)</f>
        <v>3276000</v>
      </c>
      <c r="N336" s="90">
        <v>0</v>
      </c>
      <c r="O336" s="90">
        <v>0</v>
      </c>
      <c r="P336" s="89">
        <f t="shared" si="93"/>
        <v>3680000</v>
      </c>
      <c r="Q336" s="27">
        <f t="shared" si="94"/>
        <v>0</v>
      </c>
      <c r="R336" s="53">
        <f t="shared" ref="R336:R341" si="97">SUM(P336+Q336)</f>
        <v>3680000</v>
      </c>
    </row>
    <row r="337" spans="1:18" s="2" customFormat="1">
      <c r="A337" s="155" t="s">
        <v>492</v>
      </c>
      <c r="B337" s="21" t="s">
        <v>493</v>
      </c>
      <c r="C337" s="21"/>
      <c r="D337" s="115"/>
      <c r="E337" s="20" t="s">
        <v>54</v>
      </c>
      <c r="F337" s="11" t="s">
        <v>84</v>
      </c>
      <c r="G337" s="127"/>
      <c r="H337" s="13"/>
      <c r="I337" s="12" t="s">
        <v>490</v>
      </c>
      <c r="J337" s="146" t="s">
        <v>742</v>
      </c>
      <c r="K337" s="89">
        <v>2546000</v>
      </c>
      <c r="L337" s="27">
        <v>61000</v>
      </c>
      <c r="M337" s="53">
        <f t="shared" si="96"/>
        <v>2607000</v>
      </c>
      <c r="N337" s="90">
        <v>0</v>
      </c>
      <c r="O337" s="90">
        <v>0</v>
      </c>
      <c r="P337" s="89">
        <f t="shared" si="93"/>
        <v>2860000</v>
      </c>
      <c r="Q337" s="27">
        <f t="shared" si="94"/>
        <v>71000</v>
      </c>
      <c r="R337" s="53">
        <f t="shared" si="97"/>
        <v>2931000</v>
      </c>
    </row>
    <row r="338" spans="1:18" s="2" customFormat="1" ht="26.4">
      <c r="A338" s="155" t="s">
        <v>492</v>
      </c>
      <c r="B338" s="21" t="s">
        <v>494</v>
      </c>
      <c r="C338" s="21"/>
      <c r="D338" s="115"/>
      <c r="E338" s="20" t="s">
        <v>54</v>
      </c>
      <c r="F338" s="11" t="s">
        <v>84</v>
      </c>
      <c r="G338" s="127"/>
      <c r="H338" s="13"/>
      <c r="I338" s="12" t="s">
        <v>490</v>
      </c>
      <c r="J338" s="146" t="s">
        <v>742</v>
      </c>
      <c r="K338" s="89">
        <v>239000</v>
      </c>
      <c r="L338" s="27">
        <v>35000</v>
      </c>
      <c r="M338" s="53">
        <f t="shared" si="96"/>
        <v>274000</v>
      </c>
      <c r="N338" s="90">
        <v>0</v>
      </c>
      <c r="O338" s="90">
        <v>0</v>
      </c>
      <c r="P338" s="89">
        <f t="shared" si="93"/>
        <v>269000</v>
      </c>
      <c r="Q338" s="27">
        <f t="shared" si="94"/>
        <v>41000</v>
      </c>
      <c r="R338" s="53">
        <f t="shared" si="97"/>
        <v>310000</v>
      </c>
    </row>
    <row r="339" spans="1:18" s="2" customFormat="1">
      <c r="A339" s="155" t="s">
        <v>653</v>
      </c>
      <c r="B339" s="130" t="s">
        <v>620</v>
      </c>
      <c r="C339" s="21" t="s">
        <v>165</v>
      </c>
      <c r="D339" s="115"/>
      <c r="E339" s="20" t="s">
        <v>83</v>
      </c>
      <c r="F339" s="11" t="s">
        <v>84</v>
      </c>
      <c r="G339" s="127"/>
      <c r="H339" s="13"/>
      <c r="I339" s="12" t="s">
        <v>490</v>
      </c>
      <c r="J339" s="146" t="s">
        <v>742</v>
      </c>
      <c r="K339" s="89">
        <v>9483000</v>
      </c>
      <c r="L339" s="27">
        <v>641000</v>
      </c>
      <c r="M339" s="53">
        <f t="shared" si="96"/>
        <v>10124000</v>
      </c>
      <c r="N339" s="90">
        <v>0</v>
      </c>
      <c r="O339" s="90">
        <v>0</v>
      </c>
      <c r="P339" s="89">
        <f t="shared" si="93"/>
        <v>10652000</v>
      </c>
      <c r="Q339" s="27">
        <f t="shared" si="94"/>
        <v>746000</v>
      </c>
      <c r="R339" s="53">
        <f t="shared" si="97"/>
        <v>11398000</v>
      </c>
    </row>
    <row r="340" spans="1:18" s="2" customFormat="1" ht="26.4">
      <c r="A340" s="155" t="s">
        <v>654</v>
      </c>
      <c r="B340" s="130" t="s">
        <v>655</v>
      </c>
      <c r="C340" s="21"/>
      <c r="D340" s="115"/>
      <c r="E340" s="20" t="s">
        <v>83</v>
      </c>
      <c r="F340" s="11" t="s">
        <v>84</v>
      </c>
      <c r="G340" s="127"/>
      <c r="H340" s="13"/>
      <c r="I340" s="12" t="s">
        <v>490</v>
      </c>
      <c r="J340" s="146" t="s">
        <v>742</v>
      </c>
      <c r="K340" s="89">
        <v>23578000</v>
      </c>
      <c r="L340" s="27">
        <v>358000</v>
      </c>
      <c r="M340" s="53">
        <f t="shared" si="96"/>
        <v>23936000</v>
      </c>
      <c r="N340" s="90">
        <v>0</v>
      </c>
      <c r="O340" s="90">
        <v>0</v>
      </c>
      <c r="P340" s="89">
        <f t="shared" si="93"/>
        <v>26483000</v>
      </c>
      <c r="Q340" s="27">
        <f t="shared" si="94"/>
        <v>417000</v>
      </c>
      <c r="R340" s="53">
        <f t="shared" si="97"/>
        <v>26900000</v>
      </c>
    </row>
    <row r="341" spans="1:18" s="2" customFormat="1">
      <c r="A341" s="155" t="s">
        <v>654</v>
      </c>
      <c r="B341" s="21" t="s">
        <v>656</v>
      </c>
      <c r="C341" s="21"/>
      <c r="D341" s="115"/>
      <c r="E341" s="20" t="s">
        <v>83</v>
      </c>
      <c r="F341" s="11" t="s">
        <v>84</v>
      </c>
      <c r="G341" s="127"/>
      <c r="H341" s="13"/>
      <c r="I341" s="12" t="s">
        <v>294</v>
      </c>
      <c r="J341" s="146" t="s">
        <v>742</v>
      </c>
      <c r="K341" s="89">
        <v>0</v>
      </c>
      <c r="L341" s="27">
        <v>65000</v>
      </c>
      <c r="M341" s="53">
        <f t="shared" si="96"/>
        <v>65000</v>
      </c>
      <c r="N341" s="90">
        <v>0</v>
      </c>
      <c r="O341" s="90">
        <v>0</v>
      </c>
      <c r="P341" s="89">
        <f t="shared" si="93"/>
        <v>0</v>
      </c>
      <c r="Q341" s="27">
        <f t="shared" si="94"/>
        <v>76000</v>
      </c>
      <c r="R341" s="53">
        <f t="shared" si="97"/>
        <v>76000</v>
      </c>
    </row>
    <row r="342" spans="1:18" s="2" customFormat="1" ht="13.8" thickBot="1">
      <c r="A342" s="158" t="s">
        <v>27</v>
      </c>
      <c r="B342" s="91"/>
      <c r="C342" s="91"/>
      <c r="D342" s="113"/>
      <c r="E342" s="92"/>
      <c r="F342" s="92"/>
      <c r="G342" s="93"/>
      <c r="H342" s="93"/>
      <c r="I342" s="93"/>
      <c r="J342" s="93"/>
      <c r="K342" s="96">
        <f>SUM(K335:K341)</f>
        <v>41144000</v>
      </c>
      <c r="L342" s="94">
        <f>SUM(L335:L341)</f>
        <v>1529000</v>
      </c>
      <c r="M342" s="94">
        <f>SUM(M335:M341)</f>
        <v>42673000</v>
      </c>
      <c r="N342" s="97">
        <f>SUM(N334:N341)</f>
        <v>0</v>
      </c>
      <c r="O342" s="94">
        <f>SUM(O238:O341)</f>
        <v>0</v>
      </c>
      <c r="P342" s="94">
        <f t="shared" ref="P342:R342" si="98">SUM(P335:P341)</f>
        <v>46216000</v>
      </c>
      <c r="Q342" s="94">
        <f t="shared" si="98"/>
        <v>1780000</v>
      </c>
      <c r="R342" s="94">
        <f t="shared" si="98"/>
        <v>47996000</v>
      </c>
    </row>
    <row r="343" spans="1:18" s="2" customFormat="1" ht="16.2" thickTop="1">
      <c r="A343" s="22" t="s">
        <v>497</v>
      </c>
      <c r="B343" s="14"/>
      <c r="C343" s="14"/>
      <c r="D343" s="114"/>
      <c r="E343" s="15"/>
      <c r="F343" s="15"/>
      <c r="G343" s="16"/>
      <c r="H343" s="16"/>
      <c r="I343" s="16"/>
      <c r="J343" s="16"/>
      <c r="K343" s="25"/>
      <c r="L343" s="25"/>
      <c r="M343" s="26"/>
      <c r="N343" s="85"/>
      <c r="O343" s="85"/>
      <c r="P343" s="153"/>
      <c r="Q343" s="25"/>
      <c r="R343" s="26"/>
    </row>
    <row r="344" spans="1:18" s="2" customFormat="1">
      <c r="A344" s="155"/>
      <c r="B344" s="21"/>
      <c r="C344" s="21"/>
      <c r="D344" s="115"/>
      <c r="E344" s="20"/>
      <c r="F344" s="11"/>
      <c r="G344" s="127"/>
      <c r="H344" s="13"/>
      <c r="I344" s="12"/>
      <c r="J344" s="146" t="s">
        <v>742</v>
      </c>
      <c r="K344" s="89"/>
      <c r="L344" s="27"/>
      <c r="M344" s="28"/>
      <c r="N344" s="98">
        <v>0</v>
      </c>
      <c r="O344" s="84">
        <v>0</v>
      </c>
      <c r="P344" s="89">
        <f t="shared" ref="P344:P345" si="99">IF(J344="TG",ROUNDUP((K344+N344)*($L$6/$K$6),-3),ROUNDUP((K344+N344)*($L$8/$K$8),-3))</f>
        <v>0</v>
      </c>
      <c r="Q344" s="27"/>
      <c r="R344" s="28"/>
    </row>
    <row r="345" spans="1:18" s="2" customFormat="1">
      <c r="A345" s="155" t="s">
        <v>498</v>
      </c>
      <c r="B345" s="21" t="s">
        <v>499</v>
      </c>
      <c r="C345" s="129"/>
      <c r="D345" s="115"/>
      <c r="E345" s="20" t="s">
        <v>54</v>
      </c>
      <c r="F345" s="11" t="s">
        <v>84</v>
      </c>
      <c r="G345" s="127"/>
      <c r="H345" s="13"/>
      <c r="I345" s="12" t="s">
        <v>251</v>
      </c>
      <c r="J345" s="146" t="s">
        <v>742</v>
      </c>
      <c r="K345" s="89">
        <v>135000</v>
      </c>
      <c r="L345" s="27">
        <v>0</v>
      </c>
      <c r="M345" s="28">
        <f>SUM(K345+L345)</f>
        <v>135000</v>
      </c>
      <c r="N345" s="98">
        <v>0</v>
      </c>
      <c r="O345" s="84">
        <v>0</v>
      </c>
      <c r="P345" s="89">
        <f t="shared" si="99"/>
        <v>152000</v>
      </c>
      <c r="Q345" s="27">
        <f>ROUNDUP((L345+O345)*($L$7/$K$7),-3)</f>
        <v>0</v>
      </c>
      <c r="R345" s="28">
        <f>SUM(P345+Q345)</f>
        <v>152000</v>
      </c>
    </row>
    <row r="346" spans="1:18" s="2" customFormat="1" ht="13.8" thickBot="1">
      <c r="A346" s="158" t="s">
        <v>27</v>
      </c>
      <c r="B346" s="91"/>
      <c r="C346" s="91"/>
      <c r="D346" s="113"/>
      <c r="E346" s="92"/>
      <c r="F346" s="92"/>
      <c r="G346" s="93"/>
      <c r="H346" s="93"/>
      <c r="I346" s="93"/>
      <c r="J346" s="93"/>
      <c r="K346" s="96">
        <f>SUM(K344:K345)</f>
        <v>135000</v>
      </c>
      <c r="L346" s="94">
        <f>SUM(L344:L345)</f>
        <v>0</v>
      </c>
      <c r="M346" s="94">
        <f>SUM(M344:M345)</f>
        <v>135000</v>
      </c>
      <c r="N346" s="97">
        <f t="shared" ref="N346" si="100">SUM(N344:N345)</f>
        <v>0</v>
      </c>
      <c r="O346" s="94">
        <f>SUM(O344:O345)</f>
        <v>0</v>
      </c>
      <c r="P346" s="94">
        <f>SUM(P344:P345)</f>
        <v>152000</v>
      </c>
      <c r="Q346" s="94">
        <f>SUM(Q344:Q345)</f>
        <v>0</v>
      </c>
      <c r="R346" s="94">
        <f>SUM(R344:R345)</f>
        <v>152000</v>
      </c>
    </row>
    <row r="347" spans="1:18" s="2" customFormat="1" ht="16.2" thickTop="1">
      <c r="A347" s="22" t="s">
        <v>500</v>
      </c>
      <c r="B347" s="14"/>
      <c r="C347" s="14"/>
      <c r="D347" s="114"/>
      <c r="E347" s="15"/>
      <c r="F347" s="15"/>
      <c r="G347" s="16"/>
      <c r="H347" s="16"/>
      <c r="I347" s="16"/>
      <c r="J347" s="16"/>
      <c r="K347" s="25"/>
      <c r="L347" s="25"/>
      <c r="M347" s="26"/>
      <c r="N347" s="85"/>
      <c r="O347" s="85"/>
      <c r="P347" s="153"/>
      <c r="Q347" s="25"/>
      <c r="R347" s="26"/>
    </row>
    <row r="348" spans="1:18" s="2" customFormat="1" ht="26.4">
      <c r="A348" s="155" t="s">
        <v>651</v>
      </c>
      <c r="B348" s="130" t="s">
        <v>652</v>
      </c>
      <c r="C348" s="21"/>
      <c r="D348" s="115"/>
      <c r="E348" s="20" t="s">
        <v>54</v>
      </c>
      <c r="F348" s="11" t="s">
        <v>55</v>
      </c>
      <c r="G348" s="127"/>
      <c r="H348" s="13"/>
      <c r="I348" s="12" t="s">
        <v>82</v>
      </c>
      <c r="J348" s="146" t="s">
        <v>742</v>
      </c>
      <c r="K348" s="89">
        <v>9405000</v>
      </c>
      <c r="L348" s="27">
        <v>197000</v>
      </c>
      <c r="M348" s="28">
        <f t="shared" ref="M348:M383" si="101">SUM(K348+L348)</f>
        <v>9602000</v>
      </c>
      <c r="N348" s="98">
        <v>0</v>
      </c>
      <c r="O348" s="84">
        <v>0</v>
      </c>
      <c r="P348" s="89">
        <f t="shared" ref="P348:P383" si="102">IF(J348="TG",ROUNDUP((K348+N348)*($L$6/$K$6),-3),ROUNDUP((K348+N348)*($L$8/$K$8),-3))</f>
        <v>10564000</v>
      </c>
      <c r="Q348" s="27">
        <f t="shared" ref="Q348:Q383" si="103">ROUNDUP((L348+O348)*($L$7/$K$7),-3)</f>
        <v>230000</v>
      </c>
      <c r="R348" s="28">
        <f t="shared" ref="R348:R360" si="104">SUM(P348+Q348)</f>
        <v>10794000</v>
      </c>
    </row>
    <row r="349" spans="1:18" s="2" customFormat="1" ht="26.4">
      <c r="A349" s="155" t="s">
        <v>501</v>
      </c>
      <c r="B349" s="21" t="s">
        <v>502</v>
      </c>
      <c r="C349" s="21"/>
      <c r="D349" s="115"/>
      <c r="E349" s="20" t="s">
        <v>54</v>
      </c>
      <c r="F349" s="11" t="s">
        <v>55</v>
      </c>
      <c r="G349" s="127"/>
      <c r="H349" s="13"/>
      <c r="I349" s="140" t="s">
        <v>82</v>
      </c>
      <c r="J349" s="146" t="s">
        <v>742</v>
      </c>
      <c r="K349" s="89">
        <v>2379000</v>
      </c>
      <c r="L349" s="27">
        <v>182000</v>
      </c>
      <c r="M349" s="28">
        <f t="shared" si="101"/>
        <v>2561000</v>
      </c>
      <c r="N349" s="98">
        <v>0</v>
      </c>
      <c r="O349" s="84">
        <v>0</v>
      </c>
      <c r="P349" s="89">
        <f t="shared" si="102"/>
        <v>2673000</v>
      </c>
      <c r="Q349" s="27">
        <f t="shared" si="103"/>
        <v>212000</v>
      </c>
      <c r="R349" s="28">
        <f t="shared" si="104"/>
        <v>2885000</v>
      </c>
    </row>
    <row r="350" spans="1:18" s="2" customFormat="1">
      <c r="A350" s="155" t="s">
        <v>657</v>
      </c>
      <c r="B350" s="130" t="s">
        <v>634</v>
      </c>
      <c r="C350" s="21"/>
      <c r="D350" s="115"/>
      <c r="E350" s="20" t="s">
        <v>54</v>
      </c>
      <c r="F350" s="11" t="s">
        <v>55</v>
      </c>
      <c r="G350" s="127"/>
      <c r="H350" s="13"/>
      <c r="I350" s="12" t="s">
        <v>82</v>
      </c>
      <c r="J350" s="146" t="s">
        <v>742</v>
      </c>
      <c r="K350" s="89">
        <v>2423000</v>
      </c>
      <c r="L350" s="27">
        <v>0</v>
      </c>
      <c r="M350" s="28">
        <f t="shared" si="101"/>
        <v>2423000</v>
      </c>
      <c r="N350" s="98">
        <v>0</v>
      </c>
      <c r="O350" s="84">
        <v>0</v>
      </c>
      <c r="P350" s="89">
        <f t="shared" si="102"/>
        <v>2722000</v>
      </c>
      <c r="Q350" s="27">
        <f t="shared" si="103"/>
        <v>0</v>
      </c>
      <c r="R350" s="28">
        <f t="shared" si="104"/>
        <v>2722000</v>
      </c>
    </row>
    <row r="351" spans="1:18" s="2" customFormat="1">
      <c r="A351" s="155" t="s">
        <v>658</v>
      </c>
      <c r="B351" s="21" t="s">
        <v>503</v>
      </c>
      <c r="C351" s="21"/>
      <c r="D351" s="115"/>
      <c r="E351" s="20" t="s">
        <v>54</v>
      </c>
      <c r="F351" s="11" t="s">
        <v>55</v>
      </c>
      <c r="G351" s="127"/>
      <c r="H351" s="13"/>
      <c r="I351" s="12" t="s">
        <v>82</v>
      </c>
      <c r="J351" s="146" t="s">
        <v>742</v>
      </c>
      <c r="K351" s="89">
        <v>1124000</v>
      </c>
      <c r="L351" s="27">
        <v>48000</v>
      </c>
      <c r="M351" s="28">
        <f t="shared" si="101"/>
        <v>1172000</v>
      </c>
      <c r="N351" s="98">
        <v>0</v>
      </c>
      <c r="O351" s="84">
        <v>0</v>
      </c>
      <c r="P351" s="89">
        <f t="shared" si="102"/>
        <v>1263000</v>
      </c>
      <c r="Q351" s="27">
        <f t="shared" si="103"/>
        <v>56000</v>
      </c>
      <c r="R351" s="28">
        <f t="shared" si="104"/>
        <v>1319000</v>
      </c>
    </row>
    <row r="352" spans="1:18" s="2" customFormat="1">
      <c r="A352" s="155" t="s">
        <v>504</v>
      </c>
      <c r="B352" s="21" t="s">
        <v>505</v>
      </c>
      <c r="C352" s="21"/>
      <c r="D352" s="115"/>
      <c r="E352" s="20" t="s">
        <v>54</v>
      </c>
      <c r="F352" s="11" t="s">
        <v>55</v>
      </c>
      <c r="G352" s="127"/>
      <c r="H352" s="13"/>
      <c r="I352" s="12" t="s">
        <v>82</v>
      </c>
      <c r="J352" s="146" t="s">
        <v>742</v>
      </c>
      <c r="K352" s="89">
        <v>3854000</v>
      </c>
      <c r="L352" s="27">
        <v>246000</v>
      </c>
      <c r="M352" s="28">
        <f t="shared" si="101"/>
        <v>4100000</v>
      </c>
      <c r="N352" s="98">
        <v>0</v>
      </c>
      <c r="O352" s="84">
        <v>0</v>
      </c>
      <c r="P352" s="89">
        <f t="shared" si="102"/>
        <v>4329000</v>
      </c>
      <c r="Q352" s="27">
        <f t="shared" si="103"/>
        <v>286000</v>
      </c>
      <c r="R352" s="28">
        <f t="shared" si="104"/>
        <v>4615000</v>
      </c>
    </row>
    <row r="353" spans="1:18" s="2" customFormat="1">
      <c r="A353" s="155" t="s">
        <v>660</v>
      </c>
      <c r="B353" s="21" t="s">
        <v>659</v>
      </c>
      <c r="C353" s="21"/>
      <c r="D353" s="115"/>
      <c r="E353" s="20" t="s">
        <v>54</v>
      </c>
      <c r="F353" s="11" t="s">
        <v>55</v>
      </c>
      <c r="G353" s="127"/>
      <c r="H353" s="13"/>
      <c r="I353" s="12" t="s">
        <v>82</v>
      </c>
      <c r="J353" s="146" t="s">
        <v>742</v>
      </c>
      <c r="K353" s="89">
        <v>0</v>
      </c>
      <c r="L353" s="27">
        <v>48000</v>
      </c>
      <c r="M353" s="28">
        <f t="shared" si="101"/>
        <v>48000</v>
      </c>
      <c r="N353" s="98">
        <v>0</v>
      </c>
      <c r="O353" s="84">
        <v>0</v>
      </c>
      <c r="P353" s="89">
        <f t="shared" si="102"/>
        <v>0</v>
      </c>
      <c r="Q353" s="27">
        <f t="shared" si="103"/>
        <v>56000</v>
      </c>
      <c r="R353" s="28">
        <f t="shared" si="104"/>
        <v>56000</v>
      </c>
    </row>
    <row r="354" spans="1:18" s="2" customFormat="1">
      <c r="A354" s="155" t="s">
        <v>506</v>
      </c>
      <c r="B354" s="21" t="s">
        <v>507</v>
      </c>
      <c r="C354" s="21"/>
      <c r="D354" s="115"/>
      <c r="E354" s="20" t="s">
        <v>54</v>
      </c>
      <c r="F354" s="11" t="s">
        <v>508</v>
      </c>
      <c r="G354" s="127"/>
      <c r="H354" s="13"/>
      <c r="I354" s="12" t="s">
        <v>82</v>
      </c>
      <c r="J354" s="146" t="s">
        <v>742</v>
      </c>
      <c r="K354" s="89">
        <v>2379000</v>
      </c>
      <c r="L354" s="27">
        <v>182000</v>
      </c>
      <c r="M354" s="28">
        <f t="shared" si="101"/>
        <v>2561000</v>
      </c>
      <c r="N354" s="98">
        <v>0</v>
      </c>
      <c r="O354" s="84">
        <v>0</v>
      </c>
      <c r="P354" s="89">
        <f t="shared" si="102"/>
        <v>2673000</v>
      </c>
      <c r="Q354" s="27">
        <f t="shared" si="103"/>
        <v>212000</v>
      </c>
      <c r="R354" s="28">
        <f t="shared" si="104"/>
        <v>2885000</v>
      </c>
    </row>
    <row r="355" spans="1:18" s="2" customFormat="1">
      <c r="A355" s="157" t="s">
        <v>639</v>
      </c>
      <c r="B355" s="21" t="s">
        <v>661</v>
      </c>
      <c r="C355" s="21"/>
      <c r="D355" s="115"/>
      <c r="E355" s="20" t="s">
        <v>130</v>
      </c>
      <c r="F355" s="11" t="s">
        <v>218</v>
      </c>
      <c r="G355" s="127"/>
      <c r="H355" s="13"/>
      <c r="I355" s="12" t="s">
        <v>82</v>
      </c>
      <c r="J355" s="146" t="s">
        <v>742</v>
      </c>
      <c r="K355" s="89">
        <v>288000</v>
      </c>
      <c r="L355" s="27">
        <v>33000</v>
      </c>
      <c r="M355" s="28">
        <f t="shared" si="101"/>
        <v>321000</v>
      </c>
      <c r="N355" s="98">
        <v>0</v>
      </c>
      <c r="O355" s="84">
        <v>0</v>
      </c>
      <c r="P355" s="89">
        <f t="shared" si="102"/>
        <v>324000</v>
      </c>
      <c r="Q355" s="27">
        <f t="shared" si="103"/>
        <v>39000</v>
      </c>
      <c r="R355" s="28">
        <f t="shared" si="104"/>
        <v>363000</v>
      </c>
    </row>
    <row r="356" spans="1:18" s="2" customFormat="1">
      <c r="A356" s="157" t="s">
        <v>640</v>
      </c>
      <c r="B356" s="21" t="s">
        <v>509</v>
      </c>
      <c r="C356" s="21"/>
      <c r="D356" s="115"/>
      <c r="E356" s="20" t="s">
        <v>54</v>
      </c>
      <c r="F356" s="11" t="s">
        <v>287</v>
      </c>
      <c r="G356" s="127"/>
      <c r="H356" s="13"/>
      <c r="I356" s="12" t="s">
        <v>294</v>
      </c>
      <c r="J356" s="146" t="s">
        <v>742</v>
      </c>
      <c r="K356" s="89">
        <v>1124000</v>
      </c>
      <c r="L356" s="27">
        <v>48000</v>
      </c>
      <c r="M356" s="28">
        <f t="shared" si="101"/>
        <v>1172000</v>
      </c>
      <c r="N356" s="98">
        <v>0</v>
      </c>
      <c r="O356" s="84">
        <v>0</v>
      </c>
      <c r="P356" s="89">
        <f t="shared" si="102"/>
        <v>1263000</v>
      </c>
      <c r="Q356" s="27">
        <f t="shared" si="103"/>
        <v>56000</v>
      </c>
      <c r="R356" s="28">
        <f t="shared" si="104"/>
        <v>1319000</v>
      </c>
    </row>
    <row r="357" spans="1:18" s="2" customFormat="1">
      <c r="A357" s="157" t="s">
        <v>641</v>
      </c>
      <c r="B357" s="21" t="s">
        <v>510</v>
      </c>
      <c r="C357" s="21"/>
      <c r="D357" s="115"/>
      <c r="E357" s="20" t="s">
        <v>54</v>
      </c>
      <c r="F357" s="11" t="s">
        <v>55</v>
      </c>
      <c r="G357" s="127"/>
      <c r="H357" s="13"/>
      <c r="I357" s="12" t="s">
        <v>294</v>
      </c>
      <c r="J357" s="146" t="s">
        <v>742</v>
      </c>
      <c r="K357" s="89">
        <v>0</v>
      </c>
      <c r="L357" s="27">
        <v>48000</v>
      </c>
      <c r="M357" s="28">
        <f t="shared" si="101"/>
        <v>48000</v>
      </c>
      <c r="N357" s="98">
        <v>0</v>
      </c>
      <c r="O357" s="84">
        <v>0</v>
      </c>
      <c r="P357" s="89">
        <f t="shared" si="102"/>
        <v>0</v>
      </c>
      <c r="Q357" s="27">
        <f t="shared" si="103"/>
        <v>56000</v>
      </c>
      <c r="R357" s="28">
        <f t="shared" si="104"/>
        <v>56000</v>
      </c>
    </row>
    <row r="358" spans="1:18" s="2" customFormat="1">
      <c r="A358" s="155" t="s">
        <v>642</v>
      </c>
      <c r="B358" s="130" t="s">
        <v>644</v>
      </c>
      <c r="C358" s="21"/>
      <c r="D358" s="115"/>
      <c r="E358" s="20" t="s">
        <v>54</v>
      </c>
      <c r="F358" s="11" t="s">
        <v>508</v>
      </c>
      <c r="G358" s="127"/>
      <c r="H358" s="13"/>
      <c r="I358" s="12" t="s">
        <v>82</v>
      </c>
      <c r="J358" s="146" t="s">
        <v>742</v>
      </c>
      <c r="K358" s="89">
        <v>2580000</v>
      </c>
      <c r="L358" s="27">
        <v>147000</v>
      </c>
      <c r="M358" s="28">
        <f t="shared" si="101"/>
        <v>2727000</v>
      </c>
      <c r="N358" s="98">
        <v>0</v>
      </c>
      <c r="O358" s="84">
        <v>0</v>
      </c>
      <c r="P358" s="89">
        <f t="shared" si="102"/>
        <v>2898000</v>
      </c>
      <c r="Q358" s="27">
        <f t="shared" si="103"/>
        <v>171000</v>
      </c>
      <c r="R358" s="28">
        <f t="shared" si="104"/>
        <v>3069000</v>
      </c>
    </row>
    <row r="359" spans="1:18" s="2" customFormat="1">
      <c r="A359" s="155" t="s">
        <v>511</v>
      </c>
      <c r="B359" s="130" t="s">
        <v>643</v>
      </c>
      <c r="C359" s="21"/>
      <c r="D359" s="115"/>
      <c r="E359" s="20" t="s">
        <v>54</v>
      </c>
      <c r="F359" s="11" t="s">
        <v>55</v>
      </c>
      <c r="G359" s="127"/>
      <c r="H359" s="13"/>
      <c r="I359" s="12" t="s">
        <v>82</v>
      </c>
      <c r="J359" s="146" t="s">
        <v>742</v>
      </c>
      <c r="K359" s="89">
        <v>1978000</v>
      </c>
      <c r="L359" s="27">
        <v>66000</v>
      </c>
      <c r="M359" s="28">
        <f t="shared" si="101"/>
        <v>2044000</v>
      </c>
      <c r="N359" s="98">
        <v>0</v>
      </c>
      <c r="O359" s="84">
        <v>0</v>
      </c>
      <c r="P359" s="89">
        <f t="shared" si="102"/>
        <v>2222000</v>
      </c>
      <c r="Q359" s="27">
        <f t="shared" si="103"/>
        <v>77000</v>
      </c>
      <c r="R359" s="28">
        <f t="shared" si="104"/>
        <v>2299000</v>
      </c>
    </row>
    <row r="360" spans="1:18" s="2" customFormat="1">
      <c r="A360" s="155" t="s">
        <v>663</v>
      </c>
      <c r="B360" s="130" t="s">
        <v>662</v>
      </c>
      <c r="C360" s="21"/>
      <c r="D360" s="115"/>
      <c r="E360" s="20" t="s">
        <v>54</v>
      </c>
      <c r="F360" s="11" t="s">
        <v>218</v>
      </c>
      <c r="G360" s="127"/>
      <c r="H360" s="13"/>
      <c r="I360" s="12" t="s">
        <v>82</v>
      </c>
      <c r="J360" s="146" t="s">
        <v>742</v>
      </c>
      <c r="K360" s="89">
        <v>3181000</v>
      </c>
      <c r="L360" s="27">
        <v>0</v>
      </c>
      <c r="M360" s="28">
        <f t="shared" si="101"/>
        <v>3181000</v>
      </c>
      <c r="N360" s="98">
        <v>0</v>
      </c>
      <c r="O360" s="84">
        <v>0</v>
      </c>
      <c r="P360" s="89">
        <f t="shared" si="102"/>
        <v>3573000</v>
      </c>
      <c r="Q360" s="27">
        <f t="shared" si="103"/>
        <v>0</v>
      </c>
      <c r="R360" s="28">
        <f t="shared" si="104"/>
        <v>3573000</v>
      </c>
    </row>
    <row r="361" spans="1:18" s="2" customFormat="1">
      <c r="A361" s="155" t="s">
        <v>664</v>
      </c>
      <c r="B361" s="21" t="s">
        <v>512</v>
      </c>
      <c r="C361" s="21"/>
      <c r="D361" s="115"/>
      <c r="E361" s="20" t="s">
        <v>54</v>
      </c>
      <c r="F361" s="11" t="s">
        <v>287</v>
      </c>
      <c r="G361" s="127"/>
      <c r="H361" s="13"/>
      <c r="I361" s="12" t="s">
        <v>82</v>
      </c>
      <c r="J361" s="146" t="s">
        <v>742</v>
      </c>
      <c r="K361" s="89">
        <v>3181000</v>
      </c>
      <c r="L361" s="27">
        <v>240000</v>
      </c>
      <c r="M361" s="28">
        <f t="shared" si="101"/>
        <v>3421000</v>
      </c>
      <c r="N361" s="98">
        <v>0</v>
      </c>
      <c r="O361" s="84">
        <v>0</v>
      </c>
      <c r="P361" s="89">
        <f t="shared" si="102"/>
        <v>3573000</v>
      </c>
      <c r="Q361" s="27">
        <f t="shared" si="103"/>
        <v>280000</v>
      </c>
      <c r="R361" s="28">
        <f t="shared" ref="R361:R383" si="105">SUM(P361+Q361)</f>
        <v>3853000</v>
      </c>
    </row>
    <row r="362" spans="1:18" s="2" customFormat="1">
      <c r="A362" s="155" t="s">
        <v>664</v>
      </c>
      <c r="B362" s="21" t="s">
        <v>513</v>
      </c>
      <c r="C362" s="21"/>
      <c r="D362" s="115"/>
      <c r="E362" s="20" t="s">
        <v>54</v>
      </c>
      <c r="F362" s="11" t="s">
        <v>514</v>
      </c>
      <c r="G362" s="127"/>
      <c r="H362" s="13"/>
      <c r="I362" s="12" t="s">
        <v>294</v>
      </c>
      <c r="J362" s="146" t="s">
        <v>742</v>
      </c>
      <c r="K362" s="89">
        <v>1124000</v>
      </c>
      <c r="L362" s="27">
        <v>48000</v>
      </c>
      <c r="M362" s="28">
        <f t="shared" si="101"/>
        <v>1172000</v>
      </c>
      <c r="N362" s="98">
        <v>0</v>
      </c>
      <c r="O362" s="84">
        <v>0</v>
      </c>
      <c r="P362" s="89">
        <f t="shared" si="102"/>
        <v>1263000</v>
      </c>
      <c r="Q362" s="27">
        <f t="shared" si="103"/>
        <v>56000</v>
      </c>
      <c r="R362" s="28">
        <f t="shared" si="105"/>
        <v>1319000</v>
      </c>
    </row>
    <row r="363" spans="1:18" s="2" customFormat="1">
      <c r="A363" s="155" t="s">
        <v>515</v>
      </c>
      <c r="B363" s="21" t="s">
        <v>513</v>
      </c>
      <c r="C363" s="21"/>
      <c r="D363" s="115"/>
      <c r="E363" s="20" t="s">
        <v>54</v>
      </c>
      <c r="F363" s="11" t="s">
        <v>218</v>
      </c>
      <c r="G363" s="127"/>
      <c r="H363" s="13"/>
      <c r="I363" s="12" t="s">
        <v>294</v>
      </c>
      <c r="J363" s="146" t="s">
        <v>742</v>
      </c>
      <c r="K363" s="89">
        <v>1124000</v>
      </c>
      <c r="L363" s="27">
        <v>48000</v>
      </c>
      <c r="M363" s="28">
        <f t="shared" si="101"/>
        <v>1172000</v>
      </c>
      <c r="N363" s="98">
        <v>0</v>
      </c>
      <c r="O363" s="84">
        <v>0</v>
      </c>
      <c r="P363" s="89">
        <f t="shared" si="102"/>
        <v>1263000</v>
      </c>
      <c r="Q363" s="27">
        <f t="shared" si="103"/>
        <v>56000</v>
      </c>
      <c r="R363" s="28">
        <f t="shared" si="105"/>
        <v>1319000</v>
      </c>
    </row>
    <row r="364" spans="1:18" s="2" customFormat="1" ht="26.4">
      <c r="A364" s="157" t="s">
        <v>645</v>
      </c>
      <c r="B364" s="21" t="s">
        <v>516</v>
      </c>
      <c r="C364" s="21"/>
      <c r="D364" s="115"/>
      <c r="E364" s="20" t="s">
        <v>54</v>
      </c>
      <c r="F364" s="11" t="s">
        <v>218</v>
      </c>
      <c r="G364" s="127"/>
      <c r="H364" s="13"/>
      <c r="I364" s="12" t="s">
        <v>294</v>
      </c>
      <c r="J364" s="146" t="s">
        <v>742</v>
      </c>
      <c r="K364" s="89">
        <v>2247000</v>
      </c>
      <c r="L364" s="27">
        <v>96000</v>
      </c>
      <c r="M364" s="28">
        <f t="shared" si="101"/>
        <v>2343000</v>
      </c>
      <c r="N364" s="98">
        <v>0</v>
      </c>
      <c r="O364" s="84">
        <v>0</v>
      </c>
      <c r="P364" s="89">
        <f t="shared" si="102"/>
        <v>2524000</v>
      </c>
      <c r="Q364" s="27">
        <f t="shared" si="103"/>
        <v>112000</v>
      </c>
      <c r="R364" s="28">
        <f t="shared" si="105"/>
        <v>2636000</v>
      </c>
    </row>
    <row r="365" spans="1:18" s="2" customFormat="1">
      <c r="A365" s="155" t="s">
        <v>517</v>
      </c>
      <c r="B365" s="21" t="s">
        <v>518</v>
      </c>
      <c r="C365" s="21"/>
      <c r="D365" s="115"/>
      <c r="E365" s="20" t="s">
        <v>54</v>
      </c>
      <c r="F365" s="11" t="s">
        <v>55</v>
      </c>
      <c r="G365" s="127"/>
      <c r="H365" s="13"/>
      <c r="I365" s="12" t="s">
        <v>294</v>
      </c>
      <c r="J365" s="146" t="s">
        <v>742</v>
      </c>
      <c r="K365" s="89">
        <v>331000</v>
      </c>
      <c r="L365" s="27">
        <v>0</v>
      </c>
      <c r="M365" s="28">
        <f t="shared" si="101"/>
        <v>331000</v>
      </c>
      <c r="N365" s="98">
        <v>0</v>
      </c>
      <c r="O365" s="84">
        <v>0</v>
      </c>
      <c r="P365" s="89">
        <f t="shared" si="102"/>
        <v>372000</v>
      </c>
      <c r="Q365" s="27">
        <f t="shared" si="103"/>
        <v>0</v>
      </c>
      <c r="R365" s="28">
        <f t="shared" si="105"/>
        <v>372000</v>
      </c>
    </row>
    <row r="366" spans="1:18" s="2" customFormat="1">
      <c r="A366" s="155" t="s">
        <v>519</v>
      </c>
      <c r="B366" s="21" t="s">
        <v>520</v>
      </c>
      <c r="C366" s="21"/>
      <c r="D366" s="115"/>
      <c r="E366" s="20" t="s">
        <v>54</v>
      </c>
      <c r="F366" s="11" t="s">
        <v>55</v>
      </c>
      <c r="G366" s="127"/>
      <c r="H366" s="13"/>
      <c r="I366" s="12" t="s">
        <v>82</v>
      </c>
      <c r="J366" s="146" t="s">
        <v>742</v>
      </c>
      <c r="K366" s="89">
        <v>3581000</v>
      </c>
      <c r="L366" s="27">
        <v>270000</v>
      </c>
      <c r="M366" s="28">
        <f t="shared" si="101"/>
        <v>3851000</v>
      </c>
      <c r="N366" s="98">
        <v>0</v>
      </c>
      <c r="O366" s="84">
        <v>0</v>
      </c>
      <c r="P366" s="89">
        <f t="shared" si="102"/>
        <v>4023000</v>
      </c>
      <c r="Q366" s="27">
        <f t="shared" si="103"/>
        <v>314000</v>
      </c>
      <c r="R366" s="28">
        <f t="shared" si="105"/>
        <v>4337000</v>
      </c>
    </row>
    <row r="367" spans="1:18" s="2" customFormat="1">
      <c r="A367" s="157" t="s">
        <v>519</v>
      </c>
      <c r="B367" s="21" t="s">
        <v>666</v>
      </c>
      <c r="C367" s="21"/>
      <c r="D367" s="115"/>
      <c r="E367" s="20" t="s">
        <v>54</v>
      </c>
      <c r="F367" s="11" t="s">
        <v>84</v>
      </c>
      <c r="G367" s="127"/>
      <c r="H367" s="13"/>
      <c r="I367" s="12" t="s">
        <v>82</v>
      </c>
      <c r="J367" s="146" t="s">
        <v>742</v>
      </c>
      <c r="K367" s="89">
        <v>812000</v>
      </c>
      <c r="L367" s="27">
        <v>114000</v>
      </c>
      <c r="M367" s="28">
        <f t="shared" si="101"/>
        <v>926000</v>
      </c>
      <c r="N367" s="98">
        <v>0</v>
      </c>
      <c r="O367" s="84">
        <v>0</v>
      </c>
      <c r="P367" s="89">
        <f t="shared" si="102"/>
        <v>913000</v>
      </c>
      <c r="Q367" s="27">
        <f t="shared" si="103"/>
        <v>133000</v>
      </c>
      <c r="R367" s="28">
        <f t="shared" si="105"/>
        <v>1046000</v>
      </c>
    </row>
    <row r="368" spans="1:18" s="2" customFormat="1">
      <c r="A368" s="155" t="s">
        <v>521</v>
      </c>
      <c r="B368" s="21" t="s">
        <v>513</v>
      </c>
      <c r="C368" s="21" t="s">
        <v>165</v>
      </c>
      <c r="D368" s="115"/>
      <c r="E368" s="20" t="s">
        <v>54</v>
      </c>
      <c r="F368" s="11" t="s">
        <v>55</v>
      </c>
      <c r="G368" s="127"/>
      <c r="H368" s="13"/>
      <c r="I368" s="12" t="s">
        <v>294</v>
      </c>
      <c r="J368" s="146" t="s">
        <v>742</v>
      </c>
      <c r="K368" s="89">
        <v>0</v>
      </c>
      <c r="L368" s="27">
        <v>60000</v>
      </c>
      <c r="M368" s="28">
        <f t="shared" si="101"/>
        <v>60000</v>
      </c>
      <c r="N368" s="98">
        <v>0</v>
      </c>
      <c r="O368" s="84">
        <v>0</v>
      </c>
      <c r="P368" s="89">
        <f t="shared" si="102"/>
        <v>0</v>
      </c>
      <c r="Q368" s="27">
        <f t="shared" si="103"/>
        <v>70000</v>
      </c>
      <c r="R368" s="28">
        <f t="shared" si="105"/>
        <v>70000</v>
      </c>
    </row>
    <row r="369" spans="1:18" s="2" customFormat="1">
      <c r="A369" s="155" t="s">
        <v>522</v>
      </c>
      <c r="B369" s="21" t="s">
        <v>523</v>
      </c>
      <c r="C369" s="21"/>
      <c r="D369" s="115"/>
      <c r="E369" s="20" t="s">
        <v>54</v>
      </c>
      <c r="F369" s="11" t="s">
        <v>218</v>
      </c>
      <c r="G369" s="127"/>
      <c r="H369" s="13"/>
      <c r="I369" s="12" t="s">
        <v>313</v>
      </c>
      <c r="J369" s="146" t="s">
        <v>742</v>
      </c>
      <c r="K369" s="89">
        <v>0</v>
      </c>
      <c r="L369" s="27">
        <v>182000</v>
      </c>
      <c r="M369" s="28">
        <f t="shared" si="101"/>
        <v>182000</v>
      </c>
      <c r="N369" s="98">
        <v>0</v>
      </c>
      <c r="O369" s="84">
        <v>0</v>
      </c>
      <c r="P369" s="89">
        <f t="shared" si="102"/>
        <v>0</v>
      </c>
      <c r="Q369" s="27">
        <f t="shared" si="103"/>
        <v>212000</v>
      </c>
      <c r="R369" s="28">
        <f t="shared" si="105"/>
        <v>212000</v>
      </c>
    </row>
    <row r="370" spans="1:18" s="2" customFormat="1">
      <c r="A370" s="155" t="s">
        <v>524</v>
      </c>
      <c r="B370" s="21" t="s">
        <v>525</v>
      </c>
      <c r="C370" s="21"/>
      <c r="D370" s="115"/>
      <c r="E370" s="20" t="s">
        <v>54</v>
      </c>
      <c r="F370" s="11" t="s">
        <v>84</v>
      </c>
      <c r="G370" s="127"/>
      <c r="H370" s="13"/>
      <c r="I370" s="12" t="s">
        <v>82</v>
      </c>
      <c r="J370" s="146" t="s">
        <v>742</v>
      </c>
      <c r="K370" s="89">
        <v>17000</v>
      </c>
      <c r="L370" s="27">
        <v>0</v>
      </c>
      <c r="M370" s="28">
        <f t="shared" si="101"/>
        <v>17000</v>
      </c>
      <c r="N370" s="98">
        <v>0</v>
      </c>
      <c r="O370" s="84">
        <v>0</v>
      </c>
      <c r="P370" s="89">
        <f t="shared" si="102"/>
        <v>20000</v>
      </c>
      <c r="Q370" s="27">
        <f t="shared" si="103"/>
        <v>0</v>
      </c>
      <c r="R370" s="28">
        <f t="shared" si="105"/>
        <v>20000</v>
      </c>
    </row>
    <row r="371" spans="1:18" s="2" customFormat="1">
      <c r="A371" s="155" t="s">
        <v>526</v>
      </c>
      <c r="B371" s="21" t="s">
        <v>527</v>
      </c>
      <c r="C371" s="21" t="s">
        <v>207</v>
      </c>
      <c r="D371" s="115"/>
      <c r="E371" s="20" t="s">
        <v>54</v>
      </c>
      <c r="F371" s="11" t="s">
        <v>84</v>
      </c>
      <c r="G371" s="127"/>
      <c r="H371" s="13"/>
      <c r="I371" s="12" t="s">
        <v>82</v>
      </c>
      <c r="J371" s="146" t="s">
        <v>742</v>
      </c>
      <c r="K371" s="89">
        <v>17000</v>
      </c>
      <c r="L371" s="27">
        <v>0</v>
      </c>
      <c r="M371" s="28">
        <f t="shared" si="101"/>
        <v>17000</v>
      </c>
      <c r="N371" s="98">
        <v>0</v>
      </c>
      <c r="O371" s="84">
        <v>0</v>
      </c>
      <c r="P371" s="89">
        <f t="shared" si="102"/>
        <v>20000</v>
      </c>
      <c r="Q371" s="27">
        <f t="shared" si="103"/>
        <v>0</v>
      </c>
      <c r="R371" s="28">
        <f t="shared" si="105"/>
        <v>20000</v>
      </c>
    </row>
    <row r="372" spans="1:18" s="2" customFormat="1">
      <c r="A372" s="155" t="s">
        <v>528</v>
      </c>
      <c r="B372" s="21" t="s">
        <v>529</v>
      </c>
      <c r="C372" s="21"/>
      <c r="D372" s="115"/>
      <c r="E372" s="20" t="s">
        <v>54</v>
      </c>
      <c r="F372" s="11" t="s">
        <v>84</v>
      </c>
      <c r="G372" s="127"/>
      <c r="H372" s="13"/>
      <c r="I372" s="12" t="s">
        <v>82</v>
      </c>
      <c r="J372" s="146" t="s">
        <v>742</v>
      </c>
      <c r="K372" s="89">
        <v>4539000</v>
      </c>
      <c r="L372" s="27">
        <v>357000</v>
      </c>
      <c r="M372" s="28">
        <f t="shared" si="101"/>
        <v>4896000</v>
      </c>
      <c r="N372" s="98">
        <v>0</v>
      </c>
      <c r="O372" s="84">
        <v>0</v>
      </c>
      <c r="P372" s="89">
        <f t="shared" si="102"/>
        <v>5099000</v>
      </c>
      <c r="Q372" s="27">
        <f t="shared" si="103"/>
        <v>416000</v>
      </c>
      <c r="R372" s="28">
        <f t="shared" si="105"/>
        <v>5515000</v>
      </c>
    </row>
    <row r="373" spans="1:18" s="2" customFormat="1">
      <c r="A373" s="155" t="s">
        <v>526</v>
      </c>
      <c r="B373" s="21" t="s">
        <v>529</v>
      </c>
      <c r="C373" s="21" t="s">
        <v>594</v>
      </c>
      <c r="D373" s="115"/>
      <c r="E373" s="20" t="s">
        <v>54</v>
      </c>
      <c r="F373" s="11" t="s">
        <v>84</v>
      </c>
      <c r="G373" s="127"/>
      <c r="H373" s="13"/>
      <c r="I373" s="12" t="s">
        <v>82</v>
      </c>
      <c r="J373" s="146" t="s">
        <v>742</v>
      </c>
      <c r="K373" s="89">
        <v>147000</v>
      </c>
      <c r="L373" s="27">
        <v>0</v>
      </c>
      <c r="M373" s="28">
        <f t="shared" si="101"/>
        <v>147000</v>
      </c>
      <c r="N373" s="98">
        <v>0</v>
      </c>
      <c r="O373" s="84">
        <v>0</v>
      </c>
      <c r="P373" s="89">
        <f t="shared" si="102"/>
        <v>166000</v>
      </c>
      <c r="Q373" s="27">
        <f t="shared" si="103"/>
        <v>0</v>
      </c>
      <c r="R373" s="28">
        <f t="shared" si="105"/>
        <v>166000</v>
      </c>
    </row>
    <row r="374" spans="1:18" s="2" customFormat="1">
      <c r="A374" s="155" t="s">
        <v>530</v>
      </c>
      <c r="B374" s="21" t="s">
        <v>531</v>
      </c>
      <c r="C374" s="21" t="s">
        <v>50</v>
      </c>
      <c r="D374" s="115"/>
      <c r="E374" s="20" t="s">
        <v>54</v>
      </c>
      <c r="F374" s="11" t="s">
        <v>84</v>
      </c>
      <c r="G374" s="127"/>
      <c r="H374" s="13"/>
      <c r="I374" s="12" t="s">
        <v>82</v>
      </c>
      <c r="J374" s="146" t="s">
        <v>742</v>
      </c>
      <c r="K374" s="89">
        <v>2223000</v>
      </c>
      <c r="L374" s="27">
        <v>212000</v>
      </c>
      <c r="M374" s="28">
        <f t="shared" si="101"/>
        <v>2435000</v>
      </c>
      <c r="N374" s="98">
        <v>0</v>
      </c>
      <c r="O374" s="84">
        <v>0</v>
      </c>
      <c r="P374" s="89">
        <f t="shared" si="102"/>
        <v>2497000</v>
      </c>
      <c r="Q374" s="27">
        <f t="shared" si="103"/>
        <v>247000</v>
      </c>
      <c r="R374" s="28">
        <f t="shared" si="105"/>
        <v>2744000</v>
      </c>
    </row>
    <row r="375" spans="1:18" s="2" customFormat="1">
      <c r="A375" s="155" t="s">
        <v>532</v>
      </c>
      <c r="B375" s="21" t="s">
        <v>533</v>
      </c>
      <c r="C375" s="21"/>
      <c r="D375" s="115"/>
      <c r="E375" s="20" t="s">
        <v>54</v>
      </c>
      <c r="F375" s="11" t="s">
        <v>84</v>
      </c>
      <c r="G375" s="127"/>
      <c r="H375" s="13"/>
      <c r="I375" s="12" t="s">
        <v>313</v>
      </c>
      <c r="J375" s="146" t="s">
        <v>742</v>
      </c>
      <c r="K375" s="89">
        <v>34000</v>
      </c>
      <c r="L375" s="27">
        <v>0</v>
      </c>
      <c r="M375" s="28">
        <f t="shared" si="101"/>
        <v>34000</v>
      </c>
      <c r="N375" s="98">
        <v>0</v>
      </c>
      <c r="O375" s="84">
        <v>0</v>
      </c>
      <c r="P375" s="89">
        <f t="shared" si="102"/>
        <v>39000</v>
      </c>
      <c r="Q375" s="27">
        <f t="shared" si="103"/>
        <v>0</v>
      </c>
      <c r="R375" s="28">
        <f t="shared" si="105"/>
        <v>39000</v>
      </c>
    </row>
    <row r="376" spans="1:18" s="2" customFormat="1">
      <c r="A376" s="155" t="s">
        <v>534</v>
      </c>
      <c r="B376" s="21" t="s">
        <v>535</v>
      </c>
      <c r="C376" s="21"/>
      <c r="D376" s="115"/>
      <c r="E376" s="20" t="s">
        <v>54</v>
      </c>
      <c r="F376" s="11" t="s">
        <v>84</v>
      </c>
      <c r="G376" s="127"/>
      <c r="H376" s="13"/>
      <c r="I376" s="12" t="s">
        <v>82</v>
      </c>
      <c r="J376" s="146" t="s">
        <v>742</v>
      </c>
      <c r="K376" s="89">
        <v>4583000</v>
      </c>
      <c r="L376" s="27">
        <v>0</v>
      </c>
      <c r="M376" s="28">
        <f t="shared" si="101"/>
        <v>4583000</v>
      </c>
      <c r="N376" s="98">
        <v>0</v>
      </c>
      <c r="O376" s="84">
        <v>0</v>
      </c>
      <c r="P376" s="89">
        <f t="shared" si="102"/>
        <v>5148000</v>
      </c>
      <c r="Q376" s="27">
        <f t="shared" si="103"/>
        <v>0</v>
      </c>
      <c r="R376" s="28">
        <f t="shared" si="105"/>
        <v>5148000</v>
      </c>
    </row>
    <row r="377" spans="1:18" s="2" customFormat="1">
      <c r="A377" s="155" t="s">
        <v>536</v>
      </c>
      <c r="B377" s="21" t="s">
        <v>537</v>
      </c>
      <c r="C377" s="21" t="s">
        <v>115</v>
      </c>
      <c r="D377" s="115"/>
      <c r="E377" s="20" t="s">
        <v>54</v>
      </c>
      <c r="F377" s="11" t="s">
        <v>84</v>
      </c>
      <c r="G377" s="127"/>
      <c r="H377" s="13"/>
      <c r="I377" s="12" t="s">
        <v>379</v>
      </c>
      <c r="J377" s="146" t="s">
        <v>742</v>
      </c>
      <c r="K377" s="89">
        <v>3181000</v>
      </c>
      <c r="L377" s="27">
        <v>0</v>
      </c>
      <c r="M377" s="28">
        <f t="shared" si="101"/>
        <v>3181000</v>
      </c>
      <c r="N377" s="98">
        <v>0</v>
      </c>
      <c r="O377" s="84">
        <v>0</v>
      </c>
      <c r="P377" s="89">
        <f t="shared" si="102"/>
        <v>3573000</v>
      </c>
      <c r="Q377" s="27">
        <f t="shared" si="103"/>
        <v>0</v>
      </c>
      <c r="R377" s="28">
        <f t="shared" si="105"/>
        <v>3573000</v>
      </c>
    </row>
    <row r="378" spans="1:18" s="2" customFormat="1">
      <c r="A378" s="157" t="s">
        <v>646</v>
      </c>
      <c r="B378" s="21" t="s">
        <v>538</v>
      </c>
      <c r="C378" s="21" t="s">
        <v>115</v>
      </c>
      <c r="D378" s="115"/>
      <c r="E378" s="20" t="s">
        <v>54</v>
      </c>
      <c r="F378" s="11" t="s">
        <v>84</v>
      </c>
      <c r="G378" s="127"/>
      <c r="H378" s="13"/>
      <c r="I378" s="12" t="s">
        <v>379</v>
      </c>
      <c r="J378" s="146" t="s">
        <v>742</v>
      </c>
      <c r="K378" s="89">
        <v>0</v>
      </c>
      <c r="L378" s="27">
        <v>240000</v>
      </c>
      <c r="M378" s="28">
        <f t="shared" si="101"/>
        <v>240000</v>
      </c>
      <c r="N378" s="98">
        <v>0</v>
      </c>
      <c r="O378" s="84">
        <v>0</v>
      </c>
      <c r="P378" s="89">
        <f t="shared" si="102"/>
        <v>0</v>
      </c>
      <c r="Q378" s="27">
        <f t="shared" si="103"/>
        <v>280000</v>
      </c>
      <c r="R378" s="28">
        <f t="shared" si="105"/>
        <v>280000</v>
      </c>
    </row>
    <row r="379" spans="1:18" s="2" customFormat="1">
      <c r="A379" s="157" t="s">
        <v>646</v>
      </c>
      <c r="B379" s="21" t="s">
        <v>539</v>
      </c>
      <c r="C379" s="21" t="s">
        <v>115</v>
      </c>
      <c r="D379" s="115"/>
      <c r="E379" s="20" t="s">
        <v>54</v>
      </c>
      <c r="F379" s="11" t="s">
        <v>84</v>
      </c>
      <c r="G379" s="127"/>
      <c r="H379" s="13"/>
      <c r="I379" s="12" t="s">
        <v>249</v>
      </c>
      <c r="J379" s="146" t="s">
        <v>742</v>
      </c>
      <c r="K379" s="89">
        <v>0</v>
      </c>
      <c r="L379" s="27">
        <v>13000</v>
      </c>
      <c r="M379" s="28">
        <f t="shared" si="101"/>
        <v>13000</v>
      </c>
      <c r="N379" s="98">
        <v>0</v>
      </c>
      <c r="O379" s="84">
        <v>0</v>
      </c>
      <c r="P379" s="89">
        <f t="shared" si="102"/>
        <v>0</v>
      </c>
      <c r="Q379" s="27">
        <f t="shared" si="103"/>
        <v>16000</v>
      </c>
      <c r="R379" s="28">
        <f t="shared" si="105"/>
        <v>16000</v>
      </c>
    </row>
    <row r="380" spans="1:18" s="2" customFormat="1" ht="26.4">
      <c r="A380" s="157" t="s">
        <v>647</v>
      </c>
      <c r="B380" s="21" t="s">
        <v>540</v>
      </c>
      <c r="C380" s="21" t="s">
        <v>115</v>
      </c>
      <c r="D380" s="115"/>
      <c r="E380" s="20" t="s">
        <v>54</v>
      </c>
      <c r="F380" s="11" t="s">
        <v>84</v>
      </c>
      <c r="G380" s="127"/>
      <c r="H380" s="13"/>
      <c r="I380" s="12" t="s">
        <v>541</v>
      </c>
      <c r="J380" s="146" t="s">
        <v>742</v>
      </c>
      <c r="K380" s="89">
        <v>1377000</v>
      </c>
      <c r="L380" s="27">
        <v>97000</v>
      </c>
      <c r="M380" s="28">
        <f t="shared" si="101"/>
        <v>1474000</v>
      </c>
      <c r="N380" s="98">
        <v>0</v>
      </c>
      <c r="O380" s="84">
        <v>0</v>
      </c>
      <c r="P380" s="89">
        <f t="shared" si="102"/>
        <v>1547000</v>
      </c>
      <c r="Q380" s="27">
        <f t="shared" si="103"/>
        <v>113000</v>
      </c>
      <c r="R380" s="28">
        <f t="shared" si="105"/>
        <v>1660000</v>
      </c>
    </row>
    <row r="381" spans="1:18" s="2" customFormat="1" ht="39.6">
      <c r="A381" s="155" t="s">
        <v>250</v>
      </c>
      <c r="B381" s="21" t="s">
        <v>542</v>
      </c>
      <c r="C381" s="21"/>
      <c r="D381" s="115"/>
      <c r="E381" s="20" t="s">
        <v>151</v>
      </c>
      <c r="F381" s="11" t="s">
        <v>151</v>
      </c>
      <c r="G381" s="127"/>
      <c r="H381" s="13"/>
      <c r="I381" s="12" t="s">
        <v>193</v>
      </c>
      <c r="J381" s="146" t="s">
        <v>742</v>
      </c>
      <c r="K381" s="89">
        <v>0</v>
      </c>
      <c r="L381" s="27">
        <v>5300000</v>
      </c>
      <c r="M381" s="28">
        <f t="shared" si="101"/>
        <v>5300000</v>
      </c>
      <c r="N381" s="98">
        <v>0</v>
      </c>
      <c r="O381" s="84">
        <v>0</v>
      </c>
      <c r="P381" s="89">
        <f t="shared" si="102"/>
        <v>0</v>
      </c>
      <c r="Q381" s="27">
        <f t="shared" si="103"/>
        <v>6162000</v>
      </c>
      <c r="R381" s="28">
        <f t="shared" si="105"/>
        <v>6162000</v>
      </c>
    </row>
    <row r="382" spans="1:18" s="2" customFormat="1">
      <c r="A382" s="155" t="s">
        <v>250</v>
      </c>
      <c r="B382" s="21" t="s">
        <v>546</v>
      </c>
      <c r="C382" s="21"/>
      <c r="D382" s="115"/>
      <c r="E382" s="20" t="s">
        <v>83</v>
      </c>
      <c r="F382" s="11" t="s">
        <v>84</v>
      </c>
      <c r="G382" s="127"/>
      <c r="H382" s="13"/>
      <c r="I382" s="12" t="s">
        <v>60</v>
      </c>
      <c r="J382" s="146" t="s">
        <v>742</v>
      </c>
      <c r="K382" s="89">
        <v>2168000</v>
      </c>
      <c r="L382" s="27">
        <v>0</v>
      </c>
      <c r="M382" s="28">
        <f t="shared" si="101"/>
        <v>2168000</v>
      </c>
      <c r="N382" s="98">
        <v>0</v>
      </c>
      <c r="O382" s="84">
        <v>0</v>
      </c>
      <c r="P382" s="89">
        <f t="shared" si="102"/>
        <v>2436000</v>
      </c>
      <c r="Q382" s="27">
        <f t="shared" si="103"/>
        <v>0</v>
      </c>
      <c r="R382" s="28">
        <f t="shared" si="105"/>
        <v>2436000</v>
      </c>
    </row>
    <row r="383" spans="1:18" s="2" customFormat="1">
      <c r="A383" s="155" t="s">
        <v>547</v>
      </c>
      <c r="B383" s="130" t="s">
        <v>637</v>
      </c>
      <c r="C383" s="21"/>
      <c r="D383" s="115"/>
      <c r="E383" s="20" t="s">
        <v>83</v>
      </c>
      <c r="F383" s="11" t="s">
        <v>84</v>
      </c>
      <c r="G383" s="127"/>
      <c r="H383" s="13"/>
      <c r="I383" s="12" t="s">
        <v>667</v>
      </c>
      <c r="J383" s="146" t="s">
        <v>742</v>
      </c>
      <c r="K383" s="89">
        <v>6168000</v>
      </c>
      <c r="L383" s="27">
        <v>1037000</v>
      </c>
      <c r="M383" s="28">
        <f t="shared" si="101"/>
        <v>7205000</v>
      </c>
      <c r="N383" s="98">
        <v>0</v>
      </c>
      <c r="O383" s="84">
        <v>0</v>
      </c>
      <c r="P383" s="89">
        <f t="shared" si="102"/>
        <v>6928000</v>
      </c>
      <c r="Q383" s="27">
        <f t="shared" si="103"/>
        <v>1206000</v>
      </c>
      <c r="R383" s="28">
        <f t="shared" si="105"/>
        <v>8134000</v>
      </c>
    </row>
    <row r="384" spans="1:18" s="2" customFormat="1" ht="13.8" thickBot="1">
      <c r="A384" s="158" t="s">
        <v>27</v>
      </c>
      <c r="B384" s="91"/>
      <c r="C384" s="91"/>
      <c r="D384" s="113"/>
      <c r="E384" s="92"/>
      <c r="F384" s="92"/>
      <c r="G384" s="93"/>
      <c r="H384" s="93"/>
      <c r="I384" s="93"/>
      <c r="J384" s="93"/>
      <c r="K384" s="96">
        <f t="shared" ref="K384:R384" si="106">SUM(K348:K383)</f>
        <v>67569000</v>
      </c>
      <c r="L384" s="94">
        <f t="shared" si="106"/>
        <v>9559000</v>
      </c>
      <c r="M384" s="94">
        <f t="shared" si="106"/>
        <v>77128000</v>
      </c>
      <c r="N384" s="97">
        <f t="shared" si="106"/>
        <v>0</v>
      </c>
      <c r="O384" s="94">
        <f t="shared" si="106"/>
        <v>0</v>
      </c>
      <c r="P384" s="94">
        <f t="shared" si="106"/>
        <v>75908000</v>
      </c>
      <c r="Q384" s="94">
        <f t="shared" si="106"/>
        <v>11124000</v>
      </c>
      <c r="R384" s="94">
        <f t="shared" si="106"/>
        <v>87032000</v>
      </c>
    </row>
    <row r="385" spans="1:18" s="2" customFormat="1" ht="16.2" thickTop="1">
      <c r="A385" s="22" t="s">
        <v>548</v>
      </c>
      <c r="B385" s="14"/>
      <c r="C385" s="14"/>
      <c r="D385" s="114"/>
      <c r="E385" s="15"/>
      <c r="F385" s="15"/>
      <c r="G385" s="16"/>
      <c r="H385" s="16"/>
      <c r="I385" s="16"/>
      <c r="J385" s="16"/>
      <c r="K385" s="25"/>
      <c r="L385" s="25"/>
      <c r="M385" s="26"/>
      <c r="N385" s="99"/>
      <c r="O385" s="85"/>
      <c r="P385" s="153"/>
      <c r="Q385" s="25"/>
      <c r="R385" s="26"/>
    </row>
    <row r="386" spans="1:18" s="2" customFormat="1">
      <c r="A386" s="155" t="s">
        <v>549</v>
      </c>
      <c r="B386" s="130" t="s">
        <v>636</v>
      </c>
      <c r="C386" s="21"/>
      <c r="D386" s="115"/>
      <c r="E386" s="20" t="s">
        <v>54</v>
      </c>
      <c r="F386" s="11" t="s">
        <v>55</v>
      </c>
      <c r="G386" s="127"/>
      <c r="H386" s="13"/>
      <c r="I386" s="12" t="s">
        <v>313</v>
      </c>
      <c r="J386" s="146" t="s">
        <v>742</v>
      </c>
      <c r="K386" s="89">
        <v>1978000</v>
      </c>
      <c r="L386" s="27">
        <v>153000</v>
      </c>
      <c r="M386" s="28">
        <f t="shared" ref="M386:M421" si="107">SUM(K386+L386)</f>
        <v>2131000</v>
      </c>
      <c r="N386" s="98">
        <v>0</v>
      </c>
      <c r="O386" s="84">
        <v>0</v>
      </c>
      <c r="P386" s="89">
        <f t="shared" ref="P386:P421" si="108">IF(J386="TG",ROUNDUP((K386+N386)*($L$6/$K$6),-3),ROUNDUP((K386+N386)*($L$8/$K$8),-3))</f>
        <v>2222000</v>
      </c>
      <c r="Q386" s="27">
        <f t="shared" ref="Q386:Q421" si="109">ROUNDUP((L386+O386)*($L$7/$K$7),-3)</f>
        <v>178000</v>
      </c>
      <c r="R386" s="28">
        <f t="shared" ref="R386:R421" si="110">SUM(P386+Q386)</f>
        <v>2400000</v>
      </c>
    </row>
    <row r="387" spans="1:18" s="2" customFormat="1">
      <c r="A387" s="155" t="s">
        <v>549</v>
      </c>
      <c r="B387" s="130" t="s">
        <v>550</v>
      </c>
      <c r="C387" s="21"/>
      <c r="D387" s="115"/>
      <c r="E387" s="20" t="s">
        <v>54</v>
      </c>
      <c r="F387" s="11" t="s">
        <v>55</v>
      </c>
      <c r="G387" s="127"/>
      <c r="H387" s="13"/>
      <c r="I387" s="12" t="s">
        <v>313</v>
      </c>
      <c r="J387" s="146" t="s">
        <v>742</v>
      </c>
      <c r="K387" s="89">
        <v>446000</v>
      </c>
      <c r="L387" s="27">
        <v>38000</v>
      </c>
      <c r="M387" s="28">
        <f t="shared" si="107"/>
        <v>484000</v>
      </c>
      <c r="N387" s="98">
        <v>0</v>
      </c>
      <c r="O387" s="84">
        <v>0</v>
      </c>
      <c r="P387" s="89">
        <f t="shared" si="108"/>
        <v>501000</v>
      </c>
      <c r="Q387" s="27">
        <f t="shared" si="109"/>
        <v>45000</v>
      </c>
      <c r="R387" s="28">
        <f t="shared" si="110"/>
        <v>546000</v>
      </c>
    </row>
    <row r="388" spans="1:18" s="2" customFormat="1">
      <c r="A388" s="155" t="s">
        <v>551</v>
      </c>
      <c r="B388" s="130" t="s">
        <v>635</v>
      </c>
      <c r="C388" s="21"/>
      <c r="D388" s="115"/>
      <c r="E388" s="20" t="s">
        <v>54</v>
      </c>
      <c r="F388" s="11" t="s">
        <v>55</v>
      </c>
      <c r="G388" s="127"/>
      <c r="H388" s="13"/>
      <c r="I388" s="12" t="s">
        <v>668</v>
      </c>
      <c r="J388" s="146" t="s">
        <v>742</v>
      </c>
      <c r="K388" s="89">
        <v>1978000</v>
      </c>
      <c r="L388" s="27">
        <v>0</v>
      </c>
      <c r="M388" s="154">
        <f t="shared" si="107"/>
        <v>1978000</v>
      </c>
      <c r="N388" s="98">
        <v>0</v>
      </c>
      <c r="O388" s="84">
        <v>0</v>
      </c>
      <c r="P388" s="89">
        <f t="shared" si="108"/>
        <v>2222000</v>
      </c>
      <c r="Q388" s="27">
        <f t="shared" si="109"/>
        <v>0</v>
      </c>
      <c r="R388" s="28">
        <f t="shared" si="110"/>
        <v>2222000</v>
      </c>
    </row>
    <row r="389" spans="1:18" s="2" customFormat="1">
      <c r="A389" s="155" t="s">
        <v>669</v>
      </c>
      <c r="B389" s="130" t="s">
        <v>634</v>
      </c>
      <c r="C389" s="21" t="s">
        <v>165</v>
      </c>
      <c r="D389" s="115"/>
      <c r="E389" s="20" t="s">
        <v>54</v>
      </c>
      <c r="F389" s="11" t="s">
        <v>55</v>
      </c>
      <c r="G389" s="127"/>
      <c r="H389" s="13"/>
      <c r="I389" s="12" t="s">
        <v>313</v>
      </c>
      <c r="J389" s="146" t="s">
        <v>742</v>
      </c>
      <c r="K389" s="89">
        <v>2423000</v>
      </c>
      <c r="L389" s="27">
        <v>209000</v>
      </c>
      <c r="M389" s="28">
        <f t="shared" si="107"/>
        <v>2632000</v>
      </c>
      <c r="N389" s="98">
        <v>0</v>
      </c>
      <c r="O389" s="84">
        <v>0</v>
      </c>
      <c r="P389" s="89">
        <f t="shared" si="108"/>
        <v>2722000</v>
      </c>
      <c r="Q389" s="27">
        <f t="shared" si="109"/>
        <v>243000</v>
      </c>
      <c r="R389" s="28">
        <f t="shared" si="110"/>
        <v>2965000</v>
      </c>
    </row>
    <row r="390" spans="1:18" s="2" customFormat="1">
      <c r="A390" s="155" t="s">
        <v>552</v>
      </c>
      <c r="B390" s="130" t="s">
        <v>634</v>
      </c>
      <c r="C390" s="21" t="s">
        <v>165</v>
      </c>
      <c r="D390" s="115"/>
      <c r="E390" s="20" t="s">
        <v>54</v>
      </c>
      <c r="F390" s="11" t="s">
        <v>55</v>
      </c>
      <c r="G390" s="127"/>
      <c r="H390" s="13"/>
      <c r="I390" s="12" t="s">
        <v>313</v>
      </c>
      <c r="J390" s="146" t="s">
        <v>742</v>
      </c>
      <c r="K390" s="89">
        <v>1421000</v>
      </c>
      <c r="L390" s="27">
        <v>204000</v>
      </c>
      <c r="M390" s="28">
        <f t="shared" si="107"/>
        <v>1625000</v>
      </c>
      <c r="N390" s="98">
        <v>0</v>
      </c>
      <c r="O390" s="84">
        <v>0</v>
      </c>
      <c r="P390" s="89">
        <f t="shared" si="108"/>
        <v>1597000</v>
      </c>
      <c r="Q390" s="27">
        <f t="shared" si="109"/>
        <v>238000</v>
      </c>
      <c r="R390" s="28">
        <f t="shared" si="110"/>
        <v>1835000</v>
      </c>
    </row>
    <row r="391" spans="1:18" s="2" customFormat="1">
      <c r="A391" s="155" t="s">
        <v>553</v>
      </c>
      <c r="B391" s="130" t="s">
        <v>633</v>
      </c>
      <c r="C391" s="21"/>
      <c r="D391" s="115"/>
      <c r="E391" s="20" t="s">
        <v>54</v>
      </c>
      <c r="F391" s="11" t="s">
        <v>218</v>
      </c>
      <c r="G391" s="127"/>
      <c r="H391" s="13"/>
      <c r="I391" s="12" t="s">
        <v>313</v>
      </c>
      <c r="J391" s="146" t="s">
        <v>742</v>
      </c>
      <c r="K391" s="89">
        <v>2980000</v>
      </c>
      <c r="L391" s="27">
        <v>226000</v>
      </c>
      <c r="M391" s="154">
        <f t="shared" si="107"/>
        <v>3206000</v>
      </c>
      <c r="N391" s="98">
        <v>0</v>
      </c>
      <c r="O391" s="84">
        <v>0</v>
      </c>
      <c r="P391" s="89">
        <f t="shared" si="108"/>
        <v>3348000</v>
      </c>
      <c r="Q391" s="27">
        <f t="shared" si="109"/>
        <v>263000</v>
      </c>
      <c r="R391" s="28">
        <f t="shared" si="110"/>
        <v>3611000</v>
      </c>
    </row>
    <row r="392" spans="1:18" s="2" customFormat="1">
      <c r="A392" s="155" t="s">
        <v>554</v>
      </c>
      <c r="B392" s="130" t="s">
        <v>670</v>
      </c>
      <c r="C392" s="21"/>
      <c r="D392" s="115"/>
      <c r="E392" s="20" t="s">
        <v>54</v>
      </c>
      <c r="F392" s="11" t="s">
        <v>508</v>
      </c>
      <c r="G392" s="127"/>
      <c r="H392" s="13"/>
      <c r="I392" s="12" t="s">
        <v>313</v>
      </c>
      <c r="J392" s="146" t="s">
        <v>742</v>
      </c>
      <c r="K392" s="89">
        <v>2379000</v>
      </c>
      <c r="L392" s="27">
        <v>182000</v>
      </c>
      <c r="M392" s="28">
        <f t="shared" si="107"/>
        <v>2561000</v>
      </c>
      <c r="N392" s="98">
        <v>0</v>
      </c>
      <c r="O392" s="84">
        <v>0</v>
      </c>
      <c r="P392" s="89">
        <f t="shared" si="108"/>
        <v>2673000</v>
      </c>
      <c r="Q392" s="27">
        <f t="shared" si="109"/>
        <v>212000</v>
      </c>
      <c r="R392" s="28">
        <f t="shared" si="110"/>
        <v>2885000</v>
      </c>
    </row>
    <row r="393" spans="1:18" s="2" customFormat="1">
      <c r="A393" s="155" t="s">
        <v>555</v>
      </c>
      <c r="B393" s="21" t="s">
        <v>556</v>
      </c>
      <c r="C393" s="21"/>
      <c r="D393" s="115"/>
      <c r="E393" s="20" t="s">
        <v>54</v>
      </c>
      <c r="F393" s="11" t="s">
        <v>55</v>
      </c>
      <c r="G393" s="127"/>
      <c r="H393" s="13"/>
      <c r="I393" s="12" t="s">
        <v>313</v>
      </c>
      <c r="J393" s="146" t="s">
        <v>742</v>
      </c>
      <c r="K393" s="89">
        <v>2580000</v>
      </c>
      <c r="L393" s="27">
        <v>209000</v>
      </c>
      <c r="M393" s="28">
        <f t="shared" si="107"/>
        <v>2789000</v>
      </c>
      <c r="N393" s="98">
        <v>0</v>
      </c>
      <c r="O393" s="84">
        <v>0</v>
      </c>
      <c r="P393" s="89">
        <f t="shared" si="108"/>
        <v>2898000</v>
      </c>
      <c r="Q393" s="27">
        <f t="shared" si="109"/>
        <v>243000</v>
      </c>
      <c r="R393" s="28">
        <f t="shared" si="110"/>
        <v>3141000</v>
      </c>
    </row>
    <row r="394" spans="1:18" s="2" customFormat="1">
      <c r="A394" s="155" t="s">
        <v>555</v>
      </c>
      <c r="B394" s="21" t="s">
        <v>513</v>
      </c>
      <c r="C394" s="21"/>
      <c r="D394" s="115"/>
      <c r="E394" s="20" t="s">
        <v>54</v>
      </c>
      <c r="F394" s="11" t="s">
        <v>55</v>
      </c>
      <c r="G394" s="127"/>
      <c r="H394" s="13"/>
      <c r="I394" s="12" t="s">
        <v>294</v>
      </c>
      <c r="J394" s="146" t="s">
        <v>742</v>
      </c>
      <c r="K394" s="89">
        <v>1124000</v>
      </c>
      <c r="L394" s="27">
        <v>48000</v>
      </c>
      <c r="M394" s="28">
        <f t="shared" si="107"/>
        <v>1172000</v>
      </c>
      <c r="N394" s="98">
        <v>0</v>
      </c>
      <c r="O394" s="84">
        <v>0</v>
      </c>
      <c r="P394" s="89">
        <f t="shared" si="108"/>
        <v>1263000</v>
      </c>
      <c r="Q394" s="27">
        <f t="shared" si="109"/>
        <v>56000</v>
      </c>
      <c r="R394" s="28">
        <f t="shared" si="110"/>
        <v>1319000</v>
      </c>
    </row>
    <row r="395" spans="1:18" s="2" customFormat="1">
      <c r="A395" s="155" t="s">
        <v>557</v>
      </c>
      <c r="B395" s="21" t="s">
        <v>558</v>
      </c>
      <c r="C395" s="21"/>
      <c r="D395" s="115"/>
      <c r="E395" s="20" t="s">
        <v>54</v>
      </c>
      <c r="F395" s="11" t="s">
        <v>55</v>
      </c>
      <c r="G395" s="127"/>
      <c r="H395" s="13"/>
      <c r="I395" s="12" t="s">
        <v>313</v>
      </c>
      <c r="J395" s="146" t="s">
        <v>742</v>
      </c>
      <c r="K395" s="89">
        <v>1221000</v>
      </c>
      <c r="L395" s="27">
        <v>204000</v>
      </c>
      <c r="M395" s="28">
        <f t="shared" si="107"/>
        <v>1425000</v>
      </c>
      <c r="N395" s="98">
        <v>0</v>
      </c>
      <c r="O395" s="84">
        <v>0</v>
      </c>
      <c r="P395" s="89">
        <f t="shared" si="108"/>
        <v>1372000</v>
      </c>
      <c r="Q395" s="27">
        <f t="shared" si="109"/>
        <v>238000</v>
      </c>
      <c r="R395" s="28">
        <f t="shared" si="110"/>
        <v>1610000</v>
      </c>
    </row>
    <row r="396" spans="1:18" s="2" customFormat="1">
      <c r="A396" s="155" t="s">
        <v>559</v>
      </c>
      <c r="B396" s="130" t="s">
        <v>631</v>
      </c>
      <c r="C396" s="21"/>
      <c r="D396" s="115"/>
      <c r="E396" s="20" t="s">
        <v>54</v>
      </c>
      <c r="F396" s="11" t="s">
        <v>55</v>
      </c>
      <c r="G396" s="127"/>
      <c r="H396" s="13"/>
      <c r="I396" s="12" t="s">
        <v>313</v>
      </c>
      <c r="J396" s="146" t="s">
        <v>742</v>
      </c>
      <c r="K396" s="89">
        <v>0</v>
      </c>
      <c r="L396" s="27">
        <v>299000</v>
      </c>
      <c r="M396" s="28">
        <f t="shared" si="107"/>
        <v>299000</v>
      </c>
      <c r="N396" s="98">
        <v>0</v>
      </c>
      <c r="O396" s="84">
        <v>0</v>
      </c>
      <c r="P396" s="89">
        <f t="shared" si="108"/>
        <v>0</v>
      </c>
      <c r="Q396" s="27">
        <f t="shared" si="109"/>
        <v>348000</v>
      </c>
      <c r="R396" s="28">
        <f t="shared" si="110"/>
        <v>348000</v>
      </c>
    </row>
    <row r="397" spans="1:18" s="2" customFormat="1">
      <c r="A397" s="155" t="s">
        <v>560</v>
      </c>
      <c r="B397" s="21" t="s">
        <v>561</v>
      </c>
      <c r="C397" s="21"/>
      <c r="D397" s="115"/>
      <c r="E397" s="20" t="s">
        <v>54</v>
      </c>
      <c r="F397" s="11" t="s">
        <v>55</v>
      </c>
      <c r="G397" s="127"/>
      <c r="H397" s="13"/>
      <c r="I397" s="12" t="s">
        <v>313</v>
      </c>
      <c r="J397" s="146" t="s">
        <v>742</v>
      </c>
      <c r="K397" s="89">
        <v>1978000</v>
      </c>
      <c r="L397" s="27">
        <v>293000</v>
      </c>
      <c r="M397" s="28">
        <f t="shared" si="107"/>
        <v>2271000</v>
      </c>
      <c r="N397" s="98">
        <v>0</v>
      </c>
      <c r="O397" s="84">
        <v>0</v>
      </c>
      <c r="P397" s="89">
        <f t="shared" si="108"/>
        <v>2222000</v>
      </c>
      <c r="Q397" s="27">
        <f t="shared" si="109"/>
        <v>341000</v>
      </c>
      <c r="R397" s="28">
        <f t="shared" si="110"/>
        <v>2563000</v>
      </c>
    </row>
    <row r="398" spans="1:18" s="2" customFormat="1">
      <c r="A398" s="155" t="s">
        <v>562</v>
      </c>
      <c r="B398" s="130" t="s">
        <v>630</v>
      </c>
      <c r="C398" s="21"/>
      <c r="D398" s="115"/>
      <c r="E398" s="20" t="s">
        <v>54</v>
      </c>
      <c r="F398" s="11" t="s">
        <v>218</v>
      </c>
      <c r="G398" s="127"/>
      <c r="H398" s="13"/>
      <c r="I398" s="12" t="s">
        <v>313</v>
      </c>
      <c r="J398" s="146" t="s">
        <v>742</v>
      </c>
      <c r="K398" s="89">
        <v>2580000</v>
      </c>
      <c r="L398" s="27">
        <v>209000</v>
      </c>
      <c r="M398" s="28">
        <f t="shared" si="107"/>
        <v>2789000</v>
      </c>
      <c r="N398" s="98">
        <v>0</v>
      </c>
      <c r="O398" s="84">
        <v>0</v>
      </c>
      <c r="P398" s="89">
        <f t="shared" si="108"/>
        <v>2898000</v>
      </c>
      <c r="Q398" s="27">
        <f t="shared" si="109"/>
        <v>243000</v>
      </c>
      <c r="R398" s="28">
        <f t="shared" si="110"/>
        <v>3141000</v>
      </c>
    </row>
    <row r="399" spans="1:18" s="2" customFormat="1">
      <c r="A399" s="155" t="s">
        <v>563</v>
      </c>
      <c r="B399" s="130" t="s">
        <v>671</v>
      </c>
      <c r="C399" s="21"/>
      <c r="D399" s="115"/>
      <c r="E399" s="20" t="s">
        <v>54</v>
      </c>
      <c r="F399" s="11" t="s">
        <v>287</v>
      </c>
      <c r="G399" s="127"/>
      <c r="H399" s="13"/>
      <c r="I399" s="12" t="s">
        <v>313</v>
      </c>
      <c r="J399" s="146" t="s">
        <v>742</v>
      </c>
      <c r="K399" s="89">
        <v>2379000</v>
      </c>
      <c r="L399" s="27">
        <v>182000</v>
      </c>
      <c r="M399" s="28">
        <f t="shared" si="107"/>
        <v>2561000</v>
      </c>
      <c r="N399" s="98">
        <v>0</v>
      </c>
      <c r="O399" s="84">
        <v>0</v>
      </c>
      <c r="P399" s="89">
        <f t="shared" si="108"/>
        <v>2673000</v>
      </c>
      <c r="Q399" s="27">
        <f t="shared" si="109"/>
        <v>212000</v>
      </c>
      <c r="R399" s="28">
        <f t="shared" si="110"/>
        <v>2885000</v>
      </c>
    </row>
    <row r="400" spans="1:18" s="2" customFormat="1">
      <c r="A400" s="155" t="s">
        <v>564</v>
      </c>
      <c r="B400" s="130" t="s">
        <v>627</v>
      </c>
      <c r="C400" s="21" t="s">
        <v>165</v>
      </c>
      <c r="D400" s="115"/>
      <c r="E400" s="20" t="s">
        <v>54</v>
      </c>
      <c r="F400" s="11" t="s">
        <v>55</v>
      </c>
      <c r="G400" s="127"/>
      <c r="H400" s="13"/>
      <c r="I400" s="12" t="s">
        <v>313</v>
      </c>
      <c r="J400" s="146" t="s">
        <v>742</v>
      </c>
      <c r="K400" s="89">
        <v>2780000</v>
      </c>
      <c r="L400" s="27">
        <v>281000</v>
      </c>
      <c r="M400" s="28">
        <f t="shared" si="107"/>
        <v>3061000</v>
      </c>
      <c r="N400" s="98">
        <v>0</v>
      </c>
      <c r="O400" s="84">
        <v>0</v>
      </c>
      <c r="P400" s="89">
        <f t="shared" si="108"/>
        <v>3123000</v>
      </c>
      <c r="Q400" s="27">
        <f t="shared" si="109"/>
        <v>327000</v>
      </c>
      <c r="R400" s="28">
        <f t="shared" si="110"/>
        <v>3450000</v>
      </c>
    </row>
    <row r="401" spans="1:18" s="2" customFormat="1" ht="26.4">
      <c r="A401" s="155" t="s">
        <v>565</v>
      </c>
      <c r="B401" s="130" t="s">
        <v>626</v>
      </c>
      <c r="C401" s="21"/>
      <c r="D401" s="115"/>
      <c r="E401" s="20" t="s">
        <v>566</v>
      </c>
      <c r="F401" s="11" t="s">
        <v>84</v>
      </c>
      <c r="G401" s="127"/>
      <c r="H401" s="13"/>
      <c r="I401" s="12" t="s">
        <v>313</v>
      </c>
      <c r="J401" s="146" t="s">
        <v>742</v>
      </c>
      <c r="K401" s="89">
        <v>2624000</v>
      </c>
      <c r="L401" s="27">
        <v>261000</v>
      </c>
      <c r="M401" s="28">
        <f t="shared" si="107"/>
        <v>2885000</v>
      </c>
      <c r="N401" s="98">
        <v>0</v>
      </c>
      <c r="O401" s="84">
        <v>0</v>
      </c>
      <c r="P401" s="89">
        <f t="shared" si="108"/>
        <v>2948000</v>
      </c>
      <c r="Q401" s="27">
        <f t="shared" si="109"/>
        <v>304000</v>
      </c>
      <c r="R401" s="28">
        <f t="shared" si="110"/>
        <v>3252000</v>
      </c>
    </row>
    <row r="402" spans="1:18" s="2" customFormat="1">
      <c r="A402" s="155" t="s">
        <v>565</v>
      </c>
      <c r="B402" s="130" t="s">
        <v>629</v>
      </c>
      <c r="C402" s="21"/>
      <c r="D402" s="115"/>
      <c r="E402" s="20" t="s">
        <v>54</v>
      </c>
      <c r="F402" s="11" t="s">
        <v>55</v>
      </c>
      <c r="G402" s="127"/>
      <c r="H402" s="13"/>
      <c r="I402" s="12" t="s">
        <v>313</v>
      </c>
      <c r="J402" s="146" t="s">
        <v>742</v>
      </c>
      <c r="K402" s="89">
        <v>249000</v>
      </c>
      <c r="L402" s="27">
        <v>38000</v>
      </c>
      <c r="M402" s="28">
        <f t="shared" si="107"/>
        <v>287000</v>
      </c>
      <c r="N402" s="98">
        <v>0</v>
      </c>
      <c r="O402" s="84">
        <v>0</v>
      </c>
      <c r="P402" s="89">
        <f t="shared" si="108"/>
        <v>280000</v>
      </c>
      <c r="Q402" s="27">
        <f t="shared" si="109"/>
        <v>45000</v>
      </c>
      <c r="R402" s="28">
        <f t="shared" si="110"/>
        <v>325000</v>
      </c>
    </row>
    <row r="403" spans="1:18" s="2" customFormat="1">
      <c r="A403" s="155" t="s">
        <v>567</v>
      </c>
      <c r="B403" s="130" t="s">
        <v>568</v>
      </c>
      <c r="C403" s="21"/>
      <c r="D403" s="115"/>
      <c r="E403" s="20" t="s">
        <v>54</v>
      </c>
      <c r="F403" s="11" t="s">
        <v>84</v>
      </c>
      <c r="G403" s="127"/>
      <c r="H403" s="13"/>
      <c r="I403" s="12" t="s">
        <v>313</v>
      </c>
      <c r="J403" s="146" t="s">
        <v>742</v>
      </c>
      <c r="K403" s="89">
        <v>0</v>
      </c>
      <c r="L403" s="27">
        <v>182000</v>
      </c>
      <c r="M403" s="28">
        <f t="shared" si="107"/>
        <v>182000</v>
      </c>
      <c r="N403" s="98">
        <v>0</v>
      </c>
      <c r="O403" s="84">
        <v>0</v>
      </c>
      <c r="P403" s="89">
        <f t="shared" si="108"/>
        <v>0</v>
      </c>
      <c r="Q403" s="27">
        <f t="shared" si="109"/>
        <v>212000</v>
      </c>
      <c r="R403" s="28">
        <f t="shared" si="110"/>
        <v>212000</v>
      </c>
    </row>
    <row r="404" spans="1:18" s="2" customFormat="1">
      <c r="A404" s="155" t="s">
        <v>569</v>
      </c>
      <c r="B404" s="21" t="s">
        <v>568</v>
      </c>
      <c r="C404" s="21"/>
      <c r="D404" s="115"/>
      <c r="E404" s="20" t="s">
        <v>54</v>
      </c>
      <c r="F404" s="11" t="s">
        <v>84</v>
      </c>
      <c r="G404" s="127"/>
      <c r="H404" s="13"/>
      <c r="I404" s="12" t="s">
        <v>313</v>
      </c>
      <c r="J404" s="146" t="s">
        <v>742</v>
      </c>
      <c r="K404" s="89">
        <v>2223000</v>
      </c>
      <c r="L404" s="27">
        <v>0</v>
      </c>
      <c r="M404" s="28">
        <f t="shared" si="107"/>
        <v>2223000</v>
      </c>
      <c r="N404" s="98">
        <v>0</v>
      </c>
      <c r="O404" s="84">
        <v>0</v>
      </c>
      <c r="P404" s="89">
        <f t="shared" si="108"/>
        <v>2497000</v>
      </c>
      <c r="Q404" s="27">
        <f t="shared" si="109"/>
        <v>0</v>
      </c>
      <c r="R404" s="28">
        <f t="shared" si="110"/>
        <v>2497000</v>
      </c>
    </row>
    <row r="405" spans="1:18" s="2" customFormat="1">
      <c r="A405" s="155" t="s">
        <v>570</v>
      </c>
      <c r="B405" s="21" t="s">
        <v>568</v>
      </c>
      <c r="C405" s="21"/>
      <c r="D405" s="115"/>
      <c r="E405" s="20" t="s">
        <v>54</v>
      </c>
      <c r="F405" s="11" t="s">
        <v>55</v>
      </c>
      <c r="G405" s="127"/>
      <c r="H405" s="13"/>
      <c r="I405" s="12" t="s">
        <v>313</v>
      </c>
      <c r="J405" s="146" t="s">
        <v>742</v>
      </c>
      <c r="K405" s="89">
        <v>1377000</v>
      </c>
      <c r="L405" s="27">
        <v>0</v>
      </c>
      <c r="M405" s="28">
        <f t="shared" si="107"/>
        <v>1377000</v>
      </c>
      <c r="N405" s="98">
        <v>0</v>
      </c>
      <c r="O405" s="84">
        <v>0</v>
      </c>
      <c r="P405" s="89">
        <f t="shared" si="108"/>
        <v>1547000</v>
      </c>
      <c r="Q405" s="27">
        <f t="shared" si="109"/>
        <v>0</v>
      </c>
      <c r="R405" s="28">
        <f t="shared" si="110"/>
        <v>1547000</v>
      </c>
    </row>
    <row r="406" spans="1:18" s="2" customFormat="1">
      <c r="A406" s="155" t="s">
        <v>571</v>
      </c>
      <c r="B406" s="130" t="s">
        <v>625</v>
      </c>
      <c r="C406" s="21"/>
      <c r="D406" s="115"/>
      <c r="E406" s="20" t="s">
        <v>54</v>
      </c>
      <c r="F406" s="11" t="s">
        <v>55</v>
      </c>
      <c r="G406" s="127"/>
      <c r="H406" s="13"/>
      <c r="I406" s="12" t="s">
        <v>313</v>
      </c>
      <c r="J406" s="146" t="s">
        <v>742</v>
      </c>
      <c r="K406" s="89">
        <v>2580000</v>
      </c>
      <c r="L406" s="27">
        <v>449000</v>
      </c>
      <c r="M406" s="28">
        <f t="shared" si="107"/>
        <v>3029000</v>
      </c>
      <c r="N406" s="98">
        <v>0</v>
      </c>
      <c r="O406" s="84">
        <v>0</v>
      </c>
      <c r="P406" s="89">
        <f t="shared" si="108"/>
        <v>2898000</v>
      </c>
      <c r="Q406" s="27">
        <f t="shared" si="109"/>
        <v>522000</v>
      </c>
      <c r="R406" s="28">
        <f t="shared" si="110"/>
        <v>3420000</v>
      </c>
    </row>
    <row r="407" spans="1:18" s="2" customFormat="1">
      <c r="A407" s="155" t="s">
        <v>572</v>
      </c>
      <c r="B407" s="130" t="s">
        <v>628</v>
      </c>
      <c r="C407" s="21" t="s">
        <v>319</v>
      </c>
      <c r="D407" s="115"/>
      <c r="E407" s="20" t="s">
        <v>54</v>
      </c>
      <c r="F407" s="11" t="s">
        <v>84</v>
      </c>
      <c r="G407" s="127"/>
      <c r="H407" s="13"/>
      <c r="I407" s="12" t="s">
        <v>313</v>
      </c>
      <c r="J407" s="146" t="s">
        <v>742</v>
      </c>
      <c r="K407" s="89">
        <v>1377000</v>
      </c>
      <c r="L407" s="27">
        <v>97000</v>
      </c>
      <c r="M407" s="28">
        <f t="shared" si="107"/>
        <v>1474000</v>
      </c>
      <c r="N407" s="98">
        <v>0</v>
      </c>
      <c r="O407" s="84">
        <v>0</v>
      </c>
      <c r="P407" s="89">
        <f t="shared" si="108"/>
        <v>1547000</v>
      </c>
      <c r="Q407" s="27">
        <f t="shared" si="109"/>
        <v>113000</v>
      </c>
      <c r="R407" s="28">
        <f t="shared" si="110"/>
        <v>1660000</v>
      </c>
    </row>
    <row r="408" spans="1:18" s="2" customFormat="1" ht="26.4">
      <c r="A408" s="155" t="s">
        <v>573</v>
      </c>
      <c r="B408" s="21" t="s">
        <v>574</v>
      </c>
      <c r="C408" s="21"/>
      <c r="D408" s="115"/>
      <c r="E408" s="20" t="s">
        <v>54</v>
      </c>
      <c r="F408" s="11" t="s">
        <v>84</v>
      </c>
      <c r="G408" s="127"/>
      <c r="H408" s="13"/>
      <c r="I408" s="12" t="s">
        <v>313</v>
      </c>
      <c r="J408" s="146" t="s">
        <v>742</v>
      </c>
      <c r="K408" s="89">
        <v>16000</v>
      </c>
      <c r="L408" s="27">
        <v>0</v>
      </c>
      <c r="M408" s="28">
        <f t="shared" si="107"/>
        <v>16000</v>
      </c>
      <c r="N408" s="98">
        <v>0</v>
      </c>
      <c r="O408" s="84">
        <v>0</v>
      </c>
      <c r="P408" s="89">
        <f t="shared" si="108"/>
        <v>18000</v>
      </c>
      <c r="Q408" s="27">
        <f t="shared" si="109"/>
        <v>0</v>
      </c>
      <c r="R408" s="28">
        <f t="shared" si="110"/>
        <v>18000</v>
      </c>
    </row>
    <row r="409" spans="1:18" s="2" customFormat="1" ht="26.4">
      <c r="A409" s="155" t="s">
        <v>573</v>
      </c>
      <c r="B409" s="21" t="s">
        <v>575</v>
      </c>
      <c r="C409" s="21"/>
      <c r="D409" s="115"/>
      <c r="E409" s="20" t="s">
        <v>54</v>
      </c>
      <c r="F409" s="11" t="s">
        <v>84</v>
      </c>
      <c r="G409" s="127"/>
      <c r="H409" s="13"/>
      <c r="I409" s="12" t="s">
        <v>313</v>
      </c>
      <c r="J409" s="146" t="s">
        <v>742</v>
      </c>
      <c r="K409" s="89">
        <v>34000</v>
      </c>
      <c r="L409" s="27">
        <v>0</v>
      </c>
      <c r="M409" s="28">
        <f t="shared" si="107"/>
        <v>34000</v>
      </c>
      <c r="N409" s="98">
        <v>0</v>
      </c>
      <c r="O409" s="84">
        <v>0</v>
      </c>
      <c r="P409" s="89">
        <f t="shared" si="108"/>
        <v>39000</v>
      </c>
      <c r="Q409" s="27">
        <f t="shared" si="109"/>
        <v>0</v>
      </c>
      <c r="R409" s="28">
        <f t="shared" si="110"/>
        <v>39000</v>
      </c>
    </row>
    <row r="410" spans="1:18" s="2" customFormat="1">
      <c r="A410" s="155" t="s">
        <v>573</v>
      </c>
      <c r="B410" s="21" t="s">
        <v>576</v>
      </c>
      <c r="C410" s="21"/>
      <c r="D410" s="115"/>
      <c r="E410" s="20" t="s">
        <v>54</v>
      </c>
      <c r="F410" s="11" t="s">
        <v>84</v>
      </c>
      <c r="G410" s="127"/>
      <c r="H410" s="13"/>
      <c r="I410" s="12" t="s">
        <v>313</v>
      </c>
      <c r="J410" s="146" t="s">
        <v>742</v>
      </c>
      <c r="K410" s="89">
        <v>2379000</v>
      </c>
      <c r="L410" s="27">
        <v>182000</v>
      </c>
      <c r="M410" s="28">
        <f t="shared" si="107"/>
        <v>2561000</v>
      </c>
      <c r="N410" s="98">
        <v>0</v>
      </c>
      <c r="O410" s="84">
        <v>0</v>
      </c>
      <c r="P410" s="89">
        <f t="shared" si="108"/>
        <v>2673000</v>
      </c>
      <c r="Q410" s="27">
        <f t="shared" si="109"/>
        <v>212000</v>
      </c>
      <c r="R410" s="28">
        <f t="shared" si="110"/>
        <v>2885000</v>
      </c>
    </row>
    <row r="411" spans="1:18" s="2" customFormat="1">
      <c r="A411" s="155" t="s">
        <v>577</v>
      </c>
      <c r="B411" s="21" t="s">
        <v>578</v>
      </c>
      <c r="C411" s="21"/>
      <c r="D411" s="115"/>
      <c r="E411" s="20" t="s">
        <v>54</v>
      </c>
      <c r="F411" s="11" t="s">
        <v>84</v>
      </c>
      <c r="G411" s="127"/>
      <c r="H411" s="13"/>
      <c r="I411" s="12" t="s">
        <v>313</v>
      </c>
      <c r="J411" s="146" t="s">
        <v>742</v>
      </c>
      <c r="K411" s="89">
        <v>1978000</v>
      </c>
      <c r="L411" s="27">
        <v>168000</v>
      </c>
      <c r="M411" s="28">
        <f t="shared" si="107"/>
        <v>2146000</v>
      </c>
      <c r="N411" s="98">
        <v>0</v>
      </c>
      <c r="O411" s="84">
        <v>0</v>
      </c>
      <c r="P411" s="89">
        <f t="shared" si="108"/>
        <v>2222000</v>
      </c>
      <c r="Q411" s="27">
        <f t="shared" si="109"/>
        <v>196000</v>
      </c>
      <c r="R411" s="28">
        <f t="shared" si="110"/>
        <v>2418000</v>
      </c>
    </row>
    <row r="412" spans="1:18" s="2" customFormat="1">
      <c r="A412" s="155" t="s">
        <v>579</v>
      </c>
      <c r="B412" s="21" t="s">
        <v>580</v>
      </c>
      <c r="C412" s="21" t="s">
        <v>581</v>
      </c>
      <c r="D412" s="115"/>
      <c r="E412" s="20" t="s">
        <v>54</v>
      </c>
      <c r="F412" s="11" t="s">
        <v>84</v>
      </c>
      <c r="G412" s="127"/>
      <c r="H412" s="13"/>
      <c r="I412" s="12" t="s">
        <v>313</v>
      </c>
      <c r="J412" s="146" t="s">
        <v>742</v>
      </c>
      <c r="K412" s="89">
        <v>3581000</v>
      </c>
      <c r="L412" s="27">
        <v>299000</v>
      </c>
      <c r="M412" s="28">
        <f t="shared" si="107"/>
        <v>3880000</v>
      </c>
      <c r="N412" s="98">
        <v>0</v>
      </c>
      <c r="O412" s="84">
        <v>0</v>
      </c>
      <c r="P412" s="89">
        <f t="shared" si="108"/>
        <v>4023000</v>
      </c>
      <c r="Q412" s="27">
        <f t="shared" si="109"/>
        <v>348000</v>
      </c>
      <c r="R412" s="28">
        <f t="shared" si="110"/>
        <v>4371000</v>
      </c>
    </row>
    <row r="413" spans="1:18" s="2" customFormat="1">
      <c r="A413" s="157" t="s">
        <v>623</v>
      </c>
      <c r="B413" s="130" t="s">
        <v>624</v>
      </c>
      <c r="C413" s="21" t="s">
        <v>319</v>
      </c>
      <c r="D413" s="115"/>
      <c r="E413" s="20" t="s">
        <v>151</v>
      </c>
      <c r="F413" s="11" t="s">
        <v>151</v>
      </c>
      <c r="G413" s="127"/>
      <c r="H413" s="13"/>
      <c r="I413" s="12" t="s">
        <v>313</v>
      </c>
      <c r="J413" s="146" t="s">
        <v>742</v>
      </c>
      <c r="K413" s="89">
        <v>0</v>
      </c>
      <c r="L413" s="27">
        <v>25000</v>
      </c>
      <c r="M413" s="28">
        <f t="shared" si="107"/>
        <v>25000</v>
      </c>
      <c r="N413" s="98">
        <v>0</v>
      </c>
      <c r="O413" s="84">
        <v>0</v>
      </c>
      <c r="P413" s="89">
        <f t="shared" si="108"/>
        <v>0</v>
      </c>
      <c r="Q413" s="27">
        <f t="shared" si="109"/>
        <v>30000</v>
      </c>
      <c r="R413" s="28">
        <f t="shared" si="110"/>
        <v>30000</v>
      </c>
    </row>
    <row r="414" spans="1:18" s="2" customFormat="1">
      <c r="A414" s="157" t="s">
        <v>573</v>
      </c>
      <c r="B414" s="21" t="s">
        <v>582</v>
      </c>
      <c r="C414" s="21"/>
      <c r="D414" s="115"/>
      <c r="E414" s="20" t="s">
        <v>54</v>
      </c>
      <c r="F414" s="11" t="s">
        <v>84</v>
      </c>
      <c r="G414" s="127"/>
      <c r="H414" s="13"/>
      <c r="I414" s="12" t="s">
        <v>313</v>
      </c>
      <c r="J414" s="146" t="s">
        <v>742</v>
      </c>
      <c r="K414" s="89">
        <v>0</v>
      </c>
      <c r="L414" s="27">
        <v>24000</v>
      </c>
      <c r="M414" s="28">
        <f t="shared" si="107"/>
        <v>24000</v>
      </c>
      <c r="N414" s="98">
        <v>0</v>
      </c>
      <c r="O414" s="84">
        <v>0</v>
      </c>
      <c r="P414" s="89">
        <f t="shared" si="108"/>
        <v>0</v>
      </c>
      <c r="Q414" s="27">
        <f t="shared" si="109"/>
        <v>28000</v>
      </c>
      <c r="R414" s="28">
        <f t="shared" si="110"/>
        <v>28000</v>
      </c>
    </row>
    <row r="415" spans="1:18" s="2" customFormat="1">
      <c r="A415" s="155" t="s">
        <v>559</v>
      </c>
      <c r="B415" s="130" t="s">
        <v>632</v>
      </c>
      <c r="C415" s="21"/>
      <c r="D415" s="115"/>
      <c r="E415" s="20" t="s">
        <v>54</v>
      </c>
      <c r="F415" s="11" t="s">
        <v>84</v>
      </c>
      <c r="G415" s="127"/>
      <c r="H415" s="13"/>
      <c r="I415" s="12" t="s">
        <v>313</v>
      </c>
      <c r="J415" s="146" t="s">
        <v>742</v>
      </c>
      <c r="K415" s="89">
        <v>5105000</v>
      </c>
      <c r="L415" s="27">
        <v>0</v>
      </c>
      <c r="M415" s="28">
        <f t="shared" si="107"/>
        <v>5105000</v>
      </c>
      <c r="N415" s="98">
        <v>0</v>
      </c>
      <c r="O415" s="84">
        <v>0</v>
      </c>
      <c r="P415" s="89">
        <f t="shared" si="108"/>
        <v>5734000</v>
      </c>
      <c r="Q415" s="27">
        <f t="shared" si="109"/>
        <v>0</v>
      </c>
      <c r="R415" s="28">
        <f t="shared" si="110"/>
        <v>5734000</v>
      </c>
    </row>
    <row r="416" spans="1:18" s="2" customFormat="1">
      <c r="A416" s="155" t="s">
        <v>583</v>
      </c>
      <c r="B416" s="130" t="s">
        <v>585</v>
      </c>
      <c r="C416" s="21"/>
      <c r="D416" s="115"/>
      <c r="E416" s="20" t="s">
        <v>54</v>
      </c>
      <c r="F416" s="11" t="s">
        <v>84</v>
      </c>
      <c r="G416" s="127"/>
      <c r="H416" s="13"/>
      <c r="I416" s="12" t="s">
        <v>313</v>
      </c>
      <c r="J416" s="146" t="s">
        <v>742</v>
      </c>
      <c r="K416" s="89">
        <v>3982000</v>
      </c>
      <c r="L416" s="27">
        <v>0</v>
      </c>
      <c r="M416" s="28">
        <f t="shared" si="107"/>
        <v>3982000</v>
      </c>
      <c r="N416" s="98">
        <v>0</v>
      </c>
      <c r="O416" s="84">
        <v>0</v>
      </c>
      <c r="P416" s="89">
        <f t="shared" si="108"/>
        <v>4473000</v>
      </c>
      <c r="Q416" s="27">
        <f t="shared" si="109"/>
        <v>0</v>
      </c>
      <c r="R416" s="28">
        <f t="shared" si="110"/>
        <v>4473000</v>
      </c>
    </row>
    <row r="417" spans="1:18" s="2" customFormat="1">
      <c r="A417" s="155" t="s">
        <v>584</v>
      </c>
      <c r="B417" s="130" t="s">
        <v>638</v>
      </c>
      <c r="C417" s="21"/>
      <c r="D417" s="115"/>
      <c r="E417" s="20" t="s">
        <v>54</v>
      </c>
      <c r="F417" s="11" t="s">
        <v>84</v>
      </c>
      <c r="G417" s="127"/>
      <c r="H417" s="13"/>
      <c r="I417" s="12" t="s">
        <v>313</v>
      </c>
      <c r="J417" s="146" t="s">
        <v>742</v>
      </c>
      <c r="K417" s="89">
        <v>2780000</v>
      </c>
      <c r="L417" s="27">
        <v>209000</v>
      </c>
      <c r="M417" s="28">
        <f t="shared" si="107"/>
        <v>2989000</v>
      </c>
      <c r="N417" s="98">
        <v>0</v>
      </c>
      <c r="O417" s="84">
        <v>0</v>
      </c>
      <c r="P417" s="89">
        <f t="shared" si="108"/>
        <v>3123000</v>
      </c>
      <c r="Q417" s="27">
        <f t="shared" si="109"/>
        <v>243000</v>
      </c>
      <c r="R417" s="28">
        <f t="shared" si="110"/>
        <v>3366000</v>
      </c>
    </row>
    <row r="418" spans="1:18" s="2" customFormat="1" ht="14.4">
      <c r="A418" s="155" t="s">
        <v>586</v>
      </c>
      <c r="B418" s="130" t="s">
        <v>621</v>
      </c>
      <c r="C418" s="21"/>
      <c r="D418" s="115"/>
      <c r="E418" s="20" t="s">
        <v>54</v>
      </c>
      <c r="F418" s="11" t="s">
        <v>84</v>
      </c>
      <c r="G418" s="127"/>
      <c r="H418" s="13"/>
      <c r="I418" s="128" t="s">
        <v>313</v>
      </c>
      <c r="J418" s="146" t="s">
        <v>742</v>
      </c>
      <c r="K418" s="89">
        <v>2980000</v>
      </c>
      <c r="L418" s="27">
        <v>0</v>
      </c>
      <c r="M418" s="28">
        <f t="shared" si="107"/>
        <v>2980000</v>
      </c>
      <c r="N418" s="98">
        <v>0</v>
      </c>
      <c r="O418" s="84">
        <v>0</v>
      </c>
      <c r="P418" s="89">
        <f t="shared" si="108"/>
        <v>3348000</v>
      </c>
      <c r="Q418" s="27">
        <f t="shared" si="109"/>
        <v>0</v>
      </c>
      <c r="R418" s="28">
        <f t="shared" si="110"/>
        <v>3348000</v>
      </c>
    </row>
    <row r="419" spans="1:18" s="2" customFormat="1">
      <c r="A419" s="155" t="s">
        <v>587</v>
      </c>
      <c r="B419" s="21" t="s">
        <v>588</v>
      </c>
      <c r="C419" s="21" t="s">
        <v>115</v>
      </c>
      <c r="D419" s="115"/>
      <c r="E419" s="20" t="s">
        <v>54</v>
      </c>
      <c r="F419" s="11" t="s">
        <v>84</v>
      </c>
      <c r="G419" s="127"/>
      <c r="H419" s="13"/>
      <c r="I419" s="12" t="s">
        <v>82</v>
      </c>
      <c r="J419" s="146" t="s">
        <v>742</v>
      </c>
      <c r="K419" s="89">
        <v>2946000</v>
      </c>
      <c r="L419" s="27">
        <v>229000</v>
      </c>
      <c r="M419" s="28">
        <f t="shared" si="107"/>
        <v>3175000</v>
      </c>
      <c r="N419" s="98">
        <v>0</v>
      </c>
      <c r="O419" s="84">
        <v>0</v>
      </c>
      <c r="P419" s="89">
        <f t="shared" si="108"/>
        <v>3309000</v>
      </c>
      <c r="Q419" s="27">
        <f t="shared" si="109"/>
        <v>267000</v>
      </c>
      <c r="R419" s="28">
        <f t="shared" si="110"/>
        <v>3576000</v>
      </c>
    </row>
    <row r="420" spans="1:18" s="2" customFormat="1">
      <c r="A420" s="155" t="s">
        <v>589</v>
      </c>
      <c r="B420" s="21" t="s">
        <v>590</v>
      </c>
      <c r="C420" s="21"/>
      <c r="D420" s="115"/>
      <c r="E420" s="20" t="s">
        <v>54</v>
      </c>
      <c r="F420" s="11" t="s">
        <v>84</v>
      </c>
      <c r="G420" s="127"/>
      <c r="H420" s="13"/>
      <c r="I420" s="12" t="s">
        <v>591</v>
      </c>
      <c r="J420" s="146" t="s">
        <v>742</v>
      </c>
      <c r="K420" s="89">
        <v>787000</v>
      </c>
      <c r="L420" s="27">
        <v>76000</v>
      </c>
      <c r="M420" s="28">
        <f t="shared" si="107"/>
        <v>863000</v>
      </c>
      <c r="N420" s="98">
        <v>0</v>
      </c>
      <c r="O420" s="84">
        <v>0</v>
      </c>
      <c r="P420" s="89">
        <f t="shared" si="108"/>
        <v>884000</v>
      </c>
      <c r="Q420" s="27">
        <f t="shared" si="109"/>
        <v>89000</v>
      </c>
      <c r="R420" s="28">
        <f t="shared" si="110"/>
        <v>973000</v>
      </c>
    </row>
    <row r="421" spans="1:18" s="2" customFormat="1">
      <c r="A421" s="155" t="s">
        <v>589</v>
      </c>
      <c r="B421" s="130" t="s">
        <v>622</v>
      </c>
      <c r="C421" s="21"/>
      <c r="D421" s="115"/>
      <c r="E421" s="20" t="s">
        <v>83</v>
      </c>
      <c r="F421" s="11" t="s">
        <v>84</v>
      </c>
      <c r="G421" s="127"/>
      <c r="H421" s="13"/>
      <c r="I421" s="12" t="s">
        <v>82</v>
      </c>
      <c r="J421" s="146" t="s">
        <v>742</v>
      </c>
      <c r="K421" s="89">
        <v>5753000</v>
      </c>
      <c r="L421" s="27">
        <v>324000</v>
      </c>
      <c r="M421" s="28">
        <f t="shared" si="107"/>
        <v>6077000</v>
      </c>
      <c r="N421" s="98">
        <v>0</v>
      </c>
      <c r="O421" s="84">
        <v>0</v>
      </c>
      <c r="P421" s="89">
        <f t="shared" si="108"/>
        <v>6462000</v>
      </c>
      <c r="Q421" s="27">
        <f t="shared" si="109"/>
        <v>377000</v>
      </c>
      <c r="R421" s="28">
        <f t="shared" si="110"/>
        <v>6839000</v>
      </c>
    </row>
    <row r="422" spans="1:18" s="2" customFormat="1" ht="13.8" thickBot="1">
      <c r="A422" s="158" t="s">
        <v>27</v>
      </c>
      <c r="B422" s="91"/>
      <c r="C422" s="91"/>
      <c r="D422" s="91"/>
      <c r="E422" s="92"/>
      <c r="F422" s="92"/>
      <c r="G422" s="93"/>
      <c r="H422" s="93"/>
      <c r="I422" s="93"/>
      <c r="J422" s="93"/>
      <c r="K422" s="96">
        <f>SUM(K386:K421)</f>
        <v>70998000</v>
      </c>
      <c r="L422" s="94">
        <f>SUM(L386:L421)</f>
        <v>5300000</v>
      </c>
      <c r="M422" s="94">
        <f>SUM(M386:M421)</f>
        <v>76298000</v>
      </c>
      <c r="N422" s="97">
        <f t="shared" ref="N422:O422" si="111">SUM(N386:N421)</f>
        <v>0</v>
      </c>
      <c r="O422" s="94">
        <f t="shared" si="111"/>
        <v>0</v>
      </c>
      <c r="P422" s="96">
        <f>SUM(P386:P421)</f>
        <v>79759000</v>
      </c>
      <c r="Q422" s="94">
        <f>SUM(Q386:Q421)</f>
        <v>6173000</v>
      </c>
      <c r="R422" s="94">
        <f>SUM(R386:R421)</f>
        <v>85932000</v>
      </c>
    </row>
    <row r="423" spans="1:18" s="23" customFormat="1" ht="21.6" thickTop="1" thickBot="1">
      <c r="A423" s="265" t="s">
        <v>592</v>
      </c>
      <c r="B423" s="265"/>
      <c r="C423" s="44"/>
      <c r="D423" s="44"/>
      <c r="E423" s="45"/>
      <c r="F423" s="45"/>
      <c r="G423" s="46"/>
      <c r="H423" s="46"/>
      <c r="I423" s="46"/>
      <c r="J423" s="46"/>
      <c r="K423" s="108">
        <f t="shared" ref="K423:R423" si="112">K342+K346+K422+K384</f>
        <v>179846000</v>
      </c>
      <c r="L423" s="109">
        <f t="shared" si="112"/>
        <v>16388000</v>
      </c>
      <c r="M423" s="109">
        <f t="shared" si="112"/>
        <v>196234000</v>
      </c>
      <c r="N423" s="108">
        <f t="shared" si="112"/>
        <v>0</v>
      </c>
      <c r="O423" s="109">
        <f t="shared" si="112"/>
        <v>0</v>
      </c>
      <c r="P423" s="108">
        <f t="shared" si="112"/>
        <v>202035000</v>
      </c>
      <c r="Q423" s="109">
        <f t="shared" si="112"/>
        <v>19077000</v>
      </c>
      <c r="R423" s="109">
        <f t="shared" si="112"/>
        <v>221112000</v>
      </c>
    </row>
    <row r="424" spans="1:18" s="2" customFormat="1" ht="13.5" customHeight="1" thickTop="1">
      <c r="A424" s="14"/>
      <c r="B424" s="17"/>
      <c r="C424" s="17"/>
      <c r="D424" s="17"/>
      <c r="E424" s="15"/>
      <c r="F424" s="15"/>
      <c r="G424" s="16"/>
      <c r="H424" s="18"/>
      <c r="I424" s="18"/>
      <c r="J424" s="18"/>
      <c r="K424" s="25"/>
      <c r="L424" s="29"/>
      <c r="M424" s="30"/>
      <c r="N424" s="85"/>
      <c r="O424" s="85"/>
      <c r="P424" s="25"/>
      <c r="Q424" s="29"/>
      <c r="R424" s="30"/>
    </row>
    <row r="425" spans="1:18" s="24" customFormat="1" ht="18" thickBot="1">
      <c r="A425" s="137" t="s">
        <v>593</v>
      </c>
      <c r="B425" s="40"/>
      <c r="C425" s="40"/>
      <c r="D425" s="40"/>
      <c r="E425" s="41"/>
      <c r="F425" s="41"/>
      <c r="G425" s="42"/>
      <c r="H425" s="42"/>
      <c r="I425" s="42"/>
      <c r="J425" s="42"/>
      <c r="K425" s="43">
        <f t="shared" ref="K425:R425" si="113">K332+K423</f>
        <v>581323000</v>
      </c>
      <c r="L425" s="43">
        <f t="shared" si="113"/>
        <v>67972000</v>
      </c>
      <c r="M425" s="43">
        <f t="shared" si="113"/>
        <v>641613000</v>
      </c>
      <c r="N425" s="43">
        <f t="shared" si="113"/>
        <v>0</v>
      </c>
      <c r="O425" s="43">
        <f t="shared" si="113"/>
        <v>0</v>
      </c>
      <c r="P425" s="43">
        <f t="shared" si="113"/>
        <v>643494000</v>
      </c>
      <c r="Q425" s="43">
        <f t="shared" si="113"/>
        <v>79087000</v>
      </c>
      <c r="R425" s="43">
        <f t="shared" si="113"/>
        <v>731878000</v>
      </c>
    </row>
    <row r="426" spans="1:18" ht="13.8" thickTop="1">
      <c r="A426" s="138"/>
    </row>
    <row r="427" spans="1:18">
      <c r="A427" s="139"/>
    </row>
    <row r="428" spans="1:18">
      <c r="A428" s="139"/>
    </row>
    <row r="429" spans="1:18">
      <c r="A429" s="139"/>
    </row>
    <row r="430" spans="1:18">
      <c r="A430" s="139"/>
    </row>
    <row r="431" spans="1:18">
      <c r="A431" s="139"/>
    </row>
    <row r="432" spans="1:18">
      <c r="A432" s="139"/>
    </row>
    <row r="433" spans="1:18">
      <c r="A433" s="139"/>
    </row>
    <row r="434" spans="1:18">
      <c r="A434" s="139"/>
    </row>
    <row r="435" spans="1:18">
      <c r="A435" s="139"/>
    </row>
    <row r="436" spans="1:18">
      <c r="A436" s="139"/>
    </row>
    <row r="437" spans="1:18">
      <c r="A437" s="139"/>
    </row>
    <row r="438" spans="1:18">
      <c r="A438" s="139"/>
    </row>
    <row r="439" spans="1:18" s="3" customFormat="1">
      <c r="A439" s="139"/>
      <c r="E439" s="4"/>
      <c r="F439" s="4"/>
      <c r="G439" s="5"/>
      <c r="H439" s="5"/>
      <c r="I439" s="5"/>
      <c r="J439" s="5"/>
      <c r="K439" s="5"/>
      <c r="L439" s="5"/>
      <c r="M439" s="5"/>
      <c r="N439" s="78"/>
      <c r="O439" s="78"/>
      <c r="P439" s="54"/>
      <c r="Q439" s="54"/>
      <c r="R439" s="30"/>
    </row>
    <row r="440" spans="1:18" s="3" customFormat="1">
      <c r="A440" s="139"/>
      <c r="E440" s="4"/>
      <c r="F440" s="4"/>
      <c r="G440" s="5"/>
      <c r="H440" s="5"/>
      <c r="I440" s="5"/>
      <c r="J440" s="5"/>
      <c r="K440" s="5"/>
      <c r="L440" s="5"/>
      <c r="M440" s="5"/>
      <c r="N440" s="78"/>
      <c r="O440" s="78"/>
      <c r="P440" s="54"/>
      <c r="Q440" s="54"/>
      <c r="R440" s="30"/>
    </row>
    <row r="441" spans="1:18" s="3" customFormat="1">
      <c r="A441" s="139"/>
      <c r="E441" s="4"/>
      <c r="F441" s="4"/>
      <c r="G441" s="5"/>
      <c r="H441" s="5"/>
      <c r="I441" s="5"/>
      <c r="J441" s="5"/>
      <c r="K441" s="5"/>
      <c r="L441" s="5"/>
      <c r="M441" s="5"/>
      <c r="N441" s="78"/>
      <c r="O441" s="78"/>
      <c r="P441" s="54"/>
      <c r="Q441" s="54"/>
      <c r="R441" s="30"/>
    </row>
    <row r="442" spans="1:18" s="3" customFormat="1">
      <c r="A442" s="139"/>
      <c r="E442" s="4"/>
      <c r="F442" s="4"/>
      <c r="G442" s="5"/>
      <c r="H442" s="5"/>
      <c r="I442" s="5"/>
      <c r="J442" s="5"/>
      <c r="K442" s="5"/>
      <c r="L442" s="5"/>
      <c r="M442" s="5"/>
      <c r="N442" s="78"/>
      <c r="O442" s="78"/>
      <c r="P442" s="54"/>
      <c r="Q442" s="54"/>
      <c r="R442" s="30"/>
    </row>
    <row r="443" spans="1:18" s="3" customFormat="1">
      <c r="A443" s="139"/>
      <c r="E443" s="4"/>
      <c r="F443" s="4"/>
      <c r="G443" s="5"/>
      <c r="H443" s="5"/>
      <c r="I443" s="5"/>
      <c r="J443" s="5"/>
      <c r="K443" s="5"/>
      <c r="L443" s="5"/>
      <c r="M443" s="5"/>
      <c r="N443" s="78"/>
      <c r="O443" s="78"/>
      <c r="P443" s="54"/>
      <c r="Q443" s="54"/>
      <c r="R443" s="30"/>
    </row>
    <row r="444" spans="1:18" s="3" customFormat="1">
      <c r="A444" s="139"/>
      <c r="E444" s="4"/>
      <c r="F444" s="4"/>
      <c r="G444" s="5"/>
      <c r="H444" s="5"/>
      <c r="I444" s="5"/>
      <c r="J444" s="5"/>
      <c r="K444" s="5"/>
      <c r="L444" s="5"/>
      <c r="M444" s="5"/>
      <c r="N444" s="78"/>
      <c r="O444" s="78"/>
      <c r="P444" s="54"/>
      <c r="Q444" s="54"/>
      <c r="R444" s="30"/>
    </row>
    <row r="445" spans="1:18" s="3" customFormat="1">
      <c r="A445" s="139"/>
      <c r="E445" s="4"/>
      <c r="F445" s="4"/>
      <c r="G445" s="5"/>
      <c r="H445" s="5"/>
      <c r="I445" s="5"/>
      <c r="J445" s="5"/>
      <c r="K445" s="5"/>
      <c r="L445" s="5"/>
      <c r="M445" s="5"/>
      <c r="N445" s="78"/>
      <c r="O445" s="78"/>
      <c r="P445" s="54"/>
      <c r="Q445" s="54"/>
      <c r="R445" s="30"/>
    </row>
    <row r="446" spans="1:18" s="3" customFormat="1">
      <c r="A446" s="139"/>
      <c r="E446" s="4"/>
      <c r="F446" s="4"/>
      <c r="G446" s="5"/>
      <c r="H446" s="5"/>
      <c r="I446" s="5"/>
      <c r="J446" s="5"/>
      <c r="K446" s="5"/>
      <c r="L446" s="5"/>
      <c r="M446" s="5"/>
      <c r="N446" s="78"/>
      <c r="O446" s="78"/>
      <c r="P446" s="54"/>
      <c r="Q446" s="54"/>
      <c r="R446" s="30"/>
    </row>
    <row r="447" spans="1:18" s="3" customFormat="1">
      <c r="A447" s="139"/>
      <c r="E447" s="4"/>
      <c r="F447" s="4"/>
      <c r="G447" s="5"/>
      <c r="H447" s="5"/>
      <c r="I447" s="5"/>
      <c r="J447" s="5"/>
      <c r="K447" s="5"/>
      <c r="L447" s="5"/>
      <c r="M447" s="5"/>
      <c r="N447" s="78"/>
      <c r="O447" s="78"/>
      <c r="P447" s="54"/>
      <c r="Q447" s="54"/>
      <c r="R447" s="30"/>
    </row>
    <row r="448" spans="1:18" s="3" customFormat="1">
      <c r="A448" s="139"/>
      <c r="E448" s="4"/>
      <c r="F448" s="4"/>
      <c r="G448" s="5"/>
      <c r="H448" s="5"/>
      <c r="I448" s="5"/>
      <c r="J448" s="5"/>
      <c r="K448" s="5"/>
      <c r="L448" s="5"/>
      <c r="M448" s="5"/>
      <c r="N448" s="78"/>
      <c r="O448" s="78"/>
      <c r="P448" s="54"/>
      <c r="Q448" s="54"/>
      <c r="R448" s="30"/>
    </row>
    <row r="449" spans="1:18" s="3" customFormat="1">
      <c r="A449" s="139"/>
      <c r="E449" s="4"/>
      <c r="F449" s="4"/>
      <c r="G449" s="5"/>
      <c r="H449" s="5"/>
      <c r="I449" s="5"/>
      <c r="J449" s="5"/>
      <c r="K449" s="5"/>
      <c r="L449" s="5"/>
      <c r="M449" s="5"/>
      <c r="N449" s="78"/>
      <c r="O449" s="78"/>
      <c r="P449" s="54"/>
      <c r="Q449" s="54"/>
      <c r="R449" s="30"/>
    </row>
    <row r="450" spans="1:18" s="3" customFormat="1">
      <c r="A450" s="139"/>
      <c r="E450" s="4"/>
      <c r="F450" s="4"/>
      <c r="G450" s="5"/>
      <c r="H450" s="5"/>
      <c r="I450" s="5"/>
      <c r="J450" s="5"/>
      <c r="K450" s="5"/>
      <c r="L450" s="5"/>
      <c r="M450" s="5"/>
      <c r="N450" s="78"/>
      <c r="O450" s="78"/>
      <c r="P450" s="54"/>
      <c r="Q450" s="54"/>
      <c r="R450" s="30"/>
    </row>
    <row r="451" spans="1:18" s="3" customFormat="1">
      <c r="A451" s="139"/>
      <c r="E451" s="4"/>
      <c r="F451" s="4"/>
      <c r="G451" s="5"/>
      <c r="H451" s="5"/>
      <c r="I451" s="5"/>
      <c r="J451" s="5"/>
      <c r="K451" s="5"/>
      <c r="L451" s="5"/>
      <c r="M451" s="5"/>
      <c r="N451" s="78"/>
      <c r="O451" s="78"/>
      <c r="P451" s="54"/>
      <c r="Q451" s="54"/>
      <c r="R451" s="30"/>
    </row>
    <row r="452" spans="1:18" s="3" customFormat="1">
      <c r="A452" s="139"/>
      <c r="E452" s="4"/>
      <c r="F452" s="4"/>
      <c r="G452" s="5"/>
      <c r="H452" s="5"/>
      <c r="I452" s="5"/>
      <c r="J452" s="5"/>
      <c r="K452" s="5"/>
      <c r="L452" s="5"/>
      <c r="M452" s="5"/>
      <c r="N452" s="78"/>
      <c r="O452" s="78"/>
      <c r="P452" s="54"/>
      <c r="Q452" s="54"/>
      <c r="R452" s="30"/>
    </row>
    <row r="453" spans="1:18" s="3" customFormat="1">
      <c r="A453" s="139"/>
      <c r="E453" s="4"/>
      <c r="F453" s="4"/>
      <c r="G453" s="5"/>
      <c r="H453" s="5"/>
      <c r="I453" s="5"/>
      <c r="J453" s="5"/>
      <c r="K453" s="5"/>
      <c r="L453" s="5"/>
      <c r="M453" s="5"/>
      <c r="N453" s="78"/>
      <c r="O453" s="78"/>
      <c r="P453" s="54"/>
      <c r="Q453" s="54"/>
      <c r="R453" s="30"/>
    </row>
    <row r="454" spans="1:18" s="3" customFormat="1">
      <c r="A454" s="139"/>
      <c r="E454" s="4"/>
      <c r="F454" s="4"/>
      <c r="G454" s="5"/>
      <c r="H454" s="5"/>
      <c r="I454" s="5"/>
      <c r="J454" s="5"/>
      <c r="K454" s="5"/>
      <c r="L454" s="5"/>
      <c r="M454" s="5"/>
      <c r="N454" s="78"/>
      <c r="O454" s="78"/>
      <c r="P454" s="54"/>
      <c r="Q454" s="54"/>
      <c r="R454" s="30"/>
    </row>
    <row r="455" spans="1:18" s="3" customFormat="1">
      <c r="A455" s="139"/>
      <c r="E455" s="4"/>
      <c r="F455" s="4"/>
      <c r="G455" s="5"/>
      <c r="H455" s="5"/>
      <c r="I455" s="5"/>
      <c r="J455" s="5"/>
      <c r="K455" s="5"/>
      <c r="L455" s="5"/>
      <c r="M455" s="5"/>
      <c r="N455" s="78"/>
      <c r="O455" s="78"/>
      <c r="P455" s="54"/>
      <c r="Q455" s="54"/>
      <c r="R455" s="30"/>
    </row>
    <row r="456" spans="1:18" s="3" customFormat="1">
      <c r="A456" s="139"/>
      <c r="E456" s="4"/>
      <c r="F456" s="4"/>
      <c r="G456" s="5"/>
      <c r="H456" s="5"/>
      <c r="I456" s="5"/>
      <c r="J456" s="5"/>
      <c r="K456" s="5"/>
      <c r="L456" s="5"/>
      <c r="M456" s="5"/>
      <c r="N456" s="78"/>
      <c r="O456" s="78"/>
      <c r="P456" s="54"/>
      <c r="Q456" s="54"/>
      <c r="R456" s="30"/>
    </row>
    <row r="457" spans="1:18" s="3" customFormat="1">
      <c r="A457" s="139"/>
      <c r="E457" s="4"/>
      <c r="F457" s="4"/>
      <c r="G457" s="5"/>
      <c r="H457" s="5"/>
      <c r="I457" s="5"/>
      <c r="J457" s="5"/>
      <c r="K457" s="5"/>
      <c r="L457" s="5"/>
      <c r="M457" s="5"/>
      <c r="N457" s="78"/>
      <c r="O457" s="78"/>
      <c r="P457" s="54"/>
      <c r="Q457" s="54"/>
      <c r="R457" s="30"/>
    </row>
    <row r="458" spans="1:18" s="3" customFormat="1">
      <c r="A458" s="139"/>
      <c r="E458" s="4"/>
      <c r="F458" s="4"/>
      <c r="G458" s="5"/>
      <c r="H458" s="5"/>
      <c r="I458" s="5"/>
      <c r="J458" s="5"/>
      <c r="K458" s="5"/>
      <c r="L458" s="5"/>
      <c r="M458" s="5"/>
      <c r="N458" s="78"/>
      <c r="O458" s="78"/>
      <c r="P458" s="54"/>
      <c r="Q458" s="54"/>
      <c r="R458" s="30"/>
    </row>
    <row r="459" spans="1:18" s="3" customFormat="1">
      <c r="A459" s="139"/>
      <c r="E459" s="4"/>
      <c r="F459" s="4"/>
      <c r="G459" s="5"/>
      <c r="H459" s="5"/>
      <c r="I459" s="5"/>
      <c r="J459" s="5"/>
      <c r="K459" s="5"/>
      <c r="L459" s="5"/>
      <c r="M459" s="5"/>
      <c r="N459" s="78"/>
      <c r="O459" s="78"/>
      <c r="P459" s="54"/>
      <c r="Q459" s="54"/>
      <c r="R459" s="30"/>
    </row>
    <row r="460" spans="1:18" s="3" customFormat="1">
      <c r="A460" s="139"/>
      <c r="E460" s="4"/>
      <c r="F460" s="4"/>
      <c r="G460" s="5"/>
      <c r="H460" s="5"/>
      <c r="I460" s="5"/>
      <c r="J460" s="5"/>
      <c r="K460" s="5"/>
      <c r="L460" s="5"/>
      <c r="M460" s="5"/>
      <c r="N460" s="78"/>
      <c r="O460" s="78"/>
      <c r="P460" s="54"/>
      <c r="Q460" s="54"/>
      <c r="R460" s="30"/>
    </row>
    <row r="461" spans="1:18" s="3" customFormat="1">
      <c r="A461" s="139"/>
      <c r="E461" s="4"/>
      <c r="F461" s="4"/>
      <c r="G461" s="5"/>
      <c r="H461" s="5"/>
      <c r="I461" s="5"/>
      <c r="J461" s="5"/>
      <c r="K461" s="5"/>
      <c r="L461" s="5"/>
      <c r="M461" s="5"/>
      <c r="N461" s="78"/>
      <c r="O461" s="78"/>
      <c r="P461" s="54"/>
      <c r="Q461" s="54"/>
      <c r="R461" s="30"/>
    </row>
    <row r="462" spans="1:18" s="3" customFormat="1">
      <c r="A462" s="139"/>
      <c r="E462" s="4"/>
      <c r="F462" s="4"/>
      <c r="G462" s="5"/>
      <c r="H462" s="5"/>
      <c r="I462" s="5"/>
      <c r="J462" s="5"/>
      <c r="K462" s="5"/>
      <c r="L462" s="5"/>
      <c r="M462" s="5"/>
      <c r="N462" s="78"/>
      <c r="O462" s="78"/>
      <c r="P462" s="54"/>
      <c r="Q462" s="54"/>
      <c r="R462" s="30"/>
    </row>
    <row r="463" spans="1:18" s="3" customFormat="1">
      <c r="A463" s="139"/>
      <c r="E463" s="4"/>
      <c r="F463" s="4"/>
      <c r="G463" s="5"/>
      <c r="H463" s="5"/>
      <c r="I463" s="5"/>
      <c r="J463" s="5"/>
      <c r="K463" s="5"/>
      <c r="L463" s="5"/>
      <c r="M463" s="5"/>
      <c r="N463" s="78"/>
      <c r="O463" s="78"/>
      <c r="P463" s="54"/>
      <c r="Q463" s="54"/>
      <c r="R463" s="30"/>
    </row>
    <row r="464" spans="1:18" s="3" customFormat="1">
      <c r="A464" s="139"/>
      <c r="E464" s="4"/>
      <c r="F464" s="4"/>
      <c r="G464" s="5"/>
      <c r="H464" s="5"/>
      <c r="I464" s="5"/>
      <c r="J464" s="5"/>
      <c r="K464" s="5"/>
      <c r="L464" s="5"/>
      <c r="M464" s="5"/>
      <c r="N464" s="78"/>
      <c r="O464" s="78"/>
      <c r="P464" s="54"/>
      <c r="Q464" s="54"/>
      <c r="R464" s="30"/>
    </row>
    <row r="465" spans="1:18" s="3" customFormat="1">
      <c r="A465" s="139"/>
      <c r="E465" s="4"/>
      <c r="F465" s="4"/>
      <c r="G465" s="5"/>
      <c r="H465" s="5"/>
      <c r="I465" s="5"/>
      <c r="J465" s="5"/>
      <c r="K465" s="5"/>
      <c r="L465" s="5"/>
      <c r="M465" s="5"/>
      <c r="N465" s="78"/>
      <c r="O465" s="78"/>
      <c r="P465" s="54"/>
      <c r="Q465" s="54"/>
      <c r="R465" s="30"/>
    </row>
    <row r="466" spans="1:18" s="3" customFormat="1">
      <c r="A466" s="139"/>
      <c r="E466" s="4"/>
      <c r="F466" s="4"/>
      <c r="G466" s="5"/>
      <c r="H466" s="5"/>
      <c r="I466" s="5"/>
      <c r="J466" s="5"/>
      <c r="K466" s="5"/>
      <c r="L466" s="5"/>
      <c r="M466" s="5"/>
      <c r="N466" s="78"/>
      <c r="O466" s="78"/>
      <c r="P466" s="54"/>
      <c r="Q466" s="54"/>
      <c r="R466" s="30"/>
    </row>
    <row r="467" spans="1:18" s="3" customFormat="1">
      <c r="A467" s="139"/>
      <c r="E467" s="4"/>
      <c r="F467" s="4"/>
      <c r="G467" s="5"/>
      <c r="H467" s="5"/>
      <c r="I467" s="5"/>
      <c r="J467" s="5"/>
      <c r="K467" s="5"/>
      <c r="L467" s="5"/>
      <c r="M467" s="5"/>
      <c r="N467" s="78"/>
      <c r="O467" s="78"/>
      <c r="P467" s="54"/>
      <c r="Q467" s="54"/>
      <c r="R467" s="30"/>
    </row>
    <row r="468" spans="1:18" s="3" customFormat="1">
      <c r="A468" s="139"/>
      <c r="E468" s="4"/>
      <c r="F468" s="4"/>
      <c r="G468" s="5"/>
      <c r="H468" s="5"/>
      <c r="I468" s="5"/>
      <c r="J468" s="5"/>
      <c r="K468" s="5"/>
      <c r="L468" s="5"/>
      <c r="M468" s="5"/>
      <c r="N468" s="78"/>
      <c r="O468" s="78"/>
      <c r="P468" s="54"/>
      <c r="Q468" s="54"/>
      <c r="R468" s="30"/>
    </row>
    <row r="469" spans="1:18" s="3" customFormat="1">
      <c r="A469" s="139"/>
      <c r="E469" s="4"/>
      <c r="F469" s="4"/>
      <c r="G469" s="5"/>
      <c r="H469" s="5"/>
      <c r="I469" s="5"/>
      <c r="J469" s="5"/>
      <c r="K469" s="5"/>
      <c r="L469" s="5"/>
      <c r="M469" s="5"/>
      <c r="N469" s="78"/>
      <c r="O469" s="78"/>
      <c r="P469" s="54"/>
      <c r="Q469" s="54"/>
      <c r="R469" s="30"/>
    </row>
    <row r="470" spans="1:18" s="3" customFormat="1">
      <c r="A470" s="139"/>
      <c r="E470" s="4"/>
      <c r="F470" s="4"/>
      <c r="G470" s="5"/>
      <c r="H470" s="5"/>
      <c r="I470" s="5"/>
      <c r="J470" s="5"/>
      <c r="K470" s="5"/>
      <c r="L470" s="5"/>
      <c r="M470" s="5"/>
      <c r="N470" s="78"/>
      <c r="O470" s="78"/>
      <c r="P470" s="54"/>
      <c r="Q470" s="54"/>
      <c r="R470" s="30"/>
    </row>
  </sheetData>
  <autoFilter ref="A15:R425" xr:uid="{954804E9-4A29-4B7A-89AA-C606CCC42CB8}"/>
  <mergeCells count="23">
    <mergeCell ref="P13:R13"/>
    <mergeCell ref="M14:M15"/>
    <mergeCell ref="L14:L15"/>
    <mergeCell ref="K14:K15"/>
    <mergeCell ref="R14:R15"/>
    <mergeCell ref="O13:O15"/>
    <mergeCell ref="Q14:Q15"/>
    <mergeCell ref="P14:P15"/>
    <mergeCell ref="G13:G15"/>
    <mergeCell ref="H13:H15"/>
    <mergeCell ref="I13:I15"/>
    <mergeCell ref="K13:M13"/>
    <mergeCell ref="N13:N15"/>
    <mergeCell ref="C13:C15"/>
    <mergeCell ref="D13:D15"/>
    <mergeCell ref="A16:B16"/>
    <mergeCell ref="E13:E15"/>
    <mergeCell ref="F13:F15"/>
    <mergeCell ref="A333:B333"/>
    <mergeCell ref="A423:B423"/>
    <mergeCell ref="A332:B332"/>
    <mergeCell ref="A13:A15"/>
    <mergeCell ref="B13:B15"/>
  </mergeCells>
  <printOptions horizontalCentered="1" gridLinesSet="0"/>
  <pageMargins left="0.31496062992125984" right="0.27559055118110237" top="0.70866141732283472" bottom="0.74803149606299213" header="0.51181102362204722" footer="0.51181102362204722"/>
  <pageSetup paperSize="9" scale="65" orientation="landscape" r:id="rId1"/>
  <headerFooter alignWithMargins="0">
    <oddFooter>&amp;L&amp;F&amp;C&amp;D &amp;T&amp;RPage &amp;P</oddFooter>
  </headerFooter>
  <colBreaks count="1" manualBreakCount="1">
    <brk id="15" max="42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C5EC0-F534-4F7E-98B7-5DFC5A9ECEEA}">
  <dimension ref="A1:K11"/>
  <sheetViews>
    <sheetView workbookViewId="0">
      <selection activeCell="B35" sqref="B35"/>
    </sheetView>
  </sheetViews>
  <sheetFormatPr defaultRowHeight="14.4"/>
  <cols>
    <col min="1" max="1" width="19.109375" customWidth="1"/>
    <col min="6" max="6" width="2.5546875" customWidth="1"/>
  </cols>
  <sheetData>
    <row r="1" spans="1:11" ht="15.6">
      <c r="A1" s="131" t="s">
        <v>0</v>
      </c>
      <c r="B1" s="57"/>
      <c r="C1" s="57"/>
      <c r="D1" s="57"/>
      <c r="E1" s="58"/>
      <c r="F1" s="58"/>
      <c r="G1" s="58"/>
      <c r="H1" s="58"/>
      <c r="I1" s="59"/>
      <c r="J1" s="59"/>
      <c r="K1" s="60"/>
    </row>
    <row r="2" spans="1:11" ht="15.6">
      <c r="A2" s="131" t="s">
        <v>1</v>
      </c>
      <c r="B2" s="57"/>
      <c r="C2" s="57"/>
      <c r="D2" s="57"/>
      <c r="E2" s="58"/>
      <c r="F2" s="58"/>
      <c r="G2" s="58"/>
      <c r="H2" s="58"/>
      <c r="I2" s="64"/>
      <c r="J2" s="59"/>
      <c r="K2" s="60"/>
    </row>
    <row r="3" spans="1:11" ht="15.6">
      <c r="A3" s="132" t="s">
        <v>2</v>
      </c>
      <c r="B3" s="65"/>
      <c r="C3" s="65"/>
      <c r="D3" s="65"/>
      <c r="E3" s="66"/>
      <c r="F3" s="66"/>
      <c r="G3" s="67"/>
      <c r="H3" s="67"/>
      <c r="I3" s="64"/>
      <c r="J3" s="59"/>
      <c r="K3" s="60"/>
    </row>
    <row r="4" spans="1:11" ht="15.6">
      <c r="A4" s="132"/>
      <c r="B4" s="31"/>
      <c r="C4" s="31"/>
      <c r="D4" s="31"/>
      <c r="E4" s="32"/>
      <c r="F4" s="32"/>
      <c r="G4" s="33"/>
      <c r="H4" s="33"/>
      <c r="I4" s="33"/>
      <c r="J4" s="33"/>
      <c r="K4" s="33"/>
    </row>
    <row r="5" spans="1:11">
      <c r="A5" s="133" t="s">
        <v>3</v>
      </c>
      <c r="B5" s="80">
        <v>2022</v>
      </c>
      <c r="C5" s="102"/>
      <c r="D5" s="102"/>
      <c r="E5" s="123"/>
      <c r="F5" s="102"/>
      <c r="G5" s="106" t="s">
        <v>4</v>
      </c>
      <c r="H5" s="106" t="s">
        <v>5</v>
      </c>
      <c r="I5" s="87" t="s">
        <v>6</v>
      </c>
      <c r="J5" s="68">
        <v>2021</v>
      </c>
      <c r="K5" s="73">
        <v>2022</v>
      </c>
    </row>
    <row r="6" spans="1:11">
      <c r="A6" s="133" t="s">
        <v>7</v>
      </c>
      <c r="B6" s="124">
        <f>Q297</f>
        <v>0</v>
      </c>
      <c r="C6" s="118" t="s">
        <v>8</v>
      </c>
      <c r="D6" s="118"/>
      <c r="E6" s="104">
        <f>X390</f>
        <v>0</v>
      </c>
      <c r="F6" s="83">
        <f>R13</f>
        <v>0</v>
      </c>
      <c r="G6" s="105">
        <v>0.7</v>
      </c>
      <c r="H6" s="107">
        <f>R390</f>
        <v>0</v>
      </c>
      <c r="I6" s="87" t="s">
        <v>9</v>
      </c>
      <c r="J6" s="70">
        <v>108</v>
      </c>
      <c r="K6" s="74">
        <v>113.9</v>
      </c>
    </row>
    <row r="7" spans="1:11">
      <c r="A7" s="133" t="s">
        <v>10</v>
      </c>
      <c r="B7" s="104">
        <f>Q388</f>
        <v>0</v>
      </c>
      <c r="C7" s="118" t="s">
        <v>11</v>
      </c>
      <c r="D7" s="118"/>
      <c r="E7" s="104">
        <f>E6*0.21</f>
        <v>0</v>
      </c>
      <c r="F7" s="83">
        <f>S13</f>
        <v>0</v>
      </c>
      <c r="G7" s="105">
        <v>0.7</v>
      </c>
      <c r="H7" s="107">
        <f>S390</f>
        <v>0</v>
      </c>
      <c r="I7" s="87" t="s">
        <v>12</v>
      </c>
      <c r="J7" s="70">
        <v>103.5</v>
      </c>
      <c r="K7" s="74">
        <v>109.2</v>
      </c>
    </row>
    <row r="8" spans="1:11" ht="15.6">
      <c r="A8" s="134" t="s">
        <v>13</v>
      </c>
      <c r="B8" s="104">
        <f>B6+B7</f>
        <v>0</v>
      </c>
      <c r="C8" s="118" t="s">
        <v>14</v>
      </c>
      <c r="D8" s="118"/>
      <c r="E8" s="104">
        <f>E6+E7</f>
        <v>0</v>
      </c>
      <c r="F8" s="83">
        <f>T13</f>
        <v>0</v>
      </c>
      <c r="G8" s="105">
        <v>0.7</v>
      </c>
      <c r="H8" s="107">
        <f>T390</f>
        <v>0</v>
      </c>
      <c r="I8" s="87" t="s">
        <v>704</v>
      </c>
      <c r="J8" s="71"/>
      <c r="K8" s="75"/>
    </row>
    <row r="9" spans="1:11" ht="15.6">
      <c r="A9" s="135" t="s">
        <v>15</v>
      </c>
      <c r="B9" s="126">
        <f>M297+M388</f>
        <v>0</v>
      </c>
      <c r="C9" s="72"/>
      <c r="D9" s="72"/>
      <c r="E9" s="82"/>
      <c r="F9" s="83">
        <f>U13</f>
        <v>0</v>
      </c>
      <c r="G9" s="105">
        <v>0.7</v>
      </c>
      <c r="H9" s="107">
        <f>U390</f>
        <v>0</v>
      </c>
      <c r="I9" s="88"/>
      <c r="J9" s="71"/>
      <c r="K9" s="75"/>
    </row>
    <row r="10" spans="1:11" ht="15.6">
      <c r="A10" s="135" t="s">
        <v>16</v>
      </c>
      <c r="B10" s="125">
        <f>N297+N388</f>
        <v>0</v>
      </c>
      <c r="C10" s="72"/>
      <c r="D10" s="72"/>
      <c r="E10" s="82"/>
      <c r="F10" s="83">
        <f>V13</f>
        <v>0</v>
      </c>
      <c r="G10" s="105">
        <v>0.7</v>
      </c>
      <c r="H10" s="107">
        <f>V390</f>
        <v>0</v>
      </c>
      <c r="I10" s="88"/>
      <c r="J10" s="71"/>
      <c r="K10" s="75"/>
    </row>
    <row r="11" spans="1:11" ht="15.6">
      <c r="A11" s="56"/>
      <c r="B11" s="103"/>
      <c r="C11" s="120"/>
      <c r="D11" s="120"/>
      <c r="E11" s="123"/>
      <c r="F11" s="121">
        <f>W13</f>
        <v>0</v>
      </c>
      <c r="G11" s="105">
        <v>0.7</v>
      </c>
      <c r="H11" s="107">
        <f>W390</f>
        <v>0</v>
      </c>
      <c r="I11" s="88"/>
      <c r="J11" s="71"/>
      <c r="K11" s="7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40674-BF13-4169-92D3-F08DB6FD4AA7}">
  <dimension ref="A1:Z64"/>
  <sheetViews>
    <sheetView showZeros="0" zoomScaleNormal="100" workbookViewId="0">
      <pane ySplit="5" topLeftCell="A6" activePane="bottomLeft" state="frozen"/>
      <selection pane="bottomLeft" sqref="A1:Z19"/>
    </sheetView>
  </sheetViews>
  <sheetFormatPr defaultColWidth="9.33203125" defaultRowHeight="13.2"/>
  <cols>
    <col min="1" max="1" width="35.77734375" style="177" customWidth="1"/>
    <col min="2" max="2" width="38" style="257" customWidth="1"/>
    <col min="3" max="3" width="24.6640625" style="257" hidden="1" customWidth="1"/>
    <col min="4" max="4" width="9" style="257" hidden="1" customWidth="1"/>
    <col min="5" max="5" width="9.109375" style="258" hidden="1" customWidth="1"/>
    <col min="6" max="6" width="7.6640625" style="258" hidden="1" customWidth="1"/>
    <col min="7" max="7" width="9.109375" style="259" hidden="1" customWidth="1"/>
    <col min="8" max="8" width="8.77734375" style="259" hidden="1" customWidth="1"/>
    <col min="9" max="10" width="18.109375" style="177" hidden="1" customWidth="1"/>
    <col min="11" max="11" width="18.109375" style="177" customWidth="1"/>
    <col min="12" max="13" width="14.44140625" style="177" hidden="1" customWidth="1"/>
    <col min="14" max="14" width="14.44140625" style="177" customWidth="1"/>
    <col min="15" max="16" width="14.77734375" style="260" hidden="1" customWidth="1"/>
    <col min="17" max="17" width="14.77734375" style="260" customWidth="1"/>
    <col min="18" max="19" width="18.109375" style="177" hidden="1" customWidth="1"/>
    <col min="20" max="20" width="18.109375" style="177" customWidth="1"/>
    <col min="21" max="22" width="14.44140625" style="177" hidden="1" customWidth="1"/>
    <col min="23" max="23" width="14.44140625" style="177" customWidth="1"/>
    <col min="24" max="25" width="14.77734375" style="260" hidden="1" customWidth="1"/>
    <col min="26" max="26" width="16.44140625" style="177" customWidth="1"/>
    <col min="27" max="16384" width="9.33203125" style="177"/>
  </cols>
  <sheetData>
    <row r="1" spans="1:26" ht="15.6">
      <c r="A1" s="170" t="s">
        <v>760</v>
      </c>
      <c r="B1" s="171"/>
      <c r="C1" s="171"/>
      <c r="D1" s="171"/>
      <c r="E1" s="172"/>
      <c r="F1" s="172"/>
      <c r="G1" s="172"/>
      <c r="H1" s="172"/>
      <c r="I1" s="173"/>
      <c r="J1" s="173"/>
      <c r="K1" s="173"/>
      <c r="L1" s="174"/>
      <c r="M1" s="174"/>
      <c r="N1" s="174"/>
      <c r="O1" s="175"/>
      <c r="P1" s="175"/>
      <c r="Q1" s="175"/>
      <c r="R1" s="173"/>
      <c r="S1" s="173"/>
      <c r="T1" s="173"/>
      <c r="U1" s="174"/>
      <c r="V1" s="174"/>
      <c r="W1" s="174"/>
      <c r="X1" s="175"/>
      <c r="Y1" s="176"/>
      <c r="Z1" s="174"/>
    </row>
    <row r="2" spans="1:26" ht="15.6">
      <c r="A2" s="178" t="s">
        <v>761</v>
      </c>
      <c r="B2" s="179"/>
      <c r="C2" s="179"/>
      <c r="D2" s="179"/>
      <c r="E2" s="180"/>
      <c r="F2" s="180"/>
      <c r="G2" s="180"/>
      <c r="H2" s="180"/>
      <c r="I2" s="181"/>
      <c r="J2" s="181"/>
      <c r="K2" s="181"/>
      <c r="L2" s="182"/>
      <c r="M2" s="182"/>
      <c r="N2" s="182"/>
      <c r="O2" s="176"/>
      <c r="P2" s="176"/>
      <c r="Q2" s="176"/>
      <c r="R2" s="181"/>
      <c r="S2" s="181"/>
      <c r="T2" s="181"/>
      <c r="U2" s="182"/>
      <c r="V2" s="182"/>
      <c r="W2" s="182"/>
      <c r="X2" s="176"/>
      <c r="Y2" s="176"/>
      <c r="Z2" s="182"/>
    </row>
    <row r="3" spans="1:26" ht="16.2" thickBot="1">
      <c r="A3" s="183" t="s">
        <v>762</v>
      </c>
      <c r="B3" s="184"/>
      <c r="C3" s="184"/>
      <c r="D3" s="184"/>
      <c r="E3" s="185"/>
      <c r="F3" s="185"/>
      <c r="G3" s="186"/>
      <c r="H3" s="186"/>
      <c r="I3" s="181"/>
      <c r="J3" s="181"/>
      <c r="K3" s="181"/>
      <c r="L3" s="182"/>
      <c r="M3" s="182"/>
      <c r="N3" s="182"/>
      <c r="O3" s="176"/>
      <c r="P3" s="176"/>
      <c r="Q3" s="176"/>
      <c r="R3" s="181"/>
      <c r="S3" s="181"/>
      <c r="T3" s="181"/>
      <c r="U3" s="182"/>
      <c r="V3" s="182"/>
      <c r="W3" s="182"/>
      <c r="X3" s="176"/>
      <c r="Y3" s="176"/>
      <c r="Z3" s="182"/>
    </row>
    <row r="4" spans="1:26" ht="16.2" thickBot="1">
      <c r="A4" s="187"/>
      <c r="B4" s="188"/>
      <c r="C4" s="188"/>
      <c r="D4" s="188"/>
      <c r="E4" s="189"/>
      <c r="F4" s="189"/>
      <c r="G4" s="190"/>
      <c r="H4" s="190"/>
      <c r="I4" s="191" t="s">
        <v>763</v>
      </c>
      <c r="J4" s="192"/>
      <c r="K4" s="192"/>
      <c r="L4" s="193"/>
      <c r="M4" s="193"/>
      <c r="N4" s="193"/>
      <c r="O4" s="194"/>
      <c r="P4" s="194"/>
      <c r="Q4" s="194"/>
      <c r="R4" s="191" t="s">
        <v>764</v>
      </c>
      <c r="S4" s="192"/>
      <c r="T4" s="192"/>
      <c r="U4" s="193"/>
      <c r="V4" s="193"/>
      <c r="W4" s="193"/>
      <c r="X4" s="194"/>
      <c r="Y4" s="193"/>
      <c r="Z4" s="193"/>
    </row>
    <row r="5" spans="1:26" ht="21" thickBot="1">
      <c r="A5" s="195" t="s">
        <v>17</v>
      </c>
      <c r="B5" s="196" t="s">
        <v>18</v>
      </c>
      <c r="C5" s="197" t="s">
        <v>19</v>
      </c>
      <c r="D5" s="197" t="s">
        <v>765</v>
      </c>
      <c r="E5" s="198" t="s">
        <v>20</v>
      </c>
      <c r="F5" s="198" t="s">
        <v>21</v>
      </c>
      <c r="G5" s="199" t="s">
        <v>22</v>
      </c>
      <c r="H5" s="200" t="s">
        <v>23</v>
      </c>
      <c r="I5" s="201" t="s">
        <v>766</v>
      </c>
      <c r="J5" s="201" t="s">
        <v>767</v>
      </c>
      <c r="K5" s="201" t="s">
        <v>768</v>
      </c>
      <c r="L5" s="202" t="s">
        <v>769</v>
      </c>
      <c r="M5" s="202" t="s">
        <v>770</v>
      </c>
      <c r="N5" s="202" t="s">
        <v>771</v>
      </c>
      <c r="O5" s="203" t="s">
        <v>772</v>
      </c>
      <c r="P5" s="203" t="s">
        <v>773</v>
      </c>
      <c r="Q5" s="203" t="s">
        <v>774</v>
      </c>
      <c r="R5" s="204" t="s">
        <v>775</v>
      </c>
      <c r="S5" s="204" t="s">
        <v>776</v>
      </c>
      <c r="T5" s="204" t="s">
        <v>777</v>
      </c>
      <c r="U5" s="202" t="s">
        <v>778</v>
      </c>
      <c r="V5" s="202" t="s">
        <v>779</v>
      </c>
      <c r="W5" s="202" t="s">
        <v>780</v>
      </c>
      <c r="X5" s="205" t="s">
        <v>781</v>
      </c>
      <c r="Y5" s="205" t="s">
        <v>782</v>
      </c>
      <c r="Z5" s="205" t="s">
        <v>783</v>
      </c>
    </row>
    <row r="6" spans="1:26">
      <c r="A6" s="206"/>
      <c r="B6" s="207"/>
      <c r="C6" s="208"/>
      <c r="D6" s="209"/>
      <c r="E6" s="210"/>
      <c r="F6" s="210"/>
      <c r="G6" s="211"/>
      <c r="H6" s="212"/>
      <c r="I6" s="213"/>
      <c r="J6" s="214"/>
      <c r="K6" s="214"/>
      <c r="L6" s="215"/>
      <c r="M6" s="216"/>
      <c r="N6" s="216"/>
      <c r="O6" s="217"/>
      <c r="P6" s="218"/>
      <c r="Q6" s="218"/>
      <c r="R6" s="213"/>
      <c r="S6" s="214"/>
      <c r="T6" s="214"/>
      <c r="U6" s="215"/>
      <c r="V6" s="216"/>
      <c r="W6" s="219"/>
      <c r="X6" s="220"/>
      <c r="Y6" s="220"/>
      <c r="Z6" s="221"/>
    </row>
    <row r="7" spans="1:26" s="236" customFormat="1">
      <c r="A7" s="222"/>
      <c r="B7" s="223"/>
      <c r="C7" s="224"/>
      <c r="D7" s="225"/>
      <c r="E7" s="226"/>
      <c r="F7" s="226"/>
      <c r="G7" s="227"/>
      <c r="H7" s="228"/>
      <c r="I7" s="229"/>
      <c r="J7" s="230"/>
      <c r="K7" s="230"/>
      <c r="L7" s="231"/>
      <c r="M7" s="232"/>
      <c r="N7" s="232"/>
      <c r="O7" s="233"/>
      <c r="P7" s="234"/>
      <c r="Q7" s="234"/>
      <c r="R7" s="229"/>
      <c r="S7" s="230"/>
      <c r="T7" s="230"/>
      <c r="U7" s="231"/>
      <c r="V7" s="232"/>
      <c r="W7" s="232"/>
      <c r="X7" s="220"/>
      <c r="Y7" s="233"/>
      <c r="Z7" s="235"/>
    </row>
    <row r="8" spans="1:26" s="236" customFormat="1">
      <c r="A8" s="237" t="s">
        <v>784</v>
      </c>
      <c r="B8" s="223"/>
      <c r="C8" s="224"/>
      <c r="D8" s="225"/>
      <c r="E8" s="226"/>
      <c r="F8" s="226"/>
      <c r="G8" s="227"/>
      <c r="H8" s="238"/>
      <c r="I8" s="229"/>
      <c r="J8" s="230"/>
      <c r="K8" s="230"/>
      <c r="L8" s="231"/>
      <c r="M8" s="232"/>
      <c r="N8" s="232"/>
      <c r="O8" s="233"/>
      <c r="P8" s="234"/>
      <c r="Q8" s="234"/>
      <c r="R8" s="229"/>
      <c r="S8" s="230"/>
      <c r="T8" s="230"/>
      <c r="U8" s="231"/>
      <c r="V8" s="232"/>
      <c r="W8" s="232"/>
      <c r="X8" s="220">
        <f>SUM(R8+U8)</f>
        <v>0</v>
      </c>
      <c r="Y8" s="233"/>
      <c r="Z8" s="235"/>
    </row>
    <row r="9" spans="1:26" s="236" customFormat="1">
      <c r="A9" s="237"/>
      <c r="B9" s="223"/>
      <c r="C9" s="224"/>
      <c r="D9" s="225"/>
      <c r="E9" s="226"/>
      <c r="F9" s="226"/>
      <c r="G9" s="227"/>
      <c r="H9" s="238"/>
      <c r="I9" s="229"/>
      <c r="J9" s="230"/>
      <c r="K9" s="230"/>
      <c r="L9" s="231"/>
      <c r="M9" s="232"/>
      <c r="N9" s="232"/>
      <c r="O9" s="233"/>
      <c r="P9" s="234"/>
      <c r="Q9" s="234"/>
      <c r="R9" s="229"/>
      <c r="S9" s="230"/>
      <c r="T9" s="230"/>
      <c r="U9" s="231"/>
      <c r="V9" s="232"/>
      <c r="W9" s="232"/>
      <c r="X9" s="220"/>
      <c r="Y9" s="233"/>
      <c r="Z9" s="235"/>
    </row>
    <row r="10" spans="1:26" s="236" customFormat="1">
      <c r="A10" s="239" t="s">
        <v>785</v>
      </c>
      <c r="B10" s="223" t="s">
        <v>786</v>
      </c>
      <c r="C10" s="224"/>
      <c r="D10" s="225"/>
      <c r="E10" s="226" t="s">
        <v>787</v>
      </c>
      <c r="F10" s="226"/>
      <c r="G10" s="227" t="s">
        <v>788</v>
      </c>
      <c r="H10" s="238"/>
      <c r="I10" s="229">
        <v>29484000</v>
      </c>
      <c r="J10" s="230">
        <f>ROUNDUP(I10*110.4/108,-3)</f>
        <v>30140000</v>
      </c>
      <c r="K10" s="230">
        <f>ROUNDUP(J10*124/110.4,-3)</f>
        <v>33853000</v>
      </c>
      <c r="L10" s="231">
        <v>4054000</v>
      </c>
      <c r="M10" s="220">
        <f>ROUNDUP(L10*105.2/103.5,-3)</f>
        <v>4121000</v>
      </c>
      <c r="N10" s="220">
        <f>ROUNDUP(M10*122/105.2,-3)</f>
        <v>4780000</v>
      </c>
      <c r="O10" s="233">
        <f>SUM(I10+L10)</f>
        <v>33538000</v>
      </c>
      <c r="P10" s="234">
        <f>SUM(J10+M10)</f>
        <v>34261000</v>
      </c>
      <c r="Q10" s="234">
        <f>SUM(K10+N10)</f>
        <v>38633000</v>
      </c>
      <c r="R10" s="240">
        <f>SUM(O10*'[2]General info'!$D$25)/1000</f>
        <v>21127.346945000005</v>
      </c>
      <c r="S10" s="241">
        <f>SUM(P10*'[2]General info'!$D$25)/1000</f>
        <v>21582.802602500007</v>
      </c>
      <c r="T10" s="241">
        <f>SUM(Q10*'[2]General info'!$D$25)/1000</f>
        <v>24336.954932500004</v>
      </c>
      <c r="U10" s="242">
        <f>SUM(R10*'[2]General info'!$C$13)</f>
        <v>4436.7428584500012</v>
      </c>
      <c r="V10" s="220">
        <f>SUM(S10*'[2]General info'!$C$13)</f>
        <v>4532.3885465250014</v>
      </c>
      <c r="W10" s="220">
        <f>SUM(T10*'[2]General info'!$C$13)</f>
        <v>5110.7605358250012</v>
      </c>
      <c r="X10" s="220">
        <f>SUM(R10+U10)</f>
        <v>25564.089803450006</v>
      </c>
      <c r="Y10" s="233">
        <f>SUM(S10+V10)</f>
        <v>26115.19114902501</v>
      </c>
      <c r="Z10" s="233">
        <f>SUM(T10+W10)</f>
        <v>29447.715468325005</v>
      </c>
    </row>
    <row r="11" spans="1:26" s="236" customFormat="1">
      <c r="A11" s="239" t="s">
        <v>789</v>
      </c>
      <c r="B11" s="223" t="s">
        <v>790</v>
      </c>
      <c r="C11" s="224"/>
      <c r="D11" s="225"/>
      <c r="E11" s="226" t="s">
        <v>791</v>
      </c>
      <c r="F11" s="226"/>
      <c r="G11" s="227" t="s">
        <v>788</v>
      </c>
      <c r="H11" s="238"/>
      <c r="I11" s="229">
        <v>19656000</v>
      </c>
      <c r="J11" s="241">
        <f t="shared" ref="J11:J16" si="0">ROUNDUP(I11*110.4/108,-3)</f>
        <v>20093000</v>
      </c>
      <c r="K11" s="230">
        <f t="shared" ref="K11:K16" si="1">ROUNDUP(J11*124/110.4,-3)</f>
        <v>22569000</v>
      </c>
      <c r="L11" s="231">
        <v>2339000</v>
      </c>
      <c r="M11" s="220">
        <f t="shared" ref="M11:M17" si="2">ROUNDUP(L11*105.2/103.5,-3)</f>
        <v>2378000</v>
      </c>
      <c r="N11" s="220">
        <f t="shared" ref="N11:N17" si="3">ROUNDUP(M11*122/105.2,-3)</f>
        <v>2758000</v>
      </c>
      <c r="O11" s="233">
        <f t="shared" ref="O11:O17" si="4">SUM(I11+L11)</f>
        <v>21995000</v>
      </c>
      <c r="P11" s="234">
        <f t="shared" ref="P11:Q17" si="5">SUM(J11+M11)</f>
        <v>22471000</v>
      </c>
      <c r="Q11" s="234">
        <f t="shared" si="5"/>
        <v>25327000</v>
      </c>
      <c r="R11" s="229">
        <f>SUM(O11*'[2]General info'!$D$25)/1000</f>
        <v>13855.805237500002</v>
      </c>
      <c r="S11" s="241">
        <f>SUM(P11*'[2]General info'!$D$25)/1000</f>
        <v>14155.662627500004</v>
      </c>
      <c r="T11" s="241">
        <f>SUM(Q11*'[2]General info'!$D$25)/1000</f>
        <v>15954.806967500002</v>
      </c>
      <c r="U11" s="231">
        <f>SUM(R11*'[2]General info'!$C$13)</f>
        <v>2909.7190998750002</v>
      </c>
      <c r="V11" s="220">
        <f>SUM(S11*'[2]General info'!$C$13)</f>
        <v>2972.6891517750005</v>
      </c>
      <c r="W11" s="220">
        <f>SUM(T11*'[2]General info'!$C$13)</f>
        <v>3350.5094631750003</v>
      </c>
      <c r="X11" s="220">
        <f t="shared" ref="X11:X17" si="6">SUM(R11+U11)</f>
        <v>16765.524337375002</v>
      </c>
      <c r="Y11" s="233">
        <f t="shared" ref="Y11:Z18" si="7">SUM(S11+V11)</f>
        <v>17128.351779275003</v>
      </c>
      <c r="Z11" s="233">
        <f t="shared" si="7"/>
        <v>19305.316430675004</v>
      </c>
    </row>
    <row r="12" spans="1:26" s="236" customFormat="1">
      <c r="A12" s="222" t="s">
        <v>792</v>
      </c>
      <c r="B12" s="223" t="s">
        <v>793</v>
      </c>
      <c r="C12" s="224"/>
      <c r="D12" s="225"/>
      <c r="E12" s="226" t="s">
        <v>791</v>
      </c>
      <c r="F12" s="226"/>
      <c r="G12" s="227" t="s">
        <v>788</v>
      </c>
      <c r="H12" s="238"/>
      <c r="I12" s="229">
        <v>18684000</v>
      </c>
      <c r="J12" s="241">
        <f t="shared" si="0"/>
        <v>19100000</v>
      </c>
      <c r="K12" s="230">
        <f t="shared" si="1"/>
        <v>21453000</v>
      </c>
      <c r="L12" s="231">
        <v>4501000</v>
      </c>
      <c r="M12" s="220">
        <f t="shared" si="2"/>
        <v>4575000</v>
      </c>
      <c r="N12" s="220">
        <f t="shared" si="3"/>
        <v>5306000</v>
      </c>
      <c r="O12" s="233">
        <f t="shared" si="4"/>
        <v>23185000</v>
      </c>
      <c r="P12" s="234">
        <f t="shared" si="5"/>
        <v>23675000</v>
      </c>
      <c r="Q12" s="234">
        <f t="shared" si="5"/>
        <v>26759000</v>
      </c>
      <c r="R12" s="229">
        <f>SUM(O12*'[2]General info'!$D$25)/1000</f>
        <v>14605.448712500003</v>
      </c>
      <c r="S12" s="241">
        <f>SUM(P12*'[2]General info'!$D$25)/1000</f>
        <v>14914.125437500004</v>
      </c>
      <c r="T12" s="241">
        <f>SUM(Q12*'[2]General info'!$D$25)/1000</f>
        <v>16856.898947500005</v>
      </c>
      <c r="U12" s="231">
        <f>SUM(R12*'[2]General info'!$C$13)</f>
        <v>3067.1442296250007</v>
      </c>
      <c r="V12" s="220">
        <f>SUM(S12*'[2]General info'!$C$13)</f>
        <v>3131.966341875001</v>
      </c>
      <c r="W12" s="220">
        <f>SUM(T12*'[2]General info'!$C$13)</f>
        <v>3539.948778975001</v>
      </c>
      <c r="X12" s="220">
        <f t="shared" si="6"/>
        <v>17672.592942125004</v>
      </c>
      <c r="Y12" s="233">
        <f t="shared" si="7"/>
        <v>18046.091779375005</v>
      </c>
      <c r="Z12" s="233">
        <f t="shared" si="7"/>
        <v>20396.847726475007</v>
      </c>
    </row>
    <row r="13" spans="1:26" s="236" customFormat="1">
      <c r="A13" s="222" t="s">
        <v>794</v>
      </c>
      <c r="B13" s="223" t="s">
        <v>795</v>
      </c>
      <c r="C13" s="224"/>
      <c r="D13" s="225"/>
      <c r="E13" s="226" t="s">
        <v>791</v>
      </c>
      <c r="F13" s="226"/>
      <c r="G13" s="227" t="s">
        <v>788</v>
      </c>
      <c r="H13" s="238"/>
      <c r="I13" s="229">
        <v>1200000</v>
      </c>
      <c r="J13" s="241">
        <f t="shared" si="0"/>
        <v>1227000</v>
      </c>
      <c r="K13" s="230">
        <f t="shared" si="1"/>
        <v>1379000</v>
      </c>
      <c r="L13" s="231">
        <v>1313000</v>
      </c>
      <c r="M13" s="220">
        <f t="shared" si="2"/>
        <v>1335000</v>
      </c>
      <c r="N13" s="220">
        <f t="shared" si="3"/>
        <v>1549000</v>
      </c>
      <c r="O13" s="233">
        <f t="shared" si="4"/>
        <v>2513000</v>
      </c>
      <c r="P13" s="234">
        <f t="shared" si="5"/>
        <v>2562000</v>
      </c>
      <c r="Q13" s="234">
        <f t="shared" si="5"/>
        <v>2928000</v>
      </c>
      <c r="R13" s="229">
        <f>SUM(O13*'[2]General info'!$D$25)/1000</f>
        <v>1583.0706325000003</v>
      </c>
      <c r="S13" s="241">
        <f>SUM(P13*'[2]General info'!$D$25)/1000</f>
        <v>1613.9383050000004</v>
      </c>
      <c r="T13" s="241">
        <f>SUM(Q13*'[2]General info'!$D$25)/1000</f>
        <v>1844.5009200000004</v>
      </c>
      <c r="U13" s="231">
        <f>SUM(R13*'[2]General info'!$C$13)</f>
        <v>332.44483282500005</v>
      </c>
      <c r="V13" s="220">
        <f>SUM(S13*'[2]General info'!$C$13)</f>
        <v>338.92704405000006</v>
      </c>
      <c r="W13" s="220">
        <f>SUM(T13*'[2]General info'!$C$13)</f>
        <v>387.3451932000001</v>
      </c>
      <c r="X13" s="220">
        <f t="shared" si="6"/>
        <v>1915.5154653250004</v>
      </c>
      <c r="Y13" s="233">
        <f t="shared" si="7"/>
        <v>1952.8653490500005</v>
      </c>
      <c r="Z13" s="235">
        <f t="shared" si="7"/>
        <v>2231.8461132000007</v>
      </c>
    </row>
    <row r="14" spans="1:26" s="236" customFormat="1">
      <c r="A14" s="222" t="s">
        <v>796</v>
      </c>
      <c r="B14" s="223" t="s">
        <v>797</v>
      </c>
      <c r="C14" s="224"/>
      <c r="D14" s="225"/>
      <c r="E14" s="226" t="s">
        <v>791</v>
      </c>
      <c r="F14" s="226"/>
      <c r="G14" s="227" t="s">
        <v>788</v>
      </c>
      <c r="H14" s="238"/>
      <c r="I14" s="229">
        <v>19656000</v>
      </c>
      <c r="J14" s="241">
        <f t="shared" si="0"/>
        <v>20093000</v>
      </c>
      <c r="K14" s="230">
        <f t="shared" si="1"/>
        <v>22569000</v>
      </c>
      <c r="L14" s="231">
        <v>4132000</v>
      </c>
      <c r="M14" s="220">
        <f t="shared" si="2"/>
        <v>4200000</v>
      </c>
      <c r="N14" s="220">
        <f t="shared" si="3"/>
        <v>4871000</v>
      </c>
      <c r="O14" s="233">
        <f t="shared" si="4"/>
        <v>23788000</v>
      </c>
      <c r="P14" s="234">
        <f t="shared" si="5"/>
        <v>24293000</v>
      </c>
      <c r="Q14" s="234">
        <f t="shared" si="5"/>
        <v>27440000</v>
      </c>
      <c r="R14" s="229">
        <f>SUM(O14*'[2]General info'!$D$25)/1000</f>
        <v>14985.310070000003</v>
      </c>
      <c r="S14" s="241">
        <f>SUM(P14*'[2]General info'!$D$25)/1000</f>
        <v>15303.436082500004</v>
      </c>
      <c r="T14" s="241">
        <f>SUM(Q14*'[2]General info'!$D$25)/1000</f>
        <v>17285.896600000004</v>
      </c>
      <c r="U14" s="231">
        <f>SUM(R14*'[2]General info'!$C$13)</f>
        <v>3146.9151147000007</v>
      </c>
      <c r="V14" s="220">
        <f>SUM(S14*'[2]General info'!$C$13)</f>
        <v>3213.7215773250009</v>
      </c>
      <c r="W14" s="220">
        <f>SUM(T14*'[2]General info'!$C$13)</f>
        <v>3630.0382860000004</v>
      </c>
      <c r="X14" s="220">
        <f t="shared" si="6"/>
        <v>18132.225184700004</v>
      </c>
      <c r="Y14" s="233">
        <f t="shared" si="7"/>
        <v>18517.157659825003</v>
      </c>
      <c r="Z14" s="235">
        <f t="shared" si="7"/>
        <v>20915.934886000003</v>
      </c>
    </row>
    <row r="15" spans="1:26" s="236" customFormat="1">
      <c r="A15" s="222" t="s">
        <v>798</v>
      </c>
      <c r="B15" s="223" t="s">
        <v>799</v>
      </c>
      <c r="C15" s="224"/>
      <c r="D15" s="225"/>
      <c r="E15" s="226" t="s">
        <v>787</v>
      </c>
      <c r="F15" s="226"/>
      <c r="G15" s="227" t="s">
        <v>788</v>
      </c>
      <c r="H15" s="238"/>
      <c r="I15" s="229">
        <v>23004000</v>
      </c>
      <c r="J15" s="241">
        <f t="shared" si="0"/>
        <v>23516000</v>
      </c>
      <c r="K15" s="230">
        <f t="shared" si="1"/>
        <v>26413000</v>
      </c>
      <c r="L15" s="231">
        <v>3653000</v>
      </c>
      <c r="M15" s="220">
        <f t="shared" si="2"/>
        <v>3714000</v>
      </c>
      <c r="N15" s="220">
        <f t="shared" si="3"/>
        <v>4308000</v>
      </c>
      <c r="O15" s="233">
        <f t="shared" si="4"/>
        <v>26657000</v>
      </c>
      <c r="P15" s="234">
        <f t="shared" si="5"/>
        <v>27230000</v>
      </c>
      <c r="Q15" s="234">
        <f t="shared" si="5"/>
        <v>30721000</v>
      </c>
      <c r="R15" s="229">
        <f>SUM(O15*'[2]General info'!$D$25)/1000</f>
        <v>16792.643792500003</v>
      </c>
      <c r="S15" s="241">
        <f>SUM(P15*'[2]General info'!$D$25)/1000</f>
        <v>17153.606575000002</v>
      </c>
      <c r="T15" s="241">
        <f>SUM(Q15*'[2]General info'!$D$25)/1000</f>
        <v>19352.770752500004</v>
      </c>
      <c r="U15" s="231">
        <f>SUM(R15*'[2]General info'!$C$13)</f>
        <v>3526.4551964250004</v>
      </c>
      <c r="V15" s="220">
        <f>SUM(S15*'[2]General info'!$C$13)</f>
        <v>3602.2573807500003</v>
      </c>
      <c r="W15" s="220">
        <f>SUM(T15*'[2]General info'!$C$13)</f>
        <v>4064.0818580250007</v>
      </c>
      <c r="X15" s="220">
        <f t="shared" si="6"/>
        <v>20319.098988925005</v>
      </c>
      <c r="Y15" s="233">
        <f t="shared" si="7"/>
        <v>20755.863955750003</v>
      </c>
      <c r="Z15" s="235">
        <f t="shared" si="7"/>
        <v>23416.852610525006</v>
      </c>
    </row>
    <row r="16" spans="1:26" s="236" customFormat="1" ht="20.399999999999999">
      <c r="A16" s="222" t="s">
        <v>800</v>
      </c>
      <c r="B16" s="223" t="s">
        <v>801</v>
      </c>
      <c r="C16" s="224"/>
      <c r="D16" s="225"/>
      <c r="E16" s="226" t="s">
        <v>791</v>
      </c>
      <c r="F16" s="226"/>
      <c r="G16" s="227" t="s">
        <v>788</v>
      </c>
      <c r="H16" s="238"/>
      <c r="I16" s="229">
        <v>7399000</v>
      </c>
      <c r="J16" s="241">
        <f t="shared" si="0"/>
        <v>7564000</v>
      </c>
      <c r="K16" s="230">
        <f t="shared" si="1"/>
        <v>8496000</v>
      </c>
      <c r="L16" s="231">
        <v>1294000</v>
      </c>
      <c r="M16" s="220">
        <f t="shared" si="2"/>
        <v>1316000</v>
      </c>
      <c r="N16" s="220">
        <f t="shared" si="3"/>
        <v>1527000</v>
      </c>
      <c r="O16" s="233">
        <f t="shared" si="4"/>
        <v>8693000</v>
      </c>
      <c r="P16" s="234">
        <f t="shared" si="5"/>
        <v>8880000</v>
      </c>
      <c r="Q16" s="234">
        <f t="shared" si="5"/>
        <v>10023000</v>
      </c>
      <c r="R16" s="229">
        <f>SUM(O16*'[2]General info'!$D$25)/1000</f>
        <v>5476.1770825000012</v>
      </c>
      <c r="S16" s="241">
        <f>SUM(P16*'[2]General info'!$D$25)/1000</f>
        <v>5593.9782000000014</v>
      </c>
      <c r="T16" s="241">
        <f>SUM(Q16*'[2]General info'!$D$25)/1000</f>
        <v>6314.0139075000016</v>
      </c>
      <c r="U16" s="231">
        <f>SUM(R16*'[2]General info'!$C$13)</f>
        <v>1149.9971873250001</v>
      </c>
      <c r="V16" s="220">
        <f>SUM(S16*'[2]General info'!$C$13)</f>
        <v>1174.7354220000002</v>
      </c>
      <c r="W16" s="220">
        <f>SUM(T16*'[2]General info'!$C$13)</f>
        <v>1325.9429205750002</v>
      </c>
      <c r="X16" s="220">
        <f t="shared" si="6"/>
        <v>6626.1742698250018</v>
      </c>
      <c r="Y16" s="233">
        <f t="shared" si="7"/>
        <v>6768.7136220000011</v>
      </c>
      <c r="Z16" s="235">
        <f t="shared" si="7"/>
        <v>7639.9568280750018</v>
      </c>
    </row>
    <row r="17" spans="1:26" s="236" customFormat="1">
      <c r="A17" s="222" t="s">
        <v>802</v>
      </c>
      <c r="B17" s="223" t="s">
        <v>803</v>
      </c>
      <c r="C17" s="224"/>
      <c r="D17" s="225"/>
      <c r="E17" s="226" t="s">
        <v>791</v>
      </c>
      <c r="F17" s="226"/>
      <c r="G17" s="227"/>
      <c r="H17" s="238"/>
      <c r="I17" s="229">
        <v>0</v>
      </c>
      <c r="J17" s="230">
        <v>0</v>
      </c>
      <c r="K17" s="230"/>
      <c r="L17" s="231">
        <v>543000</v>
      </c>
      <c r="M17" s="220">
        <f t="shared" si="2"/>
        <v>552000</v>
      </c>
      <c r="N17" s="220">
        <f t="shared" si="3"/>
        <v>641000</v>
      </c>
      <c r="O17" s="233">
        <f t="shared" si="4"/>
        <v>543000</v>
      </c>
      <c r="P17" s="234">
        <f t="shared" si="5"/>
        <v>552000</v>
      </c>
      <c r="Q17" s="234">
        <f t="shared" si="5"/>
        <v>641000</v>
      </c>
      <c r="R17" s="229">
        <f>SUM(O17*'[2]General info'!$D$25)/1000</f>
        <v>342.06420750000007</v>
      </c>
      <c r="S17" s="241">
        <f>SUM(P17*'[2]General info'!$D$25)/1000</f>
        <v>347.73378000000008</v>
      </c>
      <c r="T17" s="241">
        <f>SUM(Q17*'[2]General info'!$D$25)/1000</f>
        <v>403.79955250000012</v>
      </c>
      <c r="U17" s="231">
        <f>SUM(R17*'[2]General info'!$C$13)</f>
        <v>71.833483575000017</v>
      </c>
      <c r="V17" s="220">
        <f>SUM(S17*'[2]General info'!$C$13)</f>
        <v>73.024093800000017</v>
      </c>
      <c r="W17" s="220">
        <f>SUM(T17*'[2]General info'!$C$13)</f>
        <v>84.797906025000017</v>
      </c>
      <c r="X17" s="220">
        <f t="shared" si="6"/>
        <v>413.89769107500007</v>
      </c>
      <c r="Y17" s="233">
        <f t="shared" si="7"/>
        <v>420.75787380000008</v>
      </c>
      <c r="Z17" s="235">
        <f t="shared" si="7"/>
        <v>488.59745852500015</v>
      </c>
    </row>
    <row r="18" spans="1:26" s="236" customFormat="1" ht="13.8" thickBot="1">
      <c r="A18" s="222"/>
      <c r="B18" s="223"/>
      <c r="C18" s="224"/>
      <c r="D18" s="225"/>
      <c r="E18" s="226"/>
      <c r="F18" s="226"/>
      <c r="G18" s="227"/>
      <c r="H18" s="228"/>
      <c r="I18" s="229"/>
      <c r="J18" s="230"/>
      <c r="K18" s="230"/>
      <c r="L18" s="231"/>
      <c r="M18" s="232"/>
      <c r="N18" s="232"/>
      <c r="O18" s="233"/>
      <c r="P18" s="234"/>
      <c r="Q18" s="234"/>
      <c r="R18" s="229"/>
      <c r="S18" s="230"/>
      <c r="T18" s="230"/>
      <c r="U18" s="231"/>
      <c r="V18" s="232"/>
      <c r="W18" s="232"/>
      <c r="X18" s="220"/>
      <c r="Y18" s="233"/>
      <c r="Z18" s="235">
        <f t="shared" si="7"/>
        <v>0</v>
      </c>
    </row>
    <row r="19" spans="1:26" s="236" customFormat="1" ht="13.8" thickBot="1">
      <c r="A19" s="243" t="s">
        <v>804</v>
      </c>
      <c r="B19" s="244"/>
      <c r="C19" s="245"/>
      <c r="D19" s="246"/>
      <c r="E19" s="247"/>
      <c r="F19" s="247"/>
      <c r="G19" s="248"/>
      <c r="H19" s="249"/>
      <c r="I19" s="250">
        <f t="shared" ref="I19:Z19" si="8">SUM(I10:I17)</f>
        <v>119083000</v>
      </c>
      <c r="J19" s="251">
        <f>SUM(J10:J17)</f>
        <v>121733000</v>
      </c>
      <c r="K19" s="251">
        <f>SUM(K10:K17)</f>
        <v>136732000</v>
      </c>
      <c r="L19" s="252">
        <f t="shared" si="8"/>
        <v>21829000</v>
      </c>
      <c r="M19" s="253">
        <f>SUM(M10:M17)</f>
        <v>22191000</v>
      </c>
      <c r="N19" s="253">
        <f>SUM(N10:N17)</f>
        <v>25740000</v>
      </c>
      <c r="O19" s="254">
        <f t="shared" si="8"/>
        <v>140912000</v>
      </c>
      <c r="P19" s="255">
        <f>SUM(P10:P17)</f>
        <v>143924000</v>
      </c>
      <c r="Q19" s="255">
        <f>SUM(Q10:Q17)</f>
        <v>162472000</v>
      </c>
      <c r="R19" s="250">
        <f t="shared" si="8"/>
        <v>88767.866680000021</v>
      </c>
      <c r="S19" s="251">
        <f>SUM(S10:S17)</f>
        <v>90665.283610000013</v>
      </c>
      <c r="T19" s="251">
        <f>SUM(T10:T17)</f>
        <v>102349.64258000001</v>
      </c>
      <c r="U19" s="252">
        <f t="shared" si="8"/>
        <v>18641.252002800004</v>
      </c>
      <c r="V19" s="253">
        <f>SUM(V10:V17)</f>
        <v>19039.709558100003</v>
      </c>
      <c r="W19" s="253">
        <f>SUM(W10:W17)</f>
        <v>21493.424941800004</v>
      </c>
      <c r="X19" s="254">
        <f t="shared" si="8"/>
        <v>107409.11868280004</v>
      </c>
      <c r="Y19" s="254">
        <f t="shared" si="8"/>
        <v>109704.99316810002</v>
      </c>
      <c r="Z19" s="254">
        <f t="shared" si="8"/>
        <v>123843.06752180001</v>
      </c>
    </row>
    <row r="20" spans="1:26" ht="13.8" thickTop="1">
      <c r="A20" s="256"/>
    </row>
    <row r="21" spans="1:26">
      <c r="A21" s="257"/>
      <c r="I21" s="261"/>
      <c r="J21" s="261"/>
      <c r="K21" s="261"/>
      <c r="L21" s="261"/>
      <c r="M21" s="261"/>
      <c r="N21" s="261"/>
      <c r="O21" s="262"/>
      <c r="P21" s="262"/>
      <c r="Q21" s="262"/>
      <c r="R21" s="261"/>
      <c r="S21" s="261"/>
      <c r="T21" s="261"/>
      <c r="U21" s="261"/>
      <c r="V21" s="261"/>
      <c r="W21" s="261"/>
      <c r="X21" s="262"/>
      <c r="Y21" s="262"/>
    </row>
    <row r="22" spans="1:26">
      <c r="A22" s="257"/>
      <c r="I22" s="261"/>
      <c r="J22" s="261"/>
      <c r="K22" s="261"/>
      <c r="L22" s="261"/>
      <c r="M22" s="261"/>
      <c r="N22" s="261"/>
      <c r="O22" s="262"/>
      <c r="P22" s="262"/>
      <c r="Q22" s="262"/>
      <c r="R22" s="261"/>
      <c r="S22" s="261"/>
      <c r="T22" s="261"/>
      <c r="U22" s="261"/>
      <c r="V22" s="261"/>
      <c r="W22" s="261"/>
      <c r="X22" s="262"/>
      <c r="Y22" s="262"/>
    </row>
    <row r="23" spans="1:26">
      <c r="A23" s="257"/>
    </row>
    <row r="24" spans="1:26">
      <c r="A24" s="257"/>
    </row>
    <row r="25" spans="1:26">
      <c r="A25" s="257"/>
    </row>
    <row r="26" spans="1:26">
      <c r="A26" s="257"/>
    </row>
    <row r="27" spans="1:26">
      <c r="A27" s="257"/>
    </row>
    <row r="28" spans="1:26">
      <c r="A28" s="257"/>
    </row>
    <row r="29" spans="1:26">
      <c r="A29" s="257"/>
    </row>
    <row r="30" spans="1:26">
      <c r="A30" s="257"/>
    </row>
    <row r="31" spans="1:26">
      <c r="A31" s="257"/>
    </row>
    <row r="32" spans="1:26">
      <c r="A32" s="257"/>
    </row>
    <row r="33" spans="1:1">
      <c r="A33" s="257"/>
    </row>
    <row r="34" spans="1:1">
      <c r="A34" s="257"/>
    </row>
    <row r="35" spans="1:1">
      <c r="A35" s="257"/>
    </row>
    <row r="36" spans="1:1">
      <c r="A36" s="257"/>
    </row>
    <row r="37" spans="1:1">
      <c r="A37" s="257"/>
    </row>
    <row r="38" spans="1:1">
      <c r="A38" s="257"/>
    </row>
    <row r="39" spans="1:1">
      <c r="A39" s="257"/>
    </row>
    <row r="40" spans="1:1">
      <c r="A40" s="257"/>
    </row>
    <row r="41" spans="1:1">
      <c r="A41" s="257"/>
    </row>
    <row r="42" spans="1:1">
      <c r="A42" s="257"/>
    </row>
    <row r="43" spans="1:1">
      <c r="A43" s="257"/>
    </row>
    <row r="44" spans="1:1">
      <c r="A44" s="257"/>
    </row>
    <row r="45" spans="1:1">
      <c r="A45" s="257"/>
    </row>
    <row r="46" spans="1:1">
      <c r="A46" s="257"/>
    </row>
    <row r="47" spans="1:1">
      <c r="A47" s="257"/>
    </row>
    <row r="48" spans="1:1">
      <c r="A48" s="257"/>
    </row>
    <row r="49" spans="1:1">
      <c r="A49" s="257"/>
    </row>
    <row r="50" spans="1:1">
      <c r="A50" s="257"/>
    </row>
    <row r="51" spans="1:1">
      <c r="A51" s="257"/>
    </row>
    <row r="52" spans="1:1">
      <c r="A52" s="257"/>
    </row>
    <row r="53" spans="1:1">
      <c r="A53" s="257"/>
    </row>
    <row r="54" spans="1:1">
      <c r="A54" s="257"/>
    </row>
    <row r="55" spans="1:1">
      <c r="A55" s="257"/>
    </row>
    <row r="56" spans="1:1">
      <c r="A56" s="257"/>
    </row>
    <row r="57" spans="1:1">
      <c r="A57" s="257"/>
    </row>
    <row r="58" spans="1:1">
      <c r="A58" s="257"/>
    </row>
    <row r="59" spans="1:1">
      <c r="A59" s="257"/>
    </row>
    <row r="60" spans="1:1">
      <c r="A60" s="257"/>
    </row>
    <row r="61" spans="1:1">
      <c r="A61" s="257"/>
    </row>
    <row r="62" spans="1:1">
      <c r="A62" s="257"/>
    </row>
    <row r="63" spans="1:1">
      <c r="A63" s="257"/>
    </row>
    <row r="64" spans="1:1">
      <c r="A64" s="257"/>
    </row>
  </sheetData>
  <printOptions horizontalCentered="1" gridLines="1" gridLinesSet="0"/>
  <pageMargins left="0.31496062992125984" right="0.27559055118110237" top="0.70866141732283472" bottom="0.74803149606299213" header="0.51181102362204722" footer="0.51181102362204722"/>
  <pageSetup paperSize="9" scale="90" orientation="landscape" r:id="rId1"/>
  <headerFooter alignWithMargins="0">
    <oddFooter xml:space="preserve">&amp;L&amp;F
Uniek nr. e-ABS
XXXXXXXXXXXXXXXXXXX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8b9f9cac66945448abed9f71f009dbb xmlns="5ed9877c-a581-4620-9b18-e7bde829f7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0.0 - Bestuur en ondersteuning</TermName>
          <TermId xmlns="http://schemas.microsoft.com/office/infopath/2007/PartnerControls">fad8819e-2af6-4873-a860-9291055f713c</TermId>
        </TermInfo>
      </Terms>
    </e8b9f9cac66945448abed9f71f009dbb>
    <l72b65e41614461b9b237d2ca8dc3bfa xmlns="5ed9877c-a581-4620-9b18-e7bde829f7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NL-DvGD</TermName>
          <TermId xmlns="http://schemas.microsoft.com/office/infopath/2007/PartnerControls">e13875df-7832-4475-b0b1-827f938ffd5f</TermId>
        </TermInfo>
      </Terms>
    </l72b65e41614461b9b237d2ca8dc3bfa>
    <TaxCatchAll xmlns="5ed9877c-a581-4620-9b18-e7bde829f7f4">
      <Value>5</Value>
      <Value>4</Value>
      <Value>3</Value>
      <Value>2</Value>
      <Value>1</Value>
    </TaxCatchAll>
    <Sitenaam xmlns="5ed9877c-a581-4620-9b18-e7bde829f7f4">/sites/dev-team-jzi-verzekeringen</Sitenaam>
    <ge0bf3e4aade45a29e5e49763c92758f xmlns="5ed9877c-a581-4620-9b18-e7bde829f7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Vertrouwelijk</TermName>
          <TermId xmlns="http://schemas.microsoft.com/office/infopath/2007/PartnerControls">0f064123-b7de-4c6e-a147-f08c0e2b2389</TermId>
        </TermInfo>
      </Terms>
    </ge0bf3e4aade45a29e5e49763c92758f>
    <h094006d2ad9401f9b7d73498d7056c6 xmlns="5ed9877c-a581-4620-9b18-e7bde829f7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Nederlands</TermName>
          <TermId xmlns="http://schemas.microsoft.com/office/infopath/2007/PartnerControls">519689bf-6b82-4ac4-acfb-f627d324f32a</TermId>
        </TermInfo>
      </Terms>
    </h094006d2ad9401f9b7d73498d7056c6>
    <c9555a5d75ea45459c485b5bc5619d47 xmlns="5ed9877c-a581-4620-9b18-e7bde829f7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DEV-ASK</TermName>
          <TermId xmlns="http://schemas.microsoft.com/office/infopath/2007/PartnerControls">66c40e3c-d51f-4308-a414-67e177bf0547</TermId>
        </TermInfo>
      </Terms>
    </c9555a5d75ea45459c485b5bc5619d47>
    <pd50c43e94894024a73443235b9c5599 xmlns="5ed9877c-a581-4620-9b18-e7bde829f7f4">
      <Terms xmlns="http://schemas.microsoft.com/office/infopath/2007/PartnerControls"/>
    </pd50c43e94894024a73443235b9c5599>
    <Ontstaanscontext xmlns="5ed9877c-a581-4620-9b18-e7bde829f7f4">Bastiaansen, Martine</Ontstaanscontext>
    <jf3007396e7347cea609257d9eaa4ca6 xmlns="5ed9877c-a581-4620-9b18-e7bde829f7f4">
      <Terms xmlns="http://schemas.microsoft.com/office/infopath/2007/PartnerControls"/>
    </jf3007396e7347cea609257d9eaa4ca6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Werkdocument" ma:contentTypeID="0x0101005C3EFEE5616CB8449DE49C530ED171070084C4644AD0D43B4C997F125A1A26AF19" ma:contentTypeVersion="32" ma:contentTypeDescription="" ma:contentTypeScope="" ma:versionID="4f470baeb066d3b1694e3f820b856812">
  <xsd:schema xmlns:xsd="http://www.w3.org/2001/XMLSchema" xmlns:xs="http://www.w3.org/2001/XMLSchema" xmlns:p="http://schemas.microsoft.com/office/2006/metadata/properties" xmlns:ns2="5ed9877c-a581-4620-9b18-e7bde829f7f4" xmlns:ns3="bbeab9c5-4b36-403d-8a77-db00060fff7c" targetNamespace="http://schemas.microsoft.com/office/2006/metadata/properties" ma:root="true" ma:fieldsID="1cf897e6c6f83dd1098c9b1cdbedc536" ns2:_="" ns3:_="">
    <xsd:import namespace="5ed9877c-a581-4620-9b18-e7bde829f7f4"/>
    <xsd:import namespace="bbeab9c5-4b36-403d-8a77-db00060fff7c"/>
    <xsd:element name="properties">
      <xsd:complexType>
        <xsd:sequence>
          <xsd:element name="documentManagement">
            <xsd:complexType>
              <xsd:all>
                <xsd:element ref="ns2:Ontstaanscontext" minOccurs="0"/>
                <xsd:element ref="ns2:Sitenaam" minOccurs="0"/>
                <xsd:element ref="ns2:h094006d2ad9401f9b7d73498d7056c6" minOccurs="0"/>
                <xsd:element ref="ns2:pd50c43e94894024a73443235b9c5599" minOccurs="0"/>
                <xsd:element ref="ns2:l72b65e41614461b9b237d2ca8dc3bfa" minOccurs="0"/>
                <xsd:element ref="ns2:e8b9f9cac66945448abed9f71f009dbb" minOccurs="0"/>
                <xsd:element ref="ns2:c9555a5d75ea45459c485b5bc5619d47" minOccurs="0"/>
                <xsd:element ref="ns2:ge0bf3e4aade45a29e5e49763c92758f" minOccurs="0"/>
                <xsd:element ref="ns2:jf3007396e7347cea609257d9eaa4ca6" minOccurs="0"/>
                <xsd:element ref="ns2:TaxCatchAll" minOccurs="0"/>
                <xsd:element ref="ns2:TaxCatchAllLabel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d9877c-a581-4620-9b18-e7bde829f7f4" elementFormDefault="qualified">
    <xsd:import namespace="http://schemas.microsoft.com/office/2006/documentManagement/types"/>
    <xsd:import namespace="http://schemas.microsoft.com/office/infopath/2007/PartnerControls"/>
    <xsd:element name="Ontstaanscontext" ma:index="7" nillable="true" ma:displayName="Ontstaanscontext" ma:default="Straalen, Michiel, van" ma:description="Voor een projectsite de naam van de projectleider, voor teamsite een teamleider, programma-site een programmaleider, werkomgeving de naam van de eigenaar." ma:hidden="true" ma:internalName="Ontstaanscontext" ma:readOnly="false">
      <xsd:simpleType>
        <xsd:restriction base="dms:Text">
          <xsd:maxLength value="255"/>
        </xsd:restriction>
      </xsd:simpleType>
    </xsd:element>
    <xsd:element name="Sitenaam" ma:index="10" nillable="true" ma:displayName="SiteURL" ma:default="/sites/dev-team-jzi-verzekeringen" ma:description="Geef hier de naam aan van site zoals die in de URL is opgenomen." ma:hidden="true" ma:internalName="Sitenaam" ma:readOnly="false">
      <xsd:simpleType>
        <xsd:restriction base="dms:Text">
          <xsd:maxLength value="255"/>
        </xsd:restriction>
      </xsd:simpleType>
    </xsd:element>
    <xsd:element name="h094006d2ad9401f9b7d73498d7056c6" ma:index="11" nillable="true" ma:taxonomy="true" ma:internalName="h094006d2ad9401f9b7d73498d7056c6" ma:taxonomyFieldName="Documenttaal" ma:displayName="Documenttaal" ma:readOnly="false" ma:default="-1;#Nederlands|519689bf-6b82-4ac4-acfb-f627d324f32a" ma:fieldId="{1094006d-2ad9-401f-9b7d-73498d7056c6}" ma:sspId="6ff162f9-bf57-4ff8-9921-ebf521560e7a" ma:termSetId="37a38ab8-7bb6-40c5-82f3-f62a9099af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d50c43e94894024a73443235b9c5599" ma:index="12" nillable="true" ma:taxonomy="true" ma:internalName="pd50c43e94894024a73443235b9c5599" ma:taxonomyFieldName="Documenttype" ma:displayName="Documenttype" ma:readOnly="false" ma:fieldId="{9d50c43e-9489-4024-a734-43235b9c5599}" ma:sspId="6ff162f9-bf57-4ff8-9921-ebf521560e7a" ma:termSetId="9e378132-0a24-4983-9c6e-8d7bbbefb72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72b65e41614461b9b237d2ca8dc3bfa" ma:index="13" nillable="true" ma:taxonomy="true" ma:internalName="l72b65e41614461b9b237d2ca8dc3bfa" ma:taxonomyFieldName="Identificatiekenmerk" ma:displayName="Identificatiekenmerk" ma:readOnly="false" ma:default="8;#NL-DvGD|e13875df-7832-4475-b0b1-827f938ffd5f" ma:fieldId="{572b65e4-1614-461b-9b23-7d2ca8dc3bfa}" ma:sspId="6ff162f9-bf57-4ff8-9921-ebf521560e7a" ma:termSetId="22d16020-4180-46cd-aecb-b536b6cd527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8b9f9cac66945448abed9f71f009dbb" ma:index="14" nillable="true" ma:taxonomy="true" ma:internalName="e8b9f9cac66945448abed9f71f009dbb" ma:taxonomyFieldName="Classificatie" ma:displayName="Classificatie" ma:readOnly="false" ma:default="7;#0.0 - Bestuur en ondersteuning|fad8819e-2af6-4873-a860-9291055f713c" ma:fieldId="{e8b9f9ca-c669-4544-8abe-d9f71f009dbb}" ma:sspId="6ff162f9-bf57-4ff8-9921-ebf521560e7a" ma:termSetId="25037ff8-8bfd-471d-9dee-4d1c3613d0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9555a5d75ea45459c485b5bc5619d47" ma:index="17" nillable="true" ma:taxonomy="true" ma:internalName="c9555a5d75ea45459c485b5bc5619d47" ma:taxonomyFieldName="Organisatie" ma:displayName="Organisatie" ma:readOnly="false" ma:default="29;#DEV-ASK|66c40e3c-d51f-4308-a414-67e177bf0547" ma:fieldId="{c9555a5d-75ea-4545-9c48-5b5bc5619d47}" ma:sspId="6ff162f9-bf57-4ff8-9921-ebf521560e7a" ma:termSetId="4b9568b4-c90d-4062-992b-bc9aa4a2ee5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e0bf3e4aade45a29e5e49763c92758f" ma:index="19" nillable="true" ma:taxonomy="true" ma:internalName="ge0bf3e4aade45a29e5e49763c92758f" ma:taxonomyFieldName="Vertrouwelijkheid" ma:displayName="Vertrouwelijkheidsniveau" ma:readOnly="false" ma:default="28;#Vertrouwelijk|0f064123-b7de-4c6e-a147-f08c0e2b2389" ma:fieldId="{0e0bf3e4-aade-45a2-9e5e-49763c92758f}" ma:sspId="6ff162f9-bf57-4ff8-9921-ebf521560e7a" ma:termSetId="36d4dbb1-8162-4df7-926f-7eb4a1653e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f3007396e7347cea609257d9eaa4ca6" ma:index="22" nillable="true" ma:taxonomy="true" ma:internalName="jf3007396e7347cea609257d9eaa4ca6" ma:taxonomyFieldName="Documentstatus" ma:displayName="Documentstatus" ma:readOnly="false" ma:fieldId="{3f300739-6e73-47ce-a609-257d9eaa4ca6}" ma:sspId="6ff162f9-bf57-4ff8-9921-ebf521560e7a" ma:termSetId="df263a78-4b63-4c83-a7ac-21294fe37c8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3" nillable="true" ma:displayName="Taxonomy Catch All Column" ma:hidden="true" ma:list="{dc796fd1-de70-4bc9-81b8-077db5ae83c2}" ma:internalName="TaxCatchAll" ma:readOnly="false" ma:showField="CatchAllData" ma:web="5ed9877c-a581-4620-9b18-e7bde829f7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5" nillable="true" ma:displayName="Taxonomy Catch All Column1" ma:hidden="true" ma:list="{dc796fd1-de70-4bc9-81b8-077db5ae83c2}" ma:internalName="TaxCatchAllLabel" ma:readOnly="true" ma:showField="CatchAllDataLabel" ma:web="5ed9877c-a581-4620-9b18-e7bde829f7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eab9c5-4b36-403d-8a77-db00060fff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titus xmlns="http://schemas.titus.com/TitusProperties/">
  <TitusGUID xmlns="">49e06b1d-d159-4c9c-97a6-e1e71ff80348</TitusGUID>
  <TitusMetadata xmlns="">eyJucyI6Imh0dHA6XC9cL3d3dy50aXR1cy5jb21cL25zXC9BT04iLCJwcm9wcyI6W3sibiI6IkFvbkNsYXNzaWZpY2F0aW9uIiwidmFscyI6W3sidmFsdWUiOiJBRENfY2xhc3NfMjAwIn1dfSx7Im4iOiJBb25SZXN0cmljdGVkIiwidmFscyI6W119LHsibiI6IkFvblZpc3VhbE1hcmtpbmdzIiwidmFscyI6W119XX0=</TitusMetadata>
</titus>
</file>

<file path=customXml/itemProps1.xml><?xml version="1.0" encoding="utf-8"?>
<ds:datastoreItem xmlns:ds="http://schemas.openxmlformats.org/officeDocument/2006/customXml" ds:itemID="{1ABD7B8D-4ED8-4F57-8FC7-A7E6736F90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1DA466-FF77-4838-A09B-A52DA3B75197}">
  <ds:schemaRefs>
    <ds:schemaRef ds:uri="bbeab9c5-4b36-403d-8a77-db00060fff7c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5ed9877c-a581-4620-9b18-e7bde829f7f4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DB36B05-C71E-4FAA-8C1B-35211B1952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d9877c-a581-4620-9b18-e7bde829f7f4"/>
    <ds:schemaRef ds:uri="bbeab9c5-4b36-403d-8a77-db00060fff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2392E02-D9AD-4D4A-8259-A98064EA18CD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4</vt:i4>
      </vt:variant>
    </vt:vector>
  </HeadingPairs>
  <TitlesOfParts>
    <vt:vector size="7" baseType="lpstr">
      <vt:lpstr>Specificatie Overig bezit en PO</vt:lpstr>
      <vt:lpstr>Sheet2</vt:lpstr>
      <vt:lpstr>Specificatie VO</vt:lpstr>
      <vt:lpstr>'Specificatie Overig bezit en PO'!Afdrukbereik</vt:lpstr>
      <vt:lpstr>'Specificatie VO'!Afdrukbereik</vt:lpstr>
      <vt:lpstr>'Specificatie Overig bezit en PO'!Afdruktitels</vt:lpstr>
      <vt:lpstr>'Specificatie VO'!Afdruktitels</vt:lpstr>
    </vt:vector>
  </TitlesOfParts>
  <Manager/>
  <Company>Gemeente Deventer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broes</dc:creator>
  <cp:keywords/>
  <dc:description/>
  <cp:lastModifiedBy>Meryl Freire</cp:lastModifiedBy>
  <cp:revision/>
  <cp:lastPrinted>2022-10-28T10:00:35Z</cp:lastPrinted>
  <dcterms:created xsi:type="dcterms:W3CDTF">2008-11-19T10:01:45Z</dcterms:created>
  <dcterms:modified xsi:type="dcterms:W3CDTF">2023-09-07T11:22:47Z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0x0101005C3EFEE5616CB8449DE49C530ED171070084C4644AD0D43B4C997F125A1A26AF19</vt:lpwstr>
  </property>
  <property fmtid="{D5CDD505-2E9C-101B-9397-08002B2CF9AE}" pid="3" name="Classificatie">
    <vt:lpwstr>2;#0.0 - Bestuur en ondersteuning|fad8819e-2af6-4873-a860-9291055f713c</vt:lpwstr>
  </property>
  <property fmtid="{D5CDD505-2E9C-101B-9397-08002B2CF9AE}" pid="4" name="Organisatie">
    <vt:lpwstr>4;#DEV-ASK|66c40e3c-d51f-4308-a414-67e177bf0547</vt:lpwstr>
  </property>
  <property fmtid="{D5CDD505-2E9C-101B-9397-08002B2CF9AE}" pid="5" name="Documenttaal">
    <vt:lpwstr>1;#Nederlands|519689bf-6b82-4ac4-acfb-f627d324f32a</vt:lpwstr>
  </property>
  <property fmtid="{D5CDD505-2E9C-101B-9397-08002B2CF9AE}" pid="6" name="Documenttype">
    <vt:lpwstr/>
  </property>
  <property fmtid="{D5CDD505-2E9C-101B-9397-08002B2CF9AE}" pid="7" name="Documentstatus">
    <vt:lpwstr/>
  </property>
  <property fmtid="{D5CDD505-2E9C-101B-9397-08002B2CF9AE}" pid="8" name="Identificatiekenmerk">
    <vt:lpwstr>3;#NL-DvGD|e13875df-7832-4475-b0b1-827f938ffd5f</vt:lpwstr>
  </property>
  <property fmtid="{D5CDD505-2E9C-101B-9397-08002B2CF9AE}" pid="9" name="Vertrouwelijkheid">
    <vt:lpwstr>5;#Vertrouwelijk|0f064123-b7de-4c6e-a147-f08c0e2b2389</vt:lpwstr>
  </property>
  <property fmtid="{D5CDD505-2E9C-101B-9397-08002B2CF9AE}" pid="10" name="TitusGUID">
    <vt:lpwstr>49e06b1d-d159-4c9c-97a6-e1e71ff80348</vt:lpwstr>
  </property>
  <property fmtid="{D5CDD505-2E9C-101B-9397-08002B2CF9AE}" pid="11" name="AonClassification">
    <vt:lpwstr>ADC_class_200</vt:lpwstr>
  </property>
</Properties>
</file>