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oten\AppData\Local\Microsoft\Windows\INetCache\Content.Outlook\OX2FT14G\"/>
    </mc:Choice>
  </mc:AlternateContent>
  <xr:revisionPtr revIDLastSave="0" documentId="8_{18DD3580-9B82-44BA-9770-D8C37C991FE9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Specificatie Overig bezit en PO" sheetId="49" r:id="rId1"/>
    <sheet name="Sheet2" sheetId="47" state="hidden" r:id="rId2"/>
    <sheet name="Specificatie VO" sheetId="48" r:id="rId3"/>
  </sheets>
  <externalReferences>
    <externalReference r:id="rId4"/>
    <externalReference r:id="rId5"/>
  </externalReferences>
  <definedNames>
    <definedName name="_xlnm._FilterDatabase" localSheetId="0" hidden="1">'Specificatie Overig bezit en PO'!$A$15:$R$425</definedName>
    <definedName name="_xlnm.Print_Area" localSheetId="0">'Specificatie Overig bezit en PO'!$A$1:$Y$426</definedName>
    <definedName name="_xlnm.Print_Area" localSheetId="2">'Specificatie VO'!$A$1:$Y$20</definedName>
    <definedName name="_xlnm.Print_Titles" localSheetId="0">'Specificatie Overig bezit en PO'!$1:$15</definedName>
    <definedName name="_xlnm.Print_Titles" localSheetId="2">'Specificatie VO'!$1:$6</definedName>
    <definedName name="afrdoor" localSheetId="0">#REF!</definedName>
    <definedName name="afrdoor">#REF!</definedName>
    <definedName name="afrind" localSheetId="0">#REF!</definedName>
    <definedName name="afrind">#REF!</definedName>
    <definedName name="ass.bel" localSheetId="0">#REF!</definedName>
    <definedName name="ass.bel">#REF!</definedName>
    <definedName name="Ass.belasting">#REF!</definedName>
    <definedName name="cad" localSheetId="0">'Specificatie Overig bezit en PO'!#REF!</definedName>
    <definedName name="cad" localSheetId="2">'Specificatie VO'!#REF!</definedName>
    <definedName name="cad">#REF!</definedName>
    <definedName name="courtage">#REF!</definedName>
    <definedName name="df" localSheetId="0">'Specificatie Overig bezit en PO'!#REF!</definedName>
    <definedName name="df" localSheetId="2">'Specificatie VO'!#REF!</definedName>
    <definedName name="df">#REF!</definedName>
    <definedName name="Eurokoers" localSheetId="0">#REF!</definedName>
    <definedName name="Eurokoers" localSheetId="2">#REF!</definedName>
    <definedName name="Eurokoers">#REF!</definedName>
    <definedName name="ign" localSheetId="0">#REF!</definedName>
    <definedName name="ign">#REF!</definedName>
    <definedName name="igo" localSheetId="0">#REF!</definedName>
    <definedName name="igo">#REF!</definedName>
    <definedName name="iin">#REF!</definedName>
    <definedName name="iio">#REF!</definedName>
    <definedName name="index" localSheetId="0">'Specificatie Overig bezit en PO'!#REF!</definedName>
    <definedName name="index" localSheetId="2">'Specificatie VO'!#REF!</definedName>
    <definedName name="index">#REF!</definedName>
    <definedName name="indexi" localSheetId="0">[1]Inhoud!$K$10</definedName>
    <definedName name="indexi" localSheetId="2">[1]Inhoud!$K$10</definedName>
    <definedName name="indexi">#REF!</definedName>
    <definedName name="indexi2021">#REF!</definedName>
    <definedName name="indexo" localSheetId="0">[1]Inhoud!$K$9</definedName>
    <definedName name="indexo" localSheetId="2">[1]Inhoud!$K$9</definedName>
    <definedName name="indexo">#REF!</definedName>
    <definedName name="indexo2020">#REF!</definedName>
    <definedName name="indexo2021">#REF!</definedName>
    <definedName name="indexp">#REF!</definedName>
    <definedName name="perc" localSheetId="2">#REF!</definedName>
    <definedName name="perc">#REF!</definedName>
    <definedName name="premie2005" localSheetId="2">#REF!</definedName>
    <definedName name="premie2005">#REF!</definedName>
    <definedName name="premie2008" localSheetId="2">#REF!</definedName>
    <definedName name="premie2008">#REF!</definedName>
    <definedName name="premieAVD">#REF!</definedName>
    <definedName name="premieGMB">#REF!</definedName>
    <definedName name="premieoud">#REF!</definedName>
    <definedName name="premieOWS">#REF!</definedName>
    <definedName name="Promil">#REF!</definedName>
    <definedName name="promillag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22" i="49" l="1"/>
  <c r="N422" i="49"/>
  <c r="L422" i="49"/>
  <c r="K422" i="49"/>
  <c r="Q421" i="49"/>
  <c r="P421" i="49"/>
  <c r="M421" i="49"/>
  <c r="Q420" i="49"/>
  <c r="P420" i="49"/>
  <c r="R420" i="49" s="1"/>
  <c r="S420" i="49" s="1"/>
  <c r="M420" i="49"/>
  <c r="Q419" i="49"/>
  <c r="P419" i="49"/>
  <c r="M419" i="49"/>
  <c r="Q418" i="49"/>
  <c r="P418" i="49"/>
  <c r="R418" i="49" s="1"/>
  <c r="X418" i="49" s="1"/>
  <c r="M418" i="49"/>
  <c r="Q417" i="49"/>
  <c r="P417" i="49"/>
  <c r="R417" i="49" s="1"/>
  <c r="X417" i="49" s="1"/>
  <c r="M417" i="49"/>
  <c r="Q416" i="49"/>
  <c r="P416" i="49"/>
  <c r="R416" i="49" s="1"/>
  <c r="X416" i="49" s="1"/>
  <c r="M416" i="49"/>
  <c r="Q415" i="49"/>
  <c r="P415" i="49"/>
  <c r="M415" i="49"/>
  <c r="Q414" i="49"/>
  <c r="P414" i="49"/>
  <c r="R414" i="49" s="1"/>
  <c r="X414" i="49" s="1"/>
  <c r="M414" i="49"/>
  <c r="Q413" i="49"/>
  <c r="P413" i="49"/>
  <c r="M413" i="49"/>
  <c r="Q412" i="49"/>
  <c r="P412" i="49"/>
  <c r="M412" i="49"/>
  <c r="Q411" i="49"/>
  <c r="P411" i="49"/>
  <c r="M411" i="49"/>
  <c r="Q410" i="49"/>
  <c r="P410" i="49"/>
  <c r="R410" i="49" s="1"/>
  <c r="X410" i="49" s="1"/>
  <c r="M410" i="49"/>
  <c r="Q409" i="49"/>
  <c r="P409" i="49"/>
  <c r="R409" i="49" s="1"/>
  <c r="X409" i="49" s="1"/>
  <c r="M409" i="49"/>
  <c r="Q408" i="49"/>
  <c r="P408" i="49"/>
  <c r="R408" i="49" s="1"/>
  <c r="X408" i="49" s="1"/>
  <c r="M408" i="49"/>
  <c r="Q407" i="49"/>
  <c r="P407" i="49"/>
  <c r="M407" i="49"/>
  <c r="Q406" i="49"/>
  <c r="P406" i="49"/>
  <c r="R406" i="49" s="1"/>
  <c r="X406" i="49" s="1"/>
  <c r="M406" i="49"/>
  <c r="Q405" i="49"/>
  <c r="P405" i="49"/>
  <c r="M405" i="49"/>
  <c r="Q404" i="49"/>
  <c r="P404" i="49"/>
  <c r="M404" i="49"/>
  <c r="Q403" i="49"/>
  <c r="P403" i="49"/>
  <c r="M403" i="49"/>
  <c r="Q402" i="49"/>
  <c r="P402" i="49"/>
  <c r="R402" i="49" s="1"/>
  <c r="X402" i="49" s="1"/>
  <c r="M402" i="49"/>
  <c r="Q401" i="49"/>
  <c r="P401" i="49"/>
  <c r="R401" i="49" s="1"/>
  <c r="X401" i="49" s="1"/>
  <c r="M401" i="49"/>
  <c r="Q400" i="49"/>
  <c r="P400" i="49"/>
  <c r="R400" i="49" s="1"/>
  <c r="X400" i="49" s="1"/>
  <c r="M400" i="49"/>
  <c r="Q399" i="49"/>
  <c r="P399" i="49"/>
  <c r="M399" i="49"/>
  <c r="Q398" i="49"/>
  <c r="P398" i="49"/>
  <c r="M398" i="49"/>
  <c r="Q397" i="49"/>
  <c r="P397" i="49"/>
  <c r="M397" i="49"/>
  <c r="Q396" i="49"/>
  <c r="P396" i="49"/>
  <c r="M396" i="49"/>
  <c r="Q395" i="49"/>
  <c r="P395" i="49"/>
  <c r="M395" i="49"/>
  <c r="Q394" i="49"/>
  <c r="P394" i="49"/>
  <c r="M394" i="49"/>
  <c r="U393" i="49"/>
  <c r="Q393" i="49"/>
  <c r="P393" i="49"/>
  <c r="R393" i="49" s="1"/>
  <c r="V393" i="49" s="1"/>
  <c r="M393" i="49"/>
  <c r="Q392" i="49"/>
  <c r="P392" i="49"/>
  <c r="R392" i="49" s="1"/>
  <c r="V392" i="49" s="1"/>
  <c r="M392" i="49"/>
  <c r="Q391" i="49"/>
  <c r="P391" i="49"/>
  <c r="R391" i="49" s="1"/>
  <c r="V391" i="49" s="1"/>
  <c r="M391" i="49"/>
  <c r="Q390" i="49"/>
  <c r="P390" i="49"/>
  <c r="M390" i="49"/>
  <c r="Q389" i="49"/>
  <c r="P389" i="49"/>
  <c r="M389" i="49"/>
  <c r="Q388" i="49"/>
  <c r="P388" i="49"/>
  <c r="R388" i="49" s="1"/>
  <c r="M388" i="49"/>
  <c r="Q387" i="49"/>
  <c r="P387" i="49"/>
  <c r="M387" i="49"/>
  <c r="Q386" i="49"/>
  <c r="P386" i="49"/>
  <c r="M386" i="49"/>
  <c r="O384" i="49"/>
  <c r="N384" i="49"/>
  <c r="L384" i="49"/>
  <c r="K384" i="49"/>
  <c r="Q383" i="49"/>
  <c r="P383" i="49"/>
  <c r="M383" i="49"/>
  <c r="Q382" i="49"/>
  <c r="P382" i="49"/>
  <c r="M382" i="49"/>
  <c r="Q381" i="49"/>
  <c r="P381" i="49"/>
  <c r="M381" i="49"/>
  <c r="Q380" i="49"/>
  <c r="P380" i="49"/>
  <c r="M380" i="49"/>
  <c r="W379" i="49"/>
  <c r="Q379" i="49"/>
  <c r="P379" i="49"/>
  <c r="R379" i="49" s="1"/>
  <c r="U379" i="49" s="1"/>
  <c r="M379" i="49"/>
  <c r="Q378" i="49"/>
  <c r="P378" i="49"/>
  <c r="M378" i="49"/>
  <c r="Q377" i="49"/>
  <c r="P377" i="49"/>
  <c r="R377" i="49" s="1"/>
  <c r="M377" i="49"/>
  <c r="Q376" i="49"/>
  <c r="P376" i="49"/>
  <c r="R376" i="49" s="1"/>
  <c r="M376" i="49"/>
  <c r="Q375" i="49"/>
  <c r="P375" i="49"/>
  <c r="M375" i="49"/>
  <c r="Q374" i="49"/>
  <c r="P374" i="49"/>
  <c r="R374" i="49" s="1"/>
  <c r="M374" i="49"/>
  <c r="Q373" i="49"/>
  <c r="P373" i="49"/>
  <c r="M373" i="49"/>
  <c r="Q372" i="49"/>
  <c r="P372" i="49"/>
  <c r="M372" i="49"/>
  <c r="Q371" i="49"/>
  <c r="P371" i="49"/>
  <c r="M371" i="49"/>
  <c r="R370" i="49"/>
  <c r="T370" i="49" s="1"/>
  <c r="Q370" i="49"/>
  <c r="P370" i="49"/>
  <c r="M370" i="49"/>
  <c r="Q369" i="49"/>
  <c r="P369" i="49"/>
  <c r="R369" i="49" s="1"/>
  <c r="S369" i="49" s="1"/>
  <c r="M369" i="49"/>
  <c r="Q368" i="49"/>
  <c r="P368" i="49"/>
  <c r="R368" i="49" s="1"/>
  <c r="M368" i="49"/>
  <c r="Q367" i="49"/>
  <c r="P367" i="49"/>
  <c r="M367" i="49"/>
  <c r="Q366" i="49"/>
  <c r="P366" i="49"/>
  <c r="R366" i="49" s="1"/>
  <c r="M366" i="49"/>
  <c r="Q365" i="49"/>
  <c r="P365" i="49"/>
  <c r="M365" i="49"/>
  <c r="Q364" i="49"/>
  <c r="P364" i="49"/>
  <c r="R364" i="49" s="1"/>
  <c r="X364" i="49" s="1"/>
  <c r="M364" i="49"/>
  <c r="Q363" i="49"/>
  <c r="P363" i="49"/>
  <c r="M363" i="49"/>
  <c r="Q362" i="49"/>
  <c r="P362" i="49"/>
  <c r="M362" i="49"/>
  <c r="Q361" i="49"/>
  <c r="P361" i="49"/>
  <c r="M361" i="49"/>
  <c r="Q360" i="49"/>
  <c r="P360" i="49"/>
  <c r="R360" i="49" s="1"/>
  <c r="X360" i="49" s="1"/>
  <c r="M360" i="49"/>
  <c r="Q359" i="49"/>
  <c r="P359" i="49"/>
  <c r="M359" i="49"/>
  <c r="Q358" i="49"/>
  <c r="P358" i="49"/>
  <c r="R358" i="49" s="1"/>
  <c r="M358" i="49"/>
  <c r="Q357" i="49"/>
  <c r="P357" i="49"/>
  <c r="R357" i="49" s="1"/>
  <c r="V357" i="49" s="1"/>
  <c r="M357" i="49"/>
  <c r="Q356" i="49"/>
  <c r="P356" i="49"/>
  <c r="M356" i="49"/>
  <c r="Q355" i="49"/>
  <c r="P355" i="49"/>
  <c r="R355" i="49" s="1"/>
  <c r="M355" i="49"/>
  <c r="Q354" i="49"/>
  <c r="P354" i="49"/>
  <c r="M354" i="49"/>
  <c r="Q353" i="49"/>
  <c r="P353" i="49"/>
  <c r="M353" i="49"/>
  <c r="Q352" i="49"/>
  <c r="P352" i="49"/>
  <c r="R352" i="49" s="1"/>
  <c r="M352" i="49"/>
  <c r="Q351" i="49"/>
  <c r="P351" i="49"/>
  <c r="M351" i="49"/>
  <c r="Q350" i="49"/>
  <c r="P350" i="49"/>
  <c r="R350" i="49" s="1"/>
  <c r="T350" i="49" s="1"/>
  <c r="M350" i="49"/>
  <c r="Q349" i="49"/>
  <c r="P349" i="49"/>
  <c r="R349" i="49" s="1"/>
  <c r="X349" i="49" s="1"/>
  <c r="M349" i="49"/>
  <c r="Q348" i="49"/>
  <c r="P348" i="49"/>
  <c r="M348" i="49"/>
  <c r="O346" i="49"/>
  <c r="N346" i="49"/>
  <c r="L346" i="49"/>
  <c r="K346" i="49"/>
  <c r="Q345" i="49"/>
  <c r="Q346" i="49" s="1"/>
  <c r="P345" i="49"/>
  <c r="R345" i="49" s="1"/>
  <c r="X345" i="49" s="1"/>
  <c r="X346" i="49" s="1"/>
  <c r="M345" i="49"/>
  <c r="M346" i="49" s="1"/>
  <c r="Z344" i="49"/>
  <c r="P344" i="49"/>
  <c r="N342" i="49"/>
  <c r="L342" i="49"/>
  <c r="K342" i="49"/>
  <c r="K423" i="49" s="1"/>
  <c r="R341" i="49"/>
  <c r="V341" i="49" s="1"/>
  <c r="Q341" i="49"/>
  <c r="P341" i="49"/>
  <c r="M341" i="49"/>
  <c r="Q340" i="49"/>
  <c r="P340" i="49"/>
  <c r="M340" i="49"/>
  <c r="Q339" i="49"/>
  <c r="P339" i="49"/>
  <c r="R339" i="49" s="1"/>
  <c r="M339" i="49"/>
  <c r="Q338" i="49"/>
  <c r="P338" i="49"/>
  <c r="M338" i="49"/>
  <c r="Q337" i="49"/>
  <c r="P337" i="49"/>
  <c r="R337" i="49" s="1"/>
  <c r="M337" i="49"/>
  <c r="Q336" i="49"/>
  <c r="P336" i="49"/>
  <c r="R336" i="49" s="1"/>
  <c r="X336" i="49" s="1"/>
  <c r="M336" i="49"/>
  <c r="R335" i="49"/>
  <c r="X335" i="49" s="1"/>
  <c r="Q335" i="49"/>
  <c r="P335" i="49"/>
  <c r="M335" i="49"/>
  <c r="O331" i="49"/>
  <c r="N331" i="49"/>
  <c r="L331" i="49"/>
  <c r="K331" i="49"/>
  <c r="Q330" i="49"/>
  <c r="P330" i="49"/>
  <c r="M330" i="49"/>
  <c r="Q329" i="49"/>
  <c r="P329" i="49"/>
  <c r="M329" i="49"/>
  <c r="O327" i="49"/>
  <c r="N327" i="49"/>
  <c r="L327" i="49"/>
  <c r="K327" i="49"/>
  <c r="Q326" i="49"/>
  <c r="P326" i="49"/>
  <c r="R326" i="49" s="1"/>
  <c r="M326" i="49"/>
  <c r="R325" i="49"/>
  <c r="V325" i="49" s="1"/>
  <c r="Q325" i="49"/>
  <c r="P325" i="49"/>
  <c r="M325" i="49"/>
  <c r="Q324" i="49"/>
  <c r="P324" i="49"/>
  <c r="R324" i="49" s="1"/>
  <c r="W324" i="49" s="1"/>
  <c r="R323" i="49"/>
  <c r="T323" i="49" s="1"/>
  <c r="Q323" i="49"/>
  <c r="P323" i="49"/>
  <c r="Q322" i="49"/>
  <c r="P322" i="49"/>
  <c r="M322" i="49"/>
  <c r="Q321" i="49"/>
  <c r="P321" i="49"/>
  <c r="M321" i="49"/>
  <c r="Q320" i="49"/>
  <c r="R320" i="49" s="1"/>
  <c r="P320" i="49"/>
  <c r="M320" i="49"/>
  <c r="Q319" i="49"/>
  <c r="P319" i="49"/>
  <c r="M319" i="49"/>
  <c r="Q318" i="49"/>
  <c r="P318" i="49"/>
  <c r="M318" i="49"/>
  <c r="Q317" i="49"/>
  <c r="P317" i="49"/>
  <c r="M317" i="49"/>
  <c r="Q316" i="49"/>
  <c r="R316" i="49" s="1"/>
  <c r="W316" i="49" s="1"/>
  <c r="P316" i="49"/>
  <c r="M316" i="49"/>
  <c r="Q315" i="49"/>
  <c r="P315" i="49"/>
  <c r="M315" i="49"/>
  <c r="W314" i="49"/>
  <c r="Q314" i="49"/>
  <c r="R314" i="49" s="1"/>
  <c r="T314" i="49" s="1"/>
  <c r="P314" i="49"/>
  <c r="M314" i="49"/>
  <c r="Q313" i="49"/>
  <c r="P313" i="49"/>
  <c r="R313" i="49" s="1"/>
  <c r="X313" i="49" s="1"/>
  <c r="M313" i="49"/>
  <c r="Q312" i="49"/>
  <c r="P312" i="49"/>
  <c r="M312" i="49"/>
  <c r="Q311" i="49"/>
  <c r="P311" i="49"/>
  <c r="M311" i="49"/>
  <c r="Q310" i="49"/>
  <c r="R310" i="49" s="1"/>
  <c r="P310" i="49"/>
  <c r="M310" i="49"/>
  <c r="Q309" i="49"/>
  <c r="P309" i="49"/>
  <c r="R309" i="49" s="1"/>
  <c r="M309" i="49"/>
  <c r="Q308" i="49"/>
  <c r="P308" i="49"/>
  <c r="M308" i="49"/>
  <c r="Q307" i="49"/>
  <c r="P307" i="49"/>
  <c r="M307" i="49"/>
  <c r="Q306" i="49"/>
  <c r="R306" i="49" s="1"/>
  <c r="W306" i="49" s="1"/>
  <c r="P306" i="49"/>
  <c r="M306" i="49"/>
  <c r="O304" i="49"/>
  <c r="N304" i="49"/>
  <c r="L304" i="49"/>
  <c r="K304" i="49"/>
  <c r="Q303" i="49"/>
  <c r="P303" i="49"/>
  <c r="M303" i="49"/>
  <c r="Q302" i="49"/>
  <c r="R302" i="49" s="1"/>
  <c r="P302" i="49"/>
  <c r="M302" i="49"/>
  <c r="Q301" i="49"/>
  <c r="P301" i="49"/>
  <c r="M301" i="49"/>
  <c r="Q300" i="49"/>
  <c r="P300" i="49"/>
  <c r="M300" i="49"/>
  <c r="Q299" i="49"/>
  <c r="Q304" i="49" s="1"/>
  <c r="P299" i="49"/>
  <c r="M299" i="49"/>
  <c r="O297" i="49"/>
  <c r="N297" i="49"/>
  <c r="L297" i="49"/>
  <c r="K297" i="49"/>
  <c r="Q296" i="49"/>
  <c r="P296" i="49"/>
  <c r="M296" i="49"/>
  <c r="Q295" i="49"/>
  <c r="P295" i="49"/>
  <c r="M295" i="49"/>
  <c r="Q294" i="49"/>
  <c r="R294" i="49" s="1"/>
  <c r="W294" i="49" s="1"/>
  <c r="P294" i="49"/>
  <c r="M294" i="49"/>
  <c r="O292" i="49"/>
  <c r="N292" i="49"/>
  <c r="L292" i="49"/>
  <c r="K292" i="49"/>
  <c r="Q291" i="49"/>
  <c r="Q292" i="49" s="1"/>
  <c r="P291" i="49"/>
  <c r="P292" i="49" s="1"/>
  <c r="M291" i="49"/>
  <c r="M292" i="49" s="1"/>
  <c r="O289" i="49"/>
  <c r="N289" i="49"/>
  <c r="L289" i="49"/>
  <c r="K289" i="49"/>
  <c r="Q288" i="49"/>
  <c r="P288" i="49"/>
  <c r="M288" i="49"/>
  <c r="Q287" i="49"/>
  <c r="P287" i="49"/>
  <c r="M287" i="49"/>
  <c r="Q286" i="49"/>
  <c r="P286" i="49"/>
  <c r="M286" i="49"/>
  <c r="Q285" i="49"/>
  <c r="P285" i="49"/>
  <c r="R285" i="49" s="1"/>
  <c r="W285" i="49" s="1"/>
  <c r="M285" i="49"/>
  <c r="Q284" i="49"/>
  <c r="P284" i="49"/>
  <c r="R284" i="49" s="1"/>
  <c r="X284" i="49" s="1"/>
  <c r="M284" i="49"/>
  <c r="R283" i="49"/>
  <c r="X283" i="49" s="1"/>
  <c r="Q283" i="49"/>
  <c r="P283" i="49"/>
  <c r="M283" i="49"/>
  <c r="Q282" i="49"/>
  <c r="P282" i="49"/>
  <c r="R282" i="49" s="1"/>
  <c r="M282" i="49"/>
  <c r="Q281" i="49"/>
  <c r="P281" i="49"/>
  <c r="R281" i="49" s="1"/>
  <c r="S281" i="49" s="1"/>
  <c r="M281" i="49"/>
  <c r="O279" i="49"/>
  <c r="N279" i="49"/>
  <c r="L279" i="49"/>
  <c r="K279" i="49"/>
  <c r="R278" i="49"/>
  <c r="U278" i="49" s="1"/>
  <c r="Q278" i="49"/>
  <c r="P278" i="49"/>
  <c r="M278" i="49"/>
  <c r="R277" i="49"/>
  <c r="X277" i="49" s="1"/>
  <c r="Q277" i="49"/>
  <c r="P277" i="49"/>
  <c r="M277" i="49"/>
  <c r="R276" i="49"/>
  <c r="U276" i="49" s="1"/>
  <c r="Q276" i="49"/>
  <c r="P276" i="49"/>
  <c r="Q275" i="49"/>
  <c r="P275" i="49"/>
  <c r="R275" i="49" s="1"/>
  <c r="Q274" i="49"/>
  <c r="P274" i="49"/>
  <c r="R274" i="49" s="1"/>
  <c r="U274" i="49" s="1"/>
  <c r="Q273" i="49"/>
  <c r="P273" i="49"/>
  <c r="R273" i="49" s="1"/>
  <c r="Q272" i="49"/>
  <c r="P272" i="49"/>
  <c r="R272" i="49" s="1"/>
  <c r="Q271" i="49"/>
  <c r="R271" i="49" s="1"/>
  <c r="V271" i="49" s="1"/>
  <c r="P271" i="49"/>
  <c r="Q270" i="49"/>
  <c r="P270" i="49"/>
  <c r="Q269" i="49"/>
  <c r="P269" i="49"/>
  <c r="Q268" i="49"/>
  <c r="P268" i="49"/>
  <c r="R268" i="49" s="1"/>
  <c r="Q267" i="49"/>
  <c r="P267" i="49"/>
  <c r="R267" i="49" s="1"/>
  <c r="Q266" i="49"/>
  <c r="P266" i="49"/>
  <c r="R266" i="49" s="1"/>
  <c r="Q265" i="49"/>
  <c r="P265" i="49"/>
  <c r="R264" i="49"/>
  <c r="Q264" i="49"/>
  <c r="P264" i="49"/>
  <c r="Q263" i="49"/>
  <c r="P263" i="49"/>
  <c r="Q262" i="49"/>
  <c r="P262" i="49"/>
  <c r="R262" i="49" s="1"/>
  <c r="Q261" i="49"/>
  <c r="P261" i="49"/>
  <c r="R261" i="49" s="1"/>
  <c r="T261" i="49" s="1"/>
  <c r="Q260" i="49"/>
  <c r="P260" i="49"/>
  <c r="R260" i="49" s="1"/>
  <c r="Q259" i="49"/>
  <c r="P259" i="49"/>
  <c r="Q258" i="49"/>
  <c r="P258" i="49"/>
  <c r="R258" i="49" s="1"/>
  <c r="X257" i="49"/>
  <c r="T257" i="49"/>
  <c r="Q257" i="49"/>
  <c r="P257" i="49"/>
  <c r="R257" i="49" s="1"/>
  <c r="W257" i="49" s="1"/>
  <c r="Q256" i="49"/>
  <c r="P256" i="49"/>
  <c r="R256" i="49" s="1"/>
  <c r="S256" i="49" s="1"/>
  <c r="Q255" i="49"/>
  <c r="P255" i="49"/>
  <c r="R255" i="49" s="1"/>
  <c r="Q254" i="49"/>
  <c r="P254" i="49"/>
  <c r="R254" i="49" s="1"/>
  <c r="Q253" i="49"/>
  <c r="P253" i="49"/>
  <c r="R253" i="49" s="1"/>
  <c r="X253" i="49" s="1"/>
  <c r="Q252" i="49"/>
  <c r="P252" i="49"/>
  <c r="R252" i="49" s="1"/>
  <c r="Q251" i="49"/>
  <c r="P251" i="49"/>
  <c r="Q250" i="49"/>
  <c r="P250" i="49"/>
  <c r="Q249" i="49"/>
  <c r="P249" i="49"/>
  <c r="R249" i="49" s="1"/>
  <c r="R248" i="49"/>
  <c r="Q248" i="49"/>
  <c r="P248" i="49"/>
  <c r="Q247" i="49"/>
  <c r="R247" i="49" s="1"/>
  <c r="P247" i="49"/>
  <c r="X246" i="49"/>
  <c r="Q246" i="49"/>
  <c r="P246" i="49"/>
  <c r="R246" i="49" s="1"/>
  <c r="Q245" i="49"/>
  <c r="P245" i="49"/>
  <c r="R245" i="49" s="1"/>
  <c r="X245" i="49" s="1"/>
  <c r="V244" i="49"/>
  <c r="R244" i="49"/>
  <c r="T244" i="49" s="1"/>
  <c r="Q244" i="49"/>
  <c r="P244" i="49"/>
  <c r="Q243" i="49"/>
  <c r="P243" i="49"/>
  <c r="R243" i="49" s="1"/>
  <c r="Q242" i="49"/>
  <c r="P242" i="49"/>
  <c r="R242" i="49" s="1"/>
  <c r="Q241" i="49"/>
  <c r="P241" i="49"/>
  <c r="Q240" i="49"/>
  <c r="P240" i="49"/>
  <c r="R240" i="49" s="1"/>
  <c r="M240" i="49"/>
  <c r="Q239" i="49"/>
  <c r="P239" i="49"/>
  <c r="Q238" i="49"/>
  <c r="P238" i="49"/>
  <c r="M238" i="49"/>
  <c r="Q237" i="49"/>
  <c r="P237" i="49"/>
  <c r="R237" i="49" s="1"/>
  <c r="M237" i="49"/>
  <c r="Q236" i="49"/>
  <c r="R236" i="49" s="1"/>
  <c r="P236" i="49"/>
  <c r="M236" i="49"/>
  <c r="Q235" i="49"/>
  <c r="P235" i="49"/>
  <c r="R235" i="49" s="1"/>
  <c r="M235" i="49"/>
  <c r="Z234" i="49"/>
  <c r="Q234" i="49"/>
  <c r="P234" i="49"/>
  <c r="Q233" i="49"/>
  <c r="P233" i="49"/>
  <c r="R233" i="49" s="1"/>
  <c r="M233" i="49"/>
  <c r="Q232" i="49"/>
  <c r="P232" i="49"/>
  <c r="R232" i="49" s="1"/>
  <c r="M232" i="49"/>
  <c r="Q231" i="49"/>
  <c r="P231" i="49"/>
  <c r="R231" i="49" s="1"/>
  <c r="M231" i="49"/>
  <c r="Q230" i="49"/>
  <c r="P230" i="49"/>
  <c r="M230" i="49"/>
  <c r="Q229" i="49"/>
  <c r="P229" i="49"/>
  <c r="M229" i="49"/>
  <c r="Z228" i="49"/>
  <c r="Q228" i="49"/>
  <c r="P228" i="49"/>
  <c r="Q227" i="49"/>
  <c r="P227" i="49"/>
  <c r="R227" i="49" s="1"/>
  <c r="M227" i="49"/>
  <c r="Q226" i="49"/>
  <c r="P226" i="49"/>
  <c r="R226" i="49" s="1"/>
  <c r="X226" i="49" s="1"/>
  <c r="M226" i="49"/>
  <c r="Q225" i="49"/>
  <c r="P225" i="49"/>
  <c r="M225" i="49"/>
  <c r="X224" i="49"/>
  <c r="Q224" i="49"/>
  <c r="P224" i="49"/>
  <c r="R224" i="49" s="1"/>
  <c r="M224" i="49"/>
  <c r="Q223" i="49"/>
  <c r="P223" i="49"/>
  <c r="R223" i="49" s="1"/>
  <c r="M223" i="49"/>
  <c r="Q222" i="49"/>
  <c r="P222" i="49"/>
  <c r="M222" i="49"/>
  <c r="Q221" i="49"/>
  <c r="P221" i="49"/>
  <c r="M221" i="49"/>
  <c r="Q220" i="49"/>
  <c r="P220" i="49"/>
  <c r="R220" i="49" s="1"/>
  <c r="X220" i="49" s="1"/>
  <c r="M220" i="49"/>
  <c r="Z219" i="49"/>
  <c r="Q219" i="49"/>
  <c r="P219" i="49"/>
  <c r="W218" i="49"/>
  <c r="Q218" i="49"/>
  <c r="P218" i="49"/>
  <c r="R218" i="49" s="1"/>
  <c r="M218" i="49"/>
  <c r="Q217" i="49"/>
  <c r="P217" i="49"/>
  <c r="R217" i="49" s="1"/>
  <c r="M217" i="49"/>
  <c r="Q216" i="49"/>
  <c r="P216" i="49"/>
  <c r="R216" i="49" s="1"/>
  <c r="W216" i="49" s="1"/>
  <c r="M216" i="49"/>
  <c r="R215" i="49"/>
  <c r="X215" i="49" s="1"/>
  <c r="Q215" i="49"/>
  <c r="P215" i="49"/>
  <c r="M215" i="49"/>
  <c r="Z214" i="49"/>
  <c r="Q214" i="49"/>
  <c r="P214" i="49"/>
  <c r="Q213" i="49"/>
  <c r="P213" i="49"/>
  <c r="R213" i="49" s="1"/>
  <c r="M213" i="49"/>
  <c r="Q212" i="49"/>
  <c r="P212" i="49"/>
  <c r="R212" i="49" s="1"/>
  <c r="M212" i="49"/>
  <c r="Q211" i="49"/>
  <c r="P211" i="49"/>
  <c r="R211" i="49" s="1"/>
  <c r="M211" i="49"/>
  <c r="Q210" i="49"/>
  <c r="P210" i="49"/>
  <c r="R210" i="49" s="1"/>
  <c r="V210" i="49" s="1"/>
  <c r="M210" i="49"/>
  <c r="Q209" i="49"/>
  <c r="P209" i="49"/>
  <c r="R209" i="49" s="1"/>
  <c r="M209" i="49"/>
  <c r="Q208" i="49"/>
  <c r="P208" i="49"/>
  <c r="M208" i="49"/>
  <c r="R207" i="49"/>
  <c r="Q207" i="49"/>
  <c r="P207" i="49"/>
  <c r="M207" i="49"/>
  <c r="L205" i="49"/>
  <c r="K205" i="49"/>
  <c r="Q204" i="49"/>
  <c r="P204" i="49"/>
  <c r="R204" i="49" s="1"/>
  <c r="T204" i="49" s="1"/>
  <c r="M204" i="49"/>
  <c r="Q203" i="49"/>
  <c r="P203" i="49"/>
  <c r="M203" i="49"/>
  <c r="M205" i="49" s="1"/>
  <c r="O201" i="49"/>
  <c r="N201" i="49"/>
  <c r="L201" i="49"/>
  <c r="K201" i="49"/>
  <c r="Q200" i="49"/>
  <c r="P200" i="49"/>
  <c r="R200" i="49" s="1"/>
  <c r="M200" i="49"/>
  <c r="Q199" i="49"/>
  <c r="P199" i="49"/>
  <c r="M199" i="49"/>
  <c r="Q198" i="49"/>
  <c r="P198" i="49"/>
  <c r="M198" i="49"/>
  <c r="X197" i="49"/>
  <c r="Q197" i="49"/>
  <c r="P197" i="49"/>
  <c r="R197" i="49" s="1"/>
  <c r="M197" i="49"/>
  <c r="Q196" i="49"/>
  <c r="P196" i="49"/>
  <c r="R196" i="49" s="1"/>
  <c r="M196" i="49"/>
  <c r="Q195" i="49"/>
  <c r="P195" i="49"/>
  <c r="M195" i="49"/>
  <c r="Q194" i="49"/>
  <c r="P194" i="49"/>
  <c r="R194" i="49" s="1"/>
  <c r="M194" i="49"/>
  <c r="Q193" i="49"/>
  <c r="P193" i="49"/>
  <c r="R193" i="49" s="1"/>
  <c r="X193" i="49" s="1"/>
  <c r="M193" i="49"/>
  <c r="Q192" i="49"/>
  <c r="P192" i="49"/>
  <c r="M192" i="49"/>
  <c r="X191" i="49"/>
  <c r="Q191" i="49"/>
  <c r="P191" i="49"/>
  <c r="R191" i="49" s="1"/>
  <c r="M191" i="49"/>
  <c r="Q190" i="49"/>
  <c r="P190" i="49"/>
  <c r="R190" i="49" s="1"/>
  <c r="T190" i="49" s="1"/>
  <c r="M190" i="49"/>
  <c r="Q189" i="49"/>
  <c r="P189" i="49"/>
  <c r="M189" i="49"/>
  <c r="M201" i="49" s="1"/>
  <c r="O187" i="49"/>
  <c r="N187" i="49"/>
  <c r="L187" i="49"/>
  <c r="K187" i="49"/>
  <c r="Q186" i="49"/>
  <c r="P186" i="49"/>
  <c r="R186" i="49" s="1"/>
  <c r="S186" i="49" s="1"/>
  <c r="M186" i="49"/>
  <c r="Q185" i="49"/>
  <c r="P185" i="49"/>
  <c r="M185" i="49"/>
  <c r="Q184" i="49"/>
  <c r="P184" i="49"/>
  <c r="R184" i="49" s="1"/>
  <c r="U184" i="49" s="1"/>
  <c r="M184" i="49"/>
  <c r="Q183" i="49"/>
  <c r="P183" i="49"/>
  <c r="R183" i="49" s="1"/>
  <c r="X183" i="49" s="1"/>
  <c r="M183" i="49"/>
  <c r="Q182" i="49"/>
  <c r="P182" i="49"/>
  <c r="M182" i="49"/>
  <c r="Q181" i="49"/>
  <c r="P181" i="49"/>
  <c r="M181" i="49"/>
  <c r="Q180" i="49"/>
  <c r="P180" i="49"/>
  <c r="M180" i="49"/>
  <c r="Q179" i="49"/>
  <c r="R179" i="49" s="1"/>
  <c r="P179" i="49"/>
  <c r="M179" i="49"/>
  <c r="Q178" i="49"/>
  <c r="P178" i="49"/>
  <c r="R178" i="49" s="1"/>
  <c r="V178" i="49" s="1"/>
  <c r="M178" i="49"/>
  <c r="M187" i="49" s="1"/>
  <c r="O176" i="49"/>
  <c r="N176" i="49"/>
  <c r="L176" i="49"/>
  <c r="K176" i="49"/>
  <c r="Q175" i="49"/>
  <c r="P175" i="49"/>
  <c r="R175" i="49" s="1"/>
  <c r="V175" i="49" s="1"/>
  <c r="M175" i="49"/>
  <c r="Q174" i="49"/>
  <c r="P174" i="49"/>
  <c r="R174" i="49" s="1"/>
  <c r="M174" i="49"/>
  <c r="Q173" i="49"/>
  <c r="R173" i="49" s="1"/>
  <c r="P173" i="49"/>
  <c r="M173" i="49"/>
  <c r="Q172" i="49"/>
  <c r="P172" i="49"/>
  <c r="M172" i="49"/>
  <c r="Q171" i="49"/>
  <c r="R171" i="49" s="1"/>
  <c r="P171" i="49"/>
  <c r="M171" i="49"/>
  <c r="Q170" i="49"/>
  <c r="P170" i="49"/>
  <c r="R170" i="49" s="1"/>
  <c r="M170" i="49"/>
  <c r="Q169" i="49"/>
  <c r="P169" i="49"/>
  <c r="M169" i="49"/>
  <c r="Q168" i="49"/>
  <c r="P168" i="49"/>
  <c r="R168" i="49" s="1"/>
  <c r="M168" i="49"/>
  <c r="Q167" i="49"/>
  <c r="P167" i="49"/>
  <c r="M167" i="49"/>
  <c r="Q166" i="49"/>
  <c r="P166" i="49"/>
  <c r="R166" i="49" s="1"/>
  <c r="M166" i="49"/>
  <c r="Q165" i="49"/>
  <c r="R165" i="49" s="1"/>
  <c r="P165" i="49"/>
  <c r="M165" i="49"/>
  <c r="Q164" i="49"/>
  <c r="P164" i="49"/>
  <c r="M164" i="49"/>
  <c r="Q163" i="49"/>
  <c r="P163" i="49"/>
  <c r="M163" i="49"/>
  <c r="Q162" i="49"/>
  <c r="P162" i="49"/>
  <c r="R162" i="49" s="1"/>
  <c r="M162" i="49"/>
  <c r="Q161" i="49"/>
  <c r="P161" i="49"/>
  <c r="R161" i="49" s="1"/>
  <c r="M161" i="49"/>
  <c r="Q160" i="49"/>
  <c r="P160" i="49"/>
  <c r="R160" i="49" s="1"/>
  <c r="M160" i="49"/>
  <c r="Q159" i="49"/>
  <c r="P159" i="49"/>
  <c r="R159" i="49" s="1"/>
  <c r="M159" i="49"/>
  <c r="Q158" i="49"/>
  <c r="P158" i="49"/>
  <c r="P176" i="49" s="1"/>
  <c r="M158" i="49"/>
  <c r="O156" i="49"/>
  <c r="N156" i="49"/>
  <c r="L156" i="49"/>
  <c r="K156" i="49"/>
  <c r="Q155" i="49"/>
  <c r="P155" i="49"/>
  <c r="R155" i="49" s="1"/>
  <c r="M155" i="49"/>
  <c r="Q154" i="49"/>
  <c r="P154" i="49"/>
  <c r="R154" i="49" s="1"/>
  <c r="M154" i="49"/>
  <c r="Q153" i="49"/>
  <c r="P153" i="49"/>
  <c r="R153" i="49" s="1"/>
  <c r="M153" i="49"/>
  <c r="Q152" i="49"/>
  <c r="P152" i="49"/>
  <c r="R152" i="49" s="1"/>
  <c r="M152" i="49"/>
  <c r="Q151" i="49"/>
  <c r="P151" i="49"/>
  <c r="M151" i="49"/>
  <c r="Q150" i="49"/>
  <c r="P150" i="49"/>
  <c r="M150" i="49"/>
  <c r="Q149" i="49"/>
  <c r="P149" i="49"/>
  <c r="M149" i="49"/>
  <c r="Q148" i="49"/>
  <c r="P148" i="49"/>
  <c r="R148" i="49" s="1"/>
  <c r="M148" i="49"/>
  <c r="Q147" i="49"/>
  <c r="P147" i="49"/>
  <c r="R147" i="49" s="1"/>
  <c r="M147" i="49"/>
  <c r="Q146" i="49"/>
  <c r="P146" i="49"/>
  <c r="R146" i="49" s="1"/>
  <c r="M146" i="49"/>
  <c r="Q145" i="49"/>
  <c r="P145" i="49"/>
  <c r="M145" i="49"/>
  <c r="O143" i="49"/>
  <c r="N143" i="49"/>
  <c r="L143" i="49"/>
  <c r="K143" i="49"/>
  <c r="Q142" i="49"/>
  <c r="P142" i="49"/>
  <c r="R142" i="49" s="1"/>
  <c r="M142" i="49"/>
  <c r="Q141" i="49"/>
  <c r="P141" i="49"/>
  <c r="R141" i="49" s="1"/>
  <c r="M141" i="49"/>
  <c r="Q140" i="49"/>
  <c r="P140" i="49"/>
  <c r="M140" i="49"/>
  <c r="Q139" i="49"/>
  <c r="Q143" i="49" s="1"/>
  <c r="P139" i="49"/>
  <c r="M139" i="49"/>
  <c r="M143" i="49" s="1"/>
  <c r="O137" i="49"/>
  <c r="N137" i="49"/>
  <c r="L137" i="49"/>
  <c r="K137" i="49"/>
  <c r="Q136" i="49"/>
  <c r="P136" i="49"/>
  <c r="M136" i="49"/>
  <c r="Q135" i="49"/>
  <c r="Q137" i="49" s="1"/>
  <c r="P135" i="49"/>
  <c r="M135" i="49"/>
  <c r="M137" i="49" s="1"/>
  <c r="O133" i="49"/>
  <c r="N133" i="49"/>
  <c r="M133" i="49"/>
  <c r="L133" i="49"/>
  <c r="K133" i="49"/>
  <c r="Q132" i="49"/>
  <c r="Q133" i="49" s="1"/>
  <c r="P132" i="49"/>
  <c r="M132" i="49"/>
  <c r="O130" i="49"/>
  <c r="N130" i="49"/>
  <c r="M130" i="49"/>
  <c r="L130" i="49"/>
  <c r="K130" i="49"/>
  <c r="Q129" i="49"/>
  <c r="P129" i="49"/>
  <c r="M129" i="49"/>
  <c r="Q128" i="49"/>
  <c r="P128" i="49"/>
  <c r="R128" i="49" s="1"/>
  <c r="X128" i="49" s="1"/>
  <c r="M128" i="49"/>
  <c r="Q127" i="49"/>
  <c r="P127" i="49"/>
  <c r="P130" i="49" s="1"/>
  <c r="M127" i="49"/>
  <c r="O125" i="49"/>
  <c r="N125" i="49"/>
  <c r="M125" i="49"/>
  <c r="L125" i="49"/>
  <c r="K125" i="49"/>
  <c r="U124" i="49"/>
  <c r="Q124" i="49"/>
  <c r="P124" i="49"/>
  <c r="R124" i="49" s="1"/>
  <c r="X124" i="49" s="1"/>
  <c r="M124" i="49"/>
  <c r="Q123" i="49"/>
  <c r="P123" i="49"/>
  <c r="M123" i="49"/>
  <c r="Q122" i="49"/>
  <c r="P122" i="49"/>
  <c r="R122" i="49" s="1"/>
  <c r="X122" i="49" s="1"/>
  <c r="M122" i="49"/>
  <c r="O120" i="49"/>
  <c r="N120" i="49"/>
  <c r="L120" i="49"/>
  <c r="K120" i="49"/>
  <c r="Q119" i="49"/>
  <c r="P119" i="49"/>
  <c r="M119" i="49"/>
  <c r="Q118" i="49"/>
  <c r="P118" i="49"/>
  <c r="M118" i="49"/>
  <c r="Q117" i="49"/>
  <c r="Q120" i="49" s="1"/>
  <c r="P117" i="49"/>
  <c r="M117" i="49"/>
  <c r="M120" i="49" s="1"/>
  <c r="O115" i="49"/>
  <c r="N115" i="49"/>
  <c r="L115" i="49"/>
  <c r="K115" i="49"/>
  <c r="Q114" i="49"/>
  <c r="P114" i="49"/>
  <c r="M114" i="49"/>
  <c r="Q113" i="49"/>
  <c r="P113" i="49"/>
  <c r="R113" i="49" s="1"/>
  <c r="X113" i="49" s="1"/>
  <c r="M113" i="49"/>
  <c r="M115" i="49" s="1"/>
  <c r="Z112" i="49"/>
  <c r="P112" i="49"/>
  <c r="O110" i="49"/>
  <c r="N110" i="49"/>
  <c r="L110" i="49"/>
  <c r="K110" i="49"/>
  <c r="R109" i="49"/>
  <c r="W109" i="49" s="1"/>
  <c r="Q109" i="49"/>
  <c r="P109" i="49"/>
  <c r="M109" i="49"/>
  <c r="Q108" i="49"/>
  <c r="P108" i="49"/>
  <c r="R108" i="49" s="1"/>
  <c r="M108" i="49"/>
  <c r="Q107" i="49"/>
  <c r="P107" i="49"/>
  <c r="R107" i="49" s="1"/>
  <c r="M107" i="49"/>
  <c r="Q106" i="49"/>
  <c r="R106" i="49" s="1"/>
  <c r="P106" i="49"/>
  <c r="M106" i="49"/>
  <c r="S105" i="49"/>
  <c r="R105" i="49"/>
  <c r="W105" i="49" s="1"/>
  <c r="Q105" i="49"/>
  <c r="P105" i="49"/>
  <c r="M105" i="49"/>
  <c r="Q104" i="49"/>
  <c r="P104" i="49"/>
  <c r="R104" i="49" s="1"/>
  <c r="M104" i="49"/>
  <c r="Q103" i="49"/>
  <c r="P103" i="49"/>
  <c r="R103" i="49" s="1"/>
  <c r="M103" i="49"/>
  <c r="Q102" i="49"/>
  <c r="P102" i="49"/>
  <c r="M102" i="49"/>
  <c r="R101" i="49"/>
  <c r="W101" i="49" s="1"/>
  <c r="Q101" i="49"/>
  <c r="P101" i="49"/>
  <c r="M101" i="49"/>
  <c r="Q100" i="49"/>
  <c r="P100" i="49"/>
  <c r="R100" i="49" s="1"/>
  <c r="W100" i="49" s="1"/>
  <c r="M100" i="49"/>
  <c r="Q99" i="49"/>
  <c r="P99" i="49"/>
  <c r="R99" i="49" s="1"/>
  <c r="M99" i="49"/>
  <c r="R98" i="49"/>
  <c r="U98" i="49" s="1"/>
  <c r="Q98" i="49"/>
  <c r="P98" i="49"/>
  <c r="M98" i="49"/>
  <c r="Q97" i="49"/>
  <c r="P97" i="49"/>
  <c r="R97" i="49" s="1"/>
  <c r="M97" i="49"/>
  <c r="R96" i="49"/>
  <c r="U96" i="49" s="1"/>
  <c r="Q96" i="49"/>
  <c r="P96" i="49"/>
  <c r="M96" i="49"/>
  <c r="Q95" i="49"/>
  <c r="P95" i="49"/>
  <c r="R95" i="49" s="1"/>
  <c r="M95" i="49"/>
  <c r="R94" i="49"/>
  <c r="U94" i="49" s="1"/>
  <c r="Q94" i="49"/>
  <c r="P94" i="49"/>
  <c r="M94" i="49"/>
  <c r="Q93" i="49"/>
  <c r="P93" i="49"/>
  <c r="R93" i="49" s="1"/>
  <c r="M93" i="49"/>
  <c r="R92" i="49"/>
  <c r="U92" i="49" s="1"/>
  <c r="Q92" i="49"/>
  <c r="P92" i="49"/>
  <c r="M92" i="49"/>
  <c r="Q91" i="49"/>
  <c r="P91" i="49"/>
  <c r="R91" i="49" s="1"/>
  <c r="M91" i="49"/>
  <c r="R90" i="49"/>
  <c r="U90" i="49" s="1"/>
  <c r="Q90" i="49"/>
  <c r="P90" i="49"/>
  <c r="M90" i="49"/>
  <c r="Q89" i="49"/>
  <c r="P89" i="49"/>
  <c r="M89" i="49"/>
  <c r="O87" i="49"/>
  <c r="N87" i="49"/>
  <c r="L87" i="49"/>
  <c r="K87" i="49"/>
  <c r="Q86" i="49"/>
  <c r="Q87" i="49" s="1"/>
  <c r="P86" i="49"/>
  <c r="P87" i="49" s="1"/>
  <c r="M86" i="49"/>
  <c r="M87" i="49" s="1"/>
  <c r="O84" i="49"/>
  <c r="N84" i="49"/>
  <c r="L84" i="49"/>
  <c r="K84" i="49"/>
  <c r="Q83" i="49"/>
  <c r="P83" i="49"/>
  <c r="R83" i="49" s="1"/>
  <c r="M83" i="49"/>
  <c r="R82" i="49"/>
  <c r="U82" i="49" s="1"/>
  <c r="Q82" i="49"/>
  <c r="P82" i="49"/>
  <c r="M82" i="49"/>
  <c r="Q81" i="49"/>
  <c r="P81" i="49"/>
  <c r="R81" i="49" s="1"/>
  <c r="M81" i="49"/>
  <c r="R80" i="49"/>
  <c r="U80" i="49" s="1"/>
  <c r="Q80" i="49"/>
  <c r="P80" i="49"/>
  <c r="M80" i="49"/>
  <c r="Q79" i="49"/>
  <c r="P79" i="49"/>
  <c r="R79" i="49" s="1"/>
  <c r="M79" i="49"/>
  <c r="R78" i="49"/>
  <c r="U78" i="49" s="1"/>
  <c r="Q78" i="49"/>
  <c r="P78" i="49"/>
  <c r="M78" i="49"/>
  <c r="Q77" i="49"/>
  <c r="P77" i="49"/>
  <c r="R77" i="49" s="1"/>
  <c r="M77" i="49"/>
  <c r="R76" i="49"/>
  <c r="U76" i="49" s="1"/>
  <c r="Q76" i="49"/>
  <c r="P76" i="49"/>
  <c r="M76" i="49"/>
  <c r="Q75" i="49"/>
  <c r="P75" i="49"/>
  <c r="R75" i="49" s="1"/>
  <c r="M75" i="49"/>
  <c r="R74" i="49"/>
  <c r="U74" i="49" s="1"/>
  <c r="Q74" i="49"/>
  <c r="P74" i="49"/>
  <c r="M74" i="49"/>
  <c r="Q73" i="49"/>
  <c r="P73" i="49"/>
  <c r="R73" i="49" s="1"/>
  <c r="M73" i="49"/>
  <c r="R72" i="49"/>
  <c r="U72" i="49" s="1"/>
  <c r="Q72" i="49"/>
  <c r="P72" i="49"/>
  <c r="M72" i="49"/>
  <c r="Q71" i="49"/>
  <c r="P71" i="49"/>
  <c r="R71" i="49" s="1"/>
  <c r="M71" i="49"/>
  <c r="R70" i="49"/>
  <c r="U70" i="49" s="1"/>
  <c r="Q70" i="49"/>
  <c r="P70" i="49"/>
  <c r="M70" i="49"/>
  <c r="Q69" i="49"/>
  <c r="P69" i="49"/>
  <c r="R69" i="49" s="1"/>
  <c r="M69" i="49"/>
  <c r="R68" i="49"/>
  <c r="U68" i="49" s="1"/>
  <c r="Q68" i="49"/>
  <c r="P68" i="49"/>
  <c r="M68" i="49"/>
  <c r="Q67" i="49"/>
  <c r="P67" i="49"/>
  <c r="R67" i="49" s="1"/>
  <c r="M67" i="49"/>
  <c r="R66" i="49"/>
  <c r="U66" i="49" s="1"/>
  <c r="Q66" i="49"/>
  <c r="P66" i="49"/>
  <c r="M66" i="49"/>
  <c r="Q65" i="49"/>
  <c r="P65" i="49"/>
  <c r="R65" i="49" s="1"/>
  <c r="M65" i="49"/>
  <c r="R64" i="49"/>
  <c r="U64" i="49" s="1"/>
  <c r="Q64" i="49"/>
  <c r="P64" i="49"/>
  <c r="M64" i="49"/>
  <c r="O62" i="49"/>
  <c r="N62" i="49"/>
  <c r="L62" i="49"/>
  <c r="K62" i="49"/>
  <c r="Q61" i="49"/>
  <c r="Q62" i="49" s="1"/>
  <c r="P61" i="49"/>
  <c r="P62" i="49" s="1"/>
  <c r="M61" i="49"/>
  <c r="R60" i="49"/>
  <c r="U60" i="49" s="1"/>
  <c r="Q60" i="49"/>
  <c r="P60" i="49"/>
  <c r="M60" i="49"/>
  <c r="M62" i="49" s="1"/>
  <c r="O58" i="49"/>
  <c r="N58" i="49"/>
  <c r="L58" i="49"/>
  <c r="K58" i="49"/>
  <c r="Q57" i="49"/>
  <c r="P57" i="49"/>
  <c r="M57" i="49"/>
  <c r="R56" i="49"/>
  <c r="U56" i="49" s="1"/>
  <c r="Q56" i="49"/>
  <c r="P56" i="49"/>
  <c r="M56" i="49"/>
  <c r="Q55" i="49"/>
  <c r="P55" i="49"/>
  <c r="R55" i="49" s="1"/>
  <c r="M55" i="49"/>
  <c r="R54" i="49"/>
  <c r="U54" i="49" s="1"/>
  <c r="Q54" i="49"/>
  <c r="P54" i="49"/>
  <c r="M54" i="49"/>
  <c r="Q53" i="49"/>
  <c r="P53" i="49"/>
  <c r="R53" i="49" s="1"/>
  <c r="M53" i="49"/>
  <c r="R52" i="49"/>
  <c r="U52" i="49" s="1"/>
  <c r="Q52" i="49"/>
  <c r="P52" i="49"/>
  <c r="M52" i="49"/>
  <c r="M58" i="49" s="1"/>
  <c r="O50" i="49"/>
  <c r="N50" i="49"/>
  <c r="L50" i="49"/>
  <c r="K50" i="49"/>
  <c r="Q49" i="49"/>
  <c r="P49" i="49"/>
  <c r="M49" i="49"/>
  <c r="Q48" i="49"/>
  <c r="P48" i="49"/>
  <c r="R48" i="49" s="1"/>
  <c r="M48" i="49"/>
  <c r="Q47" i="49"/>
  <c r="P47" i="49"/>
  <c r="M47" i="49"/>
  <c r="Q46" i="49"/>
  <c r="P46" i="49"/>
  <c r="R46" i="49" s="1"/>
  <c r="M46" i="49"/>
  <c r="Q45" i="49"/>
  <c r="P45" i="49"/>
  <c r="M45" i="49"/>
  <c r="Q44" i="49"/>
  <c r="P44" i="49"/>
  <c r="R44" i="49" s="1"/>
  <c r="M44" i="49"/>
  <c r="Q43" i="49"/>
  <c r="P43" i="49"/>
  <c r="M43" i="49"/>
  <c r="Q42" i="49"/>
  <c r="P42" i="49"/>
  <c r="R42" i="49" s="1"/>
  <c r="M42" i="49"/>
  <c r="Q41" i="49"/>
  <c r="P41" i="49"/>
  <c r="M41" i="49"/>
  <c r="Q40" i="49"/>
  <c r="P40" i="49"/>
  <c r="R40" i="49" s="1"/>
  <c r="M40" i="49"/>
  <c r="Q39" i="49"/>
  <c r="P39" i="49"/>
  <c r="M39" i="49"/>
  <c r="Q38" i="49"/>
  <c r="P38" i="49"/>
  <c r="R38" i="49" s="1"/>
  <c r="M38" i="49"/>
  <c r="Q37" i="49"/>
  <c r="P37" i="49"/>
  <c r="M37" i="49"/>
  <c r="Q36" i="49"/>
  <c r="P36" i="49"/>
  <c r="R36" i="49" s="1"/>
  <c r="M36" i="49"/>
  <c r="Q35" i="49"/>
  <c r="P35" i="49"/>
  <c r="M35" i="49"/>
  <c r="Q34" i="49"/>
  <c r="P34" i="49"/>
  <c r="R34" i="49" s="1"/>
  <c r="M34" i="49"/>
  <c r="Q33" i="49"/>
  <c r="P33" i="49"/>
  <c r="M33" i="49"/>
  <c r="Q32" i="49"/>
  <c r="P32" i="49"/>
  <c r="R32" i="49" s="1"/>
  <c r="M32" i="49"/>
  <c r="Q31" i="49"/>
  <c r="P31" i="49"/>
  <c r="R31" i="49" s="1"/>
  <c r="M31" i="49"/>
  <c r="Q30" i="49"/>
  <c r="P30" i="49"/>
  <c r="R30" i="49" s="1"/>
  <c r="M30" i="49"/>
  <c r="Q29" i="49"/>
  <c r="P29" i="49"/>
  <c r="R29" i="49" s="1"/>
  <c r="M29" i="49"/>
  <c r="Q28" i="49"/>
  <c r="P28" i="49"/>
  <c r="R28" i="49" s="1"/>
  <c r="M28" i="49"/>
  <c r="Q27" i="49"/>
  <c r="P27" i="49"/>
  <c r="M27" i="49"/>
  <c r="Q26" i="49"/>
  <c r="P26" i="49"/>
  <c r="R26" i="49" s="1"/>
  <c r="M26" i="49"/>
  <c r="O24" i="49"/>
  <c r="N24" i="49"/>
  <c r="M24" i="49"/>
  <c r="L24" i="49"/>
  <c r="K24" i="49"/>
  <c r="Q23" i="49"/>
  <c r="P23" i="49"/>
  <c r="R23" i="49" s="1"/>
  <c r="M23" i="49"/>
  <c r="Q22" i="49"/>
  <c r="P22" i="49"/>
  <c r="R22" i="49" s="1"/>
  <c r="M22" i="49"/>
  <c r="Q21" i="49"/>
  <c r="P21" i="49"/>
  <c r="R21" i="49" s="1"/>
  <c r="M21" i="49"/>
  <c r="Q20" i="49"/>
  <c r="P20" i="49"/>
  <c r="R20" i="49" s="1"/>
  <c r="M20" i="49"/>
  <c r="Q19" i="49"/>
  <c r="P19" i="49"/>
  <c r="M19" i="49"/>
  <c r="Q18" i="49"/>
  <c r="Q24" i="49" s="1"/>
  <c r="P18" i="49"/>
  <c r="R18" i="49" s="1"/>
  <c r="M18" i="49"/>
  <c r="F11" i="49"/>
  <c r="F10" i="49"/>
  <c r="F9" i="49"/>
  <c r="F8" i="49"/>
  <c r="F7" i="49"/>
  <c r="F6" i="49"/>
  <c r="S26" i="49" l="1"/>
  <c r="T26" i="49"/>
  <c r="U18" i="49"/>
  <c r="T18" i="49"/>
  <c r="V243" i="49"/>
  <c r="W243" i="49"/>
  <c r="S40" i="49"/>
  <c r="T40" i="49"/>
  <c r="Y40" i="49" s="1"/>
  <c r="Z40" i="49" s="1"/>
  <c r="W108" i="49"/>
  <c r="S108" i="49"/>
  <c r="U268" i="49"/>
  <c r="V268" i="49"/>
  <c r="W268" i="49"/>
  <c r="X272" i="49"/>
  <c r="S272" i="49"/>
  <c r="S352" i="49"/>
  <c r="X352" i="49"/>
  <c r="S42" i="49"/>
  <c r="T42" i="49"/>
  <c r="U48" i="49"/>
  <c r="T48" i="49"/>
  <c r="S38" i="49"/>
  <c r="T38" i="49"/>
  <c r="X99" i="49"/>
  <c r="S99" i="49"/>
  <c r="W99" i="49"/>
  <c r="U99" i="49"/>
  <c r="V99" i="49"/>
  <c r="T99" i="49"/>
  <c r="Y99" i="49" s="1"/>
  <c r="Z99" i="49" s="1"/>
  <c r="S22" i="49"/>
  <c r="T22" i="49"/>
  <c r="W106" i="49"/>
  <c r="S106" i="49"/>
  <c r="X217" i="49"/>
  <c r="S217" i="49"/>
  <c r="U282" i="49"/>
  <c r="W282" i="49"/>
  <c r="V282" i="49"/>
  <c r="U34" i="49"/>
  <c r="T34" i="49"/>
  <c r="U32" i="49"/>
  <c r="T32" i="49"/>
  <c r="U30" i="49"/>
  <c r="T30" i="49"/>
  <c r="U46" i="49"/>
  <c r="T46" i="49"/>
  <c r="V376" i="49"/>
  <c r="X376" i="49"/>
  <c r="W376" i="49"/>
  <c r="U376" i="49"/>
  <c r="S376" i="49"/>
  <c r="U28" i="49"/>
  <c r="T28" i="49"/>
  <c r="S36" i="49"/>
  <c r="T36" i="49"/>
  <c r="U44" i="49"/>
  <c r="T44" i="49"/>
  <c r="W103" i="49"/>
  <c r="U103" i="49"/>
  <c r="W104" i="49"/>
  <c r="S104" i="49"/>
  <c r="U20" i="49"/>
  <c r="T20" i="49"/>
  <c r="W107" i="49"/>
  <c r="S107" i="49"/>
  <c r="V252" i="49"/>
  <c r="W252" i="49"/>
  <c r="N332" i="49"/>
  <c r="O332" i="49"/>
  <c r="M50" i="49"/>
  <c r="T52" i="49"/>
  <c r="T54" i="49"/>
  <c r="T56" i="49"/>
  <c r="Q84" i="49"/>
  <c r="R114" i="49"/>
  <c r="X114" i="49" s="1"/>
  <c r="R129" i="49"/>
  <c r="T129" i="49" s="1"/>
  <c r="R132" i="49"/>
  <c r="S132" i="49" s="1"/>
  <c r="R149" i="49"/>
  <c r="M176" i="49"/>
  <c r="R163" i="49"/>
  <c r="X163" i="49" s="1"/>
  <c r="R181" i="49"/>
  <c r="U190" i="49"/>
  <c r="R195" i="49"/>
  <c r="X195" i="49" s="1"/>
  <c r="R221" i="49"/>
  <c r="R238" i="49"/>
  <c r="W244" i="49"/>
  <c r="R263" i="49"/>
  <c r="V263" i="49" s="1"/>
  <c r="S277" i="49"/>
  <c r="T294" i="49"/>
  <c r="R296" i="49"/>
  <c r="R299" i="49"/>
  <c r="R308" i="49"/>
  <c r="T308" i="49" s="1"/>
  <c r="U316" i="49"/>
  <c r="R354" i="49"/>
  <c r="T354" i="49" s="1"/>
  <c r="R359" i="49"/>
  <c r="R365" i="49"/>
  <c r="R367" i="49"/>
  <c r="R375" i="49"/>
  <c r="R378" i="49"/>
  <c r="V379" i="49"/>
  <c r="R387" i="49"/>
  <c r="X393" i="49"/>
  <c r="R397" i="49"/>
  <c r="R405" i="49"/>
  <c r="X405" i="49" s="1"/>
  <c r="R413" i="49"/>
  <c r="X413" i="49" s="1"/>
  <c r="Q50" i="49"/>
  <c r="R57" i="49"/>
  <c r="T64" i="49"/>
  <c r="T66" i="49"/>
  <c r="T68" i="49"/>
  <c r="T70" i="49"/>
  <c r="T72" i="49"/>
  <c r="T74" i="49"/>
  <c r="T76" i="49"/>
  <c r="T78" i="49"/>
  <c r="T80" i="49"/>
  <c r="T82" i="49"/>
  <c r="T90" i="49"/>
  <c r="T92" i="49"/>
  <c r="T94" i="49"/>
  <c r="T96" i="49"/>
  <c r="T98" i="49"/>
  <c r="R102" i="49"/>
  <c r="P115" i="49"/>
  <c r="Q125" i="49"/>
  <c r="Q130" i="49"/>
  <c r="Q176" i="49"/>
  <c r="Q205" i="49"/>
  <c r="S215" i="49"/>
  <c r="R239" i="49"/>
  <c r="R251" i="49"/>
  <c r="V251" i="49" s="1"/>
  <c r="V276" i="49"/>
  <c r="Q289" i="49"/>
  <c r="S283" i="49"/>
  <c r="R295" i="49"/>
  <c r="R301" i="49"/>
  <c r="X301" i="49" s="1"/>
  <c r="R317" i="49"/>
  <c r="R319" i="49"/>
  <c r="S319" i="49" s="1"/>
  <c r="S325" i="49"/>
  <c r="V335" i="49"/>
  <c r="Q384" i="49"/>
  <c r="R353" i="49"/>
  <c r="X379" i="49"/>
  <c r="R382" i="49"/>
  <c r="W382" i="49" s="1"/>
  <c r="R394" i="49"/>
  <c r="R403" i="49"/>
  <c r="X403" i="49" s="1"/>
  <c r="R411" i="49"/>
  <c r="X411" i="49" s="1"/>
  <c r="R419" i="49"/>
  <c r="R421" i="49"/>
  <c r="K332" i="49"/>
  <c r="K425" i="49" s="1"/>
  <c r="R118" i="49"/>
  <c r="R136" i="49"/>
  <c r="T136" i="49" s="1"/>
  <c r="R139" i="49"/>
  <c r="M156" i="49"/>
  <c r="R150" i="49"/>
  <c r="R164" i="49"/>
  <c r="R169" i="49"/>
  <c r="X169" i="49" s="1"/>
  <c r="R172" i="49"/>
  <c r="T184" i="49"/>
  <c r="Q201" i="49"/>
  <c r="R198" i="49"/>
  <c r="R222" i="49"/>
  <c r="X222" i="49" s="1"/>
  <c r="R229" i="49"/>
  <c r="W245" i="49"/>
  <c r="S261" i="49"/>
  <c r="R269" i="49"/>
  <c r="T269" i="49" s="1"/>
  <c r="W276" i="49"/>
  <c r="M289" i="49"/>
  <c r="U285" i="49"/>
  <c r="U313" i="49"/>
  <c r="U325" i="49"/>
  <c r="M342" i="49"/>
  <c r="V345" i="49"/>
  <c r="V346" i="49" s="1"/>
  <c r="U369" i="49"/>
  <c r="W392" i="49"/>
  <c r="P110" i="49"/>
  <c r="P156" i="49"/>
  <c r="V285" i="49"/>
  <c r="M304" i="49"/>
  <c r="R362" i="49"/>
  <c r="W369" i="49"/>
  <c r="P24" i="49"/>
  <c r="T60" i="49"/>
  <c r="R86" i="49"/>
  <c r="Q110" i="49"/>
  <c r="U101" i="49"/>
  <c r="S109" i="49"/>
  <c r="Q156" i="49"/>
  <c r="R167" i="49"/>
  <c r="T167" i="49" s="1"/>
  <c r="R259" i="49"/>
  <c r="R265" i="49"/>
  <c r="V278" i="49"/>
  <c r="M297" i="49"/>
  <c r="R312" i="49"/>
  <c r="R322" i="49"/>
  <c r="W322" i="49" s="1"/>
  <c r="R329" i="49"/>
  <c r="V329" i="49" s="1"/>
  <c r="X369" i="49"/>
  <c r="S379" i="49"/>
  <c r="R404" i="49"/>
  <c r="X404" i="49" s="1"/>
  <c r="R412" i="49"/>
  <c r="X412" i="49" s="1"/>
  <c r="L332" i="49"/>
  <c r="P50" i="49"/>
  <c r="R33" i="49"/>
  <c r="R35" i="49"/>
  <c r="T35" i="49" s="1"/>
  <c r="R37" i="49"/>
  <c r="V37" i="49" s="1"/>
  <c r="R39" i="49"/>
  <c r="X39" i="49" s="1"/>
  <c r="R41" i="49"/>
  <c r="R43" i="49"/>
  <c r="T43" i="49" s="1"/>
  <c r="R45" i="49"/>
  <c r="R47" i="49"/>
  <c r="S47" i="49" s="1"/>
  <c r="R49" i="49"/>
  <c r="Q58" i="49"/>
  <c r="M84" i="49"/>
  <c r="V101" i="49"/>
  <c r="Q115" i="49"/>
  <c r="R140" i="49"/>
  <c r="R143" i="49" s="1"/>
  <c r="R151" i="49"/>
  <c r="S178" i="49"/>
  <c r="R185" i="49"/>
  <c r="R192" i="49"/>
  <c r="R199" i="49"/>
  <c r="X199" i="49" s="1"/>
  <c r="R208" i="49"/>
  <c r="R225" i="49"/>
  <c r="R230" i="49"/>
  <c r="R241" i="49"/>
  <c r="R270" i="49"/>
  <c r="W278" i="49"/>
  <c r="R286" i="49"/>
  <c r="U286" i="49" s="1"/>
  <c r="R288" i="49"/>
  <c r="R300" i="49"/>
  <c r="R318" i="49"/>
  <c r="V336" i="49"/>
  <c r="P346" i="49"/>
  <c r="V349" i="49"/>
  <c r="R351" i="49"/>
  <c r="R356" i="49"/>
  <c r="T379" i="49"/>
  <c r="R399" i="49"/>
  <c r="X399" i="49" s="1"/>
  <c r="R407" i="49"/>
  <c r="X407" i="49" s="1"/>
  <c r="R415" i="49"/>
  <c r="X415" i="49" s="1"/>
  <c r="U183" i="49"/>
  <c r="P342" i="49"/>
  <c r="R361" i="49"/>
  <c r="R363" i="49"/>
  <c r="T363" i="49" s="1"/>
  <c r="R372" i="49"/>
  <c r="R381" i="49"/>
  <c r="X391" i="49"/>
  <c r="W29" i="49"/>
  <c r="V29" i="49"/>
  <c r="U29" i="49"/>
  <c r="T29" i="49"/>
  <c r="S29" i="49"/>
  <c r="X29" i="49"/>
  <c r="W39" i="49"/>
  <c r="U39" i="49"/>
  <c r="T39" i="49"/>
  <c r="S39" i="49"/>
  <c r="W21" i="49"/>
  <c r="X21" i="49"/>
  <c r="V21" i="49"/>
  <c r="U21" i="49"/>
  <c r="T21" i="49"/>
  <c r="S21" i="49"/>
  <c r="W23" i="49"/>
  <c r="V23" i="49"/>
  <c r="U23" i="49"/>
  <c r="T23" i="49"/>
  <c r="S23" i="49"/>
  <c r="X23" i="49"/>
  <c r="W35" i="49"/>
  <c r="V35" i="49"/>
  <c r="U35" i="49"/>
  <c r="X35" i="49"/>
  <c r="S35" i="49"/>
  <c r="U43" i="49"/>
  <c r="W53" i="49"/>
  <c r="V53" i="49"/>
  <c r="U53" i="49"/>
  <c r="T53" i="49"/>
  <c r="X53" i="49"/>
  <c r="S53" i="49"/>
  <c r="X57" i="49"/>
  <c r="W57" i="49"/>
  <c r="V57" i="49"/>
  <c r="U57" i="49"/>
  <c r="T57" i="49"/>
  <c r="S57" i="49"/>
  <c r="X102" i="49"/>
  <c r="U102" i="49"/>
  <c r="T102" i="49"/>
  <c r="W102" i="49"/>
  <c r="V102" i="49"/>
  <c r="S102" i="49"/>
  <c r="W31" i="49"/>
  <c r="V31" i="49"/>
  <c r="U31" i="49"/>
  <c r="T31" i="49"/>
  <c r="X31" i="49"/>
  <c r="S31" i="49"/>
  <c r="W41" i="49"/>
  <c r="V41" i="49"/>
  <c r="U41" i="49"/>
  <c r="T41" i="49"/>
  <c r="S41" i="49"/>
  <c r="X41" i="49"/>
  <c r="W55" i="49"/>
  <c r="V55" i="49"/>
  <c r="U55" i="49"/>
  <c r="T55" i="49"/>
  <c r="S55" i="49"/>
  <c r="X55" i="49"/>
  <c r="X65" i="49"/>
  <c r="W65" i="49"/>
  <c r="V65" i="49"/>
  <c r="U65" i="49"/>
  <c r="T65" i="49"/>
  <c r="S65" i="49"/>
  <c r="X69" i="49"/>
  <c r="W69" i="49"/>
  <c r="V69" i="49"/>
  <c r="U69" i="49"/>
  <c r="T69" i="49"/>
  <c r="S69" i="49"/>
  <c r="W73" i="49"/>
  <c r="V73" i="49"/>
  <c r="U73" i="49"/>
  <c r="T73" i="49"/>
  <c r="S73" i="49"/>
  <c r="X73" i="49"/>
  <c r="X83" i="49"/>
  <c r="W83" i="49"/>
  <c r="V83" i="49"/>
  <c r="U83" i="49"/>
  <c r="T83" i="49"/>
  <c r="S83" i="49"/>
  <c r="W67" i="49"/>
  <c r="V67" i="49"/>
  <c r="U67" i="49"/>
  <c r="T67" i="49"/>
  <c r="S67" i="49"/>
  <c r="X67" i="49"/>
  <c r="W71" i="49"/>
  <c r="V71" i="49"/>
  <c r="U71" i="49"/>
  <c r="T71" i="49"/>
  <c r="S71" i="49"/>
  <c r="X71" i="49"/>
  <c r="W75" i="49"/>
  <c r="V75" i="49"/>
  <c r="U75" i="49"/>
  <c r="T75" i="49"/>
  <c r="S75" i="49"/>
  <c r="X75" i="49"/>
  <c r="X77" i="49"/>
  <c r="W77" i="49"/>
  <c r="V77" i="49"/>
  <c r="U77" i="49"/>
  <c r="T77" i="49"/>
  <c r="S77" i="49"/>
  <c r="X79" i="49"/>
  <c r="W79" i="49"/>
  <c r="V79" i="49"/>
  <c r="U79" i="49"/>
  <c r="T79" i="49"/>
  <c r="S79" i="49"/>
  <c r="X81" i="49"/>
  <c r="W81" i="49"/>
  <c r="V81" i="49"/>
  <c r="U81" i="49"/>
  <c r="T81" i="49"/>
  <c r="S81" i="49"/>
  <c r="X91" i="49"/>
  <c r="W91" i="49"/>
  <c r="V91" i="49"/>
  <c r="U91" i="49"/>
  <c r="T91" i="49"/>
  <c r="S91" i="49"/>
  <c r="X93" i="49"/>
  <c r="W93" i="49"/>
  <c r="V93" i="49"/>
  <c r="U93" i="49"/>
  <c r="T93" i="49"/>
  <c r="S93" i="49"/>
  <c r="W95" i="49"/>
  <c r="V95" i="49"/>
  <c r="U95" i="49"/>
  <c r="T95" i="49"/>
  <c r="S95" i="49"/>
  <c r="X95" i="49"/>
  <c r="X97" i="49"/>
  <c r="W97" i="49"/>
  <c r="V97" i="49"/>
  <c r="U97" i="49"/>
  <c r="T97" i="49"/>
  <c r="S97" i="49"/>
  <c r="X115" i="49"/>
  <c r="W37" i="49"/>
  <c r="W45" i="49"/>
  <c r="V45" i="49"/>
  <c r="U45" i="49"/>
  <c r="T45" i="49"/>
  <c r="S45" i="49"/>
  <c r="X45" i="49"/>
  <c r="W49" i="49"/>
  <c r="V49" i="49"/>
  <c r="U49" i="49"/>
  <c r="T49" i="49"/>
  <c r="S49" i="49"/>
  <c r="X49" i="49"/>
  <c r="W33" i="49"/>
  <c r="V33" i="49"/>
  <c r="U33" i="49"/>
  <c r="T33" i="49"/>
  <c r="X33" i="49"/>
  <c r="S33" i="49"/>
  <c r="V47" i="49"/>
  <c r="U47" i="49"/>
  <c r="T47" i="49"/>
  <c r="X47" i="49"/>
  <c r="P58" i="49"/>
  <c r="P84" i="49"/>
  <c r="U22" i="49"/>
  <c r="Y22" i="49" s="1"/>
  <c r="Z22" i="49" s="1"/>
  <c r="U26" i="49"/>
  <c r="U36" i="49"/>
  <c r="U38" i="49"/>
  <c r="U40" i="49"/>
  <c r="U42" i="49"/>
  <c r="V18" i="49"/>
  <c r="R19" i="49"/>
  <c r="V20" i="49"/>
  <c r="V22" i="49"/>
  <c r="R24" i="49"/>
  <c r="V26" i="49"/>
  <c r="R27" i="49"/>
  <c r="V28" i="49"/>
  <c r="V30" i="49"/>
  <c r="V32" i="49"/>
  <c r="V34" i="49"/>
  <c r="V36" i="49"/>
  <c r="V38" i="49"/>
  <c r="V40" i="49"/>
  <c r="V42" i="49"/>
  <c r="V44" i="49"/>
  <c r="V46" i="49"/>
  <c r="V48" i="49"/>
  <c r="V52" i="49"/>
  <c r="V54" i="49"/>
  <c r="V56" i="49"/>
  <c r="R58" i="49"/>
  <c r="V60" i="49"/>
  <c r="R61" i="49"/>
  <c r="V64" i="49"/>
  <c r="V66" i="49"/>
  <c r="V68" i="49"/>
  <c r="V70" i="49"/>
  <c r="V72" i="49"/>
  <c r="V74" i="49"/>
  <c r="V76" i="49"/>
  <c r="V78" i="49"/>
  <c r="V80" i="49"/>
  <c r="V82" i="49"/>
  <c r="R84" i="49"/>
  <c r="V86" i="49"/>
  <c r="V87" i="49" s="1"/>
  <c r="R89" i="49"/>
  <c r="V90" i="49"/>
  <c r="V92" i="49"/>
  <c r="V94" i="49"/>
  <c r="V96" i="49"/>
  <c r="W98" i="49"/>
  <c r="T113" i="49"/>
  <c r="U114" i="49"/>
  <c r="R119" i="49"/>
  <c r="P125" i="49"/>
  <c r="X149" i="49"/>
  <c r="W149" i="49"/>
  <c r="V149" i="49"/>
  <c r="U149" i="49"/>
  <c r="T149" i="49"/>
  <c r="S149" i="49"/>
  <c r="U163" i="49"/>
  <c r="V181" i="49"/>
  <c r="T181" i="49"/>
  <c r="S181" i="49"/>
  <c r="X181" i="49"/>
  <c r="W181" i="49"/>
  <c r="U181" i="49"/>
  <c r="W18" i="49"/>
  <c r="W20" i="49"/>
  <c r="W22" i="49"/>
  <c r="W26" i="49"/>
  <c r="W28" i="49"/>
  <c r="W30" i="49"/>
  <c r="W32" i="49"/>
  <c r="W34" i="49"/>
  <c r="W36" i="49"/>
  <c r="W38" i="49"/>
  <c r="W40" i="49"/>
  <c r="W42" i="49"/>
  <c r="W44" i="49"/>
  <c r="W46" i="49"/>
  <c r="W48" i="49"/>
  <c r="W52" i="49"/>
  <c r="W54" i="49"/>
  <c r="W56" i="49"/>
  <c r="W60" i="49"/>
  <c r="W64" i="49"/>
  <c r="W66" i="49"/>
  <c r="W68" i="49"/>
  <c r="W70" i="49"/>
  <c r="W72" i="49"/>
  <c r="W74" i="49"/>
  <c r="W76" i="49"/>
  <c r="W78" i="49"/>
  <c r="W80" i="49"/>
  <c r="W82" i="49"/>
  <c r="W90" i="49"/>
  <c r="W92" i="49"/>
  <c r="W94" i="49"/>
  <c r="W96" i="49"/>
  <c r="X98" i="49"/>
  <c r="X100" i="49"/>
  <c r="U100" i="49"/>
  <c r="T100" i="49"/>
  <c r="U113" i="49"/>
  <c r="T128" i="49"/>
  <c r="S128" i="49"/>
  <c r="W128" i="49"/>
  <c r="V128" i="49"/>
  <c r="V136" i="49"/>
  <c r="X141" i="49"/>
  <c r="W141" i="49"/>
  <c r="V141" i="49"/>
  <c r="U141" i="49"/>
  <c r="T141" i="49"/>
  <c r="S141" i="49"/>
  <c r="T152" i="49"/>
  <c r="S152" i="49"/>
  <c r="X152" i="49"/>
  <c r="W152" i="49"/>
  <c r="V152" i="49"/>
  <c r="U152" i="49"/>
  <c r="T166" i="49"/>
  <c r="S166" i="49"/>
  <c r="X166" i="49"/>
  <c r="W166" i="49"/>
  <c r="V166" i="49"/>
  <c r="U166" i="49"/>
  <c r="X171" i="49"/>
  <c r="W171" i="49"/>
  <c r="V171" i="49"/>
  <c r="U171" i="49"/>
  <c r="T171" i="49"/>
  <c r="S171" i="49"/>
  <c r="T174" i="49"/>
  <c r="S174" i="49"/>
  <c r="X174" i="49"/>
  <c r="W174" i="49"/>
  <c r="V174" i="49"/>
  <c r="U174" i="49"/>
  <c r="X18" i="49"/>
  <c r="X20" i="49"/>
  <c r="X22" i="49"/>
  <c r="X26" i="49"/>
  <c r="X28" i="49"/>
  <c r="X30" i="49"/>
  <c r="X32" i="49"/>
  <c r="X34" i="49"/>
  <c r="X36" i="49"/>
  <c r="X38" i="49"/>
  <c r="X40" i="49"/>
  <c r="X42" i="49"/>
  <c r="X44" i="49"/>
  <c r="X46" i="49"/>
  <c r="X48" i="49"/>
  <c r="X52" i="49"/>
  <c r="X54" i="49"/>
  <c r="X56" i="49"/>
  <c r="X60" i="49"/>
  <c r="X64" i="49"/>
  <c r="X66" i="49"/>
  <c r="X68" i="49"/>
  <c r="X70" i="49"/>
  <c r="X72" i="49"/>
  <c r="X74" i="49"/>
  <c r="X76" i="49"/>
  <c r="X78" i="49"/>
  <c r="X80" i="49"/>
  <c r="X82" i="49"/>
  <c r="X90" i="49"/>
  <c r="X92" i="49"/>
  <c r="X94" i="49"/>
  <c r="X96" i="49"/>
  <c r="S100" i="49"/>
  <c r="T101" i="49"/>
  <c r="X101" i="49"/>
  <c r="S118" i="49"/>
  <c r="W118" i="49"/>
  <c r="V118" i="49"/>
  <c r="R123" i="49"/>
  <c r="X147" i="49"/>
  <c r="W147" i="49"/>
  <c r="V147" i="49"/>
  <c r="U147" i="49"/>
  <c r="T147" i="49"/>
  <c r="S147" i="49"/>
  <c r="X155" i="49"/>
  <c r="W155" i="49"/>
  <c r="V155" i="49"/>
  <c r="U155" i="49"/>
  <c r="T155" i="49"/>
  <c r="S155" i="49"/>
  <c r="X161" i="49"/>
  <c r="W161" i="49"/>
  <c r="V161" i="49"/>
  <c r="U161" i="49"/>
  <c r="T161" i="49"/>
  <c r="S161" i="49"/>
  <c r="V100" i="49"/>
  <c r="S101" i="49"/>
  <c r="U128" i="49"/>
  <c r="T132" i="49"/>
  <c r="T133" i="49" s="1"/>
  <c r="X132" i="49"/>
  <c r="X133" i="49" s="1"/>
  <c r="U136" i="49"/>
  <c r="X139" i="49"/>
  <c r="W139" i="49"/>
  <c r="V139" i="49"/>
  <c r="U139" i="49"/>
  <c r="U143" i="49" s="1"/>
  <c r="T139" i="49"/>
  <c r="S139" i="49"/>
  <c r="T150" i="49"/>
  <c r="S150" i="49"/>
  <c r="X150" i="49"/>
  <c r="W150" i="49"/>
  <c r="V150" i="49"/>
  <c r="U150" i="49"/>
  <c r="T164" i="49"/>
  <c r="S164" i="49"/>
  <c r="X164" i="49"/>
  <c r="W164" i="49"/>
  <c r="V164" i="49"/>
  <c r="U164" i="49"/>
  <c r="W169" i="49"/>
  <c r="T169" i="49"/>
  <c r="S169" i="49"/>
  <c r="T172" i="49"/>
  <c r="S172" i="49"/>
  <c r="X172" i="49"/>
  <c r="W172" i="49"/>
  <c r="V172" i="49"/>
  <c r="U172" i="49"/>
  <c r="R87" i="49"/>
  <c r="T103" i="49"/>
  <c r="X103" i="49"/>
  <c r="P120" i="49"/>
  <c r="R117" i="49"/>
  <c r="T142" i="49"/>
  <c r="S142" i="49"/>
  <c r="X142" i="49"/>
  <c r="W142" i="49"/>
  <c r="V142" i="49"/>
  <c r="U142" i="49"/>
  <c r="X153" i="49"/>
  <c r="W153" i="49"/>
  <c r="V153" i="49"/>
  <c r="U153" i="49"/>
  <c r="T153" i="49"/>
  <c r="S153" i="49"/>
  <c r="X159" i="49"/>
  <c r="W159" i="49"/>
  <c r="V159" i="49"/>
  <c r="U159" i="49"/>
  <c r="T159" i="49"/>
  <c r="S159" i="49"/>
  <c r="S18" i="49"/>
  <c r="S20" i="49"/>
  <c r="S28" i="49"/>
  <c r="S30" i="49"/>
  <c r="S32" i="49"/>
  <c r="S34" i="49"/>
  <c r="S44" i="49"/>
  <c r="Y44" i="49" s="1"/>
  <c r="Z44" i="49" s="1"/>
  <c r="S46" i="49"/>
  <c r="S48" i="49"/>
  <c r="S52" i="49"/>
  <c r="S54" i="49"/>
  <c r="S56" i="49"/>
  <c r="S60" i="49"/>
  <c r="S64" i="49"/>
  <c r="S66" i="49"/>
  <c r="Y66" i="49" s="1"/>
  <c r="Z66" i="49" s="1"/>
  <c r="S68" i="49"/>
  <c r="S70" i="49"/>
  <c r="S72" i="49"/>
  <c r="S74" i="49"/>
  <c r="Y74" i="49" s="1"/>
  <c r="Z74" i="49" s="1"/>
  <c r="S76" i="49"/>
  <c r="S78" i="49"/>
  <c r="S80" i="49"/>
  <c r="S82" i="49"/>
  <c r="Y82" i="49" s="1"/>
  <c r="Z82" i="49" s="1"/>
  <c r="M110" i="49"/>
  <c r="S90" i="49"/>
  <c r="S92" i="49"/>
  <c r="S94" i="49"/>
  <c r="Y94" i="49" s="1"/>
  <c r="Z94" i="49" s="1"/>
  <c r="S96" i="49"/>
  <c r="S98" i="49"/>
  <c r="S103" i="49"/>
  <c r="Y103" i="49" s="1"/>
  <c r="Z103" i="49" s="1"/>
  <c r="X104" i="49"/>
  <c r="U104" i="49"/>
  <c r="T104" i="49"/>
  <c r="Y104" i="49" s="1"/>
  <c r="Z104" i="49" s="1"/>
  <c r="U105" i="49"/>
  <c r="T105" i="49"/>
  <c r="X105" i="49"/>
  <c r="X106" i="49"/>
  <c r="U106" i="49"/>
  <c r="T106" i="49"/>
  <c r="U107" i="49"/>
  <c r="T107" i="49"/>
  <c r="Y107" i="49" s="1"/>
  <c r="Z107" i="49" s="1"/>
  <c r="X107" i="49"/>
  <c r="X108" i="49"/>
  <c r="U108" i="49"/>
  <c r="T108" i="49"/>
  <c r="U109" i="49"/>
  <c r="Y109" i="49" s="1"/>
  <c r="Z109" i="49" s="1"/>
  <c r="T109" i="49"/>
  <c r="X109" i="49"/>
  <c r="S114" i="49"/>
  <c r="W114" i="49"/>
  <c r="V114" i="49"/>
  <c r="T122" i="49"/>
  <c r="S122" i="49"/>
  <c r="R125" i="49"/>
  <c r="W122" i="49"/>
  <c r="V122" i="49"/>
  <c r="U132" i="49"/>
  <c r="U133" i="49" s="1"/>
  <c r="R135" i="49"/>
  <c r="T148" i="49"/>
  <c r="S148" i="49"/>
  <c r="X148" i="49"/>
  <c r="W148" i="49"/>
  <c r="V148" i="49"/>
  <c r="U148" i="49"/>
  <c r="T162" i="49"/>
  <c r="S162" i="49"/>
  <c r="X162" i="49"/>
  <c r="W162" i="49"/>
  <c r="V162" i="49"/>
  <c r="U162" i="49"/>
  <c r="V167" i="49"/>
  <c r="U167" i="49"/>
  <c r="T170" i="49"/>
  <c r="S170" i="49"/>
  <c r="X170" i="49"/>
  <c r="W170" i="49"/>
  <c r="V170" i="49"/>
  <c r="U170" i="49"/>
  <c r="W113" i="49"/>
  <c r="R115" i="49"/>
  <c r="V113" i="49"/>
  <c r="S113" i="49"/>
  <c r="X129" i="49"/>
  <c r="W129" i="49"/>
  <c r="V129" i="49"/>
  <c r="U129" i="49"/>
  <c r="S129" i="49"/>
  <c r="T140" i="49"/>
  <c r="W140" i="49"/>
  <c r="V140" i="49"/>
  <c r="U140" i="49"/>
  <c r="X151" i="49"/>
  <c r="W151" i="49"/>
  <c r="V151" i="49"/>
  <c r="U151" i="49"/>
  <c r="T151" i="49"/>
  <c r="S151" i="49"/>
  <c r="V98" i="49"/>
  <c r="V103" i="49"/>
  <c r="V104" i="49"/>
  <c r="V105" i="49"/>
  <c r="V106" i="49"/>
  <c r="V107" i="49"/>
  <c r="V108" i="49"/>
  <c r="V109" i="49"/>
  <c r="T114" i="49"/>
  <c r="U122" i="49"/>
  <c r="T124" i="49"/>
  <c r="S124" i="49"/>
  <c r="W124" i="49"/>
  <c r="V124" i="49"/>
  <c r="T146" i="49"/>
  <c r="S146" i="49"/>
  <c r="X146" i="49"/>
  <c r="W146" i="49"/>
  <c r="V146" i="49"/>
  <c r="U146" i="49"/>
  <c r="T154" i="49"/>
  <c r="S154" i="49"/>
  <c r="X154" i="49"/>
  <c r="W154" i="49"/>
  <c r="V154" i="49"/>
  <c r="U154" i="49"/>
  <c r="T160" i="49"/>
  <c r="S160" i="49"/>
  <c r="X160" i="49"/>
  <c r="W160" i="49"/>
  <c r="V160" i="49"/>
  <c r="U160" i="49"/>
  <c r="X165" i="49"/>
  <c r="W165" i="49"/>
  <c r="V165" i="49"/>
  <c r="U165" i="49"/>
  <c r="T165" i="49"/>
  <c r="S165" i="49"/>
  <c r="T168" i="49"/>
  <c r="S168" i="49"/>
  <c r="Y168" i="49" s="1"/>
  <c r="Z168" i="49" s="1"/>
  <c r="X168" i="49"/>
  <c r="W168" i="49"/>
  <c r="V168" i="49"/>
  <c r="U168" i="49"/>
  <c r="X173" i="49"/>
  <c r="W173" i="49"/>
  <c r="V173" i="49"/>
  <c r="U173" i="49"/>
  <c r="T173" i="49"/>
  <c r="S173" i="49"/>
  <c r="V179" i="49"/>
  <c r="T179" i="49"/>
  <c r="S179" i="49"/>
  <c r="X207" i="49"/>
  <c r="W207" i="49"/>
  <c r="V207" i="49"/>
  <c r="U207" i="49"/>
  <c r="T207" i="49"/>
  <c r="S207" i="49"/>
  <c r="T235" i="49"/>
  <c r="S235" i="49"/>
  <c r="X235" i="49"/>
  <c r="W235" i="49"/>
  <c r="U235" i="49"/>
  <c r="T237" i="49"/>
  <c r="W237" i="49"/>
  <c r="X237" i="49"/>
  <c r="V237" i="49"/>
  <c r="U237" i="49"/>
  <c r="S237" i="49"/>
  <c r="U239" i="49"/>
  <c r="X239" i="49"/>
  <c r="S239" i="49"/>
  <c r="W239" i="49"/>
  <c r="T239" i="49"/>
  <c r="V249" i="49"/>
  <c r="U249" i="49"/>
  <c r="X249" i="49"/>
  <c r="W249" i="49"/>
  <c r="T249" i="49"/>
  <c r="S249" i="49"/>
  <c r="W254" i="49"/>
  <c r="V254" i="49"/>
  <c r="S254" i="49"/>
  <c r="X254" i="49"/>
  <c r="U254" i="49"/>
  <c r="T254" i="49"/>
  <c r="R127" i="49"/>
  <c r="R145" i="49"/>
  <c r="S175" i="49"/>
  <c r="T178" i="49"/>
  <c r="U179" i="49"/>
  <c r="W183" i="49"/>
  <c r="X186" i="49"/>
  <c r="W186" i="49"/>
  <c r="V186" i="49"/>
  <c r="X192" i="49"/>
  <c r="W192" i="49"/>
  <c r="V192" i="49"/>
  <c r="S192" i="49"/>
  <c r="X209" i="49"/>
  <c r="W209" i="49"/>
  <c r="V209" i="49"/>
  <c r="U209" i="49"/>
  <c r="T209" i="49"/>
  <c r="S209" i="49"/>
  <c r="S229" i="49"/>
  <c r="X229" i="49"/>
  <c r="W229" i="49"/>
  <c r="V229" i="49"/>
  <c r="T229" i="49"/>
  <c r="S231" i="49"/>
  <c r="X231" i="49"/>
  <c r="W231" i="49"/>
  <c r="V231" i="49"/>
  <c r="T231" i="49"/>
  <c r="S233" i="49"/>
  <c r="X233" i="49"/>
  <c r="W233" i="49"/>
  <c r="V233" i="49"/>
  <c r="T233" i="49"/>
  <c r="V239" i="49"/>
  <c r="X259" i="49"/>
  <c r="W259" i="49"/>
  <c r="V259" i="49"/>
  <c r="T259" i="49"/>
  <c r="S259" i="49"/>
  <c r="U259" i="49"/>
  <c r="W262" i="49"/>
  <c r="V262" i="49"/>
  <c r="U262" i="49"/>
  <c r="T262" i="49"/>
  <c r="S262" i="49"/>
  <c r="X262" i="49"/>
  <c r="T175" i="49"/>
  <c r="U178" i="49"/>
  <c r="W179" i="49"/>
  <c r="X194" i="49"/>
  <c r="W194" i="49"/>
  <c r="V194" i="49"/>
  <c r="U194" i="49"/>
  <c r="S194" i="49"/>
  <c r="X196" i="49"/>
  <c r="W196" i="49"/>
  <c r="V196" i="49"/>
  <c r="U196" i="49"/>
  <c r="S196" i="49"/>
  <c r="X198" i="49"/>
  <c r="W198" i="49"/>
  <c r="V198" i="49"/>
  <c r="U198" i="49"/>
  <c r="S198" i="49"/>
  <c r="X200" i="49"/>
  <c r="W200" i="49"/>
  <c r="V200" i="49"/>
  <c r="U200" i="49"/>
  <c r="S200" i="49"/>
  <c r="X211" i="49"/>
  <c r="W211" i="49"/>
  <c r="V211" i="49"/>
  <c r="U211" i="49"/>
  <c r="T211" i="49"/>
  <c r="S211" i="49"/>
  <c r="X221" i="49"/>
  <c r="W221" i="49"/>
  <c r="V221" i="49"/>
  <c r="U221" i="49"/>
  <c r="S221" i="49"/>
  <c r="X223" i="49"/>
  <c r="W223" i="49"/>
  <c r="V223" i="49"/>
  <c r="U223" i="49"/>
  <c r="S223" i="49"/>
  <c r="X225" i="49"/>
  <c r="W225" i="49"/>
  <c r="V225" i="49"/>
  <c r="U225" i="49"/>
  <c r="S225" i="49"/>
  <c r="X227" i="49"/>
  <c r="W227" i="49"/>
  <c r="V227" i="49"/>
  <c r="U227" i="49"/>
  <c r="S227" i="49"/>
  <c r="V235" i="49"/>
  <c r="X270" i="49"/>
  <c r="W270" i="49"/>
  <c r="V270" i="49"/>
  <c r="U270" i="49"/>
  <c r="T270" i="49"/>
  <c r="S270" i="49"/>
  <c r="P133" i="49"/>
  <c r="P137" i="49"/>
  <c r="P143" i="49"/>
  <c r="U175" i="49"/>
  <c r="X179" i="49"/>
  <c r="V185" i="49"/>
  <c r="U185" i="49"/>
  <c r="T185" i="49"/>
  <c r="S185" i="49"/>
  <c r="V191" i="49"/>
  <c r="U191" i="49"/>
  <c r="T191" i="49"/>
  <c r="S191" i="49"/>
  <c r="T192" i="49"/>
  <c r="P205" i="49"/>
  <c r="R203" i="49"/>
  <c r="T208" i="49"/>
  <c r="S208" i="49"/>
  <c r="Y208" i="49" s="1"/>
  <c r="Z208" i="49" s="1"/>
  <c r="X208" i="49"/>
  <c r="W208" i="49"/>
  <c r="U208" i="49"/>
  <c r="X213" i="49"/>
  <c r="W213" i="49"/>
  <c r="V213" i="49"/>
  <c r="U213" i="49"/>
  <c r="T213" i="49"/>
  <c r="S213" i="49"/>
  <c r="U229" i="49"/>
  <c r="U231" i="49"/>
  <c r="U233" i="49"/>
  <c r="U240" i="49"/>
  <c r="T240" i="49"/>
  <c r="X240" i="49"/>
  <c r="W240" i="49"/>
  <c r="S240" i="49"/>
  <c r="T247" i="49"/>
  <c r="X247" i="49"/>
  <c r="W247" i="49"/>
  <c r="V247" i="49"/>
  <c r="U247" i="49"/>
  <c r="S247" i="49"/>
  <c r="W175" i="49"/>
  <c r="T186" i="49"/>
  <c r="U192" i="49"/>
  <c r="T194" i="49"/>
  <c r="T196" i="49"/>
  <c r="T198" i="49"/>
  <c r="T200" i="49"/>
  <c r="T210" i="49"/>
  <c r="S210" i="49"/>
  <c r="Y210" i="49" s="1"/>
  <c r="Z210" i="49" s="1"/>
  <c r="X210" i="49"/>
  <c r="W210" i="49"/>
  <c r="U210" i="49"/>
  <c r="T221" i="49"/>
  <c r="T223" i="49"/>
  <c r="T225" i="49"/>
  <c r="T227" i="49"/>
  <c r="S242" i="49"/>
  <c r="W242" i="49"/>
  <c r="V242" i="49"/>
  <c r="T242" i="49"/>
  <c r="U242" i="49"/>
  <c r="T255" i="49"/>
  <c r="S255" i="49"/>
  <c r="X255" i="49"/>
  <c r="W255" i="49"/>
  <c r="V255" i="49"/>
  <c r="U255" i="49"/>
  <c r="U260" i="49"/>
  <c r="T260" i="49"/>
  <c r="S260" i="49"/>
  <c r="X260" i="49"/>
  <c r="W260" i="49"/>
  <c r="V260" i="49"/>
  <c r="R158" i="49"/>
  <c r="X175" i="49"/>
  <c r="X184" i="49"/>
  <c r="W184" i="49"/>
  <c r="V184" i="49"/>
  <c r="W185" i="49"/>
  <c r="U186" i="49"/>
  <c r="X190" i="49"/>
  <c r="W190" i="49"/>
  <c r="V190" i="49"/>
  <c r="W191" i="49"/>
  <c r="V208" i="49"/>
  <c r="T212" i="49"/>
  <c r="S212" i="49"/>
  <c r="X212" i="49"/>
  <c r="W212" i="49"/>
  <c r="U212" i="49"/>
  <c r="W230" i="49"/>
  <c r="V230" i="49"/>
  <c r="U230" i="49"/>
  <c r="T230" i="49"/>
  <c r="S230" i="49"/>
  <c r="X230" i="49"/>
  <c r="W232" i="49"/>
  <c r="V232" i="49"/>
  <c r="U232" i="49"/>
  <c r="T232" i="49"/>
  <c r="S232" i="49"/>
  <c r="X232" i="49"/>
  <c r="X238" i="49"/>
  <c r="S238" i="49"/>
  <c r="U238" i="49"/>
  <c r="T238" i="49"/>
  <c r="V238" i="49"/>
  <c r="V240" i="49"/>
  <c r="X178" i="49"/>
  <c r="W178" i="49"/>
  <c r="V183" i="49"/>
  <c r="T183" i="49"/>
  <c r="S183" i="49"/>
  <c r="Y183" i="49" s="1"/>
  <c r="Z183" i="49" s="1"/>
  <c r="X185" i="49"/>
  <c r="V193" i="49"/>
  <c r="U193" i="49"/>
  <c r="T193" i="49"/>
  <c r="S193" i="49"/>
  <c r="W193" i="49"/>
  <c r="V195" i="49"/>
  <c r="U195" i="49"/>
  <c r="T195" i="49"/>
  <c r="S195" i="49"/>
  <c r="W195" i="49"/>
  <c r="V197" i="49"/>
  <c r="U197" i="49"/>
  <c r="T197" i="49"/>
  <c r="S197" i="49"/>
  <c r="W197" i="49"/>
  <c r="V199" i="49"/>
  <c r="U199" i="49"/>
  <c r="T199" i="49"/>
  <c r="S199" i="49"/>
  <c r="W199" i="49"/>
  <c r="U216" i="49"/>
  <c r="T216" i="49"/>
  <c r="S216" i="49"/>
  <c r="Y216" i="49" s="1"/>
  <c r="Z216" i="49" s="1"/>
  <c r="X216" i="49"/>
  <c r="V216" i="49"/>
  <c r="V220" i="49"/>
  <c r="U220" i="49"/>
  <c r="T220" i="49"/>
  <c r="S220" i="49"/>
  <c r="W220" i="49"/>
  <c r="V222" i="49"/>
  <c r="U222" i="49"/>
  <c r="T222" i="49"/>
  <c r="S222" i="49"/>
  <c r="W222" i="49"/>
  <c r="V224" i="49"/>
  <c r="U224" i="49"/>
  <c r="T224" i="49"/>
  <c r="S224" i="49"/>
  <c r="W224" i="49"/>
  <c r="V226" i="49"/>
  <c r="U226" i="49"/>
  <c r="T226" i="49"/>
  <c r="S226" i="49"/>
  <c r="W226" i="49"/>
  <c r="X236" i="49"/>
  <c r="S236" i="49"/>
  <c r="Y236" i="49" s="1"/>
  <c r="Z236" i="49" s="1"/>
  <c r="W236" i="49"/>
  <c r="V236" i="49"/>
  <c r="U236" i="49"/>
  <c r="T236" i="49"/>
  <c r="W238" i="49"/>
  <c r="X242" i="49"/>
  <c r="X251" i="49"/>
  <c r="W251" i="49"/>
  <c r="T251" i="49"/>
  <c r="S251" i="49"/>
  <c r="U251" i="49"/>
  <c r="Q187" i="49"/>
  <c r="R180" i="49"/>
  <c r="R182" i="49"/>
  <c r="S184" i="49"/>
  <c r="P201" i="49"/>
  <c r="R189" i="49"/>
  <c r="S190" i="49"/>
  <c r="X204" i="49"/>
  <c r="W204" i="49"/>
  <c r="V204" i="49"/>
  <c r="U204" i="49"/>
  <c r="S204" i="49"/>
  <c r="V212" i="49"/>
  <c r="U218" i="49"/>
  <c r="T218" i="49"/>
  <c r="S218" i="49"/>
  <c r="X218" i="49"/>
  <c r="V218" i="49"/>
  <c r="Q279" i="49"/>
  <c r="X256" i="49"/>
  <c r="U256" i="49"/>
  <c r="T256" i="49"/>
  <c r="O342" i="49"/>
  <c r="O423" i="49" s="1"/>
  <c r="B10" i="49" s="1"/>
  <c r="T215" i="49"/>
  <c r="T217" i="49"/>
  <c r="V256" i="49"/>
  <c r="T266" i="49"/>
  <c r="S266" i="49"/>
  <c r="X266" i="49"/>
  <c r="W266" i="49"/>
  <c r="V266" i="49"/>
  <c r="T309" i="49"/>
  <c r="W309" i="49"/>
  <c r="V309" i="49"/>
  <c r="X309" i="49"/>
  <c r="U309" i="49"/>
  <c r="S309" i="49"/>
  <c r="U215" i="49"/>
  <c r="U217" i="49"/>
  <c r="W246" i="49"/>
  <c r="S246" i="49"/>
  <c r="V253" i="49"/>
  <c r="U253" i="49"/>
  <c r="W256" i="49"/>
  <c r="S258" i="49"/>
  <c r="W258" i="49"/>
  <c r="V258" i="49"/>
  <c r="X264" i="49"/>
  <c r="W264" i="49"/>
  <c r="V264" i="49"/>
  <c r="U264" i="49"/>
  <c r="T264" i="49"/>
  <c r="W273" i="49"/>
  <c r="V273" i="49"/>
  <c r="U273" i="49"/>
  <c r="T273" i="49"/>
  <c r="S273" i="49"/>
  <c r="X275" i="49"/>
  <c r="W275" i="49"/>
  <c r="V275" i="49"/>
  <c r="U275" i="49"/>
  <c r="T275" i="49"/>
  <c r="S275" i="49"/>
  <c r="V215" i="49"/>
  <c r="V217" i="49"/>
  <c r="V245" i="49"/>
  <c r="U245" i="49"/>
  <c r="X248" i="49"/>
  <c r="U248" i="49"/>
  <c r="T248" i="49"/>
  <c r="S264" i="49"/>
  <c r="U266" i="49"/>
  <c r="V366" i="49"/>
  <c r="U366" i="49"/>
  <c r="T366" i="49"/>
  <c r="S366" i="49"/>
  <c r="W366" i="49"/>
  <c r="X366" i="49"/>
  <c r="P187" i="49"/>
  <c r="W215" i="49"/>
  <c r="W217" i="49"/>
  <c r="T246" i="49"/>
  <c r="S248" i="49"/>
  <c r="S253" i="49"/>
  <c r="V257" i="49"/>
  <c r="U257" i="49"/>
  <c r="T258" i="49"/>
  <c r="X261" i="49"/>
  <c r="W261" i="49"/>
  <c r="V261" i="49"/>
  <c r="Y261" i="49" s="1"/>
  <c r="Z261" i="49" s="1"/>
  <c r="U261" i="49"/>
  <c r="U271" i="49"/>
  <c r="T271" i="49"/>
  <c r="S271" i="49"/>
  <c r="X271" i="49"/>
  <c r="W271" i="49"/>
  <c r="X273" i="49"/>
  <c r="R289" i="49"/>
  <c r="Q327" i="49"/>
  <c r="M279" i="49"/>
  <c r="X243" i="49"/>
  <c r="T243" i="49"/>
  <c r="S243" i="49"/>
  <c r="U244" i="49"/>
  <c r="X244" i="49"/>
  <c r="S245" i="49"/>
  <c r="Y245" i="49" s="1"/>
  <c r="Z245" i="49" s="1"/>
  <c r="U246" i="49"/>
  <c r="V248" i="49"/>
  <c r="U252" i="49"/>
  <c r="T252" i="49"/>
  <c r="X252" i="49"/>
  <c r="T253" i="49"/>
  <c r="U258" i="49"/>
  <c r="T263" i="49"/>
  <c r="S263" i="49"/>
  <c r="X263" i="49"/>
  <c r="W263" i="49"/>
  <c r="V265" i="49"/>
  <c r="U265" i="49"/>
  <c r="T265" i="49"/>
  <c r="S265" i="49"/>
  <c r="S269" i="49"/>
  <c r="Y269" i="49" s="1"/>
  <c r="Z269" i="49" s="1"/>
  <c r="X269" i="49"/>
  <c r="W269" i="49"/>
  <c r="V269" i="49"/>
  <c r="U269" i="49"/>
  <c r="T274" i="49"/>
  <c r="S274" i="49"/>
  <c r="X274" i="49"/>
  <c r="W274" i="49"/>
  <c r="V274" i="49"/>
  <c r="V286" i="49"/>
  <c r="S286" i="49"/>
  <c r="T286" i="49"/>
  <c r="X286" i="49"/>
  <c r="W286" i="49"/>
  <c r="X310" i="49"/>
  <c r="V310" i="49"/>
  <c r="S310" i="49"/>
  <c r="W310" i="49"/>
  <c r="U310" i="49"/>
  <c r="T310" i="49"/>
  <c r="P279" i="49"/>
  <c r="S241" i="49"/>
  <c r="U243" i="49"/>
  <c r="S244" i="49"/>
  <c r="Y244" i="49" s="1"/>
  <c r="Z244" i="49" s="1"/>
  <c r="T245" i="49"/>
  <c r="V246" i="49"/>
  <c r="W248" i="49"/>
  <c r="R250" i="49"/>
  <c r="S252" i="49"/>
  <c r="W253" i="49"/>
  <c r="S257" i="49"/>
  <c r="X258" i="49"/>
  <c r="U263" i="49"/>
  <c r="X267" i="49"/>
  <c r="W267" i="49"/>
  <c r="V267" i="49"/>
  <c r="U267" i="49"/>
  <c r="T267" i="49"/>
  <c r="S267" i="49"/>
  <c r="X288" i="49"/>
  <c r="V288" i="49"/>
  <c r="S288" i="49"/>
  <c r="W288" i="49"/>
  <c r="U288" i="49"/>
  <c r="T288" i="49"/>
  <c r="X326" i="49"/>
  <c r="V326" i="49"/>
  <c r="U326" i="49"/>
  <c r="T326" i="49"/>
  <c r="S326" i="49"/>
  <c r="W326" i="49"/>
  <c r="X268" i="49"/>
  <c r="T272" i="49"/>
  <c r="Y272" i="49" s="1"/>
  <c r="Z272" i="49" s="1"/>
  <c r="X276" i="49"/>
  <c r="T277" i="49"/>
  <c r="X278" i="49"/>
  <c r="T281" i="49"/>
  <c r="X282" i="49"/>
  <c r="T283" i="49"/>
  <c r="Y283" i="49" s="1"/>
  <c r="Z283" i="49" s="1"/>
  <c r="X285" i="49"/>
  <c r="U294" i="49"/>
  <c r="R303" i="49"/>
  <c r="R315" i="49"/>
  <c r="X318" i="49"/>
  <c r="V318" i="49"/>
  <c r="T318" i="49"/>
  <c r="S318" i="49"/>
  <c r="R330" i="49"/>
  <c r="R331" i="49" s="1"/>
  <c r="X363" i="49"/>
  <c r="W363" i="49"/>
  <c r="U363" i="49"/>
  <c r="S363" i="49"/>
  <c r="V363" i="49"/>
  <c r="U272" i="49"/>
  <c r="U277" i="49"/>
  <c r="Y277" i="49" s="1"/>
  <c r="Z277" i="49" s="1"/>
  <c r="U281" i="49"/>
  <c r="U283" i="49"/>
  <c r="M327" i="49"/>
  <c r="R307" i="49"/>
  <c r="X308" i="49"/>
  <c r="V308" i="49"/>
  <c r="S308" i="49"/>
  <c r="U323" i="49"/>
  <c r="S323" i="49"/>
  <c r="X323" i="49"/>
  <c r="W323" i="49"/>
  <c r="V323" i="49"/>
  <c r="V350" i="49"/>
  <c r="U350" i="49"/>
  <c r="W350" i="49"/>
  <c r="X350" i="49"/>
  <c r="S350" i="49"/>
  <c r="X359" i="49"/>
  <c r="W359" i="49"/>
  <c r="U359" i="49"/>
  <c r="S359" i="49"/>
  <c r="Y359" i="49" s="1"/>
  <c r="Z359" i="49" s="1"/>
  <c r="V359" i="49"/>
  <c r="T359" i="49"/>
  <c r="V372" i="49"/>
  <c r="S372" i="49"/>
  <c r="W372" i="49"/>
  <c r="T372" i="49"/>
  <c r="X372" i="49"/>
  <c r="V374" i="49"/>
  <c r="W374" i="49"/>
  <c r="U374" i="49"/>
  <c r="T374" i="49"/>
  <c r="S374" i="49"/>
  <c r="X374" i="49"/>
  <c r="V272" i="49"/>
  <c r="V277" i="49"/>
  <c r="V281" i="49"/>
  <c r="V283" i="49"/>
  <c r="V284" i="49"/>
  <c r="S284" i="49"/>
  <c r="T301" i="49"/>
  <c r="W301" i="49"/>
  <c r="V301" i="49"/>
  <c r="X302" i="49"/>
  <c r="V302" i="49"/>
  <c r="S302" i="49"/>
  <c r="P327" i="49"/>
  <c r="T317" i="49"/>
  <c r="X317" i="49"/>
  <c r="W317" i="49"/>
  <c r="V317" i="49"/>
  <c r="U317" i="49"/>
  <c r="X320" i="49"/>
  <c r="V320" i="49"/>
  <c r="T320" i="49"/>
  <c r="S320" i="49"/>
  <c r="X337" i="49"/>
  <c r="W337" i="49"/>
  <c r="U337" i="49"/>
  <c r="S337" i="49"/>
  <c r="V337" i="49"/>
  <c r="S268" i="49"/>
  <c r="W272" i="49"/>
  <c r="S276" i="49"/>
  <c r="W277" i="49"/>
  <c r="S278" i="49"/>
  <c r="W281" i="49"/>
  <c r="S282" i="49"/>
  <c r="Y282" i="49" s="1"/>
  <c r="Z282" i="49" s="1"/>
  <c r="W283" i="49"/>
  <c r="T284" i="49"/>
  <c r="R291" i="49"/>
  <c r="T302" i="49"/>
  <c r="P304" i="49"/>
  <c r="X306" i="49"/>
  <c r="V306" i="49"/>
  <c r="S306" i="49"/>
  <c r="U308" i="49"/>
  <c r="T313" i="49"/>
  <c r="W313" i="49"/>
  <c r="V313" i="49"/>
  <c r="X314" i="49"/>
  <c r="V314" i="49"/>
  <c r="S314" i="49"/>
  <c r="U320" i="49"/>
  <c r="T336" i="49"/>
  <c r="U336" i="49"/>
  <c r="W336" i="49"/>
  <c r="S336" i="49"/>
  <c r="Y336" i="49" s="1"/>
  <c r="Z336" i="49" s="1"/>
  <c r="T337" i="49"/>
  <c r="X339" i="49"/>
  <c r="W339" i="49"/>
  <c r="S339" i="49"/>
  <c r="V339" i="49"/>
  <c r="U339" i="49"/>
  <c r="T339" i="49"/>
  <c r="U372" i="49"/>
  <c r="T268" i="49"/>
  <c r="T276" i="49"/>
  <c r="T278" i="49"/>
  <c r="P289" i="49"/>
  <c r="X281" i="49"/>
  <c r="T282" i="49"/>
  <c r="U284" i="49"/>
  <c r="S285" i="49"/>
  <c r="T295" i="49"/>
  <c r="W295" i="49"/>
  <c r="V295" i="49"/>
  <c r="X296" i="49"/>
  <c r="V296" i="49"/>
  <c r="S296" i="49"/>
  <c r="T299" i="49"/>
  <c r="R304" i="49"/>
  <c r="W299" i="49"/>
  <c r="V299" i="49"/>
  <c r="X300" i="49"/>
  <c r="V300" i="49"/>
  <c r="S300" i="49"/>
  <c r="S301" i="49"/>
  <c r="U302" i="49"/>
  <c r="T306" i="49"/>
  <c r="W308" i="49"/>
  <c r="S317" i="49"/>
  <c r="T319" i="49"/>
  <c r="X319" i="49"/>
  <c r="W319" i="49"/>
  <c r="V319" i="49"/>
  <c r="U319" i="49"/>
  <c r="W320" i="49"/>
  <c r="X322" i="49"/>
  <c r="V322" i="49"/>
  <c r="T322" i="49"/>
  <c r="S322" i="49"/>
  <c r="X324" i="49"/>
  <c r="V324" i="49"/>
  <c r="U324" i="49"/>
  <c r="T324" i="49"/>
  <c r="S324" i="49"/>
  <c r="X329" i="49"/>
  <c r="W329" i="49"/>
  <c r="U329" i="49"/>
  <c r="S329" i="49"/>
  <c r="V360" i="49"/>
  <c r="U360" i="49"/>
  <c r="T360" i="49"/>
  <c r="S360" i="49"/>
  <c r="W360" i="49"/>
  <c r="Q422" i="49"/>
  <c r="R386" i="49"/>
  <c r="W284" i="49"/>
  <c r="T285" i="49"/>
  <c r="R287" i="49"/>
  <c r="P297" i="49"/>
  <c r="T296" i="49"/>
  <c r="T300" i="49"/>
  <c r="U301" i="49"/>
  <c r="W302" i="49"/>
  <c r="U306" i="49"/>
  <c r="R311" i="49"/>
  <c r="X312" i="49"/>
  <c r="V312" i="49"/>
  <c r="S312" i="49"/>
  <c r="S313" i="49"/>
  <c r="U314" i="49"/>
  <c r="U322" i="49"/>
  <c r="T329" i="49"/>
  <c r="R338" i="49"/>
  <c r="R340" i="49"/>
  <c r="V358" i="49"/>
  <c r="U358" i="49"/>
  <c r="T358" i="49"/>
  <c r="S358" i="49"/>
  <c r="W358" i="49"/>
  <c r="X358" i="49"/>
  <c r="V362" i="49"/>
  <c r="U362" i="49"/>
  <c r="T362" i="49"/>
  <c r="S362" i="49"/>
  <c r="W362" i="49"/>
  <c r="X362" i="49"/>
  <c r="X294" i="49"/>
  <c r="V294" i="49"/>
  <c r="S294" i="49"/>
  <c r="R297" i="49"/>
  <c r="Q297" i="49"/>
  <c r="X316" i="49"/>
  <c r="V316" i="49"/>
  <c r="T316" i="49"/>
  <c r="S316" i="49"/>
  <c r="R321" i="49"/>
  <c r="V354" i="49"/>
  <c r="U354" i="49"/>
  <c r="W354" i="49"/>
  <c r="X354" i="49"/>
  <c r="S354" i="49"/>
  <c r="Y354" i="49" s="1"/>
  <c r="Z354" i="49" s="1"/>
  <c r="V356" i="49"/>
  <c r="U356" i="49"/>
  <c r="T356" i="49"/>
  <c r="S356" i="49"/>
  <c r="W356" i="49"/>
  <c r="X356" i="49"/>
  <c r="W325" i="49"/>
  <c r="P331" i="49"/>
  <c r="X341" i="49"/>
  <c r="W341" i="49"/>
  <c r="X355" i="49"/>
  <c r="W355" i="49"/>
  <c r="U355" i="49"/>
  <c r="S355" i="49"/>
  <c r="W377" i="49"/>
  <c r="V377" i="49"/>
  <c r="U377" i="49"/>
  <c r="T377" i="49"/>
  <c r="X377" i="49"/>
  <c r="U381" i="49"/>
  <c r="T381" i="49"/>
  <c r="S381" i="49"/>
  <c r="X381" i="49"/>
  <c r="V381" i="49"/>
  <c r="X325" i="49"/>
  <c r="Q331" i="49"/>
  <c r="S335" i="49"/>
  <c r="S341" i="49"/>
  <c r="N423" i="49"/>
  <c r="B9" i="49" s="1"/>
  <c r="U353" i="49"/>
  <c r="S353" i="49"/>
  <c r="X361" i="49"/>
  <c r="W361" i="49"/>
  <c r="U361" i="49"/>
  <c r="S361" i="49"/>
  <c r="V368" i="49"/>
  <c r="U368" i="49"/>
  <c r="T368" i="49"/>
  <c r="S368" i="49"/>
  <c r="W368" i="49"/>
  <c r="T335" i="49"/>
  <c r="T341" i="49"/>
  <c r="M384" i="49"/>
  <c r="U351" i="49"/>
  <c r="S351" i="49"/>
  <c r="T355" i="49"/>
  <c r="X367" i="49"/>
  <c r="W367" i="49"/>
  <c r="U367" i="49"/>
  <c r="S367" i="49"/>
  <c r="X368" i="49"/>
  <c r="S377" i="49"/>
  <c r="W381" i="49"/>
  <c r="V397" i="49"/>
  <c r="X397" i="49"/>
  <c r="W397" i="49"/>
  <c r="U397" i="49"/>
  <c r="T397" i="49"/>
  <c r="S397" i="49"/>
  <c r="X421" i="49"/>
  <c r="V421" i="49"/>
  <c r="U421" i="49"/>
  <c r="T421" i="49"/>
  <c r="S421" i="49"/>
  <c r="W421" i="49"/>
  <c r="U335" i="49"/>
  <c r="U341" i="49"/>
  <c r="R346" i="49"/>
  <c r="U345" i="49"/>
  <c r="U346" i="49" s="1"/>
  <c r="S345" i="49"/>
  <c r="P384" i="49"/>
  <c r="U349" i="49"/>
  <c r="S349" i="49"/>
  <c r="V352" i="49"/>
  <c r="U352" i="49"/>
  <c r="Y352" i="49" s="1"/>
  <c r="Z352" i="49" s="1"/>
  <c r="W352" i="49"/>
  <c r="V355" i="49"/>
  <c r="X357" i="49"/>
  <c r="W357" i="49"/>
  <c r="U357" i="49"/>
  <c r="S357" i="49"/>
  <c r="V364" i="49"/>
  <c r="U364" i="49"/>
  <c r="T364" i="49"/>
  <c r="S364" i="49"/>
  <c r="W364" i="49"/>
  <c r="R380" i="49"/>
  <c r="V388" i="49"/>
  <c r="X388" i="49"/>
  <c r="W388" i="49"/>
  <c r="U388" i="49"/>
  <c r="S388" i="49"/>
  <c r="T325" i="49"/>
  <c r="Y325" i="49" s="1"/>
  <c r="Z325" i="49" s="1"/>
  <c r="W335" i="49"/>
  <c r="T345" i="49"/>
  <c r="T346" i="49" s="1"/>
  <c r="R348" i="49"/>
  <c r="T349" i="49"/>
  <c r="T352" i="49"/>
  <c r="W353" i="49"/>
  <c r="T357" i="49"/>
  <c r="V370" i="49"/>
  <c r="X370" i="49"/>
  <c r="W370" i="49"/>
  <c r="U370" i="49"/>
  <c r="S370" i="49"/>
  <c r="V378" i="49"/>
  <c r="T378" i="49"/>
  <c r="S378" i="49"/>
  <c r="X378" i="49"/>
  <c r="U378" i="49"/>
  <c r="V382" i="49"/>
  <c r="X382" i="49"/>
  <c r="U382" i="49"/>
  <c r="S382" i="49"/>
  <c r="T388" i="49"/>
  <c r="M331" i="49"/>
  <c r="Q342" i="49"/>
  <c r="L423" i="49"/>
  <c r="L425" i="49" s="1"/>
  <c r="W345" i="49"/>
  <c r="W346" i="49" s="1"/>
  <c r="W349" i="49"/>
  <c r="X351" i="49"/>
  <c r="X365" i="49"/>
  <c r="W365" i="49"/>
  <c r="U365" i="49"/>
  <c r="S365" i="49"/>
  <c r="W378" i="49"/>
  <c r="T382" i="49"/>
  <c r="T369" i="49"/>
  <c r="U375" i="49"/>
  <c r="R383" i="49"/>
  <c r="P422" i="49"/>
  <c r="P423" i="49" s="1"/>
  <c r="V387" i="49"/>
  <c r="R389" i="49"/>
  <c r="W391" i="49"/>
  <c r="U392" i="49"/>
  <c r="T393" i="49"/>
  <c r="R396" i="49"/>
  <c r="V369" i="49"/>
  <c r="Y369" i="49" s="1"/>
  <c r="Z369" i="49" s="1"/>
  <c r="R371" i="49"/>
  <c r="W375" i="49"/>
  <c r="T376" i="49"/>
  <c r="Y376" i="49" s="1"/>
  <c r="Z376" i="49" s="1"/>
  <c r="X387" i="49"/>
  <c r="R390" i="49"/>
  <c r="X392" i="49"/>
  <c r="W393" i="49"/>
  <c r="R398" i="49"/>
  <c r="V399" i="49"/>
  <c r="S399" i="49"/>
  <c r="V400" i="49"/>
  <c r="W400" i="49"/>
  <c r="V401" i="49"/>
  <c r="S401" i="49"/>
  <c r="V402" i="49"/>
  <c r="W402" i="49"/>
  <c r="V403" i="49"/>
  <c r="S403" i="49"/>
  <c r="V404" i="49"/>
  <c r="W404" i="49"/>
  <c r="V405" i="49"/>
  <c r="S405" i="49"/>
  <c r="V406" i="49"/>
  <c r="W406" i="49"/>
  <c r="V407" i="49"/>
  <c r="S407" i="49"/>
  <c r="V408" i="49"/>
  <c r="W408" i="49"/>
  <c r="V409" i="49"/>
  <c r="S409" i="49"/>
  <c r="V410" i="49"/>
  <c r="W410" i="49"/>
  <c r="V411" i="49"/>
  <c r="S411" i="49"/>
  <c r="V412" i="49"/>
  <c r="W412" i="49"/>
  <c r="V413" i="49"/>
  <c r="S413" i="49"/>
  <c r="V414" i="49"/>
  <c r="W414" i="49"/>
  <c r="V415" i="49"/>
  <c r="S415" i="49"/>
  <c r="V416" i="49"/>
  <c r="W416" i="49"/>
  <c r="V417" i="49"/>
  <c r="S417" i="49"/>
  <c r="V418" i="49"/>
  <c r="W418" i="49"/>
  <c r="V419" i="49"/>
  <c r="S419" i="49"/>
  <c r="V420" i="49"/>
  <c r="X420" i="49"/>
  <c r="W420" i="49"/>
  <c r="S387" i="49"/>
  <c r="S391" i="49"/>
  <c r="T399" i="49"/>
  <c r="S400" i="49"/>
  <c r="T401" i="49"/>
  <c r="S402" i="49"/>
  <c r="T403" i="49"/>
  <c r="S404" i="49"/>
  <c r="T405" i="49"/>
  <c r="S406" i="49"/>
  <c r="T407" i="49"/>
  <c r="S408" i="49"/>
  <c r="T409" i="49"/>
  <c r="S410" i="49"/>
  <c r="T411" i="49"/>
  <c r="S412" i="49"/>
  <c r="Y412" i="49" s="1"/>
  <c r="Z412" i="49" s="1"/>
  <c r="T413" i="49"/>
  <c r="S414" i="49"/>
  <c r="T415" i="49"/>
  <c r="S416" i="49"/>
  <c r="T417" i="49"/>
  <c r="S418" i="49"/>
  <c r="S375" i="49"/>
  <c r="T387" i="49"/>
  <c r="T391" i="49"/>
  <c r="S392" i="49"/>
  <c r="U399" i="49"/>
  <c r="T400" i="49"/>
  <c r="U401" i="49"/>
  <c r="T402" i="49"/>
  <c r="U403" i="49"/>
  <c r="T404" i="49"/>
  <c r="U405" i="49"/>
  <c r="T406" i="49"/>
  <c r="U407" i="49"/>
  <c r="T408" i="49"/>
  <c r="U409" i="49"/>
  <c r="T410" i="49"/>
  <c r="U411" i="49"/>
  <c r="T412" i="49"/>
  <c r="U413" i="49"/>
  <c r="T414" i="49"/>
  <c r="U415" i="49"/>
  <c r="T416" i="49"/>
  <c r="U417" i="49"/>
  <c r="T418" i="49"/>
  <c r="U419" i="49"/>
  <c r="T420" i="49"/>
  <c r="R373" i="49"/>
  <c r="M422" i="49"/>
  <c r="M423" i="49" s="1"/>
  <c r="U391" i="49"/>
  <c r="T392" i="49"/>
  <c r="S393" i="49"/>
  <c r="Y393" i="49" s="1"/>
  <c r="Z393" i="49" s="1"/>
  <c r="R395" i="49"/>
  <c r="W399" i="49"/>
  <c r="U400" i="49"/>
  <c r="W401" i="49"/>
  <c r="U402" i="49"/>
  <c r="W403" i="49"/>
  <c r="U404" i="49"/>
  <c r="W405" i="49"/>
  <c r="U406" i="49"/>
  <c r="W407" i="49"/>
  <c r="U408" i="49"/>
  <c r="W409" i="49"/>
  <c r="U410" i="49"/>
  <c r="W411" i="49"/>
  <c r="U412" i="49"/>
  <c r="W413" i="49"/>
  <c r="U414" i="49"/>
  <c r="W415" i="49"/>
  <c r="U416" i="49"/>
  <c r="W417" i="49"/>
  <c r="U418" i="49"/>
  <c r="W419" i="49"/>
  <c r="U420" i="49"/>
  <c r="Y224" i="49" l="1"/>
  <c r="Z224" i="49" s="1"/>
  <c r="U86" i="49"/>
  <c r="U87" i="49" s="1"/>
  <c r="T86" i="49"/>
  <c r="T87" i="49" s="1"/>
  <c r="V365" i="49"/>
  <c r="T365" i="49"/>
  <c r="Y365" i="49" s="1"/>
  <c r="Z365" i="49" s="1"/>
  <c r="M332" i="49"/>
  <c r="M425" i="49" s="1"/>
  <c r="Y266" i="49"/>
  <c r="Z266" i="49" s="1"/>
  <c r="X140" i="49"/>
  <c r="X143" i="49" s="1"/>
  <c r="W167" i="49"/>
  <c r="U169" i="49"/>
  <c r="V132" i="49"/>
  <c r="V133" i="49" s="1"/>
  <c r="Y26" i="49"/>
  <c r="S163" i="49"/>
  <c r="Y163" i="49" s="1"/>
  <c r="Z163" i="49" s="1"/>
  <c r="W47" i="49"/>
  <c r="X37" i="49"/>
  <c r="T58" i="49"/>
  <c r="V43" i="49"/>
  <c r="V39" i="49"/>
  <c r="U318" i="49"/>
  <c r="W318" i="49"/>
  <c r="Y318" i="49" s="1"/>
  <c r="Z318" i="49" s="1"/>
  <c r="W265" i="49"/>
  <c r="Y265" i="49" s="1"/>
  <c r="Z265" i="49" s="1"/>
  <c r="X265" i="49"/>
  <c r="X118" i="49"/>
  <c r="U118" i="49"/>
  <c r="T118" i="49"/>
  <c r="X295" i="49"/>
  <c r="U295" i="49"/>
  <c r="S295" i="49"/>
  <c r="S297" i="49" s="1"/>
  <c r="Y285" i="49"/>
  <c r="Z285" i="49" s="1"/>
  <c r="Y349" i="49"/>
  <c r="Z349" i="49" s="1"/>
  <c r="Y358" i="49"/>
  <c r="Z358" i="49" s="1"/>
  <c r="Y230" i="49"/>
  <c r="Z230" i="49" s="1"/>
  <c r="Y270" i="49"/>
  <c r="Z270" i="49" s="1"/>
  <c r="Y194" i="49"/>
  <c r="Z194" i="49" s="1"/>
  <c r="S140" i="49"/>
  <c r="V115" i="49"/>
  <c r="X167" i="49"/>
  <c r="Y167" i="49" s="1"/>
  <c r="Z167" i="49" s="1"/>
  <c r="S86" i="49"/>
  <c r="V169" i="49"/>
  <c r="W132" i="49"/>
  <c r="W133" i="49" s="1"/>
  <c r="T163" i="49"/>
  <c r="Y33" i="49"/>
  <c r="Z33" i="49" s="1"/>
  <c r="T84" i="49"/>
  <c r="U58" i="49"/>
  <c r="W43" i="49"/>
  <c r="U300" i="49"/>
  <c r="W300" i="49"/>
  <c r="Y379" i="49"/>
  <c r="Z379" i="49" s="1"/>
  <c r="X353" i="49"/>
  <c r="V353" i="49"/>
  <c r="T353" i="49"/>
  <c r="Y404" i="49"/>
  <c r="Z404" i="49" s="1"/>
  <c r="Y106" i="49"/>
  <c r="Z106" i="49" s="1"/>
  <c r="P332" i="49"/>
  <c r="U84" i="49"/>
  <c r="U387" i="49"/>
  <c r="Y387" i="49" s="1"/>
  <c r="Z387" i="49" s="1"/>
  <c r="W387" i="49"/>
  <c r="Y322" i="49"/>
  <c r="Z322" i="49" s="1"/>
  <c r="Y339" i="49"/>
  <c r="Z339" i="49" s="1"/>
  <c r="Y217" i="49"/>
  <c r="Z217" i="49" s="1"/>
  <c r="Q332" i="49"/>
  <c r="Q425" i="49" s="1"/>
  <c r="Y199" i="49"/>
  <c r="Z199" i="49" s="1"/>
  <c r="Y178" i="49"/>
  <c r="Z178" i="49" s="1"/>
  <c r="Y124" i="49"/>
  <c r="Z124" i="49" s="1"/>
  <c r="Y108" i="49"/>
  <c r="Z108" i="49" s="1"/>
  <c r="Y98" i="49"/>
  <c r="Z98" i="49" s="1"/>
  <c r="R133" i="49"/>
  <c r="W136" i="49"/>
  <c r="Y136" i="49" s="1"/>
  <c r="Z136" i="49" s="1"/>
  <c r="V163" i="49"/>
  <c r="Y42" i="49"/>
  <c r="Z42" i="49" s="1"/>
  <c r="S37" i="49"/>
  <c r="X419" i="49"/>
  <c r="T419" i="49"/>
  <c r="Q423" i="49"/>
  <c r="Y360" i="49"/>
  <c r="Z360" i="49" s="1"/>
  <c r="Y314" i="49"/>
  <c r="Z314" i="49" s="1"/>
  <c r="Y215" i="49"/>
  <c r="Z215" i="49" s="1"/>
  <c r="S167" i="49"/>
  <c r="Y78" i="49"/>
  <c r="Z78" i="49" s="1"/>
  <c r="X58" i="49"/>
  <c r="Y166" i="49"/>
  <c r="Z166" i="49" s="1"/>
  <c r="Y141" i="49"/>
  <c r="Z141" i="49" s="1"/>
  <c r="X136" i="49"/>
  <c r="W86" i="49"/>
  <c r="W87" i="49" s="1"/>
  <c r="W163" i="49"/>
  <c r="T37" i="49"/>
  <c r="S43" i="49"/>
  <c r="T361" i="49"/>
  <c r="V361" i="49"/>
  <c r="Y361" i="49" s="1"/>
  <c r="Z361" i="49" s="1"/>
  <c r="W351" i="49"/>
  <c r="Y351" i="49" s="1"/>
  <c r="Z351" i="49" s="1"/>
  <c r="T351" i="49"/>
  <c r="V351" i="49"/>
  <c r="X299" i="49"/>
  <c r="Y299" i="49" s="1"/>
  <c r="U299" i="49"/>
  <c r="S299" i="49"/>
  <c r="Y364" i="49"/>
  <c r="Z364" i="49" s="1"/>
  <c r="Y225" i="49"/>
  <c r="Z225" i="49" s="1"/>
  <c r="Y209" i="49"/>
  <c r="Z209" i="49" s="1"/>
  <c r="Y105" i="49"/>
  <c r="Z105" i="49" s="1"/>
  <c r="S136" i="49"/>
  <c r="Y38" i="49"/>
  <c r="Z38" i="49" s="1"/>
  <c r="U37" i="49"/>
  <c r="X43" i="49"/>
  <c r="X50" i="49" s="1"/>
  <c r="W312" i="49"/>
  <c r="U312" i="49"/>
  <c r="T312" i="49"/>
  <c r="Y312" i="49" s="1"/>
  <c r="Z312" i="49" s="1"/>
  <c r="T375" i="49"/>
  <c r="Y375" i="49" s="1"/>
  <c r="Z375" i="49" s="1"/>
  <c r="X375" i="49"/>
  <c r="V375" i="49"/>
  <c r="U296" i="49"/>
  <c r="Y296" i="49" s="1"/>
  <c r="Z296" i="49" s="1"/>
  <c r="W296" i="49"/>
  <c r="W297" i="49" s="1"/>
  <c r="Y420" i="49"/>
  <c r="Z420" i="49" s="1"/>
  <c r="Y416" i="49"/>
  <c r="Z416" i="49" s="1"/>
  <c r="Y408" i="49"/>
  <c r="Z408" i="49" s="1"/>
  <c r="Y400" i="49"/>
  <c r="Z400" i="49" s="1"/>
  <c r="Y356" i="49"/>
  <c r="Z356" i="49" s="1"/>
  <c r="Y374" i="49"/>
  <c r="Z374" i="49" s="1"/>
  <c r="Y350" i="49"/>
  <c r="Z350" i="49" s="1"/>
  <c r="Y323" i="49"/>
  <c r="Z323" i="49" s="1"/>
  <c r="Y271" i="49"/>
  <c r="Z271" i="49" s="1"/>
  <c r="Y256" i="49"/>
  <c r="Z256" i="49" s="1"/>
  <c r="Y186" i="49"/>
  <c r="Z186" i="49" s="1"/>
  <c r="Y92" i="49"/>
  <c r="Z92" i="49" s="1"/>
  <c r="Y54" i="49"/>
  <c r="Z54" i="49" s="1"/>
  <c r="Y28" i="49"/>
  <c r="Z28" i="49" s="1"/>
  <c r="Y169" i="49"/>
  <c r="Z169" i="49" s="1"/>
  <c r="X86" i="49"/>
  <c r="X87" i="49" s="1"/>
  <c r="Y36" i="49"/>
  <c r="Z36" i="49" s="1"/>
  <c r="Y21" i="49"/>
  <c r="Z21" i="49" s="1"/>
  <c r="V241" i="49"/>
  <c r="V279" i="49" s="1"/>
  <c r="X241" i="49"/>
  <c r="W241" i="49"/>
  <c r="U241" i="49"/>
  <c r="T241" i="49"/>
  <c r="Y241" i="49" s="1"/>
  <c r="Z241" i="49" s="1"/>
  <c r="V394" i="49"/>
  <c r="W394" i="49"/>
  <c r="U394" i="49"/>
  <c r="T394" i="49"/>
  <c r="S394" i="49"/>
  <c r="X394" i="49"/>
  <c r="V367" i="49"/>
  <c r="T367" i="49"/>
  <c r="Z26" i="49"/>
  <c r="P425" i="49"/>
  <c r="V390" i="49"/>
  <c r="W390" i="49"/>
  <c r="U390" i="49"/>
  <c r="T390" i="49"/>
  <c r="S390" i="49"/>
  <c r="X390" i="49"/>
  <c r="R384" i="49"/>
  <c r="V348" i="49"/>
  <c r="U348" i="49"/>
  <c r="W348" i="49"/>
  <c r="T348" i="49"/>
  <c r="X348" i="49"/>
  <c r="S348" i="49"/>
  <c r="Y357" i="49"/>
  <c r="Z357" i="49" s="1"/>
  <c r="Y335" i="49"/>
  <c r="Y306" i="49"/>
  <c r="S250" i="49"/>
  <c r="W250" i="49"/>
  <c r="V250" i="49"/>
  <c r="X250" i="49"/>
  <c r="U250" i="49"/>
  <c r="T250" i="49"/>
  <c r="Y146" i="49"/>
  <c r="Z146" i="49" s="1"/>
  <c r="Y170" i="49"/>
  <c r="Z170" i="49" s="1"/>
  <c r="Y150" i="49"/>
  <c r="Z150" i="49" s="1"/>
  <c r="W61" i="49"/>
  <c r="W62" i="49" s="1"/>
  <c r="V61" i="49"/>
  <c r="V62" i="49" s="1"/>
  <c r="U61" i="49"/>
  <c r="U62" i="49" s="1"/>
  <c r="T61" i="49"/>
  <c r="T62" i="49" s="1"/>
  <c r="S61" i="49"/>
  <c r="S62" i="49" s="1"/>
  <c r="X61" i="49"/>
  <c r="Y73" i="49"/>
  <c r="Z73" i="49" s="1"/>
  <c r="V395" i="49"/>
  <c r="X395" i="49"/>
  <c r="W395" i="49"/>
  <c r="U395" i="49"/>
  <c r="T395" i="49"/>
  <c r="S395" i="49"/>
  <c r="V380" i="49"/>
  <c r="X380" i="49"/>
  <c r="W380" i="49"/>
  <c r="U380" i="49"/>
  <c r="T380" i="49"/>
  <c r="S380" i="49"/>
  <c r="Y421" i="49"/>
  <c r="Z421" i="49" s="1"/>
  <c r="T342" i="49"/>
  <c r="T321" i="49"/>
  <c r="X321" i="49"/>
  <c r="W321" i="49"/>
  <c r="V321" i="49"/>
  <c r="U321" i="49"/>
  <c r="S321" i="49"/>
  <c r="Y294" i="49"/>
  <c r="T340" i="49"/>
  <c r="S340" i="49"/>
  <c r="U340" i="49"/>
  <c r="X340" i="49"/>
  <c r="X342" i="49" s="1"/>
  <c r="W340" i="49"/>
  <c r="V340" i="49"/>
  <c r="Y319" i="49"/>
  <c r="Z319" i="49" s="1"/>
  <c r="Y337" i="49"/>
  <c r="Z337" i="49" s="1"/>
  <c r="T307" i="49"/>
  <c r="W307" i="49"/>
  <c r="V307" i="49"/>
  <c r="X307" i="49"/>
  <c r="X327" i="49" s="1"/>
  <c r="U307" i="49"/>
  <c r="S307" i="49"/>
  <c r="Y363" i="49"/>
  <c r="Z363" i="49" s="1"/>
  <c r="Y288" i="49"/>
  <c r="Z288" i="49" s="1"/>
  <c r="Y273" i="49"/>
  <c r="Z273" i="49" s="1"/>
  <c r="Y246" i="49"/>
  <c r="Z246" i="49" s="1"/>
  <c r="Y204" i="49"/>
  <c r="Z204" i="49" s="1"/>
  <c r="Y184" i="49"/>
  <c r="Z184" i="49" s="1"/>
  <c r="Y197" i="49"/>
  <c r="Z197" i="49" s="1"/>
  <c r="Y191" i="49"/>
  <c r="Z191" i="49" s="1"/>
  <c r="Y223" i="49"/>
  <c r="Z223" i="49" s="1"/>
  <c r="Y200" i="49"/>
  <c r="Z200" i="49" s="1"/>
  <c r="Y262" i="49"/>
  <c r="Z262" i="49" s="1"/>
  <c r="Y233" i="49"/>
  <c r="Z233" i="49" s="1"/>
  <c r="Y237" i="49"/>
  <c r="Z237" i="49" s="1"/>
  <c r="X279" i="49"/>
  <c r="Y151" i="49"/>
  <c r="Z151" i="49" s="1"/>
  <c r="Y122" i="49"/>
  <c r="Y80" i="49"/>
  <c r="Z80" i="49" s="1"/>
  <c r="Y64" i="49"/>
  <c r="S84" i="49"/>
  <c r="Y34" i="49"/>
  <c r="Z34" i="49" s="1"/>
  <c r="Y159" i="49"/>
  <c r="Z159" i="49" s="1"/>
  <c r="Y142" i="49"/>
  <c r="Z142" i="49" s="1"/>
  <c r="N425" i="49"/>
  <c r="Y101" i="49"/>
  <c r="Z101" i="49" s="1"/>
  <c r="Y147" i="49"/>
  <c r="Z147" i="49" s="1"/>
  <c r="Y181" i="49"/>
  <c r="Z181" i="49" s="1"/>
  <c r="X119" i="49"/>
  <c r="W119" i="49"/>
  <c r="V119" i="49"/>
  <c r="U119" i="49"/>
  <c r="S119" i="49"/>
  <c r="T119" i="49"/>
  <c r="Y79" i="49"/>
  <c r="Z79" i="49" s="1"/>
  <c r="Y83" i="49"/>
  <c r="Z83" i="49" s="1"/>
  <c r="Y41" i="49"/>
  <c r="Z41" i="49" s="1"/>
  <c r="Y53" i="49"/>
  <c r="Z53" i="49" s="1"/>
  <c r="Y418" i="49"/>
  <c r="Z418" i="49" s="1"/>
  <c r="Y410" i="49"/>
  <c r="Z410" i="49" s="1"/>
  <c r="Y402" i="49"/>
  <c r="Z402" i="49" s="1"/>
  <c r="X389" i="49"/>
  <c r="W389" i="49"/>
  <c r="V389" i="49"/>
  <c r="U389" i="49"/>
  <c r="T389" i="49"/>
  <c r="S389" i="49"/>
  <c r="Y316" i="49"/>
  <c r="Z316" i="49" s="1"/>
  <c r="V297" i="49"/>
  <c r="T338" i="49"/>
  <c r="S338" i="49"/>
  <c r="S342" i="49" s="1"/>
  <c r="U338" i="49"/>
  <c r="U342" i="49" s="1"/>
  <c r="W338" i="49"/>
  <c r="W342" i="49" s="1"/>
  <c r="X338" i="49"/>
  <c r="V338" i="49"/>
  <c r="V342" i="49" s="1"/>
  <c r="W287" i="49"/>
  <c r="X287" i="49"/>
  <c r="X289" i="49" s="1"/>
  <c r="V287" i="49"/>
  <c r="V289" i="49" s="1"/>
  <c r="U287" i="49"/>
  <c r="T287" i="49"/>
  <c r="T289" i="49" s="1"/>
  <c r="S287" i="49"/>
  <c r="S289" i="49" s="1"/>
  <c r="Y317" i="49"/>
  <c r="Z317" i="49" s="1"/>
  <c r="W289" i="49"/>
  <c r="T315" i="49"/>
  <c r="X315" i="49"/>
  <c r="W315" i="49"/>
  <c r="V315" i="49"/>
  <c r="U315" i="49"/>
  <c r="S315" i="49"/>
  <c r="Y286" i="49"/>
  <c r="Z286" i="49" s="1"/>
  <c r="Y274" i="49"/>
  <c r="Z274" i="49" s="1"/>
  <c r="X182" i="49"/>
  <c r="W182" i="49"/>
  <c r="V182" i="49"/>
  <c r="U182" i="49"/>
  <c r="T182" i="49"/>
  <c r="S182" i="49"/>
  <c r="Y220" i="49"/>
  <c r="Z220" i="49" s="1"/>
  <c r="R176" i="49"/>
  <c r="T158" i="49"/>
  <c r="T176" i="49" s="1"/>
  <c r="S158" i="49"/>
  <c r="X158" i="49"/>
  <c r="W158" i="49"/>
  <c r="V158" i="49"/>
  <c r="V176" i="49" s="1"/>
  <c r="U158" i="49"/>
  <c r="U176" i="49" s="1"/>
  <c r="Y192" i="49"/>
  <c r="Z192" i="49" s="1"/>
  <c r="Y235" i="49"/>
  <c r="Z235" i="49" s="1"/>
  <c r="R279" i="49"/>
  <c r="Y165" i="49"/>
  <c r="Z165" i="49" s="1"/>
  <c r="Y154" i="49"/>
  <c r="Z154" i="49" s="1"/>
  <c r="S115" i="49"/>
  <c r="Y113" i="49"/>
  <c r="Y148" i="49"/>
  <c r="Z148" i="49" s="1"/>
  <c r="T125" i="49"/>
  <c r="Y96" i="49"/>
  <c r="Z96" i="49" s="1"/>
  <c r="Y60" i="49"/>
  <c r="Y32" i="49"/>
  <c r="Z32" i="49" s="1"/>
  <c r="Y164" i="49"/>
  <c r="Z164" i="49" s="1"/>
  <c r="S143" i="49"/>
  <c r="Y139" i="49"/>
  <c r="Y118" i="49"/>
  <c r="Z118" i="49" s="1"/>
  <c r="W84" i="49"/>
  <c r="Y149" i="49"/>
  <c r="Z149" i="49" s="1"/>
  <c r="R110" i="49"/>
  <c r="X89" i="49"/>
  <c r="X110" i="49" s="1"/>
  <c r="W89" i="49"/>
  <c r="W110" i="49" s="1"/>
  <c r="V89" i="49"/>
  <c r="V110" i="49" s="1"/>
  <c r="U89" i="49"/>
  <c r="U110" i="49" s="1"/>
  <c r="T89" i="49"/>
  <c r="T110" i="49" s="1"/>
  <c r="S89" i="49"/>
  <c r="X27" i="49"/>
  <c r="W27" i="49"/>
  <c r="V27" i="49"/>
  <c r="U27" i="49"/>
  <c r="U50" i="49" s="1"/>
  <c r="T27" i="49"/>
  <c r="T50" i="49" s="1"/>
  <c r="S27" i="49"/>
  <c r="Y37" i="49"/>
  <c r="Z37" i="49" s="1"/>
  <c r="Y95" i="49"/>
  <c r="Z95" i="49" s="1"/>
  <c r="Y67" i="49"/>
  <c r="Z67" i="49" s="1"/>
  <c r="Y419" i="49"/>
  <c r="Z419" i="49" s="1"/>
  <c r="Y415" i="49"/>
  <c r="Z415" i="49" s="1"/>
  <c r="Y411" i="49"/>
  <c r="Z411" i="49" s="1"/>
  <c r="Y407" i="49"/>
  <c r="Z407" i="49" s="1"/>
  <c r="Y403" i="49"/>
  <c r="Z403" i="49" s="1"/>
  <c r="Y399" i="49"/>
  <c r="Z399" i="49" s="1"/>
  <c r="Y378" i="49"/>
  <c r="Z378" i="49" s="1"/>
  <c r="Y345" i="49"/>
  <c r="S346" i="49"/>
  <c r="Y368" i="49"/>
  <c r="Z368" i="49" s="1"/>
  <c r="Y353" i="49"/>
  <c r="Z353" i="49" s="1"/>
  <c r="X297" i="49"/>
  <c r="T311" i="49"/>
  <c r="W311" i="49"/>
  <c r="V311" i="49"/>
  <c r="X311" i="49"/>
  <c r="U311" i="49"/>
  <c r="S311" i="49"/>
  <c r="Y324" i="49"/>
  <c r="Z324" i="49" s="1"/>
  <c r="T297" i="49"/>
  <c r="R327" i="49"/>
  <c r="Y278" i="49"/>
  <c r="Z278" i="49" s="1"/>
  <c r="T303" i="49"/>
  <c r="W303" i="49"/>
  <c r="W304" i="49" s="1"/>
  <c r="V303" i="49"/>
  <c r="V304" i="49" s="1"/>
  <c r="X303" i="49"/>
  <c r="U303" i="49"/>
  <c r="U304" i="49" s="1"/>
  <c r="S303" i="49"/>
  <c r="S304" i="49" s="1"/>
  <c r="Y310" i="49"/>
  <c r="Z310" i="49" s="1"/>
  <c r="Y243" i="49"/>
  <c r="Z243" i="49" s="1"/>
  <c r="Y264" i="49"/>
  <c r="Z264" i="49" s="1"/>
  <c r="Y275" i="49"/>
  <c r="Z275" i="49" s="1"/>
  <c r="X180" i="49"/>
  <c r="X187" i="49" s="1"/>
  <c r="W180" i="49"/>
  <c r="W187" i="49" s="1"/>
  <c r="V180" i="49"/>
  <c r="V187" i="49" s="1"/>
  <c r="U180" i="49"/>
  <c r="U187" i="49" s="1"/>
  <c r="T180" i="49"/>
  <c r="S180" i="49"/>
  <c r="S187" i="49" s="1"/>
  <c r="Y226" i="49"/>
  <c r="Z226" i="49" s="1"/>
  <c r="Y193" i="49"/>
  <c r="Z193" i="49" s="1"/>
  <c r="Y238" i="49"/>
  <c r="Z238" i="49" s="1"/>
  <c r="Y242" i="49"/>
  <c r="Z242" i="49" s="1"/>
  <c r="Y240" i="49"/>
  <c r="Z240" i="49" s="1"/>
  <c r="Y213" i="49"/>
  <c r="Z213" i="49" s="1"/>
  <c r="Y211" i="49"/>
  <c r="Z211" i="49" s="1"/>
  <c r="Y196" i="49"/>
  <c r="Z196" i="49" s="1"/>
  <c r="Y229" i="49"/>
  <c r="Z229" i="49" s="1"/>
  <c r="Y254" i="49"/>
  <c r="Z254" i="49" s="1"/>
  <c r="Y179" i="49"/>
  <c r="Z179" i="49" s="1"/>
  <c r="Y76" i="49"/>
  <c r="Z76" i="49" s="1"/>
  <c r="Y56" i="49"/>
  <c r="Z56" i="49" s="1"/>
  <c r="Y30" i="49"/>
  <c r="Z30" i="49" s="1"/>
  <c r="W117" i="49"/>
  <c r="V117" i="49"/>
  <c r="U117" i="49"/>
  <c r="U120" i="49" s="1"/>
  <c r="S117" i="49"/>
  <c r="R120" i="49"/>
  <c r="X117" i="49"/>
  <c r="X120" i="49" s="1"/>
  <c r="T117" i="49"/>
  <c r="T120" i="49" s="1"/>
  <c r="T143" i="49"/>
  <c r="Y155" i="49"/>
  <c r="Z155" i="49" s="1"/>
  <c r="T115" i="49"/>
  <c r="V50" i="49"/>
  <c r="Y47" i="49"/>
  <c r="Z47" i="49" s="1"/>
  <c r="Y97" i="49"/>
  <c r="Z97" i="49" s="1"/>
  <c r="Y81" i="49"/>
  <c r="Z81" i="49" s="1"/>
  <c r="Y65" i="49"/>
  <c r="Z65" i="49" s="1"/>
  <c r="Y55" i="49"/>
  <c r="Z55" i="49" s="1"/>
  <c r="Y57" i="49"/>
  <c r="Z57" i="49" s="1"/>
  <c r="Y29" i="49"/>
  <c r="Z29" i="49" s="1"/>
  <c r="V371" i="49"/>
  <c r="U371" i="49"/>
  <c r="T371" i="49"/>
  <c r="S371" i="49"/>
  <c r="W371" i="49"/>
  <c r="X371" i="49"/>
  <c r="Y388" i="49"/>
  <c r="Z388" i="49" s="1"/>
  <c r="T331" i="49"/>
  <c r="U327" i="49"/>
  <c r="Y372" i="49"/>
  <c r="Z372" i="49" s="1"/>
  <c r="Y267" i="49"/>
  <c r="Z267" i="49" s="1"/>
  <c r="Y281" i="49"/>
  <c r="Y175" i="49"/>
  <c r="Z175" i="49" s="1"/>
  <c r="S279" i="49"/>
  <c r="Y207" i="49"/>
  <c r="Y160" i="49"/>
  <c r="Z160" i="49" s="1"/>
  <c r="Y162" i="49"/>
  <c r="Z162" i="49" s="1"/>
  <c r="X135" i="49"/>
  <c r="X137" i="49" s="1"/>
  <c r="W135" i="49"/>
  <c r="R137" i="49"/>
  <c r="V135" i="49"/>
  <c r="V137" i="49" s="1"/>
  <c r="U135" i="49"/>
  <c r="U137" i="49" s="1"/>
  <c r="T135" i="49"/>
  <c r="T137" i="49" s="1"/>
  <c r="S135" i="49"/>
  <c r="X84" i="49"/>
  <c r="Y174" i="49"/>
  <c r="Z174" i="49" s="1"/>
  <c r="Y71" i="49"/>
  <c r="Z71" i="49" s="1"/>
  <c r="Y392" i="49"/>
  <c r="Z392" i="49" s="1"/>
  <c r="V398" i="49"/>
  <c r="W398" i="49"/>
  <c r="U398" i="49"/>
  <c r="T398" i="49"/>
  <c r="S398" i="49"/>
  <c r="X398" i="49"/>
  <c r="X383" i="49"/>
  <c r="W383" i="49"/>
  <c r="V383" i="49"/>
  <c r="U383" i="49"/>
  <c r="S383" i="49"/>
  <c r="T383" i="49"/>
  <c r="Y382" i="49"/>
  <c r="Z382" i="49" s="1"/>
  <c r="Y377" i="49"/>
  <c r="Z377" i="49" s="1"/>
  <c r="Y381" i="49"/>
  <c r="Z381" i="49" s="1"/>
  <c r="Y355" i="49"/>
  <c r="Z355" i="49" s="1"/>
  <c r="R422" i="49"/>
  <c r="V386" i="49"/>
  <c r="X386" i="49"/>
  <c r="W386" i="49"/>
  <c r="U386" i="49"/>
  <c r="T386" i="49"/>
  <c r="S386" i="49"/>
  <c r="T304" i="49"/>
  <c r="Y276" i="49"/>
  <c r="Z276" i="49" s="1"/>
  <c r="Y320" i="49"/>
  <c r="Z320" i="49" s="1"/>
  <c r="Y284" i="49"/>
  <c r="Z284" i="49" s="1"/>
  <c r="U289" i="49"/>
  <c r="T330" i="49"/>
  <c r="U330" i="49"/>
  <c r="U331" i="49" s="1"/>
  <c r="V330" i="49"/>
  <c r="V331" i="49" s="1"/>
  <c r="X330" i="49"/>
  <c r="X331" i="49" s="1"/>
  <c r="W330" i="49"/>
  <c r="W331" i="49" s="1"/>
  <c r="S330" i="49"/>
  <c r="Y295" i="49"/>
  <c r="Z295" i="49" s="1"/>
  <c r="Y257" i="49"/>
  <c r="Z257" i="49" s="1"/>
  <c r="Y258" i="49"/>
  <c r="Z258" i="49" s="1"/>
  <c r="Y309" i="49"/>
  <c r="Z309" i="49" s="1"/>
  <c r="Y218" i="49"/>
  <c r="Z218" i="49" s="1"/>
  <c r="Y222" i="49"/>
  <c r="Z222" i="49" s="1"/>
  <c r="R187" i="49"/>
  <c r="Y212" i="49"/>
  <c r="Z212" i="49" s="1"/>
  <c r="Y255" i="49"/>
  <c r="Z255" i="49" s="1"/>
  <c r="Y247" i="49"/>
  <c r="Z247" i="49" s="1"/>
  <c r="X145" i="49"/>
  <c r="X156" i="49" s="1"/>
  <c r="W145" i="49"/>
  <c r="W156" i="49" s="1"/>
  <c r="V145" i="49"/>
  <c r="V156" i="49" s="1"/>
  <c r="U145" i="49"/>
  <c r="U156" i="49" s="1"/>
  <c r="T145" i="49"/>
  <c r="T156" i="49" s="1"/>
  <c r="S145" i="49"/>
  <c r="R156" i="49"/>
  <c r="Y129" i="49"/>
  <c r="Z129" i="49" s="1"/>
  <c r="W115" i="49"/>
  <c r="Y114" i="49"/>
  <c r="Z114" i="49" s="1"/>
  <c r="Y90" i="49"/>
  <c r="Z90" i="49" s="1"/>
  <c r="Y72" i="49"/>
  <c r="Z72" i="49" s="1"/>
  <c r="Y52" i="49"/>
  <c r="S58" i="49"/>
  <c r="O425" i="49"/>
  <c r="V143" i="49"/>
  <c r="Y161" i="49"/>
  <c r="Z161" i="49" s="1"/>
  <c r="Y100" i="49"/>
  <c r="Z100" i="49" s="1"/>
  <c r="X62" i="49"/>
  <c r="Y128" i="49"/>
  <c r="Z128" i="49" s="1"/>
  <c r="V58" i="49"/>
  <c r="Y45" i="49"/>
  <c r="Z45" i="49" s="1"/>
  <c r="Y91" i="49"/>
  <c r="Z91" i="49" s="1"/>
  <c r="Y69" i="49"/>
  <c r="Z69" i="49" s="1"/>
  <c r="Y102" i="49"/>
  <c r="Z102" i="49" s="1"/>
  <c r="Y35" i="49"/>
  <c r="Z35" i="49" s="1"/>
  <c r="Y39" i="49"/>
  <c r="Z39" i="49" s="1"/>
  <c r="X373" i="49"/>
  <c r="W373" i="49"/>
  <c r="V373" i="49"/>
  <c r="T373" i="49"/>
  <c r="S373" i="49"/>
  <c r="U373" i="49"/>
  <c r="Y414" i="49"/>
  <c r="Z414" i="49" s="1"/>
  <c r="Y406" i="49"/>
  <c r="Z406" i="49" s="1"/>
  <c r="Y391" i="49"/>
  <c r="Z391" i="49" s="1"/>
  <c r="V396" i="49"/>
  <c r="X396" i="49"/>
  <c r="W396" i="49"/>
  <c r="U396" i="49"/>
  <c r="T396" i="49"/>
  <c r="S396" i="49"/>
  <c r="Y370" i="49"/>
  <c r="Z370" i="49" s="1"/>
  <c r="Y397" i="49"/>
  <c r="Z397" i="49" s="1"/>
  <c r="Y362" i="49"/>
  <c r="Z362" i="49" s="1"/>
  <c r="Y329" i="49"/>
  <c r="Y301" i="49"/>
  <c r="Z301" i="49" s="1"/>
  <c r="T291" i="49"/>
  <c r="T292" i="49" s="1"/>
  <c r="R292" i="49"/>
  <c r="W291" i="49"/>
  <c r="W292" i="49" s="1"/>
  <c r="V291" i="49"/>
  <c r="V292" i="49" s="1"/>
  <c r="U291" i="49"/>
  <c r="U292" i="49" s="1"/>
  <c r="S291" i="49"/>
  <c r="X291" i="49"/>
  <c r="X292" i="49" s="1"/>
  <c r="Y308" i="49"/>
  <c r="Z308" i="49" s="1"/>
  <c r="Y253" i="49"/>
  <c r="Z253" i="49" s="1"/>
  <c r="Y366" i="49"/>
  <c r="Z366" i="49" s="1"/>
  <c r="Y190" i="49"/>
  <c r="Z190" i="49" s="1"/>
  <c r="Y251" i="49"/>
  <c r="Z251" i="49" s="1"/>
  <c r="Y195" i="49"/>
  <c r="Z195" i="49" s="1"/>
  <c r="Y232" i="49"/>
  <c r="Z232" i="49" s="1"/>
  <c r="Y260" i="49"/>
  <c r="Z260" i="49" s="1"/>
  <c r="V203" i="49"/>
  <c r="V205" i="49" s="1"/>
  <c r="U203" i="49"/>
  <c r="U205" i="49" s="1"/>
  <c r="R205" i="49"/>
  <c r="T203" i="49"/>
  <c r="T205" i="49" s="1"/>
  <c r="S203" i="49"/>
  <c r="W203" i="49"/>
  <c r="W205" i="49" s="1"/>
  <c r="X203" i="49"/>
  <c r="X205" i="49" s="1"/>
  <c r="Y221" i="49"/>
  <c r="Z221" i="49" s="1"/>
  <c r="Y198" i="49"/>
  <c r="Z198" i="49" s="1"/>
  <c r="Y231" i="49"/>
  <c r="Z231" i="49" s="1"/>
  <c r="X127" i="49"/>
  <c r="X130" i="49" s="1"/>
  <c r="W127" i="49"/>
  <c r="W130" i="49" s="1"/>
  <c r="V127" i="49"/>
  <c r="V130" i="49" s="1"/>
  <c r="U127" i="49"/>
  <c r="U130" i="49" s="1"/>
  <c r="S127" i="49"/>
  <c r="R130" i="49"/>
  <c r="T127" i="49"/>
  <c r="T130" i="49" s="1"/>
  <c r="Y249" i="49"/>
  <c r="Z249" i="49" s="1"/>
  <c r="Y239" i="49"/>
  <c r="Z239" i="49" s="1"/>
  <c r="U279" i="49"/>
  <c r="Y173" i="49"/>
  <c r="Z173" i="49" s="1"/>
  <c r="Y70" i="49"/>
  <c r="Z70" i="49" s="1"/>
  <c r="Y48" i="49"/>
  <c r="Z48" i="49" s="1"/>
  <c r="Y20" i="49"/>
  <c r="Z20" i="49" s="1"/>
  <c r="Y172" i="49"/>
  <c r="Z172" i="49" s="1"/>
  <c r="S133" i="49"/>
  <c r="Y171" i="49"/>
  <c r="Z171" i="49" s="1"/>
  <c r="Y152" i="49"/>
  <c r="Z152" i="49" s="1"/>
  <c r="W58" i="49"/>
  <c r="V84" i="49"/>
  <c r="R50" i="49"/>
  <c r="Y75" i="49"/>
  <c r="Z75" i="49" s="1"/>
  <c r="Y31" i="49"/>
  <c r="Z31" i="49" s="1"/>
  <c r="Y417" i="49"/>
  <c r="Z417" i="49" s="1"/>
  <c r="Y413" i="49"/>
  <c r="Z413" i="49" s="1"/>
  <c r="Y409" i="49"/>
  <c r="Z409" i="49" s="1"/>
  <c r="Y405" i="49"/>
  <c r="Z405" i="49" s="1"/>
  <c r="Y401" i="49"/>
  <c r="Z401" i="49" s="1"/>
  <c r="Y367" i="49"/>
  <c r="Z367" i="49" s="1"/>
  <c r="R342" i="49"/>
  <c r="R423" i="49" s="1"/>
  <c r="B7" i="49" s="1"/>
  <c r="Y341" i="49"/>
  <c r="Z341" i="49" s="1"/>
  <c r="Y313" i="49"/>
  <c r="Z313" i="49" s="1"/>
  <c r="Y300" i="49"/>
  <c r="Z300" i="49" s="1"/>
  <c r="Y268" i="49"/>
  <c r="Z268" i="49" s="1"/>
  <c r="Y302" i="49"/>
  <c r="Z302" i="49" s="1"/>
  <c r="Y326" i="49"/>
  <c r="Z326" i="49" s="1"/>
  <c r="Y252" i="49"/>
  <c r="Z252" i="49" s="1"/>
  <c r="Y263" i="49"/>
  <c r="Z263" i="49" s="1"/>
  <c r="Y248" i="49"/>
  <c r="Z248" i="49" s="1"/>
  <c r="R201" i="49"/>
  <c r="V189" i="49"/>
  <c r="V201" i="49" s="1"/>
  <c r="U189" i="49"/>
  <c r="U201" i="49" s="1"/>
  <c r="T189" i="49"/>
  <c r="T201" i="49" s="1"/>
  <c r="S189" i="49"/>
  <c r="X189" i="49"/>
  <c r="X201" i="49" s="1"/>
  <c r="W189" i="49"/>
  <c r="W201" i="49" s="1"/>
  <c r="Y185" i="49"/>
  <c r="Z185" i="49" s="1"/>
  <c r="Y227" i="49"/>
  <c r="Z227" i="49" s="1"/>
  <c r="Y259" i="49"/>
  <c r="Z259" i="49" s="1"/>
  <c r="S87" i="49"/>
  <c r="Y68" i="49"/>
  <c r="Z68" i="49" s="1"/>
  <c r="Y46" i="49"/>
  <c r="Z46" i="49" s="1"/>
  <c r="Y18" i="49"/>
  <c r="Y153" i="49"/>
  <c r="Z153" i="49" s="1"/>
  <c r="W143" i="49"/>
  <c r="X123" i="49"/>
  <c r="X125" i="49" s="1"/>
  <c r="W123" i="49"/>
  <c r="W125" i="49" s="1"/>
  <c r="V123" i="49"/>
  <c r="V125" i="49" s="1"/>
  <c r="U123" i="49"/>
  <c r="U125" i="49" s="1"/>
  <c r="S123" i="49"/>
  <c r="T123" i="49"/>
  <c r="U115" i="49"/>
  <c r="R62" i="49"/>
  <c r="W19" i="49"/>
  <c r="W24" i="49" s="1"/>
  <c r="V19" i="49"/>
  <c r="V24" i="49" s="1"/>
  <c r="U19" i="49"/>
  <c r="U24" i="49" s="1"/>
  <c r="T19" i="49"/>
  <c r="T24" i="49" s="1"/>
  <c r="S19" i="49"/>
  <c r="X19" i="49"/>
  <c r="X24" i="49" s="1"/>
  <c r="Y49" i="49"/>
  <c r="Z49" i="49" s="1"/>
  <c r="Y93" i="49"/>
  <c r="Z93" i="49" s="1"/>
  <c r="Y77" i="49"/>
  <c r="Z77" i="49" s="1"/>
  <c r="Y43" i="49"/>
  <c r="Z43" i="49" s="1"/>
  <c r="Y23" i="49"/>
  <c r="Z23" i="49" s="1"/>
  <c r="W137" i="49" l="1"/>
  <c r="Y394" i="49"/>
  <c r="Z394" i="49" s="1"/>
  <c r="T327" i="49"/>
  <c r="T279" i="49"/>
  <c r="Y86" i="49"/>
  <c r="Y132" i="49"/>
  <c r="Y133" i="49" s="1"/>
  <c r="Y140" i="49"/>
  <c r="Z140" i="49" s="1"/>
  <c r="X304" i="49"/>
  <c r="U297" i="49"/>
  <c r="W176" i="49"/>
  <c r="R332" i="49"/>
  <c r="W50" i="49"/>
  <c r="X176" i="49"/>
  <c r="V327" i="49"/>
  <c r="W279" i="49"/>
  <c r="W332" i="49" s="1"/>
  <c r="W120" i="49"/>
  <c r="W327" i="49"/>
  <c r="Y373" i="49"/>
  <c r="Z373" i="49" s="1"/>
  <c r="T187" i="49"/>
  <c r="T332" i="49" s="1"/>
  <c r="R425" i="49"/>
  <c r="B6" i="49"/>
  <c r="B8" i="49" s="1"/>
  <c r="X332" i="49"/>
  <c r="S292" i="49"/>
  <c r="Y291" i="49"/>
  <c r="Y123" i="49"/>
  <c r="Z123" i="49" s="1"/>
  <c r="Z18" i="49"/>
  <c r="T422" i="49"/>
  <c r="Y311" i="49"/>
  <c r="Z311" i="49" s="1"/>
  <c r="Y115" i="49"/>
  <c r="Z113" i="49"/>
  <c r="Z115" i="49" s="1"/>
  <c r="Y119" i="49"/>
  <c r="Z119" i="49" s="1"/>
  <c r="Z122" i="49"/>
  <c r="Y125" i="49"/>
  <c r="Y340" i="49"/>
  <c r="Z340" i="49" s="1"/>
  <c r="U384" i="49"/>
  <c r="U332" i="49"/>
  <c r="U422" i="49"/>
  <c r="U423" i="49" s="1"/>
  <c r="Y398" i="49"/>
  <c r="Z398" i="49" s="1"/>
  <c r="Z281" i="49"/>
  <c r="Y287" i="49"/>
  <c r="Z287" i="49" s="1"/>
  <c r="Y389" i="49"/>
  <c r="Z389" i="49" s="1"/>
  <c r="S125" i="49"/>
  <c r="V384" i="49"/>
  <c r="V423" i="49" s="1"/>
  <c r="Z132" i="49"/>
  <c r="Z133" i="49" s="1"/>
  <c r="Y58" i="49"/>
  <c r="Z52" i="49"/>
  <c r="Z58" i="49" s="1"/>
  <c r="W422" i="49"/>
  <c r="W423" i="49" s="1"/>
  <c r="Y371" i="49"/>
  <c r="Z371" i="49" s="1"/>
  <c r="Y180" i="49"/>
  <c r="Z180" i="49" s="1"/>
  <c r="Z299" i="49"/>
  <c r="Z345" i="49"/>
  <c r="Z346" i="49" s="1"/>
  <c r="Y346" i="49"/>
  <c r="Y307" i="49"/>
  <c r="Z307" i="49" s="1"/>
  <c r="Z294" i="49"/>
  <c r="Z297" i="49" s="1"/>
  <c r="Y297" i="49"/>
  <c r="Y395" i="49"/>
  <c r="Z395" i="49" s="1"/>
  <c r="Y250" i="49"/>
  <c r="Z250" i="49" s="1"/>
  <c r="Z335" i="49"/>
  <c r="S156" i="49"/>
  <c r="Y145" i="49"/>
  <c r="Z86" i="49"/>
  <c r="Z87" i="49" s="1"/>
  <c r="Y87" i="49"/>
  <c r="S130" i="49"/>
  <c r="Y127" i="49"/>
  <c r="Y396" i="49"/>
  <c r="Z396" i="49" s="1"/>
  <c r="X422" i="49"/>
  <c r="X423" i="49" s="1"/>
  <c r="Y383" i="49"/>
  <c r="Z383" i="49" s="1"/>
  <c r="S110" i="49"/>
  <c r="Y89" i="49"/>
  <c r="Z60" i="49"/>
  <c r="S176" i="49"/>
  <c r="Y158" i="49"/>
  <c r="Y338" i="49"/>
  <c r="Z338" i="49" s="1"/>
  <c r="Y61" i="49"/>
  <c r="Z61" i="49" s="1"/>
  <c r="S201" i="49"/>
  <c r="Y189" i="49"/>
  <c r="Y330" i="49"/>
  <c r="Z330" i="49" s="1"/>
  <c r="V422" i="49"/>
  <c r="S137" i="49"/>
  <c r="Y135" i="49"/>
  <c r="Y303" i="49"/>
  <c r="Z303" i="49" s="1"/>
  <c r="Y321" i="49"/>
  <c r="Z321" i="49" s="1"/>
  <c r="Y380" i="49"/>
  <c r="Z380" i="49" s="1"/>
  <c r="Y348" i="49"/>
  <c r="S384" i="49"/>
  <c r="Y390" i="49"/>
  <c r="Z390" i="49" s="1"/>
  <c r="Y279" i="49"/>
  <c r="Z207" i="49"/>
  <c r="Z279" i="49" s="1"/>
  <c r="S120" i="49"/>
  <c r="Y117" i="49"/>
  <c r="Y27" i="49"/>
  <c r="S50" i="49"/>
  <c r="X384" i="49"/>
  <c r="S205" i="49"/>
  <c r="Y203" i="49"/>
  <c r="Y331" i="49"/>
  <c r="Z329" i="49"/>
  <c r="Z331" i="49" s="1"/>
  <c r="Y84" i="49"/>
  <c r="Z64" i="49"/>
  <c r="Z84" i="49" s="1"/>
  <c r="Z306" i="49"/>
  <c r="T384" i="49"/>
  <c r="T423" i="49" s="1"/>
  <c r="Z139" i="49"/>
  <c r="Z143" i="49" s="1"/>
  <c r="Y19" i="49"/>
  <c r="Z19" i="49" s="1"/>
  <c r="S24" i="49"/>
  <c r="S331" i="49"/>
  <c r="S422" i="49"/>
  <c r="S423" i="49" s="1"/>
  <c r="Y386" i="49"/>
  <c r="V120" i="49"/>
  <c r="Y182" i="49"/>
  <c r="Z182" i="49" s="1"/>
  <c r="Y315" i="49"/>
  <c r="Z315" i="49" s="1"/>
  <c r="S327" i="49"/>
  <c r="W384" i="49"/>
  <c r="V332" i="49" l="1"/>
  <c r="V425" i="49" s="1"/>
  <c r="H9" i="49" s="1"/>
  <c r="Z187" i="49"/>
  <c r="Y143" i="49"/>
  <c r="Z125" i="49"/>
  <c r="Y342" i="49"/>
  <c r="Y327" i="49"/>
  <c r="Z289" i="49"/>
  <c r="Z158" i="49"/>
  <c r="Z176" i="49" s="1"/>
  <c r="Y176" i="49"/>
  <c r="Z27" i="49"/>
  <c r="Z50" i="49" s="1"/>
  <c r="Y50" i="49"/>
  <c r="Y384" i="49"/>
  <c r="Z348" i="49"/>
  <c r="Z384" i="49" s="1"/>
  <c r="Y201" i="49"/>
  <c r="Z189" i="49"/>
  <c r="Z201" i="49" s="1"/>
  <c r="Z62" i="49"/>
  <c r="Z304" i="49"/>
  <c r="Z117" i="49"/>
  <c r="Z120" i="49" s="1"/>
  <c r="Y120" i="49"/>
  <c r="Y62" i="49"/>
  <c r="U425" i="49"/>
  <c r="H8" i="49" s="1"/>
  <c r="W425" i="49"/>
  <c r="H10" i="49" s="1"/>
  <c r="Y110" i="49"/>
  <c r="Z89" i="49"/>
  <c r="Z110" i="49" s="1"/>
  <c r="Y205" i="49"/>
  <c r="Z203" i="49"/>
  <c r="Z205" i="49" s="1"/>
  <c r="Y187" i="49"/>
  <c r="Z145" i="49"/>
  <c r="Z156" i="49" s="1"/>
  <c r="Y156" i="49"/>
  <c r="Y24" i="49"/>
  <c r="X425" i="49"/>
  <c r="H11" i="49" s="1"/>
  <c r="Y422" i="49"/>
  <c r="Z386" i="49"/>
  <c r="Z422" i="49" s="1"/>
  <c r="Y137" i="49"/>
  <c r="Z135" i="49"/>
  <c r="Z137" i="49" s="1"/>
  <c r="Z24" i="49"/>
  <c r="Z327" i="49"/>
  <c r="Z342" i="49"/>
  <c r="Y289" i="49"/>
  <c r="T425" i="49"/>
  <c r="H7" i="49" s="1"/>
  <c r="S332" i="49"/>
  <c r="S425" i="49" s="1"/>
  <c r="H6" i="49" s="1"/>
  <c r="Z127" i="49"/>
  <c r="Z130" i="49" s="1"/>
  <c r="Y130" i="49"/>
  <c r="Y304" i="49"/>
  <c r="Z291" i="49"/>
  <c r="Z292" i="49" s="1"/>
  <c r="Y292" i="49"/>
  <c r="Z423" i="49" l="1"/>
  <c r="Y423" i="49"/>
  <c r="Y332" i="49"/>
  <c r="Y425" i="49" s="1"/>
  <c r="E6" i="49" s="1"/>
  <c r="Z332" i="49"/>
  <c r="Z425" i="49" s="1"/>
  <c r="E7" i="49" l="1"/>
  <c r="E8" i="49" s="1"/>
  <c r="E10" i="49" s="1"/>
  <c r="L19" i="48" l="1"/>
  <c r="I19" i="48"/>
  <c r="Z18" i="48"/>
  <c r="O17" i="48"/>
  <c r="R17" i="48" s="1"/>
  <c r="M17" i="48"/>
  <c r="P17" i="48" s="1"/>
  <c r="S17" i="48" s="1"/>
  <c r="O16" i="48"/>
  <c r="R16" i="48" s="1"/>
  <c r="M16" i="48"/>
  <c r="N16" i="48" s="1"/>
  <c r="J16" i="48"/>
  <c r="P16" i="48" s="1"/>
  <c r="S16" i="48" s="1"/>
  <c r="O15" i="48"/>
  <c r="R15" i="48" s="1"/>
  <c r="M15" i="48"/>
  <c r="N15" i="48" s="1"/>
  <c r="J15" i="48"/>
  <c r="P15" i="48" s="1"/>
  <c r="S15" i="48" s="1"/>
  <c r="O14" i="48"/>
  <c r="R14" i="48" s="1"/>
  <c r="M14" i="48"/>
  <c r="N14" i="48" s="1"/>
  <c r="J14" i="48"/>
  <c r="P14" i="48" s="1"/>
  <c r="S14" i="48" s="1"/>
  <c r="O13" i="48"/>
  <c r="R13" i="48" s="1"/>
  <c r="M13" i="48"/>
  <c r="N13" i="48" s="1"/>
  <c r="J13" i="48"/>
  <c r="P13" i="48" s="1"/>
  <c r="S13" i="48" s="1"/>
  <c r="O12" i="48"/>
  <c r="R12" i="48" s="1"/>
  <c r="M12" i="48"/>
  <c r="N12" i="48" s="1"/>
  <c r="J12" i="48"/>
  <c r="P12" i="48" s="1"/>
  <c r="S12" i="48" s="1"/>
  <c r="O11" i="48"/>
  <c r="R11" i="48" s="1"/>
  <c r="M11" i="48"/>
  <c r="N11" i="48" s="1"/>
  <c r="J11" i="48"/>
  <c r="P11" i="48" s="1"/>
  <c r="S11" i="48" s="1"/>
  <c r="O10" i="48"/>
  <c r="R10" i="48" s="1"/>
  <c r="M10" i="48"/>
  <c r="M19" i="48" s="1"/>
  <c r="J10" i="48"/>
  <c r="J19" i="48" s="1"/>
  <c r="X8" i="48"/>
  <c r="R19" i="48" l="1"/>
  <c r="U10" i="48"/>
  <c r="V16" i="48"/>
  <c r="Y16" i="48" s="1"/>
  <c r="V11" i="48"/>
  <c r="Y11" i="48" s="1"/>
  <c r="V14" i="48"/>
  <c r="Y14" i="48" s="1"/>
  <c r="U16" i="48"/>
  <c r="X16" i="48" s="1"/>
  <c r="V17" i="48"/>
  <c r="Y17" i="48" s="1"/>
  <c r="U11" i="48"/>
  <c r="X11" i="48" s="1"/>
  <c r="V12" i="48"/>
  <c r="Y12" i="48" s="1"/>
  <c r="U14" i="48"/>
  <c r="X14" i="48" s="1"/>
  <c r="U17" i="48"/>
  <c r="X17" i="48" s="1"/>
  <c r="V15" i="48"/>
  <c r="Y15" i="48" s="1"/>
  <c r="U13" i="48"/>
  <c r="X13" i="48" s="1"/>
  <c r="U12" i="48"/>
  <c r="X12" i="48" s="1"/>
  <c r="V13" i="48"/>
  <c r="Y13" i="48" s="1"/>
  <c r="U15" i="48"/>
  <c r="X15" i="48" s="1"/>
  <c r="K10" i="48"/>
  <c r="K11" i="48"/>
  <c r="Q11" i="48" s="1"/>
  <c r="T11" i="48" s="1"/>
  <c r="K12" i="48"/>
  <c r="Q12" i="48" s="1"/>
  <c r="T12" i="48" s="1"/>
  <c r="K13" i="48"/>
  <c r="Q13" i="48" s="1"/>
  <c r="T13" i="48" s="1"/>
  <c r="K14" i="48"/>
  <c r="Q14" i="48" s="1"/>
  <c r="T14" i="48" s="1"/>
  <c r="K15" i="48"/>
  <c r="Q15" i="48" s="1"/>
  <c r="T15" i="48" s="1"/>
  <c r="K16" i="48"/>
  <c r="Q16" i="48" s="1"/>
  <c r="T16" i="48" s="1"/>
  <c r="N17" i="48"/>
  <c r="Q17" i="48" s="1"/>
  <c r="T17" i="48" s="1"/>
  <c r="N10" i="48"/>
  <c r="P10" i="48"/>
  <c r="O19" i="48"/>
  <c r="N19" i="48" l="1"/>
  <c r="Q10" i="48"/>
  <c r="K19" i="48"/>
  <c r="W15" i="48"/>
  <c r="Z15" i="48" s="1"/>
  <c r="W14" i="48"/>
  <c r="Z14" i="48" s="1"/>
  <c r="W16" i="48"/>
  <c r="Z16" i="48" s="1"/>
  <c r="W13" i="48"/>
  <c r="Z13" i="48" s="1"/>
  <c r="U19" i="48"/>
  <c r="W12" i="48"/>
  <c r="Z12" i="48" s="1"/>
  <c r="X10" i="48"/>
  <c r="X19" i="48" s="1"/>
  <c r="W17" i="48"/>
  <c r="Z17" i="48" s="1"/>
  <c r="P19" i="48"/>
  <c r="S10" i="48"/>
  <c r="W11" i="48"/>
  <c r="Z11" i="48" s="1"/>
  <c r="Q19" i="48" l="1"/>
  <c r="T10" i="48"/>
  <c r="V10" i="48"/>
  <c r="V19" i="48" s="1"/>
  <c r="S19" i="48"/>
  <c r="W10" i="48" l="1"/>
  <c r="W19" i="48" s="1"/>
  <c r="T19" i="48"/>
  <c r="Y10" i="48"/>
  <c r="Y19" i="48" s="1"/>
  <c r="Z10" i="48" l="1"/>
  <c r="Z19" i="48" s="1"/>
  <c r="H11" i="47" l="1"/>
  <c r="F11" i="47"/>
  <c r="H10" i="47"/>
  <c r="F10" i="47"/>
  <c r="B10" i="47"/>
  <c r="H9" i="47"/>
  <c r="F9" i="47"/>
  <c r="B9" i="47"/>
  <c r="H8" i="47"/>
  <c r="F8" i="47"/>
  <c r="H7" i="47"/>
  <c r="F7" i="47"/>
  <c r="E7" i="47"/>
  <c r="B7" i="47"/>
  <c r="H6" i="47"/>
  <c r="F6" i="47"/>
  <c r="E6" i="47"/>
  <c r="E8" i="47" s="1"/>
  <c r="B6" i="47"/>
  <c r="B8" i="47" s="1"/>
</calcChain>
</file>

<file path=xl/sharedStrings.xml><?xml version="1.0" encoding="utf-8"?>
<sst xmlns="http://schemas.openxmlformats.org/spreadsheetml/2006/main" count="2558" uniqueCount="982">
  <si>
    <t>Specificatie brandverzekering van de gemeente Deventer</t>
  </si>
  <si>
    <t>Polisnummer: B0100130983</t>
  </si>
  <si>
    <t>Betreft: specificatie brandverzekering ten behoeve van het overige bezit en het primaire- en secundaire onderwijs</t>
  </si>
  <si>
    <t>Jaar:</t>
  </si>
  <si>
    <t>Promillage</t>
  </si>
  <si>
    <t>Jaarpremie</t>
  </si>
  <si>
    <t>Index cijfers</t>
  </si>
  <si>
    <t>Totaal verz. bedrag Gemeentelijk bezit:</t>
  </si>
  <si>
    <t>Totale premie excl. ass:</t>
  </si>
  <si>
    <t>Gebouwen</t>
  </si>
  <si>
    <t>Totaal verz. bedrag Onderwijs:</t>
  </si>
  <si>
    <t>Totale ass. belasting:</t>
  </si>
  <si>
    <t>Inventaris</t>
  </si>
  <si>
    <t>Totaal verz. bedrag:</t>
  </si>
  <si>
    <t>Totale premie incl. ass:</t>
  </si>
  <si>
    <t>Totale investeringen gebouwen:</t>
  </si>
  <si>
    <t>Totale investeringen inventaris:</t>
  </si>
  <si>
    <t>Adres:</t>
  </si>
  <si>
    <t>Omschrijving:</t>
  </si>
  <si>
    <t>Plaats:</t>
  </si>
  <si>
    <t>bouwaard</t>
  </si>
  <si>
    <t>dakbedekking</t>
  </si>
  <si>
    <t>Taxatie gebouwen</t>
  </si>
  <si>
    <t>Taxatie inventaris</t>
  </si>
  <si>
    <t>WBS -Code</t>
  </si>
  <si>
    <t>Investeringen
gebouwen</t>
  </si>
  <si>
    <t>Investeringen
inventaris</t>
  </si>
  <si>
    <t>Totaal</t>
  </si>
  <si>
    <t>Inventaris:</t>
  </si>
  <si>
    <t>Gemeentelijk Bezit</t>
  </si>
  <si>
    <r>
      <t xml:space="preserve">Hoofdstuk 0 - </t>
    </r>
    <r>
      <rPr>
        <b/>
        <sz val="12"/>
        <color rgb="FFFF0000"/>
        <rFont val="Arial"/>
        <family val="2"/>
      </rPr>
      <t>BB-BV</t>
    </r>
    <r>
      <rPr>
        <b/>
        <sz val="12"/>
        <color indexed="8"/>
        <rFont val="Arial"/>
        <family val="2"/>
      </rPr>
      <t>:</t>
    </r>
  </si>
  <si>
    <t xml:space="preserve">Grote Kerkhof / Hoek Polstraat                                                </t>
  </si>
  <si>
    <t>Stadhuis</t>
  </si>
  <si>
    <t>B6093003200</t>
  </si>
  <si>
    <t>Grote Kerkhof</t>
  </si>
  <si>
    <t>Stadhuis en of elders (schilderijen)</t>
  </si>
  <si>
    <t>W6307108</t>
  </si>
  <si>
    <t>Diverse locaties</t>
  </si>
  <si>
    <t>Eigendommen van Burgemeester en Wethouders</t>
  </si>
  <si>
    <t>W6212201</t>
  </si>
  <si>
    <t>Eigendommen niet nader gespecificeerd</t>
  </si>
  <si>
    <t>Hoofdstuk 1 - RS-EC-TB:</t>
  </si>
  <si>
    <t>Olthoflaan 10 + 12</t>
  </si>
  <si>
    <t xml:space="preserve">dubbel woonhuis, schuur, garage) </t>
  </si>
  <si>
    <t>B80201055</t>
  </si>
  <si>
    <t xml:space="preserve">Slinkmansweg 2 </t>
  </si>
  <si>
    <t xml:space="preserve">woning en bedrijfsgebouw  </t>
  </si>
  <si>
    <t>V67104</t>
  </si>
  <si>
    <t>woonboederij met schuren</t>
  </si>
  <si>
    <t>V67102</t>
  </si>
  <si>
    <t>Slinkmansweg 4</t>
  </si>
  <si>
    <t>V67105</t>
  </si>
  <si>
    <t>ST</t>
  </si>
  <si>
    <t>HD</t>
  </si>
  <si>
    <t>W6169105</t>
  </si>
  <si>
    <t>Omniver Daventria</t>
  </si>
  <si>
    <t xml:space="preserve">clubgebouw/tribune/kassa/en de kiosk </t>
  </si>
  <si>
    <t>W6411206</t>
  </si>
  <si>
    <t xml:space="preserve">Deventerweg 52 </t>
  </si>
  <si>
    <t xml:space="preserve">Deventerweg 54 </t>
  </si>
  <si>
    <t xml:space="preserve">Ramelestraat 2 </t>
  </si>
  <si>
    <t xml:space="preserve">voormalig noodgebouw, nu wijkgebouw (de Bekkumer)  </t>
  </si>
  <si>
    <t>Ramelestraat 8</t>
  </si>
  <si>
    <t>nieuwbouw Plataan, gebouw kunstenaars</t>
  </si>
  <si>
    <t xml:space="preserve">Ceintuurbaan    </t>
  </si>
  <si>
    <t xml:space="preserve">Bunker </t>
  </si>
  <si>
    <t>V61013</t>
  </si>
  <si>
    <t xml:space="preserve">Achter de Muren/ZP 20-20a    </t>
  </si>
  <si>
    <t>W6211615</t>
  </si>
  <si>
    <t>E6033002</t>
  </si>
  <si>
    <t>B80091400055</t>
  </si>
  <si>
    <t xml:space="preserve">Pothoofd 105,107,109    </t>
  </si>
  <si>
    <t>I80005611</t>
  </si>
  <si>
    <t>Bierstraat 54</t>
  </si>
  <si>
    <t>voormalig schoolgebouw, komt van 63-42</t>
  </si>
  <si>
    <t>W6211102</t>
  </si>
  <si>
    <t xml:space="preserve">Deensestraat 2 en 4    </t>
  </si>
  <si>
    <t>V68015</t>
  </si>
  <si>
    <t>V63999</t>
  </si>
  <si>
    <t>W6111101</t>
  </si>
  <si>
    <t>st</t>
  </si>
  <si>
    <t>hd</t>
  </si>
  <si>
    <t>W6307116</t>
  </si>
  <si>
    <t>Smyrnastraat 1</t>
  </si>
  <si>
    <t>W6212104</t>
  </si>
  <si>
    <t>Kwlaan 20, vh de Horizon</t>
  </si>
  <si>
    <t>V61082</t>
  </si>
  <si>
    <t>Huis van de Wijk</t>
  </si>
  <si>
    <t>W6211201</t>
  </si>
  <si>
    <t>Sluisstraat 4</t>
  </si>
  <si>
    <t>bedrijfspand</t>
  </si>
  <si>
    <t>I80005623</t>
  </si>
  <si>
    <t>Pothoofd 111 - 113</t>
  </si>
  <si>
    <t>I80005624</t>
  </si>
  <si>
    <t>Pothoofd 115</t>
  </si>
  <si>
    <t>I80005626</t>
  </si>
  <si>
    <t>Pothoofd 117</t>
  </si>
  <si>
    <t>I80005627</t>
  </si>
  <si>
    <t>Pothoofd 123</t>
  </si>
  <si>
    <t>I80005628</t>
  </si>
  <si>
    <t xml:space="preserve">Pothoofd 129 t/m 185 </t>
  </si>
  <si>
    <t>HAT flat</t>
  </si>
  <si>
    <t>I80005629</t>
  </si>
  <si>
    <t>Hoofdstuk 2 - Brandweer:</t>
  </si>
  <si>
    <t>schonenvaardersstraat 5</t>
  </si>
  <si>
    <t>H65020112</t>
  </si>
  <si>
    <t xml:space="preserve">Oranjelaan 63    </t>
  </si>
  <si>
    <t>Brandweergarage Diepenveen</t>
  </si>
  <si>
    <t>H65020111</t>
  </si>
  <si>
    <t>Koekendijk 7 + 9</t>
  </si>
  <si>
    <t>Brandweergarage</t>
  </si>
  <si>
    <t>H65020110</t>
  </si>
  <si>
    <t xml:space="preserve">Koekendijk 7 + 9 </t>
  </si>
  <si>
    <t xml:space="preserve">Brandweer (fietsenstalling en opslagruimte) </t>
  </si>
  <si>
    <t>Koekendijk 7-9</t>
  </si>
  <si>
    <t>zoutloods</t>
  </si>
  <si>
    <t>Hoofdstuk 4 - De Scheg:</t>
  </si>
  <si>
    <t>Sporthal de Kroon</t>
  </si>
  <si>
    <t>Sporthal de kroon</t>
  </si>
  <si>
    <t>STGO</t>
  </si>
  <si>
    <t>RU</t>
  </si>
  <si>
    <t>Lebuinuslaan 3</t>
  </si>
  <si>
    <t>Sporthal Keizerslanden</t>
  </si>
  <si>
    <t>Hoofdstuk 6 - BV-PJF-FZ:</t>
  </si>
  <si>
    <t>Grote Kerkhof 1</t>
  </si>
  <si>
    <t>HO</t>
  </si>
  <si>
    <t>Bursestraat 35/Polstraat 3, 10 en 7-9-11</t>
  </si>
  <si>
    <t>Beeld vrouw bij kantoorgebouw openbare werken</t>
  </si>
  <si>
    <t>Beeldje oude mannetje bij kantoor openbare werken</t>
  </si>
  <si>
    <t>7 Zeefdrukken bij kantoorgebouw openbare werken</t>
  </si>
  <si>
    <t>Krijger met schild  bij kantoorgebouw openbare werken</t>
  </si>
  <si>
    <t>Grote Kerkhof 4</t>
  </si>
  <si>
    <t>Grote Kerkhof 2</t>
  </si>
  <si>
    <t>Grote Kerkhof hoek Polstraat</t>
  </si>
  <si>
    <t>Schouw en Spiegel</t>
  </si>
  <si>
    <t>Stadhuis: Wankkleden (L.Wiersma)</t>
  </si>
  <si>
    <t>ST/</t>
  </si>
  <si>
    <t>HD/</t>
  </si>
  <si>
    <t>Landshuis</t>
  </si>
  <si>
    <t xml:space="preserve">Kolkmansweg    </t>
  </si>
  <si>
    <t>Gemeente Dienst,gemeente werf,</t>
  </si>
  <si>
    <t xml:space="preserve">-0-  </t>
  </si>
  <si>
    <t>V68085</t>
  </si>
  <si>
    <t xml:space="preserve">Kolkmansweg 6a    </t>
  </si>
  <si>
    <t>V61025</t>
  </si>
  <si>
    <t xml:space="preserve">Gemeentehuis, wapencollectie  nu GK 1, Deventer </t>
  </si>
  <si>
    <t>E6033001</t>
  </si>
  <si>
    <t>inventaris, stemhokjes etc.</t>
  </si>
  <si>
    <t>stadhuis GK 1</t>
  </si>
  <si>
    <t>kopieermachines (huurmachines)</t>
  </si>
  <si>
    <t xml:space="preserve">Grote Poot 2 </t>
  </si>
  <si>
    <t>huurdersbelang 1e verdieping (Societeit de Hereeniging)</t>
  </si>
  <si>
    <t>B6093003270</t>
  </si>
  <si>
    <t>Hoofdstuk 7 - Pro Truckpoint:</t>
  </si>
  <si>
    <t>Truckpoint A1</t>
  </si>
  <si>
    <t>V65820</t>
  </si>
  <si>
    <t>Hoofdstuk 47 - RS-SI-RE:</t>
  </si>
  <si>
    <t>Prins Bernhardsluis</t>
  </si>
  <si>
    <t>T625100001</t>
  </si>
  <si>
    <t>Hanzebruggen</t>
  </si>
  <si>
    <t>ma</t>
  </si>
  <si>
    <t xml:space="preserve">  </t>
  </si>
  <si>
    <t xml:space="preserve">worp toilettengebouw  </t>
  </si>
  <si>
    <t>T628500051</t>
  </si>
  <si>
    <t xml:space="preserve">Stationsstraat2+2a
</t>
  </si>
  <si>
    <t>vogelverblijf/berenverblijf/pauwenverblijf/muziekkeopel/Vogeleiland/palviljoen van hout met horecabestemming</t>
  </si>
  <si>
    <t>T6.285.0901.1</t>
  </si>
  <si>
    <t xml:space="preserve">Roeterdsweg    </t>
  </si>
  <si>
    <t>Uitvaartcentrum, Lijkenhuisje</t>
  </si>
  <si>
    <t>T633203040</t>
  </si>
  <si>
    <t xml:space="preserve"> Tjoenerhof    </t>
  </si>
  <si>
    <t>Uitvaartcentrum, Aula begraafplaats</t>
  </si>
  <si>
    <t>T633203010</t>
  </si>
  <si>
    <t>Deventerweg 8-A</t>
  </si>
  <si>
    <t>T633203030</t>
  </si>
  <si>
    <t xml:space="preserve">Bergpoortstraat 191 (icl. Bergsingel 79 en nr. 83) </t>
  </si>
  <si>
    <t>R5202000999</t>
  </si>
  <si>
    <t xml:space="preserve"> Bergpoortstraat 191 (incl. Bergsingel 79 en 83) </t>
  </si>
  <si>
    <t>archeologische collectie</t>
  </si>
  <si>
    <t xml:space="preserve"> st</t>
  </si>
  <si>
    <t xml:space="preserve">Hanzeweg nabij 42T2 </t>
  </si>
  <si>
    <t>rioolgemaal Bergweide bovenbouw</t>
  </si>
  <si>
    <t>T632200107</t>
  </si>
  <si>
    <t>Douwelerkolk 2T</t>
  </si>
  <si>
    <t>rioolvoorziening bovenbouw gemaal Groot Colmschate</t>
  </si>
  <si>
    <t xml:space="preserve">st </t>
  </si>
  <si>
    <t>bovenbouw rioolgemaal Vijfhoek</t>
  </si>
  <si>
    <t>Marsmangaarde 84 T</t>
  </si>
  <si>
    <t>bovenbouw rioolgemaal Platvoet</t>
  </si>
  <si>
    <t xml:space="preserve">Pothoofd 1T </t>
  </si>
  <si>
    <t>toiletten/bovenbouw Vijzelgemaal Pothoofd</t>
  </si>
  <si>
    <t>Roessinkspad nabij 4T</t>
  </si>
  <si>
    <t>bovenbouwriool gemaal Roessinkspad</t>
  </si>
  <si>
    <t>Schapenzandweg 13T</t>
  </si>
  <si>
    <t>bovenbouw gemaal</t>
  </si>
  <si>
    <t xml:space="preserve">Hagenvoorderdijk 1T </t>
  </si>
  <si>
    <t>rioolgemaal bovenbouw</t>
  </si>
  <si>
    <t>Hoofdstuk 50 - RS-SI-RE:</t>
  </si>
  <si>
    <t>Zweedsestraat 21 t/m 47</t>
  </si>
  <si>
    <t>14 woonw. Standplaatsen</t>
  </si>
  <si>
    <t>Stalpaert vd. Wielenstraat 2</t>
  </si>
  <si>
    <t>1 standplaats</t>
  </si>
  <si>
    <t>Hoofdstuk 51 - RS-SI-RE:</t>
  </si>
  <si>
    <t>keizerspad 6</t>
  </si>
  <si>
    <t>Zweedsestraat 45</t>
  </si>
  <si>
    <t>MA</t>
  </si>
  <si>
    <t>Zweedsestraat 47</t>
  </si>
  <si>
    <t>woonwagen</t>
  </si>
  <si>
    <t>Hoofdstuk 58 - RS-SI-MM - Open jong. Centrum:</t>
  </si>
  <si>
    <t>Bagynenstraat 9-11</t>
  </si>
  <si>
    <t>Open jongeren centrum (direktiekeet HO/MA)</t>
  </si>
  <si>
    <t>W6307101</t>
  </si>
  <si>
    <t xml:space="preserve">Muggeplein 9   </t>
  </si>
  <si>
    <t>Buurthuis, infirmerie</t>
  </si>
  <si>
    <t>W6211101</t>
  </si>
  <si>
    <t xml:space="preserve">Zwaluwenburg 2    </t>
  </si>
  <si>
    <t>Jongerencentrum bij wijkcentrum Polakkers</t>
  </si>
  <si>
    <t>Hoofdstuk 66 - ST-SAB:</t>
  </si>
  <si>
    <t>Klooster 3</t>
  </si>
  <si>
    <t>Klooster Zuid, archiefstukken</t>
  </si>
  <si>
    <t>W6311712</t>
  </si>
  <si>
    <t>Klooster Zuid, Gem. Archiefdienst</t>
  </si>
  <si>
    <t>o = W6311712
i = W6311711</t>
  </si>
  <si>
    <t>Klooster Zuid, Gem. Archiefdienst, Leggers Deventer Dagblad 1180-1980</t>
  </si>
  <si>
    <t>Hoofdstuk 67 - RS-SI-MM - Overgelder:</t>
  </si>
  <si>
    <t>Diepenveenseweg 136</t>
  </si>
  <si>
    <t>Huishoudschool, naar VG (87-686)</t>
  </si>
  <si>
    <t>Hoofdstuk 69 - ST-Musea:</t>
  </si>
  <si>
    <t xml:space="preserve">Brink 56   </t>
  </si>
  <si>
    <t>W6321101</t>
  </si>
  <si>
    <t>W6321104</t>
  </si>
  <si>
    <t>Brink 47</t>
  </si>
  <si>
    <t>W6321102</t>
  </si>
  <si>
    <t>Hoofdstuk 70 - ST Atheneum Bib.:</t>
  </si>
  <si>
    <t>Het Klooster 12</t>
  </si>
  <si>
    <t>W6311711</t>
  </si>
  <si>
    <t>W6307135</t>
  </si>
  <si>
    <t>diverse locaties</t>
  </si>
  <si>
    <t>W6169104</t>
  </si>
  <si>
    <t>Hoofdstuik 73 - RS-SI-MM - Speeltuinen:</t>
  </si>
  <si>
    <t>Smyrnastraat</t>
  </si>
  <si>
    <t>Speeltuin + blokhut</t>
  </si>
  <si>
    <t>Zutphenselaan</t>
  </si>
  <si>
    <t>Buurtgebouw/speeltuin/wijk 16</t>
  </si>
  <si>
    <t>W6212101</t>
  </si>
  <si>
    <t xml:space="preserve">speeltuin de  Hoven, hertaxatie Gerrit  Dijkman  </t>
  </si>
  <si>
    <t xml:space="preserve">Putmanstraat 1b  </t>
  </si>
  <si>
    <t>Toezichtgebouw Tuindorp</t>
  </si>
  <si>
    <t xml:space="preserve">Rielerweg 110   </t>
  </si>
  <si>
    <t>Driehoek + veranda</t>
  </si>
  <si>
    <t>Rivierenwijk</t>
  </si>
  <si>
    <t xml:space="preserve">diverse speeltuinen speeltoestellen   </t>
  </si>
  <si>
    <t>Putmanstraat 1b</t>
  </si>
  <si>
    <t>Tuindorp</t>
  </si>
  <si>
    <t xml:space="preserve">De Zwolsewijk  </t>
  </si>
  <si>
    <t>Kersenstraat 2</t>
  </si>
  <si>
    <t>De Ijssel-2 dierenverblijven</t>
  </si>
  <si>
    <t xml:space="preserve">Zutphenselaan 18 </t>
  </si>
  <si>
    <t>veilige ondergrond (Wijk 16)</t>
  </si>
  <si>
    <t>Hoofdstuk 74 - RS-SI-MM - Sport:</t>
  </si>
  <si>
    <t>Kunstgrasvelden/pomphok</t>
  </si>
  <si>
    <t>BE</t>
  </si>
  <si>
    <t>Rielerenk 2</t>
  </si>
  <si>
    <t>sportvelden keizerslanden, mavo-garagebox type b,</t>
  </si>
  <si>
    <t>be</t>
  </si>
  <si>
    <t>bitu</t>
  </si>
  <si>
    <t>sportvelden keizerslanden, mavo-garagebox type a</t>
  </si>
  <si>
    <t>Bredenhorst 185</t>
  </si>
  <si>
    <t>Sportvelden Borgele Kleed- en Clubgebouw, kaartverkoopruimte en pompruimte, RDC</t>
  </si>
  <si>
    <t>Rielerenk</t>
  </si>
  <si>
    <t>Sportvelden Kleedgebouw Go-Ahead</t>
  </si>
  <si>
    <t>BI</t>
  </si>
  <si>
    <t>Sportvelden Kleedgebouw Hellas</t>
  </si>
  <si>
    <t>Sportlaan</t>
  </si>
  <si>
    <t>Kleedgebouw bij voetbalvelden, bij clubgebouw Sallandia</t>
  </si>
  <si>
    <t xml:space="preserve">Sportcomplex Colmschate-Noord St Hockey Accom Dev Hockey Ver </t>
  </si>
  <si>
    <t xml:space="preserve">Meesterpad 1    </t>
  </si>
  <si>
    <t>Gymlokaal</t>
  </si>
  <si>
    <t>W6111201</t>
  </si>
  <si>
    <t xml:space="preserve">Oudendijk 6 </t>
  </si>
  <si>
    <t>Zwembad Looermark</t>
  </si>
  <si>
    <t>W6402201</t>
  </si>
  <si>
    <t>Tennispark, Kleedaccomodatie</t>
  </si>
  <si>
    <t>Pr. Margrietlaan 14</t>
  </si>
  <si>
    <t xml:space="preserve">Sporthal de Uutvlog </t>
  </si>
  <si>
    <t>W6402302</t>
  </si>
  <si>
    <t>Sportvelden Colmschaterstraatweg incl. hekwerken,lichtmasten, sportinventarisgebruiker; Honk-softbalver. The Eagles en SV Schalkhaar</t>
  </si>
  <si>
    <t>David Wijnveldtweg 4</t>
  </si>
  <si>
    <t>KDF en Cricket UD, clubhuis, bestuurskamer, kleedkamers en 3 garageboxen</t>
  </si>
  <si>
    <t>clubgebouw VV CJV</t>
  </si>
  <si>
    <t>Nico Bolkesteinlaan 8</t>
  </si>
  <si>
    <t>clubgebouw Tukse Kracht</t>
  </si>
  <si>
    <t>Hoofdstuk 75 - Openb. leeszaal:</t>
  </si>
  <si>
    <t>Centrale Bibliotheek, Mediacollectieen, computerapparatuur, Zelfbedieningsbal.</t>
  </si>
  <si>
    <t>Flora 259</t>
  </si>
  <si>
    <t>Colmschate, Bibliotheekgedeelte, Mediocollectie en computerapparatuur, zelfbed. Balies</t>
  </si>
  <si>
    <t>W6111103</t>
  </si>
  <si>
    <t xml:space="preserve">D'ter Multifunctioneel geb. bilbliotheekinventaris, mediacollectie en computer app. </t>
  </si>
  <si>
    <t xml:space="preserve">Bibliotheek </t>
  </si>
  <si>
    <t>V68001</t>
  </si>
  <si>
    <t xml:space="preserve">Oerdijk 149   </t>
  </si>
  <si>
    <t>filiaal Okkenbroek,media, apparatuur filiaal in school de Wereldwijzer</t>
  </si>
  <si>
    <t>W6211109</t>
  </si>
  <si>
    <t>Bathmenseweg 22</t>
  </si>
  <si>
    <t>Lettele in winkel Binnenenbuitenspeelgoed, app./collctie/etc.</t>
  </si>
  <si>
    <t>coll.banden, app, etc.</t>
  </si>
  <si>
    <t>Klooster 12</t>
  </si>
  <si>
    <t>Atheneumbieb.</t>
  </si>
  <si>
    <t>W6242101</t>
  </si>
  <si>
    <t>Hoofdstuk 80 - RS-SI-MM:</t>
  </si>
  <si>
    <t xml:space="preserve">Veenweg 19  </t>
  </si>
  <si>
    <t>Deventer ROA-Regeling</t>
  </si>
  <si>
    <t>Schoolstraat 46</t>
  </si>
  <si>
    <t xml:space="preserve">Honthorststraat 31    </t>
  </si>
  <si>
    <t xml:space="preserve">Sanatoriumstraat 37    </t>
  </si>
  <si>
    <t xml:space="preserve">Nijhoffgaarde 47    </t>
  </si>
  <si>
    <t xml:space="preserve">J Wagenaarlaan 137    </t>
  </si>
  <si>
    <t xml:space="preserve">Boevinckstraat 2    </t>
  </si>
  <si>
    <t xml:space="preserve">Johan van Vlotenlaan 109    </t>
  </si>
  <si>
    <t xml:space="preserve">Graaf Florisstraat 47    </t>
  </si>
  <si>
    <t xml:space="preserve">Goudriaanpad 10    </t>
  </si>
  <si>
    <t>woonhuis t.b.v asielzoekers</t>
  </si>
  <si>
    <t xml:space="preserve">Meiboomstraat 77    </t>
  </si>
  <si>
    <t>Hoofdstuk 85 - RS-SI-GB:</t>
  </si>
  <si>
    <t>Plantsoen dierenverblijf, hertenkamp</t>
  </si>
  <si>
    <t>RT</t>
  </si>
  <si>
    <t>De Worp 12</t>
  </si>
  <si>
    <t>Campinggebouwhuurder, Ide Max BV</t>
  </si>
  <si>
    <t>HT</t>
  </si>
  <si>
    <t>Hoofdstuk 87 - RS-EC-VMG:</t>
  </si>
  <si>
    <t>Roesinkpad 4</t>
  </si>
  <si>
    <t>V68044</t>
  </si>
  <si>
    <t>V61048</t>
  </si>
  <si>
    <t xml:space="preserve">lange zandstraat 15  </t>
  </si>
  <si>
    <t>W6251501</t>
  </si>
  <si>
    <t>Lange zandstraat 13</t>
  </si>
  <si>
    <t xml:space="preserve">wittenstein 130  </t>
  </si>
  <si>
    <t>V61054</t>
  </si>
  <si>
    <t>Brink 21</t>
  </si>
  <si>
    <t>Dagschool voor volwassenen</t>
  </si>
  <si>
    <t>V61010</t>
  </si>
  <si>
    <t>Polstraat 48</t>
  </si>
  <si>
    <t>kantoor in gebruik voor kabelomroep Deventer en Verenigingen</t>
  </si>
  <si>
    <t>W6011601</t>
  </si>
  <si>
    <t>Rielerweg 234-236</t>
  </si>
  <si>
    <t>V68041</t>
  </si>
  <si>
    <t xml:space="preserve">schietv. Ons Genoegen </t>
  </si>
  <si>
    <t>Diepenveenseweg 78</t>
  </si>
  <si>
    <t>woning</t>
  </si>
  <si>
    <t xml:space="preserve"> </t>
  </si>
  <si>
    <t>V68017</t>
  </si>
  <si>
    <t>Diepenveenseweg 80</t>
  </si>
  <si>
    <t>V68018</t>
  </si>
  <si>
    <t xml:space="preserve">Dortherweg 13    </t>
  </si>
  <si>
    <t>Dienstwoning Averlose Houtweg 14b</t>
  </si>
  <si>
    <t>beheerder begraafplaats</t>
  </si>
  <si>
    <t>V68008</t>
  </si>
  <si>
    <t>Wechelerweg 52-52A</t>
  </si>
  <si>
    <t>C8310402055</t>
  </si>
  <si>
    <t>clubgebouw Tukse Kracht naar 74-60</t>
  </si>
  <si>
    <t>B80097055</t>
  </si>
  <si>
    <t>F. van Blankenheimstraat 17</t>
  </si>
  <si>
    <t>Kolkmansweg 38</t>
  </si>
  <si>
    <t>woonhuis/schuren</t>
  </si>
  <si>
    <t>Kwlaan 20</t>
  </si>
  <si>
    <t>de Horizon, 2 tijd. Lokalen</t>
  </si>
  <si>
    <t>blik</t>
  </si>
  <si>
    <t>Zutphenseweg 6</t>
  </si>
  <si>
    <t>2 woningen (gebouw 3 + 4)</t>
  </si>
  <si>
    <t>B80701752</t>
  </si>
  <si>
    <t xml:space="preserve"> Zutphenseweg 6/8</t>
  </si>
  <si>
    <t>woning + opslagloods (gebouwnr. 8 + 9)tegen sloopkosten</t>
  </si>
  <si>
    <t>B80701757</t>
  </si>
  <si>
    <t xml:space="preserve">Zuiderzeestr. 2  </t>
  </si>
  <si>
    <t>grijze Silo, garage/werkplaats = 2 gsm zendmastinstall.</t>
  </si>
  <si>
    <t>Olthoflaan 27, 7418 HE</t>
  </si>
  <si>
    <t>B80098055</t>
  </si>
  <si>
    <t>V61029</t>
  </si>
  <si>
    <t>woonhuis</t>
  </si>
  <si>
    <t xml:space="preserve">Fonteinkruid 61=Flora 193 </t>
  </si>
  <si>
    <t>activiteitencentrum/jeugdhonk 1 adres met twee ingangen</t>
  </si>
  <si>
    <t>W6211107</t>
  </si>
  <si>
    <t>Hanzeweg 19</t>
  </si>
  <si>
    <t>bedrijfspand in gebruik door het GroenBedrijf</t>
  </si>
  <si>
    <t>Hoofstuk 88 - RS-SI-GB:</t>
  </si>
  <si>
    <t>Pothoofd 193 (oud 139)</t>
  </si>
  <si>
    <t>I80005621</t>
  </si>
  <si>
    <t xml:space="preserve">sluisstraat 6   </t>
  </si>
  <si>
    <t>fabrieksgebouw met aanhorigheden (bierbrouwerij/proeflokaal)</t>
  </si>
  <si>
    <t>I80005601</t>
  </si>
  <si>
    <t>Pothoofd 189</t>
  </si>
  <si>
    <t>tussenwoning met vrijstaande schuur</t>
  </si>
  <si>
    <t>I80005619</t>
  </si>
  <si>
    <t xml:space="preserve">Pothoofd 125  </t>
  </si>
  <si>
    <t>I80005616</t>
  </si>
  <si>
    <t xml:space="preserve">Pothoofd 187  </t>
  </si>
  <si>
    <t>I80005618</t>
  </si>
  <si>
    <t xml:space="preserve">Pothoofd 119 en 121  </t>
  </si>
  <si>
    <t>I80005614</t>
  </si>
  <si>
    <t xml:space="preserve">Pothoofd 191  </t>
  </si>
  <si>
    <t>I80005620</t>
  </si>
  <si>
    <t xml:space="preserve">Pothoofd 127    </t>
  </si>
  <si>
    <t>I80005617</t>
  </si>
  <si>
    <t>Hoofdstuk 89 - RS-SI-GB:</t>
  </si>
  <si>
    <t>steigercomplex Rembrandtkade (de Waterlijn)</t>
  </si>
  <si>
    <t>T625000000</t>
  </si>
  <si>
    <t>Hoofdstuk 90 - Schouwburg LB:</t>
  </si>
  <si>
    <t>Leeuwenbrug 2</t>
  </si>
  <si>
    <t>Theater</t>
  </si>
  <si>
    <t>7411 TJ</t>
  </si>
  <si>
    <t>Theatercafe incl. koelbuffeten</t>
  </si>
  <si>
    <t>Hoofdstuk 94 - IBL Vastgoed:</t>
  </si>
  <si>
    <t>Noordenbergstraat 1</t>
  </si>
  <si>
    <t>Muziektheater &amp; stadstoren opstal + inventaris</t>
  </si>
  <si>
    <t>W6307131</t>
  </si>
  <si>
    <t>Bibliotheek Deventer</t>
  </si>
  <si>
    <t xml:space="preserve">Bodenloods </t>
  </si>
  <si>
    <t>Zwaluwenburg 2 + 4</t>
  </si>
  <si>
    <t>Bedrijfsverzamelgebouw Wijkcentrum/verhuur/muziekschool/BSO</t>
  </si>
  <si>
    <t>W6307133</t>
  </si>
  <si>
    <t>Scheepvaartstraat 7 t/m 13</t>
  </si>
  <si>
    <t>Oude werkplaats/opslagloods/verhuur</t>
  </si>
  <si>
    <t>W6307134</t>
  </si>
  <si>
    <t>Hoofdstuk 97 - RS-SI-VMG:</t>
  </si>
  <si>
    <t>Bolwerksweg 4</t>
  </si>
  <si>
    <t>Molen</t>
  </si>
  <si>
    <t>HOST</t>
  </si>
  <si>
    <t>Bolwerkseweg</t>
  </si>
  <si>
    <t>Molenaarswoning</t>
  </si>
  <si>
    <t>V68002</t>
  </si>
  <si>
    <t>Bolkwerkseweg</t>
  </si>
  <si>
    <t>schuur en garage</t>
  </si>
  <si>
    <t>St. Lebuinuskerk, toren met koepel</t>
  </si>
  <si>
    <t>St. Lebuinuskerk, toren speel en uurwerk met toebehoren</t>
  </si>
  <si>
    <t>Bergkerkplein 14</t>
  </si>
  <si>
    <t>voormalige kerk met torenspitsen en kosterwoning</t>
  </si>
  <si>
    <t>Grote Kerkhof / Hoek Polstraat</t>
  </si>
  <si>
    <t>Registerburgelijke stand</t>
  </si>
  <si>
    <t xml:space="preserve">Dorpshuis, Gymnastiekmaterialen    </t>
  </si>
  <si>
    <t>W6211105</t>
  </si>
  <si>
    <t xml:space="preserve">Multifunc Accomodatie Vijfhoek wijkcentrum    </t>
  </si>
  <si>
    <t>W6211103</t>
  </si>
  <si>
    <t xml:space="preserve">Multifunc Accomodatie Vijfhoek peuterspeelzalen    </t>
  </si>
  <si>
    <t xml:space="preserve">Multifunc Accomodatie Vijfhoek   gymzalen    </t>
  </si>
  <si>
    <t xml:space="preserve">Polstraat 8-10  </t>
  </si>
  <si>
    <t xml:space="preserve">Verslaafdenopvang   </t>
  </si>
  <si>
    <t>W6011109</t>
  </si>
  <si>
    <t>Bolwerksweg 6</t>
  </si>
  <si>
    <t xml:space="preserve">bezoekersruimte Bolwerksmolenuitbreiding van bestaand zaagloods en bezoekersruimte </t>
  </si>
  <si>
    <t xml:space="preserve">Schoolstraat 6-A   </t>
  </si>
  <si>
    <t>Kerkplein 3</t>
  </si>
  <si>
    <t>kerktoren</t>
  </si>
  <si>
    <t>W6307109</t>
  </si>
  <si>
    <t xml:space="preserve">Van Hetenstraat 108-110 </t>
  </si>
  <si>
    <t>Wijkwinkel Wijk 4</t>
  </si>
  <si>
    <t>servicepunt Lettele,</t>
  </si>
  <si>
    <t>buiten objecten, diverse (bronzen) kunstobjecten</t>
  </si>
  <si>
    <t>Zonnepanelen Vijfhoek</t>
  </si>
  <si>
    <t>E6355010</t>
  </si>
  <si>
    <t>Hoofdstuk 98 - RS-EC-TB:</t>
  </si>
  <si>
    <t xml:space="preserve">garage Leeuwenbrug app.    </t>
  </si>
  <si>
    <t>E6232012</t>
  </si>
  <si>
    <t>Wilhelminabrug</t>
  </si>
  <si>
    <t>parkeergarage</t>
  </si>
  <si>
    <t>E6232015</t>
  </si>
  <si>
    <t>Totaal Gemeentelijk Bezit</t>
  </si>
  <si>
    <t>Primair en Secundair Onderwijs:</t>
  </si>
  <si>
    <t>Hoofdstuk 53 - RS-SI-MM - Spec. onderwijs:</t>
  </si>
  <si>
    <t>Van Hetenstraat 59-61</t>
  </si>
  <si>
    <t>W6111104</t>
  </si>
  <si>
    <t>Splithofstraat 1</t>
  </si>
  <si>
    <t>Rubenstraat 6</t>
  </si>
  <si>
    <t>VSO de Linde</t>
  </si>
  <si>
    <t>VSO de Linde noodlokalen t.o. school A. Cuypstraat 11, 7412 TN</t>
  </si>
  <si>
    <t xml:space="preserve">Dorrestraat 1 </t>
  </si>
  <si>
    <t>V61077</t>
  </si>
  <si>
    <t>Hoofdstuk 61 - RS-SI-MM - Overige scholen:</t>
  </si>
  <si>
    <t xml:space="preserve"> Bettinkdijk 3-achter</t>
  </si>
  <si>
    <t xml:space="preserve">t Krummelhuus, peuterspeelzaal  </t>
  </si>
  <si>
    <t>Hoofdstuk 62 - RS-SI-MM - Openb. onderwijs:</t>
  </si>
  <si>
    <t>Bagynenstraat 13</t>
  </si>
  <si>
    <t>Hagenpoortschool, incl. rijwielberging en leermiddelen</t>
  </si>
  <si>
    <t xml:space="preserve">gymnastiek lokaal   </t>
  </si>
  <si>
    <t>p. de hooghstraat 2 / Van Vlotenlaan 1</t>
  </si>
  <si>
    <t>Cees wilkeshuisl/noodlokalenunit</t>
  </si>
  <si>
    <t>Langestraat 1</t>
  </si>
  <si>
    <t>Hovenschool</t>
  </si>
  <si>
    <t>dubi</t>
  </si>
  <si>
    <t>Hovenschool, gymnastieklokaal</t>
  </si>
  <si>
    <t>Colmschate De Kuip, gymnastieklokaal</t>
  </si>
  <si>
    <t>Rielerweg 174</t>
  </si>
  <si>
    <t>het roessink</t>
  </si>
  <si>
    <t>gymnastieklokaal</t>
  </si>
  <si>
    <t>bi</t>
  </si>
  <si>
    <t>Dreef</t>
  </si>
  <si>
    <t>Multifunctioneel gebouw De Polakkers, Twee gymnastieklokalen</t>
  </si>
  <si>
    <t>brinkpoortstraat 7</t>
  </si>
  <si>
    <t>gymzaal = speellokaal</t>
  </si>
  <si>
    <t>Venninkweg 1</t>
  </si>
  <si>
    <t>Openbare Basisschool Kolmenscate</t>
  </si>
  <si>
    <t xml:space="preserve">Duivengang   </t>
  </si>
  <si>
    <t>Broederenstraat 18</t>
  </si>
  <si>
    <t>Windroos 1-8</t>
  </si>
  <si>
    <t>Bakkerskamp 4</t>
  </si>
  <si>
    <t>OBS De Sleutel , berging</t>
  </si>
  <si>
    <t xml:space="preserve">Slingerbos 2  </t>
  </si>
  <si>
    <t xml:space="preserve">OBS Het Slingerbos, berging  </t>
  </si>
  <si>
    <t xml:space="preserve"> Slingerbos 2    </t>
  </si>
  <si>
    <t>OBS Het Slingerbos</t>
  </si>
  <si>
    <t xml:space="preserve"> Bakkerskamp 4</t>
  </si>
  <si>
    <t>OBS Het Sleutel</t>
  </si>
  <si>
    <t xml:space="preserve"> Bakkerskamp 4, fietsenstalling    </t>
  </si>
  <si>
    <t>Openbare school De Sleutel: fietsenstalling</t>
  </si>
  <si>
    <t xml:space="preserve"> Andriessenplein 13    </t>
  </si>
  <si>
    <t>OBS De Wizard</t>
  </si>
  <si>
    <t xml:space="preserve"> Schoolstraat 11</t>
  </si>
  <si>
    <t xml:space="preserve">obs De Dorpsschool, 14 lokalen  </t>
  </si>
  <si>
    <t>Obs De Dorpsschool</t>
  </si>
  <si>
    <t>De Dorpsschool, oudercommissie</t>
  </si>
  <si>
    <t>Obs De Looschool</t>
  </si>
  <si>
    <t>o = B80097055
i = W6111104</t>
  </si>
  <si>
    <t xml:space="preserve">mediacollectie op basisscholen, digiborden,touchscreens, notebooks, chromebooks </t>
  </si>
  <si>
    <t>Kon. Wilhelminalaan 16</t>
  </si>
  <si>
    <t>h</t>
  </si>
  <si>
    <t xml:space="preserve">h </t>
  </si>
  <si>
    <t>zonnepanelen op 36 scholen</t>
  </si>
  <si>
    <t xml:space="preserve"> Zaanstraat 1</t>
  </si>
  <si>
    <t>Hoofdstuk 63 - RS-SI-MM - Bijz. basisopvang:</t>
  </si>
  <si>
    <t>Oudaenstraat 3</t>
  </si>
  <si>
    <t>Montessorisschool, 2 noodlokalen</t>
  </si>
  <si>
    <t>wittenstein 128</t>
  </si>
  <si>
    <t>Enkdwarsstraat 5</t>
  </si>
  <si>
    <t xml:space="preserve">zwaluwenburg 10 </t>
  </si>
  <si>
    <t xml:space="preserve">bosanemoon 30 </t>
  </si>
  <si>
    <t>Jac. van Deventerstraat 10</t>
  </si>
  <si>
    <t>dwaita, met rijwielberging</t>
  </si>
  <si>
    <t>Sinthenstraat 79</t>
  </si>
  <si>
    <t>Adwaita, incl. rijwielberging</t>
  </si>
  <si>
    <t>Spijkerpad 1</t>
  </si>
  <si>
    <t>Kerkstraat 3</t>
  </si>
  <si>
    <t>Adwaita, met rijwielberging</t>
  </si>
  <si>
    <t>zwaluwenburg 6</t>
  </si>
  <si>
    <t>Eikvaren 41</t>
  </si>
  <si>
    <t xml:space="preserve">brinkpoortstraat 7  </t>
  </si>
  <si>
    <t>van lithstraat 1</t>
  </si>
  <si>
    <t>trespa/
betonvloer</t>
  </si>
  <si>
    <t>oosterstraat 3</t>
  </si>
  <si>
    <t>de vrije school</t>
  </si>
  <si>
    <t>oosterstraat 3a</t>
  </si>
  <si>
    <t>oosterstraat 3b</t>
  </si>
  <si>
    <t>Eekhoorn 10</t>
  </si>
  <si>
    <t xml:space="preserve"> Oerdijk 149</t>
  </si>
  <si>
    <t xml:space="preserve">Bathmenseweg 39 </t>
  </si>
  <si>
    <t xml:space="preserve">RK Basisschool Sancta Maria, Lettele,rijwielstalling  </t>
  </si>
  <si>
    <t>RK Basisschool Sancta Maria, Lettele, berging</t>
  </si>
  <si>
    <t>RK Basisschool Sancta Maria, Lettele</t>
  </si>
  <si>
    <t xml:space="preserve">Molenweg 53    </t>
  </si>
  <si>
    <t>RK Basisschool de Zonnewijzer</t>
  </si>
  <si>
    <t xml:space="preserve">Pastoorsdijk 9 </t>
  </si>
  <si>
    <t>RK Basisschool Nicolaas</t>
  </si>
  <si>
    <t xml:space="preserve">RK basisschool Sancta Maria,berging enz </t>
  </si>
  <si>
    <t xml:space="preserve"> Andriessenplein 12    </t>
  </si>
  <si>
    <t xml:space="preserve">Andriessenplein 22    </t>
  </si>
  <si>
    <t>De Rank</t>
  </si>
  <si>
    <t xml:space="preserve">Andriessenplein 4    </t>
  </si>
  <si>
    <t>Pr. Constantijnlaan 1</t>
  </si>
  <si>
    <t>Obs De Rythmeen, noodlokalen</t>
  </si>
  <si>
    <t xml:space="preserve">Andriessenplein 22 (voorheen Venninkweg)  </t>
  </si>
  <si>
    <t>semi-permanente noodlokalen unit</t>
  </si>
  <si>
    <t>W6169101</t>
  </si>
  <si>
    <t>Totaal Primair- en Secundair Onderwijs</t>
  </si>
  <si>
    <t>Totaal gemeentelijk bezit en Primair- en Secundair Onderwijs</t>
  </si>
  <si>
    <t>Leo Halleweg</t>
  </si>
  <si>
    <t>18-12-2019</t>
  </si>
  <si>
    <t>22-03-2019</t>
  </si>
  <si>
    <t>Stromarkt 17, 18, 18A</t>
  </si>
  <si>
    <t>11-11-2020</t>
  </si>
  <si>
    <t>Stromarkt 17, 18, 18a</t>
  </si>
  <si>
    <t>milieucentrum Ulebelt, infocentrum, bso, zalen, kapschuren</t>
  </si>
  <si>
    <t>dorpshuis/cultuurhuus</t>
  </si>
  <si>
    <t xml:space="preserve">Mr HF de Boerlaan 21107 / Oostzeestraat 1 en Scheepv str 4en 4a) plus   Scheepvaartstr.6 
21-03-19 Scheepvaartstr. </t>
  </si>
  <si>
    <t>Somervaartpad 2</t>
  </si>
  <si>
    <t>vg</t>
  </si>
  <si>
    <t>Nico Bolkesteinlaan  7416 SG8</t>
  </si>
  <si>
    <t>Molbergsteeg 1, 7418 HD</t>
  </si>
  <si>
    <t>Maatmansweg 5, 7425 NC</t>
  </si>
  <si>
    <t>Bathmenseweg 22, 7434 PZ</t>
  </si>
  <si>
    <t>team</t>
  </si>
  <si>
    <t>Spuipad 1</t>
  </si>
  <si>
    <t>Zandweerd 3</t>
  </si>
  <si>
    <t>V67076</t>
  </si>
  <si>
    <t>Schoolstraat 25, 7437 AE</t>
  </si>
  <si>
    <t>Keizerslanden Gr Florislaan 3, 7415 LK</t>
  </si>
  <si>
    <t>bieb</t>
  </si>
  <si>
    <t>FZ</t>
  </si>
  <si>
    <t>SP</t>
  </si>
  <si>
    <t>Panta Rhei en Tintaan"</t>
  </si>
  <si>
    <t>De Ontdekking</t>
  </si>
  <si>
    <t>De Vijfer</t>
  </si>
  <si>
    <t xml:space="preserve">Oerdijk 149 </t>
  </si>
  <si>
    <t>gehuurde inventaris van Ons Centrum</t>
  </si>
  <si>
    <t>Wij de Wereld</t>
  </si>
  <si>
    <t>Eerste Deventer Montessorischool</t>
  </si>
  <si>
    <t>Deventer Leerschool</t>
  </si>
  <si>
    <t>Wereldwijzer locatie Okkenbroek</t>
  </si>
  <si>
    <t>Eerste Deventer Montessorischool 2 noodlok.</t>
  </si>
  <si>
    <t>Kincentrum Kleurrijk</t>
  </si>
  <si>
    <t>Het Palet</t>
  </si>
  <si>
    <t xml:space="preserve">Het Palet </t>
  </si>
  <si>
    <t>ISK Etty Hillesum Lyceum</t>
  </si>
  <si>
    <t>De Olijfboom</t>
  </si>
  <si>
    <t>gebouw is naar Vastgoed 1-1-2021</t>
  </si>
  <si>
    <t>Montessorisschool Oudaenstraat</t>
  </si>
  <si>
    <t>Kindcentrum Rivierenwijk</t>
  </si>
  <si>
    <t xml:space="preserve">De Zonnebloem </t>
  </si>
  <si>
    <t>langestraat 1 bij</t>
  </si>
  <si>
    <t>Langestraat 1 by</t>
  </si>
  <si>
    <t>Bloemendalseweg 1b</t>
  </si>
  <si>
    <t xml:space="preserve">Smyrnastraat 1b </t>
  </si>
  <si>
    <t>Klein Planeet, locatie Rielerweg</t>
  </si>
  <si>
    <t>Kleine Planeet, locatie Smyrnastraat</t>
  </si>
  <si>
    <t>Zwaluwenburg 4a</t>
  </si>
  <si>
    <t>Schoolstraat 11</t>
  </si>
  <si>
    <t>Bettinksdijk 1</t>
  </si>
  <si>
    <t>VSO-school Deventer</t>
  </si>
  <si>
    <t>W6211104</t>
  </si>
  <si>
    <t>schoolgebouw staat per 1-8-2022 leeg</t>
  </si>
  <si>
    <t>Groenewold 182-184-186-188</t>
  </si>
  <si>
    <t>Kindcentrum Borgele Borgloschool, De Linde SO, Lantaarnje en Partou Kinderopvang</t>
  </si>
  <si>
    <t>Koningin Wilhelminalaan 9</t>
  </si>
  <si>
    <t>Wezenland 582</t>
  </si>
  <si>
    <t>Kei 13, scholen: Flint en Steenuil; ook bouwdeel Woonbedrijf Ieder1.</t>
  </si>
  <si>
    <t>gymzalen Kei13</t>
  </si>
  <si>
    <t xml:space="preserve">Enkdwarsstraat 2  </t>
  </si>
  <si>
    <t>Enkwarsstraat</t>
  </si>
  <si>
    <t>Gymzaal inventaris, idem handwerklokaal</t>
  </si>
  <si>
    <t>Van Vlotenlaan 1 (gymzaal)</t>
  </si>
  <si>
    <t>Hovenschool 2 noodlokalen</t>
  </si>
  <si>
    <t>staat leeg</t>
  </si>
  <si>
    <t>Zwaluwenburg 8</t>
  </si>
  <si>
    <t>fonteinkruid 130</t>
  </si>
  <si>
    <t>Van Hetenstraat 57</t>
  </si>
  <si>
    <t>4 noodlokalen obs Kolmenscate</t>
  </si>
  <si>
    <t>w61111103</t>
  </si>
  <si>
    <t>beheer vastgoed WBS</t>
  </si>
  <si>
    <t>Enkdwarsstraat 2</t>
  </si>
  <si>
    <t>Wereldwijzer hoofdlocatie Colmschate-zuid</t>
  </si>
  <si>
    <t>Wereldwijzer, hoofdlocatie Colmschate-zuid</t>
  </si>
  <si>
    <t>Lichtmasten/parkeersysteem, camera's, straatmeubilair, truckpoint</t>
  </si>
  <si>
    <t>Mortuarium, Deventerweg 8-A</t>
  </si>
  <si>
    <t>depot kantoor Archeologie Bergpoortstr.191</t>
  </si>
  <si>
    <t>bemalingsinstallatie met toebehoren Pr. Bernhardsluis</t>
  </si>
  <si>
    <t>electromotor met toebehoren sluis</t>
  </si>
  <si>
    <t>dienstwoning sluis</t>
  </si>
  <si>
    <t>kantoor met bedieningscellen ed. sluis</t>
  </si>
  <si>
    <t>kantoor technische installatie ed. sluis</t>
  </si>
  <si>
    <t>Museum De Waag, Brink 56</t>
  </si>
  <si>
    <t>Speelgoedmuseum, Brink 47</t>
  </si>
  <si>
    <t>Athenaeum Bibliotheek</t>
  </si>
  <si>
    <t>Atheneum Bibliotheek. Boeken/plaatwerken/e.d.</t>
  </si>
  <si>
    <t>Atheneum Bibliotheek, eigendommen van Stichting Krishna- Murti, bestaande boeken, tijdschriften, videoapparatuur en banden, fotomateriaal, meubliair e.d.</t>
  </si>
  <si>
    <t xml:space="preserve">Athenaum Bibliotheek, kunstvoorwerpen VLGS, bruikleenovereenkomst met Culturele zaken </t>
  </si>
  <si>
    <t>Dorpsstraat 30, 7431 CL Diepenveen</t>
  </si>
  <si>
    <t>Lindeboomsweg 1A2 Schalkhaar</t>
  </si>
  <si>
    <t>Boerderij en woonhuis Roessinkpad 4</t>
  </si>
  <si>
    <t>woning met schuren (verhuurd)Olthoflaan 27</t>
  </si>
  <si>
    <t>Gooierstr. 9 (de Driehoek)</t>
  </si>
  <si>
    <t>Kolkmansweg 38'(voormalig Kiekeboe)</t>
  </si>
  <si>
    <t>woonhuis/schuren=infocentrum Wechelerweg 52-52A</t>
  </si>
  <si>
    <t>woning Averlosehoutweg 14 b</t>
  </si>
  <si>
    <t>Woningen Rielerweg 234-236</t>
  </si>
  <si>
    <t>Boerderij klein Swormink, schietv. Ons Genoegen Sworminksweg 6</t>
  </si>
  <si>
    <t>Dortherweg 13</t>
  </si>
  <si>
    <t>Diepenvenseweg 78</t>
  </si>
  <si>
    <t>Woningen</t>
  </si>
  <si>
    <t>Prinses Margrietstraat 1</t>
  </si>
  <si>
    <t>Prinses Margrietstraat 3</t>
  </si>
  <si>
    <t>Prinses Margrietstraat 5</t>
  </si>
  <si>
    <t>Prinses Margrietstraat 7</t>
  </si>
  <si>
    <t>Prinses Margrietstraat 9</t>
  </si>
  <si>
    <t>Prinses Margrietstraat 11</t>
  </si>
  <si>
    <t>Prinses Margrietstraat 13</t>
  </si>
  <si>
    <t>Prinses Margrietstraat 15</t>
  </si>
  <si>
    <t>Prinses Margrietstraat 17</t>
  </si>
  <si>
    <t>Prinses Margrietstraat 19</t>
  </si>
  <si>
    <t>Prinses Margrietstraat 21</t>
  </si>
  <si>
    <t>Prinses Margrietstraat 23</t>
  </si>
  <si>
    <t>Prinses Margrietstraat 25</t>
  </si>
  <si>
    <t>Prinses Margrietstraat 27</t>
  </si>
  <si>
    <t>Prinses Margrietstraat 29</t>
  </si>
  <si>
    <t>Prinses Margrietstraat 31</t>
  </si>
  <si>
    <t>Prinses Margrietstraat 33</t>
  </si>
  <si>
    <t>Prinses Margrietstraat 35</t>
  </si>
  <si>
    <t>Prinses Irenestraat 1</t>
  </si>
  <si>
    <t>Prinses Irenestraat 3</t>
  </si>
  <si>
    <t>Prinses Irenestraat 5</t>
  </si>
  <si>
    <t>Prinses Irenestraat 7</t>
  </si>
  <si>
    <t>Prinses Irenestraat 9</t>
  </si>
  <si>
    <t>Prinses Irenestraat 11</t>
  </si>
  <si>
    <t>Prinses Irenestraat 13</t>
  </si>
  <si>
    <t>Prinses Irenestraat 15</t>
  </si>
  <si>
    <t>Prinses Irenestraat 17</t>
  </si>
  <si>
    <t>Prinses Irenestraat 19</t>
  </si>
  <si>
    <t>Prinses Irenestraat 21</t>
  </si>
  <si>
    <t>Prinses Irenestraat 23</t>
  </si>
  <si>
    <t>Prinses Irenestraat 25</t>
  </si>
  <si>
    <t>Prinses Irenestraat 27</t>
  </si>
  <si>
    <t>Prinses Irenestraat 29</t>
  </si>
  <si>
    <t>Prinses Irenestraat 31</t>
  </si>
  <si>
    <t>Prinses Irenestraat 33</t>
  </si>
  <si>
    <t>Prinses Irenestraat 35</t>
  </si>
  <si>
    <t>woonfunctie</t>
  </si>
  <si>
    <t>TG</t>
  </si>
  <si>
    <t>TW</t>
  </si>
  <si>
    <t>Westfalenstraat 20</t>
  </si>
  <si>
    <t>Spijkerpad 1A/74</t>
  </si>
  <si>
    <t>Boterwaag overkapping Hofstraat/Kleine Poot</t>
  </si>
  <si>
    <t>ondergrondse bunker</t>
  </si>
  <si>
    <t>overkapping, rijksmonument</t>
  </si>
  <si>
    <t xml:space="preserve">bedrijfsgebouwen </t>
  </si>
  <si>
    <t>Verzekerde sommen 2023</t>
  </si>
  <si>
    <t>Assurantiebelasting</t>
  </si>
  <si>
    <t>Administratiekosten</t>
  </si>
  <si>
    <t>Jaarpremie incl. ass. Belast.</t>
  </si>
  <si>
    <t>de Boerlaan 151/Havenplein 20/Scheepvaartstr. 10</t>
  </si>
  <si>
    <t>22-11-2022</t>
  </si>
  <si>
    <t>geen schoolfunctie meer</t>
  </si>
  <si>
    <t>opvang coa</t>
  </si>
  <si>
    <t>Specificatie brandverzekering Voortgezet Onderwijs (VO) van de gemeente Deventer</t>
  </si>
  <si>
    <t>Polisnummer B0100131147</t>
  </si>
  <si>
    <t>Stand per: 1 januari 2023</t>
  </si>
  <si>
    <t>Verzekerde sommen</t>
  </si>
  <si>
    <t>Premie</t>
  </si>
  <si>
    <t>Postcode</t>
  </si>
  <si>
    <t>Gebouwen 2021</t>
  </si>
  <si>
    <t>Gebouwen 2022</t>
  </si>
  <si>
    <t>Gebouwen 2023</t>
  </si>
  <si>
    <t>Inventaris 2021</t>
  </si>
  <si>
    <t>Inventaris 2022</t>
  </si>
  <si>
    <t>Inventaris 2023</t>
  </si>
  <si>
    <t>Totaal 2021</t>
  </si>
  <si>
    <t>Totaal 2022</t>
  </si>
  <si>
    <t>Totaal 2023</t>
  </si>
  <si>
    <t>Premie excl. ass.bel 2021</t>
  </si>
  <si>
    <t>Premie excl. ass.bel 2022</t>
  </si>
  <si>
    <t>Premie excl. ass.bel 2023</t>
  </si>
  <si>
    <t>ass.bel 2021</t>
  </si>
  <si>
    <t>ass.bel 2022</t>
  </si>
  <si>
    <t>ass.bel 2023</t>
  </si>
  <si>
    <t>Premie incl. ass.bel. 2021</t>
  </si>
  <si>
    <t>Premie incl. ass.bel. 2022</t>
  </si>
  <si>
    <t>Premie incl. ass.bel. 2023</t>
  </si>
  <si>
    <t>Voortgezet Onderwijs:</t>
  </si>
  <si>
    <t>Etty Hillesum  Lyceum, locaties Het Vlier</t>
  </si>
  <si>
    <t>beton/beton</t>
  </si>
  <si>
    <t>4-7-2019</t>
  </si>
  <si>
    <t>Etty Hillesum  Lyceum, locaties Herman Boerhaavelaan</t>
  </si>
  <si>
    <t>steen/hard</t>
  </si>
  <si>
    <t>Etty Hillesum Lyceum, locaties De Marke-Noord</t>
  </si>
  <si>
    <t>Etty Hillesum Lyceum, "Centraal kantoor"</t>
  </si>
  <si>
    <t>Etty Hillesum Lyceum, locaties Het Stormink</t>
  </si>
  <si>
    <t>Etty Hillesum Lyceum, locaties De Marke-Zuid</t>
  </si>
  <si>
    <t>Etty Hillesum Lyceum, locaties Arkelsteijn, afdeling Praktijkonderwijs</t>
  </si>
  <si>
    <t>Saxion Hogeschool</t>
  </si>
  <si>
    <t>Totaal Voortgezet Onderwijs</t>
  </si>
  <si>
    <t>Zonnepanelen aanwezig ja/nee</t>
  </si>
  <si>
    <t>Inbraakmeldinstallatie met doormelding ja/nee</t>
  </si>
  <si>
    <t>Brandmeldinstallatie met doormelding ja/nee</t>
  </si>
  <si>
    <t>Sprinkler-installatie met doorvermelding ja/nee</t>
  </si>
  <si>
    <t>Leegstand ja/nee</t>
  </si>
  <si>
    <t>Indien leegstand: vorm van toezicht aanwezig ja/nee</t>
  </si>
  <si>
    <t>Asbest in gebouw ja/nee</t>
  </si>
  <si>
    <t>Omheind met hekwerken ja/nee</t>
  </si>
  <si>
    <t>Allianz</t>
  </si>
  <si>
    <t>XL Insurance</t>
  </si>
  <si>
    <t>Nationale Nederlanden</t>
  </si>
  <si>
    <t>Veerhaven</t>
  </si>
  <si>
    <t>Corins</t>
  </si>
  <si>
    <t>Mandatis B.V.</t>
  </si>
  <si>
    <t>Assurantie</t>
  </si>
  <si>
    <t>Aandeel:</t>
  </si>
  <si>
    <t>belasting</t>
  </si>
  <si>
    <t>kantoor (Landhuis)</t>
  </si>
  <si>
    <t>Landshuis (historische panden Landshuis+oude stadhuis)</t>
  </si>
  <si>
    <t>Grote Kerkhof 3</t>
  </si>
  <si>
    <t>kantoo/woning</t>
  </si>
  <si>
    <t>Polstraat 12 Achter de Muren DP 51</t>
  </si>
  <si>
    <t>B6093003210</t>
  </si>
  <si>
    <t>7411 KT Deventer</t>
  </si>
  <si>
    <t>7418 HE  Deventer</t>
  </si>
  <si>
    <t xml:space="preserve">7433 PC  Schalkhaar </t>
  </si>
  <si>
    <t>7433 PE Schalkhaar</t>
  </si>
  <si>
    <t>7433 PC Schalkhaar</t>
  </si>
  <si>
    <t>Borgelerdijk 2 7415 ZN Deventer</t>
  </si>
  <si>
    <t>7416 WV  Deventer</t>
  </si>
  <si>
    <t>Spijkerpad 1a, 7415 AR Deventer</t>
  </si>
  <si>
    <t>7411 GE Deventer</t>
  </si>
  <si>
    <t xml:space="preserve">7411 AJ Deventer, 74111 MD Deventer, 7411 MB Deventer, </t>
  </si>
  <si>
    <t>7411 BJ  Deventer</t>
  </si>
  <si>
    <t>7416 AM Deventer</t>
  </si>
  <si>
    <t>7418 AP Deventer</t>
  </si>
  <si>
    <t>7413 BA Deventer</t>
  </si>
  <si>
    <t>7417 WM Deventer</t>
  </si>
  <si>
    <t>7411 EG Deventer</t>
  </si>
  <si>
    <t>7411 ZJ en 7411 BJ Deventer</t>
  </si>
  <si>
    <t>7411 BK Deventer</t>
  </si>
  <si>
    <t>7418 CC Deventer</t>
  </si>
  <si>
    <t>7431 AB Diepenveen</t>
  </si>
  <si>
    <t>7437 CJ Bathmen</t>
  </si>
  <si>
    <t>7415 KP Deventer</t>
  </si>
  <si>
    <t>7515 DM Deventer</t>
  </si>
  <si>
    <t xml:space="preserve">7411 VC Deventer, 7411 KA Deventer 7411 KB Deventer </t>
  </si>
  <si>
    <t>7411 KT  Deventer</t>
  </si>
  <si>
    <t>7411 KB en 7411 CD Deventer</t>
  </si>
  <si>
    <t>7411 KE Deventer</t>
  </si>
  <si>
    <t>Deensestraat 4 7418 AP Deventer</t>
  </si>
  <si>
    <t>De Worp 12 7419 AD Deventer</t>
  </si>
  <si>
    <t>7411 HA Deventer</t>
  </si>
  <si>
    <t>7431 BW Diepenveen</t>
  </si>
  <si>
    <t>Averlose Houtweg 14B 7431 PK Diepenveen</t>
  </si>
  <si>
    <t>7437 BJ Bathmen</t>
  </si>
  <si>
    <t>7411 CV en  7411 CN Deventer</t>
  </si>
  <si>
    <t>7416 ZN Deventer</t>
  </si>
  <si>
    <t>L. Springerlaan181 A,7425 GA Deventer</t>
  </si>
  <si>
    <t>7425 GA Deventer</t>
  </si>
  <si>
    <t>7414XD Deventer</t>
  </si>
  <si>
    <t>7411 BH Deventer</t>
  </si>
  <si>
    <t>7431 PZ Diepenveen</t>
  </si>
  <si>
    <t>7433 CX Schalkhaar</t>
  </si>
  <si>
    <t>7418 BG Deventer</t>
  </si>
  <si>
    <t>7412 MT Deventer</t>
  </si>
  <si>
    <t>7415 DX Deventer</t>
  </si>
  <si>
    <t>7411 PT Deventer</t>
  </si>
  <si>
    <t>7411 NW Deventer</t>
  </si>
  <si>
    <t>7423 DS Deventer</t>
  </si>
  <si>
    <t>7411 NH Deventer</t>
  </si>
  <si>
    <t>7413 AV Deventer</t>
  </si>
  <si>
    <t>7411 BV Deventer</t>
  </si>
  <si>
    <t>7411 AC Deventer</t>
  </si>
  <si>
    <t xml:space="preserve">Leliestraat 27 </t>
  </si>
  <si>
    <t>7419 CT Deventer</t>
  </si>
  <si>
    <t>7415 TM Deventer</t>
  </si>
  <si>
    <t>7416 ZJ Deventer</t>
  </si>
  <si>
    <t>Oude Bathmenseweg 5</t>
  </si>
  <si>
    <t>7417 XA Deventer</t>
  </si>
  <si>
    <t xml:space="preserve">Albert Cuypstraat 1 </t>
  </si>
  <si>
    <t>7412 TN Deventer</t>
  </si>
  <si>
    <t>7412 BV Deventer</t>
  </si>
  <si>
    <t xml:space="preserve">7412 AZ Deventer </t>
  </si>
  <si>
    <t>7415 DM Deventer</t>
  </si>
  <si>
    <t>7414 HN Deventer</t>
  </si>
  <si>
    <t>7416 SG Deventer</t>
  </si>
  <si>
    <t>7425 NA Deventer</t>
  </si>
  <si>
    <t>7437 GA Bathmen</t>
  </si>
  <si>
    <t>7437 SL Bathmen</t>
  </si>
  <si>
    <t>A.v. Lintelolaan 24</t>
  </si>
  <si>
    <t>7437 VK Bathmen</t>
  </si>
  <si>
    <t>7437 VD Bathmen</t>
  </si>
  <si>
    <t xml:space="preserve">7433 SV Schalkhaar </t>
  </si>
  <si>
    <t>Colmschaterstraatweg sportvelden
Horsterhoekweg 9</t>
  </si>
  <si>
    <t>7425 AC Deventer</t>
  </si>
  <si>
    <t xml:space="preserve">Sportveldenlaan 4, </t>
  </si>
  <si>
    <t>7411 PK Deventer</t>
  </si>
  <si>
    <t>7422 LP Deventer</t>
  </si>
  <si>
    <t>7415 LK Deventer</t>
  </si>
  <si>
    <t>7431 CL Diepenveen</t>
  </si>
  <si>
    <t>7433 BH Schalkhaar</t>
  </si>
  <si>
    <t>7435 PJ Okkenbroek</t>
  </si>
  <si>
    <t>7434 PZ Lettele</t>
  </si>
  <si>
    <t>7437 AE Bathmen</t>
  </si>
  <si>
    <t>7416 BA Deventer</t>
  </si>
  <si>
    <t>7412 VR Deventer</t>
  </si>
  <si>
    <t>7412 RA Deventer</t>
  </si>
  <si>
    <t>7413 RC Deventer</t>
  </si>
  <si>
    <t>7414 WJ Deventer</t>
  </si>
  <si>
    <t>7425 GC Deventer</t>
  </si>
  <si>
    <t>7416 AW Deventer</t>
  </si>
  <si>
    <t>7412 SE Deventer</t>
  </si>
  <si>
    <t>7424 BG Deventer</t>
  </si>
  <si>
    <t>Arkelsteinlaan  36</t>
  </si>
  <si>
    <t>7437 VM Bathmen</t>
  </si>
  <si>
    <t>7415 AN Deventer</t>
  </si>
  <si>
    <t>7419 AD Deventer</t>
  </si>
  <si>
    <t>7421 HZ Deventer</t>
  </si>
  <si>
    <t>7413 AS Deventer</t>
  </si>
  <si>
    <t>7418 HC Deventer</t>
  </si>
  <si>
    <t>7414 EZ Deventer</t>
  </si>
  <si>
    <t>7411 BS Deventer</t>
  </si>
  <si>
    <t>7411 KC Deventer</t>
  </si>
  <si>
    <t>7416 ZM Deventer</t>
  </si>
  <si>
    <t>7413 AD Deventer</t>
  </si>
  <si>
    <t>7431 PC Diepenveen</t>
  </si>
  <si>
    <t>7415 VS Deventer</t>
  </si>
  <si>
    <t>7433 CM Schalkhaar</t>
  </si>
  <si>
    <t>7418 HD Deventer</t>
  </si>
  <si>
    <t>Kwlaan 20 7415 KS Deventer</t>
  </si>
  <si>
    <t>7418 AJ Deventer verkoop 1 woning nr. 4, 17-05-22</t>
  </si>
  <si>
    <t xml:space="preserve">7418 AJ Deventer </t>
  </si>
  <si>
    <t>7411 MC Deventer</t>
  </si>
  <si>
    <t>7418 HE Deventer</t>
  </si>
  <si>
    <t> sp de Flint 7415 KS Deventer</t>
  </si>
  <si>
    <t>7415 TT Deventer</t>
  </si>
  <si>
    <t>7418 DB Deventer</t>
  </si>
  <si>
    <t>7415 HA Deventer</t>
  </si>
  <si>
    <t>7415 HD Deventer</t>
  </si>
  <si>
    <t>7415 LD Deventer</t>
  </si>
  <si>
    <t>7411 BG Deventer</t>
  </si>
  <si>
    <t xml:space="preserve">Rembrandtkade 195 </t>
  </si>
  <si>
    <t>7411 TJ Deventer</t>
  </si>
  <si>
    <t>7411 NJ Deventer</t>
  </si>
  <si>
    <t>7411 ME Deventer</t>
  </si>
  <si>
    <t>7419 AA Deventer</t>
  </si>
  <si>
    <t>Grote Kerkhof 38</t>
  </si>
  <si>
    <t>7411 KV Deventer</t>
  </si>
  <si>
    <t>7411 EZ Deventer</t>
  </si>
  <si>
    <t>7411 KA Deventer</t>
  </si>
  <si>
    <t>Andriessenpl. 1 7425 GX Deventer</t>
  </si>
  <si>
    <t>7437 AL Bathmen</t>
  </si>
  <si>
    <t>7415 TX Deventer</t>
  </si>
  <si>
    <t>7415 AR Deventer</t>
  </si>
  <si>
    <t>7411 PD Deventer</t>
  </si>
  <si>
    <t>7411 HB Deventer</t>
  </si>
  <si>
    <t>7411 GG Deventer</t>
  </si>
  <si>
    <t>7415 CD Deventer</t>
  </si>
  <si>
    <t>7412 GZ Deventer</t>
  </si>
  <si>
    <t>7415 JM Deventer</t>
  </si>
  <si>
    <t>7437 RA Bathmen</t>
  </si>
  <si>
    <t>7414 CK Deventer</t>
  </si>
  <si>
    <t>7413 TV Deventer</t>
  </si>
  <si>
    <t>7412 RX Deventer</t>
  </si>
  <si>
    <t>7419 AP Deventer</t>
  </si>
  <si>
    <t>7422 MZ Deventer</t>
  </si>
  <si>
    <t>7414 EA Deventer</t>
  </si>
  <si>
    <t>7411 HR Deventer</t>
  </si>
  <si>
    <t>7421 GP Deventer</t>
  </si>
  <si>
    <t>7411 LB Deventer</t>
  </si>
  <si>
    <t>7433 EL Schalkhaar</t>
  </si>
  <si>
    <t>7431 BV Diepenveen</t>
  </si>
  <si>
    <t>7425 GX Deventer</t>
  </si>
  <si>
    <t>7417 WN Deventer</t>
  </si>
  <si>
    <t>7412 ND Deventer</t>
  </si>
  <si>
    <t>7422 NW Deventer</t>
  </si>
  <si>
    <t>7412 EV Deventer</t>
  </si>
  <si>
    <t>7412 EC Deventer</t>
  </si>
  <si>
    <t>7412 XM Deventer</t>
  </si>
  <si>
    <t>7422 NR Deventer</t>
  </si>
  <si>
    <t>7415 LA Deventer</t>
  </si>
  <si>
    <t>7413 XV Deventer</t>
  </si>
  <si>
    <t>7423 EN Deventer</t>
  </si>
  <si>
    <t>7434 PX Lettele</t>
  </si>
  <si>
    <t>7431 BH Diepenveen</t>
  </si>
  <si>
    <t>7433 DK Schalkaar</t>
  </si>
  <si>
    <t>Het Vlier 1 7414 AR Deventer</t>
  </si>
  <si>
    <t>H. Boerhaavelaan 1 7415 ES Deventer</t>
  </si>
  <si>
    <t>Lebuinuslaan 1 7415 DM Deventer</t>
  </si>
  <si>
    <t>Laan van Borgele 60 7415 DJ Deventer</t>
  </si>
  <si>
    <t>Storminkstraat 1 7418 GH Deventer</t>
  </si>
  <si>
    <t>Ludgerstraat 1 7415 DV Deventer</t>
  </si>
  <si>
    <t>Arkelstein 8 7414 EP Deventer</t>
  </si>
  <si>
    <t>Handelskade 7417 DH Deventer</t>
  </si>
  <si>
    <t>7433 CL Schalkhaar</t>
  </si>
  <si>
    <t>Deventer</t>
  </si>
  <si>
    <t>7418 AT Deventer</t>
  </si>
  <si>
    <t>7422 RL Deventer</t>
  </si>
  <si>
    <t>7415 LG Deventer</t>
  </si>
  <si>
    <t>7425 NC Deventer</t>
  </si>
  <si>
    <t>7418 AV Deventer</t>
  </si>
  <si>
    <t>7412 HL Deventer</t>
  </si>
  <si>
    <t xml:space="preserve">7411 AH Deventer
 7411 ME Deventer </t>
  </si>
  <si>
    <t>7411 KB Deventer</t>
  </si>
  <si>
    <t xml:space="preserve">OBS Het Slingerbos rijwielberging </t>
  </si>
  <si>
    <t xml:space="preserve"> 7431 BV Diepenveen</t>
  </si>
  <si>
    <t>7437 BX Bathmen</t>
  </si>
  <si>
    <t>Nee</t>
  </si>
  <si>
    <t>Ja</t>
  </si>
  <si>
    <t>Kon. Wilhelminalaan 20 7415 KS DEVENTER</t>
  </si>
  <si>
    <t xml:space="preserve">V.d. Landeweg 9 7418 HG Deventer
</t>
  </si>
  <si>
    <t>7422 LT Deventer
 7422 MS Deventer</t>
  </si>
  <si>
    <t>7429 AL Colmschate</t>
  </si>
  <si>
    <t>7431 PK Diepenveen</t>
  </si>
  <si>
    <t>7418 HA Deventer</t>
  </si>
  <si>
    <t>Baarler Marsweg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</si>
</sst>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\-* #,##0.00_-;_-* &quot;-&quot;??_-;_-@_-"/>
    <numFmt numFmtId="166" formatCode="0.000\ \‰"/>
    <numFmt numFmtId="167" formatCode="_-&quot;EUR&quot;\ * #,##0.00_-;_-&quot;EUR&quot;\ * #,##0.00\-;_-&quot;EUR&quot;\ * &quot;-&quot;??_-;_-@_-"/>
    <numFmt numFmtId="168" formatCode="0.0%"/>
  </numFmts>
  <fonts count="4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i/>
      <sz val="12"/>
      <color indexed="10"/>
      <name val="Arial"/>
      <family val="2"/>
    </font>
    <font>
      <b/>
      <i/>
      <sz val="12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20"/>
      <color indexed="8"/>
      <name val="Arial"/>
      <family val="2"/>
    </font>
    <font>
      <b/>
      <i/>
      <sz val="14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i/>
      <sz val="11"/>
      <color indexed="8"/>
      <name val="Arial"/>
      <family val="2"/>
    </font>
    <font>
      <b/>
      <i/>
      <sz val="16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color theme="1"/>
      <name val="Century"/>
      <family val="1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i/>
      <sz val="12"/>
      <color indexed="8"/>
      <name val="Arial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0"/>
      <color indexed="8"/>
      <name val="Univers (W1)"/>
      <family val="2"/>
    </font>
    <font>
      <b/>
      <i/>
      <sz val="12"/>
      <color indexed="8"/>
      <name val="Univers (W1)"/>
    </font>
    <font>
      <b/>
      <i/>
      <sz val="8"/>
      <color indexed="8"/>
      <name val="Univers (W1)"/>
    </font>
    <font>
      <b/>
      <i/>
      <sz val="8"/>
      <color indexed="8"/>
      <name val="Arial"/>
      <family val="2"/>
    </font>
    <font>
      <sz val="8"/>
      <color indexed="8"/>
      <name val="Univers (W1)"/>
      <family val="2"/>
    </font>
    <font>
      <sz val="10"/>
      <name val="Times New Roman"/>
      <family val="1"/>
    </font>
    <font>
      <b/>
      <sz val="11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FF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F868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ashDotDot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4">
    <xf numFmtId="0" fontId="0" fillId="0" borderId="0" xfId="0"/>
    <xf numFmtId="165" fontId="10" fillId="0" borderId="0" xfId="4" applyFont="1" applyBorder="1" applyAlignment="1">
      <alignment vertical="top"/>
    </xf>
    <xf numFmtId="165" fontId="10" fillId="0" borderId="0" xfId="4" applyFont="1" applyFill="1" applyBorder="1" applyAlignment="1">
      <alignment vertical="top"/>
    </xf>
    <xf numFmtId="165" fontId="10" fillId="0" borderId="0" xfId="4" applyFont="1" applyBorder="1" applyAlignment="1">
      <alignment vertical="top" wrapText="1"/>
    </xf>
    <xf numFmtId="49" fontId="10" fillId="0" borderId="0" xfId="4" applyNumberFormat="1" applyFont="1" applyBorder="1" applyAlignment="1">
      <alignment horizontal="center" vertical="top" wrapText="1"/>
    </xf>
    <xf numFmtId="49" fontId="10" fillId="0" borderId="0" xfId="4" applyNumberFormat="1" applyFont="1" applyBorder="1" applyAlignment="1">
      <alignment vertical="top" wrapText="1"/>
    </xf>
    <xf numFmtId="165" fontId="13" fillId="0" borderId="0" xfId="4" quotePrefix="1" applyFont="1" applyFill="1" applyBorder="1" applyAlignment="1" applyProtection="1">
      <alignment horizontal="left" vertical="top" wrapText="1"/>
      <protection locked="0"/>
    </xf>
    <xf numFmtId="165" fontId="13" fillId="0" borderId="0" xfId="4" applyFont="1" applyFill="1" applyBorder="1" applyAlignment="1" applyProtection="1">
      <alignment horizontal="left" vertical="top"/>
      <protection locked="0"/>
    </xf>
    <xf numFmtId="165" fontId="9" fillId="0" borderId="0" xfId="4" applyFont="1" applyFill="1" applyBorder="1" applyAlignment="1" applyProtection="1">
      <alignment vertical="top" wrapText="1"/>
      <protection locked="0"/>
    </xf>
    <xf numFmtId="49" fontId="9" fillId="0" borderId="0" xfId="4" applyNumberFormat="1" applyFont="1" applyFill="1" applyBorder="1" applyAlignment="1" applyProtection="1">
      <alignment horizontal="center" vertical="top" wrapText="1"/>
      <protection locked="0"/>
    </xf>
    <xf numFmtId="49" fontId="9" fillId="0" borderId="0" xfId="4" applyNumberFormat="1" applyFont="1" applyFill="1" applyBorder="1" applyAlignment="1" applyProtection="1">
      <alignment vertical="top" wrapText="1"/>
      <protection locked="0"/>
    </xf>
    <xf numFmtId="49" fontId="10" fillId="2" borderId="11" xfId="4" applyNumberFormat="1" applyFont="1" applyFill="1" applyBorder="1" applyAlignment="1" applyProtection="1">
      <alignment horizontal="center" vertical="top" wrapText="1"/>
      <protection locked="0"/>
    </xf>
    <xf numFmtId="49" fontId="10" fillId="2" borderId="10" xfId="4" applyNumberFormat="1" applyFont="1" applyFill="1" applyBorder="1" applyAlignment="1" applyProtection="1">
      <alignment horizontal="left" vertical="top" wrapText="1"/>
      <protection locked="0"/>
    </xf>
    <xf numFmtId="49" fontId="10" fillId="2" borderId="12" xfId="4" applyNumberFormat="1" applyFont="1" applyFill="1" applyBorder="1" applyAlignment="1" applyProtection="1">
      <alignment horizontal="left" vertical="top" wrapText="1"/>
      <protection locked="0"/>
    </xf>
    <xf numFmtId="165" fontId="10" fillId="0" borderId="0" xfId="4" quotePrefix="1" applyFont="1" applyFill="1" applyBorder="1" applyAlignment="1" applyProtection="1">
      <alignment horizontal="left" vertical="top" wrapText="1"/>
      <protection locked="0"/>
    </xf>
    <xf numFmtId="49" fontId="10" fillId="0" borderId="0" xfId="4" applyNumberFormat="1" applyFont="1" applyFill="1" applyBorder="1" applyAlignment="1" applyProtection="1">
      <alignment horizontal="center" vertical="top" wrapText="1"/>
      <protection locked="0"/>
    </xf>
    <xf numFmtId="49" fontId="10" fillId="0" borderId="0" xfId="4" applyNumberFormat="1" applyFont="1" applyFill="1" applyBorder="1" applyAlignment="1" applyProtection="1">
      <alignment horizontal="left" vertical="top" wrapText="1"/>
      <protection locked="0"/>
    </xf>
    <xf numFmtId="165" fontId="10" fillId="0" borderId="0" xfId="4" applyFont="1" applyFill="1" applyBorder="1" applyAlignment="1" applyProtection="1">
      <alignment horizontal="left" vertical="top" wrapText="1"/>
      <protection locked="0"/>
    </xf>
    <xf numFmtId="14" fontId="10" fillId="0" borderId="0" xfId="4" applyNumberFormat="1" applyFont="1" applyFill="1" applyBorder="1" applyAlignment="1" applyProtection="1">
      <alignment horizontal="left" vertical="top" wrapText="1"/>
      <protection locked="0"/>
    </xf>
    <xf numFmtId="165" fontId="10" fillId="2" borderId="10" xfId="4" quotePrefix="1" applyFont="1" applyFill="1" applyBorder="1" applyAlignment="1" applyProtection="1">
      <alignment horizontal="left" vertical="top" wrapText="1"/>
      <protection locked="0"/>
    </xf>
    <xf numFmtId="49" fontId="10" fillId="2" borderId="13" xfId="4" applyNumberFormat="1" applyFont="1" applyFill="1" applyBorder="1" applyAlignment="1" applyProtection="1">
      <alignment horizontal="center" vertical="top" wrapText="1"/>
      <protection locked="0"/>
    </xf>
    <xf numFmtId="165" fontId="10" fillId="2" borderId="13" xfId="4" quotePrefix="1" applyFont="1" applyFill="1" applyBorder="1" applyAlignment="1" applyProtection="1">
      <alignment horizontal="left" vertical="top" wrapText="1"/>
      <protection locked="0"/>
    </xf>
    <xf numFmtId="165" fontId="13" fillId="0" borderId="0" xfId="4" quotePrefix="1" applyFont="1" applyFill="1" applyBorder="1" applyAlignment="1" applyProtection="1">
      <alignment horizontal="left" vertical="top"/>
      <protection locked="0"/>
    </xf>
    <xf numFmtId="165" fontId="16" fillId="0" borderId="0" xfId="4" applyFont="1" applyFill="1" applyBorder="1" applyAlignment="1">
      <alignment vertical="top"/>
    </xf>
    <xf numFmtId="165" fontId="17" fillId="0" borderId="0" xfId="4" applyFont="1" applyBorder="1" applyAlignment="1">
      <alignment vertical="top"/>
    </xf>
    <xf numFmtId="44" fontId="10" fillId="0" borderId="0" xfId="4" applyNumberFormat="1" applyFont="1" applyFill="1" applyBorder="1" applyAlignment="1" applyProtection="1">
      <alignment vertical="top"/>
      <protection locked="0"/>
    </xf>
    <xf numFmtId="44" fontId="10" fillId="0" borderId="0" xfId="4" applyNumberFormat="1" applyFont="1" applyFill="1" applyBorder="1" applyAlignment="1" applyProtection="1">
      <alignment vertical="top"/>
    </xf>
    <xf numFmtId="44" fontId="10" fillId="2" borderId="11" xfId="4" applyNumberFormat="1" applyFont="1" applyFill="1" applyBorder="1" applyAlignment="1" applyProtection="1">
      <alignment vertical="top"/>
      <protection locked="0"/>
    </xf>
    <xf numFmtId="44" fontId="10" fillId="2" borderId="12" xfId="4" applyNumberFormat="1" applyFont="1" applyFill="1" applyBorder="1" applyAlignment="1" applyProtection="1">
      <alignment vertical="top"/>
    </xf>
    <xf numFmtId="44" fontId="10" fillId="0" borderId="0" xfId="4" applyNumberFormat="1" applyFont="1" applyBorder="1" applyAlignment="1" applyProtection="1">
      <alignment vertical="top"/>
      <protection locked="0"/>
    </xf>
    <xf numFmtId="44" fontId="10" fillId="0" borderId="0" xfId="4" applyNumberFormat="1" applyFont="1" applyBorder="1" applyAlignment="1" applyProtection="1">
      <alignment vertical="top"/>
    </xf>
    <xf numFmtId="2" fontId="9" fillId="8" borderId="0" xfId="4" quotePrefix="1" applyNumberFormat="1" applyFont="1" applyFill="1" applyBorder="1" applyAlignment="1">
      <alignment horizontal="left" vertical="top"/>
    </xf>
    <xf numFmtId="49" fontId="9" fillId="8" borderId="0" xfId="4" quotePrefix="1" applyNumberFormat="1" applyFont="1" applyFill="1" applyBorder="1" applyAlignment="1">
      <alignment horizontal="center" vertical="top"/>
    </xf>
    <xf numFmtId="49" fontId="9" fillId="8" borderId="0" xfId="4" quotePrefix="1" applyNumberFormat="1" applyFont="1" applyFill="1" applyBorder="1" applyAlignment="1">
      <alignment horizontal="left" vertical="top"/>
    </xf>
    <xf numFmtId="165" fontId="10" fillId="7" borderId="11" xfId="4" applyFont="1" applyFill="1" applyBorder="1" applyAlignment="1" applyProtection="1">
      <alignment horizontal="left" vertical="top" wrapText="1"/>
      <protection locked="0"/>
    </xf>
    <xf numFmtId="49" fontId="10" fillId="7" borderId="11" xfId="4" applyNumberFormat="1" applyFont="1" applyFill="1" applyBorder="1" applyAlignment="1" applyProtection="1">
      <alignment horizontal="center" vertical="top" wrapText="1"/>
      <protection locked="0"/>
    </xf>
    <xf numFmtId="49" fontId="10" fillId="7" borderId="11" xfId="4" applyNumberFormat="1" applyFont="1" applyFill="1" applyBorder="1" applyAlignment="1" applyProtection="1">
      <alignment horizontal="left" vertical="top" wrapText="1"/>
      <protection locked="0"/>
    </xf>
    <xf numFmtId="14" fontId="10" fillId="7" borderId="11" xfId="4" applyNumberFormat="1" applyFont="1" applyFill="1" applyBorder="1" applyAlignment="1" applyProtection="1">
      <alignment horizontal="left" vertical="top" wrapText="1"/>
      <protection locked="0"/>
    </xf>
    <xf numFmtId="44" fontId="10" fillId="7" borderId="11" xfId="4" applyNumberFormat="1" applyFont="1" applyFill="1" applyBorder="1" applyAlignment="1" applyProtection="1">
      <alignment vertical="top"/>
      <protection locked="0"/>
    </xf>
    <xf numFmtId="44" fontId="10" fillId="7" borderId="11" xfId="4" applyNumberFormat="1" applyFont="1" applyFill="1" applyBorder="1" applyAlignment="1" applyProtection="1">
      <alignment vertical="top"/>
    </xf>
    <xf numFmtId="165" fontId="17" fillId="0" borderId="1" xfId="4" applyFont="1" applyBorder="1" applyAlignment="1">
      <alignment vertical="top" wrapText="1"/>
    </xf>
    <xf numFmtId="49" fontId="17" fillId="0" borderId="1" xfId="4" applyNumberFormat="1" applyFont="1" applyBorder="1" applyAlignment="1">
      <alignment horizontal="center" vertical="top" wrapText="1"/>
    </xf>
    <xf numFmtId="49" fontId="17" fillId="0" borderId="1" xfId="4" applyNumberFormat="1" applyFont="1" applyBorder="1" applyAlignment="1">
      <alignment vertical="top" wrapText="1"/>
    </xf>
    <xf numFmtId="44" fontId="15" fillId="0" borderId="1" xfId="4" applyNumberFormat="1" applyFont="1" applyBorder="1" applyAlignment="1">
      <alignment vertical="top"/>
    </xf>
    <xf numFmtId="165" fontId="13" fillId="10" borderId="16" xfId="4" applyFont="1" applyFill="1" applyBorder="1" applyAlignment="1" applyProtection="1">
      <alignment horizontal="left" vertical="top" wrapText="1"/>
      <protection locked="0"/>
    </xf>
    <xf numFmtId="49" fontId="13" fillId="10" borderId="16" xfId="4" applyNumberFormat="1" applyFont="1" applyFill="1" applyBorder="1" applyAlignment="1" applyProtection="1">
      <alignment horizontal="center" vertical="top" wrapText="1"/>
      <protection locked="0"/>
    </xf>
    <xf numFmtId="49" fontId="13" fillId="10" borderId="16" xfId="4" applyNumberFormat="1" applyFont="1" applyFill="1" applyBorder="1" applyAlignment="1" applyProtection="1">
      <alignment horizontal="left" vertical="top" wrapText="1"/>
      <protection locked="0"/>
    </xf>
    <xf numFmtId="165" fontId="16" fillId="10" borderId="17" xfId="4" applyFont="1" applyFill="1" applyBorder="1" applyAlignment="1" applyProtection="1">
      <alignment horizontal="left" vertical="top" wrapText="1"/>
      <protection locked="0"/>
    </xf>
    <xf numFmtId="49" fontId="16" fillId="10" borderId="17" xfId="4" applyNumberFormat="1" applyFont="1" applyFill="1" applyBorder="1" applyAlignment="1" applyProtection="1">
      <alignment horizontal="center" vertical="top" wrapText="1"/>
      <protection locked="0"/>
    </xf>
    <xf numFmtId="49" fontId="16" fillId="10" borderId="17" xfId="4" applyNumberFormat="1" applyFont="1" applyFill="1" applyBorder="1" applyAlignment="1" applyProtection="1">
      <alignment horizontal="left" vertical="top" wrapText="1"/>
      <protection locked="0"/>
    </xf>
    <xf numFmtId="44" fontId="5" fillId="8" borderId="0" xfId="4" applyNumberFormat="1" applyFont="1" applyFill="1" applyBorder="1" applyAlignment="1">
      <alignment vertical="top"/>
    </xf>
    <xf numFmtId="44" fontId="10" fillId="8" borderId="0" xfId="4" applyNumberFormat="1" applyFont="1" applyFill="1" applyBorder="1" applyAlignment="1">
      <alignment vertical="top"/>
    </xf>
    <xf numFmtId="44" fontId="10" fillId="8" borderId="0" xfId="4" applyNumberFormat="1" applyFont="1" applyFill="1" applyBorder="1" applyAlignment="1" applyProtection="1">
      <alignment vertical="top"/>
    </xf>
    <xf numFmtId="44" fontId="10" fillId="2" borderId="11" xfId="4" applyNumberFormat="1" applyFont="1" applyFill="1" applyBorder="1" applyAlignment="1" applyProtection="1">
      <alignment vertical="top"/>
    </xf>
    <xf numFmtId="44" fontId="10" fillId="0" borderId="0" xfId="4" applyNumberFormat="1" applyFont="1" applyBorder="1" applyAlignment="1">
      <alignment vertical="top"/>
    </xf>
    <xf numFmtId="44" fontId="10" fillId="7" borderId="11" xfId="4" applyNumberFormat="1" applyFont="1" applyFill="1" applyBorder="1" applyAlignment="1" applyProtection="1">
      <alignment horizontal="left" vertical="top" wrapText="1"/>
      <protection locked="0"/>
    </xf>
    <xf numFmtId="0" fontId="10" fillId="0" borderId="0" xfId="4" applyNumberFormat="1" applyFont="1" applyFill="1" applyBorder="1" applyAlignment="1">
      <alignment vertical="top"/>
    </xf>
    <xf numFmtId="165" fontId="6" fillId="9" borderId="0" xfId="4" quotePrefix="1" applyFont="1" applyFill="1" applyBorder="1" applyAlignment="1">
      <alignment horizontal="center" vertical="top" wrapText="1"/>
    </xf>
    <xf numFmtId="49" fontId="6" fillId="9" borderId="0" xfId="4" quotePrefix="1" applyNumberFormat="1" applyFont="1" applyFill="1" applyBorder="1" applyAlignment="1">
      <alignment horizontal="center" vertical="top" wrapText="1"/>
    </xf>
    <xf numFmtId="0" fontId="11" fillId="9" borderId="0" xfId="4" applyNumberFormat="1" applyFont="1" applyFill="1" applyBorder="1" applyAlignment="1">
      <alignment vertical="top"/>
    </xf>
    <xf numFmtId="0" fontId="11" fillId="9" borderId="0" xfId="4" applyNumberFormat="1" applyFont="1" applyFill="1" applyBorder="1" applyAlignment="1" applyProtection="1">
      <alignment vertical="top"/>
    </xf>
    <xf numFmtId="44" fontId="11" fillId="9" borderId="0" xfId="4" applyNumberFormat="1" applyFont="1" applyFill="1" applyBorder="1" applyAlignment="1">
      <alignment vertical="top"/>
    </xf>
    <xf numFmtId="44" fontId="11" fillId="9" borderId="0" xfId="4" applyNumberFormat="1" applyFont="1" applyFill="1" applyBorder="1" applyAlignment="1" applyProtection="1">
      <alignment vertical="top"/>
    </xf>
    <xf numFmtId="44" fontId="10" fillId="9" borderId="0" xfId="4" applyNumberFormat="1" applyFont="1" applyFill="1" applyBorder="1" applyAlignment="1" applyProtection="1">
      <alignment vertical="top"/>
    </xf>
    <xf numFmtId="0" fontId="11" fillId="9" borderId="0" xfId="4" applyNumberFormat="1" applyFont="1" applyFill="1" applyBorder="1" applyAlignment="1">
      <alignment horizontal="right" vertical="top"/>
    </xf>
    <xf numFmtId="2" fontId="9" fillId="9" borderId="0" xfId="4" quotePrefix="1" applyNumberFormat="1" applyFont="1" applyFill="1" applyBorder="1" applyAlignment="1">
      <alignment horizontal="left" vertical="top"/>
    </xf>
    <xf numFmtId="49" fontId="9" fillId="9" borderId="0" xfId="4" quotePrefix="1" applyNumberFormat="1" applyFont="1" applyFill="1" applyBorder="1" applyAlignment="1">
      <alignment horizontal="center" vertical="top"/>
    </xf>
    <xf numFmtId="49" fontId="9" fillId="9" borderId="0" xfId="4" quotePrefix="1" applyNumberFormat="1" applyFont="1" applyFill="1" applyBorder="1" applyAlignment="1">
      <alignment horizontal="left" vertical="top"/>
    </xf>
    <xf numFmtId="0" fontId="23" fillId="2" borderId="0" xfId="4" applyNumberFormat="1" applyFont="1" applyFill="1" applyBorder="1" applyAlignment="1">
      <alignment horizontal="center" vertical="top"/>
    </xf>
    <xf numFmtId="0" fontId="6" fillId="2" borderId="0" xfId="4" applyNumberFormat="1" applyFont="1" applyFill="1" applyBorder="1" applyAlignment="1">
      <alignment horizontal="center" vertical="top"/>
    </xf>
    <xf numFmtId="0" fontId="24" fillId="2" borderId="0" xfId="4" applyNumberFormat="1" applyFont="1" applyFill="1" applyBorder="1" applyAlignment="1">
      <alignment horizontal="center" vertical="top"/>
    </xf>
    <xf numFmtId="0" fontId="11" fillId="2" borderId="0" xfId="4" applyNumberFormat="1" applyFont="1" applyFill="1" applyBorder="1" applyAlignment="1">
      <alignment horizontal="center" vertical="top"/>
    </xf>
    <xf numFmtId="0" fontId="22" fillId="2" borderId="0" xfId="4" applyNumberFormat="1" applyFont="1" applyFill="1" applyBorder="1" applyAlignment="1">
      <alignment vertical="top"/>
    </xf>
    <xf numFmtId="0" fontId="23" fillId="2" borderId="19" xfId="4" applyNumberFormat="1" applyFont="1" applyFill="1" applyBorder="1" applyAlignment="1">
      <alignment horizontal="center" vertical="top"/>
    </xf>
    <xf numFmtId="0" fontId="24" fillId="2" borderId="19" xfId="4" applyNumberFormat="1" applyFont="1" applyFill="1" applyBorder="1" applyAlignment="1">
      <alignment horizontal="center" vertical="top"/>
    </xf>
    <xf numFmtId="0" fontId="11" fillId="2" borderId="19" xfId="4" applyNumberFormat="1" applyFont="1" applyFill="1" applyBorder="1" applyAlignment="1">
      <alignment horizontal="center" vertical="top"/>
    </xf>
    <xf numFmtId="44" fontId="9" fillId="8" borderId="0" xfId="4" quotePrefix="1" applyNumberFormat="1" applyFont="1" applyFill="1" applyBorder="1" applyAlignment="1">
      <alignment horizontal="left" vertical="top"/>
    </xf>
    <xf numFmtId="44" fontId="9" fillId="0" borderId="0" xfId="4" applyNumberFormat="1" applyFont="1" applyFill="1" applyBorder="1" applyAlignment="1" applyProtection="1">
      <alignment vertical="top" wrapText="1"/>
      <protection locked="0"/>
    </xf>
    <xf numFmtId="44" fontId="10" fillId="0" borderId="0" xfId="4" applyNumberFormat="1" applyFont="1" applyBorder="1" applyAlignment="1">
      <alignment vertical="top" wrapText="1"/>
    </xf>
    <xf numFmtId="0" fontId="10" fillId="0" borderId="0" xfId="4" applyNumberFormat="1" applyFont="1" applyBorder="1" applyAlignment="1">
      <alignment vertical="top"/>
    </xf>
    <xf numFmtId="0" fontId="22" fillId="2" borderId="19" xfId="4" applyNumberFormat="1" applyFont="1" applyFill="1" applyBorder="1" applyAlignment="1">
      <alignment vertical="top"/>
    </xf>
    <xf numFmtId="44" fontId="10" fillId="2" borderId="0" xfId="4" applyNumberFormat="1" applyFont="1" applyFill="1" applyBorder="1" applyAlignment="1">
      <alignment vertical="top"/>
    </xf>
    <xf numFmtId="0" fontId="22" fillId="2" borderId="19" xfId="4" applyNumberFormat="1" applyFont="1" applyFill="1" applyBorder="1" applyAlignment="1">
      <alignment horizontal="center" vertical="top"/>
    </xf>
    <xf numFmtId="0" fontId="23" fillId="2" borderId="0" xfId="4" applyNumberFormat="1" applyFont="1" applyFill="1" applyBorder="1" applyAlignment="1">
      <alignment horizontal="right" vertical="top"/>
    </xf>
    <xf numFmtId="44" fontId="10" fillId="2" borderId="11" xfId="4" applyNumberFormat="1" applyFont="1" applyFill="1" applyBorder="1" applyAlignment="1" applyProtection="1">
      <alignment horizontal="left" vertical="top"/>
      <protection locked="0"/>
    </xf>
    <xf numFmtId="44" fontId="10" fillId="0" borderId="0" xfId="4" applyNumberFormat="1" applyFont="1" applyFill="1" applyBorder="1" applyAlignment="1" applyProtection="1">
      <alignment horizontal="left" vertical="top"/>
      <protection locked="0"/>
    </xf>
    <xf numFmtId="44" fontId="10" fillId="7" borderId="11" xfId="4" applyNumberFormat="1" applyFont="1" applyFill="1" applyBorder="1" applyAlignment="1" applyProtection="1">
      <alignment horizontal="left" vertical="top"/>
      <protection locked="0"/>
    </xf>
    <xf numFmtId="0" fontId="9" fillId="2" borderId="3" xfId="4" applyNumberFormat="1" applyFont="1" applyFill="1" applyBorder="1" applyAlignment="1">
      <alignment horizontal="center" vertical="top"/>
    </xf>
    <xf numFmtId="0" fontId="6" fillId="2" borderId="3" xfId="4" applyNumberFormat="1" applyFont="1" applyFill="1" applyBorder="1" applyAlignment="1">
      <alignment horizontal="center" vertical="top"/>
    </xf>
    <xf numFmtId="44" fontId="10" fillId="2" borderId="21" xfId="4" applyNumberFormat="1" applyFont="1" applyFill="1" applyBorder="1" applyAlignment="1" applyProtection="1">
      <alignment vertical="top"/>
      <protection locked="0"/>
    </xf>
    <xf numFmtId="44" fontId="10" fillId="2" borderId="22" xfId="4" applyNumberFormat="1" applyFont="1" applyFill="1" applyBorder="1" applyAlignment="1" applyProtection="1">
      <alignment horizontal="left" vertical="top"/>
      <protection locked="0"/>
    </xf>
    <xf numFmtId="165" fontId="10" fillId="9" borderId="1" xfId="4" quotePrefix="1" applyFont="1" applyFill="1" applyBorder="1" applyAlignment="1" applyProtection="1">
      <alignment horizontal="left" vertical="top" wrapText="1"/>
      <protection locked="0"/>
    </xf>
    <xf numFmtId="49" fontId="10" fillId="9" borderId="1" xfId="4" applyNumberFormat="1" applyFont="1" applyFill="1" applyBorder="1" applyAlignment="1" applyProtection="1">
      <alignment horizontal="center" vertical="top" wrapText="1"/>
      <protection locked="0"/>
    </xf>
    <xf numFmtId="49" fontId="10" fillId="9" borderId="1" xfId="4" applyNumberFormat="1" applyFont="1" applyFill="1" applyBorder="1" applyAlignment="1" applyProtection="1">
      <alignment horizontal="left" vertical="top" wrapText="1"/>
      <protection locked="0"/>
    </xf>
    <xf numFmtId="44" fontId="12" fillId="9" borderId="1" xfId="4" applyNumberFormat="1" applyFont="1" applyFill="1" applyBorder="1" applyAlignment="1" applyProtection="1">
      <alignment vertical="top"/>
      <protection locked="0"/>
    </xf>
    <xf numFmtId="44" fontId="10" fillId="9" borderId="1" xfId="4" applyNumberFormat="1" applyFont="1" applyFill="1" applyBorder="1" applyAlignment="1" applyProtection="1">
      <alignment horizontal="left" vertical="top"/>
      <protection locked="0"/>
    </xf>
    <xf numFmtId="44" fontId="12" fillId="9" borderId="20" xfId="4" applyNumberFormat="1" applyFont="1" applyFill="1" applyBorder="1" applyAlignment="1" applyProtection="1">
      <alignment vertical="top"/>
      <protection locked="0"/>
    </xf>
    <xf numFmtId="44" fontId="12" fillId="9" borderId="23" xfId="4" applyNumberFormat="1" applyFont="1" applyFill="1" applyBorder="1" applyAlignment="1" applyProtection="1">
      <alignment vertical="top"/>
      <protection locked="0"/>
    </xf>
    <xf numFmtId="44" fontId="10" fillId="2" borderId="22" xfId="4" applyNumberFormat="1" applyFont="1" applyFill="1" applyBorder="1" applyAlignment="1" applyProtection="1">
      <alignment vertical="top"/>
      <protection locked="0"/>
    </xf>
    <xf numFmtId="44" fontId="10" fillId="0" borderId="6" xfId="4" applyNumberFormat="1" applyFont="1" applyFill="1" applyBorder="1" applyAlignment="1" applyProtection="1">
      <alignment horizontal="left" vertical="top"/>
      <protection locked="0"/>
    </xf>
    <xf numFmtId="44" fontId="12" fillId="9" borderId="7" xfId="4" applyNumberFormat="1" applyFont="1" applyFill="1" applyBorder="1" applyAlignment="1" applyProtection="1">
      <alignment vertical="top"/>
      <protection locked="0"/>
    </xf>
    <xf numFmtId="44" fontId="10" fillId="9" borderId="23" xfId="4" applyNumberFormat="1" applyFont="1" applyFill="1" applyBorder="1" applyAlignment="1" applyProtection="1">
      <alignment horizontal="left" vertical="top"/>
      <protection locked="0"/>
    </xf>
    <xf numFmtId="0" fontId="10" fillId="2" borderId="0" xfId="4" applyNumberFormat="1" applyFont="1" applyFill="1" applyBorder="1" applyAlignment="1">
      <alignment vertical="top"/>
    </xf>
    <xf numFmtId="0" fontId="10" fillId="2" borderId="19" xfId="4" applyNumberFormat="1" applyFont="1" applyFill="1" applyBorder="1" applyAlignment="1">
      <alignment vertical="top"/>
    </xf>
    <xf numFmtId="164" fontId="24" fillId="2" borderId="19" xfId="1" applyFont="1" applyFill="1" applyBorder="1" applyAlignment="1">
      <alignment vertical="top"/>
    </xf>
    <xf numFmtId="166" fontId="25" fillId="2" borderId="0" xfId="0" applyNumberFormat="1" applyFont="1" applyFill="1" applyAlignment="1">
      <alignment horizontal="center" vertical="top"/>
    </xf>
    <xf numFmtId="0" fontId="12" fillId="2" borderId="0" xfId="4" applyNumberFormat="1" applyFont="1" applyFill="1" applyBorder="1" applyAlignment="1">
      <alignment vertical="top"/>
    </xf>
    <xf numFmtId="44" fontId="20" fillId="2" borderId="0" xfId="4" applyNumberFormat="1" applyFont="1" applyFill="1" applyBorder="1" applyAlignment="1">
      <alignment vertical="top"/>
    </xf>
    <xf numFmtId="44" fontId="6" fillId="10" borderId="24" xfId="4" applyNumberFormat="1" applyFont="1" applyFill="1" applyBorder="1" applyAlignment="1" applyProtection="1">
      <alignment vertical="center"/>
    </xf>
    <xf numFmtId="44" fontId="6" fillId="10" borderId="16" xfId="4" applyNumberFormat="1" applyFont="1" applyFill="1" applyBorder="1" applyAlignment="1" applyProtection="1">
      <alignment vertical="center"/>
    </xf>
    <xf numFmtId="44" fontId="6" fillId="10" borderId="25" xfId="4" applyNumberFormat="1" applyFont="1" applyFill="1" applyBorder="1" applyAlignment="1" applyProtection="1">
      <alignment vertical="center"/>
    </xf>
    <xf numFmtId="44" fontId="6" fillId="10" borderId="17" xfId="4" applyNumberFormat="1" applyFont="1" applyFill="1" applyBorder="1" applyAlignment="1" applyProtection="1">
      <alignment vertical="center"/>
    </xf>
    <xf numFmtId="0" fontId="10" fillId="2" borderId="10" xfId="4" quotePrefix="1" applyNumberFormat="1" applyFont="1" applyFill="1" applyBorder="1" applyAlignment="1" applyProtection="1">
      <alignment horizontal="left" vertical="top" wrapText="1"/>
      <protection locked="0"/>
    </xf>
    <xf numFmtId="0" fontId="10" fillId="9" borderId="1" xfId="4" quotePrefix="1" applyNumberFormat="1" applyFont="1" applyFill="1" applyBorder="1" applyAlignment="1" applyProtection="1">
      <alignment horizontal="left" vertical="top" wrapText="1"/>
      <protection locked="0"/>
    </xf>
    <xf numFmtId="0" fontId="10" fillId="0" borderId="0" xfId="4" quotePrefix="1" applyNumberFormat="1" applyFont="1" applyFill="1" applyBorder="1" applyAlignment="1" applyProtection="1">
      <alignment horizontal="left" vertical="top" wrapText="1"/>
      <protection locked="0"/>
    </xf>
    <xf numFmtId="0" fontId="10" fillId="2" borderId="11" xfId="4" quotePrefix="1" applyNumberFormat="1" applyFont="1" applyFill="1" applyBorder="1" applyAlignment="1" applyProtection="1">
      <alignment horizontal="left" vertical="top" wrapText="1"/>
      <protection locked="0"/>
    </xf>
    <xf numFmtId="0" fontId="16" fillId="10" borderId="17" xfId="4" applyNumberFormat="1" applyFont="1" applyFill="1" applyBorder="1" applyAlignment="1" applyProtection="1">
      <alignment horizontal="left" vertical="top" wrapText="1"/>
      <protection locked="0"/>
    </xf>
    <xf numFmtId="0" fontId="10" fillId="7" borderId="11" xfId="4" applyNumberFormat="1" applyFont="1" applyFill="1" applyBorder="1" applyAlignment="1" applyProtection="1">
      <alignment horizontal="left" vertical="top" wrapText="1"/>
      <protection locked="0"/>
    </xf>
    <xf numFmtId="0" fontId="21" fillId="2" borderId="0" xfId="4" applyNumberFormat="1" applyFont="1" applyFill="1" applyBorder="1" applyAlignment="1">
      <alignment vertical="top"/>
    </xf>
    <xf numFmtId="44" fontId="12" fillId="9" borderId="26" xfId="4" applyNumberFormat="1" applyFont="1" applyFill="1" applyBorder="1" applyAlignment="1" applyProtection="1">
      <alignment vertical="top"/>
      <protection locked="0"/>
    </xf>
    <xf numFmtId="0" fontId="22" fillId="2" borderId="0" xfId="4" applyNumberFormat="1" applyFont="1" applyFill="1" applyBorder="1" applyAlignment="1">
      <alignment vertical="top" wrapText="1"/>
    </xf>
    <xf numFmtId="0" fontId="23" fillId="2" borderId="0" xfId="4" applyNumberFormat="1" applyFont="1" applyFill="1" applyBorder="1" applyAlignment="1">
      <alignment horizontal="right" vertical="top" wrapText="1"/>
    </xf>
    <xf numFmtId="44" fontId="10" fillId="2" borderId="0" xfId="4" applyNumberFormat="1" applyFont="1" applyFill="1" applyBorder="1" applyAlignment="1">
      <alignment vertical="top" wrapText="1"/>
    </xf>
    <xf numFmtId="0" fontId="22" fillId="2" borderId="19" xfId="4" applyNumberFormat="1" applyFont="1" applyFill="1" applyBorder="1" applyAlignment="1">
      <alignment horizontal="center" vertical="top" wrapText="1"/>
    </xf>
    <xf numFmtId="164" fontId="10" fillId="2" borderId="19" xfId="1" applyFont="1" applyFill="1" applyBorder="1" applyAlignment="1">
      <alignment vertical="top"/>
    </xf>
    <xf numFmtId="164" fontId="28" fillId="2" borderId="19" xfId="1" applyFont="1" applyFill="1" applyBorder="1" applyAlignment="1">
      <alignment vertical="top"/>
    </xf>
    <xf numFmtId="164" fontId="27" fillId="2" borderId="19" xfId="1" applyFont="1" applyFill="1" applyBorder="1" applyAlignment="1">
      <alignment vertical="top"/>
    </xf>
    <xf numFmtId="49" fontId="10" fillId="2" borderId="13" xfId="4" applyNumberFormat="1" applyFont="1" applyFill="1" applyBorder="1" applyAlignment="1" applyProtection="1">
      <alignment horizontal="left" vertical="top" wrapText="1"/>
      <protection locked="0"/>
    </xf>
    <xf numFmtId="0" fontId="30" fillId="0" borderId="0" xfId="0" applyFont="1"/>
    <xf numFmtId="165" fontId="27" fillId="2" borderId="13" xfId="4" quotePrefix="1" applyFont="1" applyFill="1" applyBorder="1" applyAlignment="1" applyProtection="1">
      <alignment horizontal="left" vertical="top" wrapText="1"/>
      <protection locked="0"/>
    </xf>
    <xf numFmtId="165" fontId="22" fillId="2" borderId="13" xfId="4" quotePrefix="1" applyFont="1" applyFill="1" applyBorder="1" applyAlignment="1" applyProtection="1">
      <alignment horizontal="left" vertical="top" wrapText="1"/>
      <protection locked="0"/>
    </xf>
    <xf numFmtId="2" fontId="6" fillId="0" borderId="0" xfId="4" applyNumberFormat="1" applyFont="1" applyFill="1" applyBorder="1" applyAlignment="1">
      <alignment horizontal="left" vertical="top"/>
    </xf>
    <xf numFmtId="2" fontId="6" fillId="0" borderId="0" xfId="4" quotePrefix="1" applyNumberFormat="1" applyFont="1" applyFill="1" applyBorder="1" applyAlignment="1">
      <alignment horizontal="left" vertical="top"/>
    </xf>
    <xf numFmtId="0" fontId="21" fillId="0" borderId="0" xfId="4" applyNumberFormat="1" applyFont="1" applyFill="1" applyBorder="1" applyAlignment="1">
      <alignment horizontal="right" vertical="top"/>
    </xf>
    <xf numFmtId="0" fontId="12" fillId="0" borderId="0" xfId="4" applyNumberFormat="1" applyFont="1" applyFill="1" applyBorder="1" applyAlignment="1">
      <alignment horizontal="right" vertical="top"/>
    </xf>
    <xf numFmtId="0" fontId="29" fillId="0" borderId="0" xfId="4" applyNumberFormat="1" applyFont="1" applyFill="1" applyBorder="1" applyAlignment="1">
      <alignment horizontal="right" vertical="top"/>
    </xf>
    <xf numFmtId="165" fontId="10" fillId="0" borderId="11" xfId="4" quotePrefix="1" applyFont="1" applyFill="1" applyBorder="1" applyAlignment="1" applyProtection="1">
      <alignment horizontal="left" vertical="top" wrapText="1"/>
      <protection locked="0"/>
    </xf>
    <xf numFmtId="165" fontId="15" fillId="0" borderId="1" xfId="4" applyFont="1" applyFill="1" applyBorder="1" applyAlignment="1">
      <alignment horizontal="left" vertical="top"/>
    </xf>
    <xf numFmtId="165" fontId="10" fillId="0" borderId="0" xfId="4" applyFont="1" applyFill="1" applyBorder="1" applyAlignment="1">
      <alignment horizontal="left" vertical="top" wrapText="1"/>
    </xf>
    <xf numFmtId="165" fontId="10" fillId="0" borderId="0" xfId="4" applyFont="1" applyFill="1" applyBorder="1" applyAlignment="1">
      <alignment vertical="top" wrapText="1"/>
    </xf>
    <xf numFmtId="49" fontId="22" fillId="2" borderId="10" xfId="4" applyNumberFormat="1" applyFont="1" applyFill="1" applyBorder="1" applyAlignment="1" applyProtection="1">
      <alignment horizontal="left" vertical="top" wrapText="1"/>
      <protection locked="0"/>
    </xf>
    <xf numFmtId="44" fontId="10" fillId="0" borderId="11" xfId="4" applyNumberFormat="1" applyFont="1" applyFill="1" applyBorder="1" applyAlignment="1" applyProtection="1">
      <alignment vertical="top"/>
      <protection locked="0"/>
    </xf>
    <xf numFmtId="0" fontId="9" fillId="2" borderId="0" xfId="4" applyNumberFormat="1" applyFont="1" applyFill="1" applyBorder="1" applyAlignment="1">
      <alignment horizontal="center" vertical="top"/>
    </xf>
    <xf numFmtId="0" fontId="18" fillId="3" borderId="4" xfId="4" applyNumberFormat="1" applyFont="1" applyFill="1" applyBorder="1" applyAlignment="1">
      <alignment horizontal="center" vertical="top" wrapText="1"/>
    </xf>
    <xf numFmtId="49" fontId="10" fillId="2" borderId="11" xfId="4" applyNumberFormat="1" applyFont="1" applyFill="1" applyBorder="1" applyAlignment="1" applyProtection="1">
      <alignment horizontal="left" vertical="top" wrapText="1"/>
      <protection locked="0"/>
    </xf>
    <xf numFmtId="44" fontId="12" fillId="9" borderId="1" xfId="4" applyNumberFormat="1" applyFont="1" applyFill="1" applyBorder="1" applyAlignment="1" applyProtection="1">
      <alignment horizontal="left" vertical="top"/>
      <protection locked="0"/>
    </xf>
    <xf numFmtId="0" fontId="32" fillId="2" borderId="0" xfId="4" applyNumberFormat="1" applyFont="1" applyFill="1" applyBorder="1" applyAlignment="1">
      <alignment horizontal="center" vertical="top"/>
    </xf>
    <xf numFmtId="165" fontId="31" fillId="2" borderId="13" xfId="4" quotePrefix="1" applyFont="1" applyFill="1" applyBorder="1" applyAlignment="1" applyProtection="1">
      <alignment horizontal="left" vertical="top" wrapText="1"/>
      <protection locked="0"/>
    </xf>
    <xf numFmtId="2" fontId="6" fillId="9" borderId="0" xfId="4" applyNumberFormat="1" applyFont="1" applyFill="1" applyBorder="1" applyAlignment="1">
      <alignment horizontal="left" vertical="top"/>
    </xf>
    <xf numFmtId="2" fontId="6" fillId="9" borderId="0" xfId="4" quotePrefix="1" applyNumberFormat="1" applyFont="1" applyFill="1" applyBorder="1" applyAlignment="1">
      <alignment horizontal="left" vertical="top"/>
    </xf>
    <xf numFmtId="2" fontId="6" fillId="8" borderId="0" xfId="4" quotePrefix="1" applyNumberFormat="1" applyFont="1" applyFill="1" applyBorder="1" applyAlignment="1">
      <alignment horizontal="left" vertical="top"/>
    </xf>
    <xf numFmtId="44" fontId="10" fillId="11" borderId="21" xfId="4" applyNumberFormat="1" applyFont="1" applyFill="1" applyBorder="1" applyAlignment="1" applyProtection="1">
      <alignment vertical="top"/>
      <protection locked="0"/>
    </xf>
    <xf numFmtId="44" fontId="22" fillId="2" borderId="12" xfId="4" applyNumberFormat="1" applyFont="1" applyFill="1" applyBorder="1" applyAlignment="1" applyProtection="1">
      <alignment vertical="top"/>
    </xf>
    <xf numFmtId="165" fontId="10" fillId="2" borderId="11" xfId="4" quotePrefix="1" applyFont="1" applyFill="1" applyBorder="1" applyAlignment="1" applyProtection="1">
      <alignment horizontal="left" vertical="top" wrapText="1"/>
      <protection locked="0"/>
    </xf>
    <xf numFmtId="0" fontId="31" fillId="2" borderId="13" xfId="0" applyFont="1" applyFill="1" applyBorder="1"/>
    <xf numFmtId="165" fontId="22" fillId="2" borderId="11" xfId="4" quotePrefix="1" applyFont="1" applyFill="1" applyBorder="1" applyAlignment="1" applyProtection="1">
      <alignment horizontal="left" vertical="top" wrapText="1"/>
      <protection locked="0"/>
    </xf>
    <xf numFmtId="165" fontId="12" fillId="9" borderId="1" xfId="4" quotePrefix="1" applyFont="1" applyFill="1" applyBorder="1" applyAlignment="1" applyProtection="1">
      <alignment horizontal="left" vertical="top"/>
      <protection locked="0"/>
    </xf>
    <xf numFmtId="0" fontId="30" fillId="2" borderId="0" xfId="0" applyFont="1" applyFill="1"/>
    <xf numFmtId="0" fontId="21" fillId="2" borderId="0" xfId="4" applyNumberFormat="1" applyFont="1" applyFill="1" applyBorder="1" applyAlignment="1">
      <alignment horizontal="right" vertical="top"/>
    </xf>
    <xf numFmtId="0" fontId="12" fillId="2" borderId="0" xfId="4" applyNumberFormat="1" applyFont="1" applyFill="1" applyBorder="1" applyAlignment="1">
      <alignment horizontal="right" vertical="top"/>
    </xf>
    <xf numFmtId="0" fontId="29" fillId="2" borderId="0" xfId="4" applyNumberFormat="1" applyFont="1" applyFill="1" applyBorder="1" applyAlignment="1">
      <alignment horizontal="right" vertical="top"/>
    </xf>
    <xf numFmtId="0" fontId="9" fillId="2" borderId="3" xfId="4" applyNumberFormat="1" applyFont="1" applyFill="1" applyBorder="1" applyAlignment="1">
      <alignment horizontal="right" vertical="top"/>
    </xf>
    <xf numFmtId="164" fontId="24" fillId="2" borderId="19" xfId="2" applyFont="1" applyFill="1" applyBorder="1" applyAlignment="1">
      <alignment vertical="top"/>
    </xf>
    <xf numFmtId="164" fontId="24" fillId="2" borderId="27" xfId="2" applyFont="1" applyFill="1" applyBorder="1" applyAlignment="1">
      <alignment vertical="top"/>
    </xf>
    <xf numFmtId="0" fontId="9" fillId="2" borderId="0" xfId="4" applyNumberFormat="1" applyFont="1" applyFill="1" applyBorder="1" applyAlignment="1">
      <alignment horizontal="right" vertical="top"/>
    </xf>
    <xf numFmtId="164" fontId="22" fillId="2" borderId="27" xfId="2" applyFont="1" applyFill="1" applyBorder="1" applyAlignment="1">
      <alignment horizontal="center" vertical="top"/>
    </xf>
    <xf numFmtId="44" fontId="22" fillId="2" borderId="19" xfId="4" applyNumberFormat="1" applyFont="1" applyFill="1" applyBorder="1" applyAlignment="1">
      <alignment horizontal="center" vertical="top"/>
    </xf>
    <xf numFmtId="2" fontId="33" fillId="3" borderId="28" xfId="8" applyNumberFormat="1" applyFont="1" applyFill="1" applyBorder="1" applyAlignment="1">
      <alignment horizontal="left" vertical="top"/>
    </xf>
    <xf numFmtId="165" fontId="33" fillId="3" borderId="29" xfId="8" quotePrefix="1" applyFont="1" applyFill="1" applyBorder="1" applyAlignment="1">
      <alignment horizontal="center" vertical="top" wrapText="1"/>
    </xf>
    <xf numFmtId="49" fontId="33" fillId="3" borderId="29" xfId="8" quotePrefix="1" applyNumberFormat="1" applyFont="1" applyFill="1" applyBorder="1" applyAlignment="1">
      <alignment horizontal="center" vertical="top" wrapText="1"/>
    </xf>
    <xf numFmtId="165" fontId="5" fillId="3" borderId="29" xfId="8" applyFont="1" applyFill="1" applyBorder="1" applyAlignment="1">
      <alignment vertical="top"/>
    </xf>
    <xf numFmtId="165" fontId="34" fillId="3" borderId="29" xfId="8" applyFont="1" applyFill="1" applyBorder="1" applyAlignment="1">
      <alignment vertical="top"/>
    </xf>
    <xf numFmtId="165" fontId="34" fillId="3" borderId="29" xfId="8" applyFont="1" applyFill="1" applyBorder="1" applyAlignment="1" applyProtection="1">
      <alignment vertical="top"/>
    </xf>
    <xf numFmtId="165" fontId="34" fillId="3" borderId="0" xfId="8" applyFont="1" applyFill="1" applyBorder="1" applyAlignment="1" applyProtection="1">
      <alignment vertical="top"/>
    </xf>
    <xf numFmtId="165" fontId="34" fillId="0" borderId="0" xfId="8" applyFont="1" applyAlignment="1">
      <alignment vertical="top"/>
    </xf>
    <xf numFmtId="2" fontId="33" fillId="3" borderId="30" xfId="8" applyNumberFormat="1" applyFont="1" applyFill="1" applyBorder="1" applyAlignment="1">
      <alignment horizontal="left" vertical="top"/>
    </xf>
    <xf numFmtId="165" fontId="33" fillId="3" borderId="0" xfId="8" quotePrefix="1" applyFont="1" applyFill="1" applyBorder="1" applyAlignment="1">
      <alignment horizontal="center" vertical="top" wrapText="1"/>
    </xf>
    <xf numFmtId="49" fontId="33" fillId="3" borderId="0" xfId="8" quotePrefix="1" applyNumberFormat="1" applyFont="1" applyFill="1" applyBorder="1" applyAlignment="1">
      <alignment horizontal="center" vertical="top" wrapText="1"/>
    </xf>
    <xf numFmtId="165" fontId="5" fillId="3" borderId="0" xfId="8" applyFont="1" applyFill="1" applyBorder="1" applyAlignment="1">
      <alignment vertical="top"/>
    </xf>
    <xf numFmtId="165" fontId="34" fillId="3" borderId="0" xfId="8" applyFont="1" applyFill="1" applyBorder="1" applyAlignment="1">
      <alignment vertical="top"/>
    </xf>
    <xf numFmtId="2" fontId="6" fillId="3" borderId="30" xfId="8" quotePrefix="1" applyNumberFormat="1" applyFont="1" applyFill="1" applyBorder="1" applyAlignment="1">
      <alignment horizontal="left" vertical="top"/>
    </xf>
    <xf numFmtId="2" fontId="35" fillId="3" borderId="0" xfId="8" quotePrefix="1" applyNumberFormat="1" applyFont="1" applyFill="1" applyBorder="1" applyAlignment="1">
      <alignment horizontal="left" vertical="top"/>
    </xf>
    <xf numFmtId="49" fontId="35" fillId="3" borderId="0" xfId="8" quotePrefix="1" applyNumberFormat="1" applyFont="1" applyFill="1" applyBorder="1" applyAlignment="1">
      <alignment horizontal="center" vertical="top"/>
    </xf>
    <xf numFmtId="49" fontId="35" fillId="3" borderId="0" xfId="8" quotePrefix="1" applyNumberFormat="1" applyFont="1" applyFill="1" applyBorder="1" applyAlignment="1">
      <alignment horizontal="left" vertical="top"/>
    </xf>
    <xf numFmtId="165" fontId="34" fillId="12" borderId="28" xfId="8" applyFont="1" applyFill="1" applyBorder="1" applyAlignment="1">
      <alignment horizontal="left" vertical="top"/>
    </xf>
    <xf numFmtId="165" fontId="34" fillId="12" borderId="29" xfId="8" applyFont="1" applyFill="1" applyBorder="1" applyAlignment="1">
      <alignment vertical="top" wrapText="1"/>
    </xf>
    <xf numFmtId="49" fontId="34" fillId="12" borderId="29" xfId="8" applyNumberFormat="1" applyFont="1" applyFill="1" applyBorder="1" applyAlignment="1">
      <alignment horizontal="center" vertical="top" wrapText="1"/>
    </xf>
    <xf numFmtId="49" fontId="34" fillId="12" borderId="29" xfId="8" applyNumberFormat="1" applyFont="1" applyFill="1" applyBorder="1" applyAlignment="1">
      <alignment vertical="top" wrapText="1"/>
    </xf>
    <xf numFmtId="165" fontId="36" fillId="12" borderId="28" xfId="8" applyFont="1" applyFill="1" applyBorder="1" applyAlignment="1">
      <alignment horizontal="left" vertical="top"/>
    </xf>
    <xf numFmtId="165" fontId="36" fillId="12" borderId="29" xfId="8" applyFont="1" applyFill="1" applyBorder="1" applyAlignment="1">
      <alignment horizontal="left" vertical="top"/>
    </xf>
    <xf numFmtId="165" fontId="37" fillId="12" borderId="29" xfId="8" applyFont="1" applyFill="1" applyBorder="1" applyAlignment="1">
      <alignment horizontal="centerContinuous" vertical="top"/>
    </xf>
    <xf numFmtId="165" fontId="37" fillId="12" borderId="29" xfId="8" applyFont="1" applyFill="1" applyBorder="1" applyAlignment="1" applyProtection="1">
      <alignment horizontal="centerContinuous" vertical="top"/>
    </xf>
    <xf numFmtId="1" fontId="38" fillId="13" borderId="31" xfId="8" applyNumberFormat="1" applyFont="1" applyFill="1" applyBorder="1" applyAlignment="1">
      <alignment horizontal="left" vertical="top"/>
    </xf>
    <xf numFmtId="1" fontId="38" fillId="13" borderId="32" xfId="8" applyNumberFormat="1" applyFont="1" applyFill="1" applyBorder="1" applyAlignment="1">
      <alignment horizontal="left" vertical="top" wrapText="1"/>
    </xf>
    <xf numFmtId="1" fontId="38" fillId="13" borderId="33" xfId="8" applyNumberFormat="1" applyFont="1" applyFill="1" applyBorder="1" applyAlignment="1">
      <alignment horizontal="left" vertical="top" wrapText="1"/>
    </xf>
    <xf numFmtId="49" fontId="38" fillId="13" borderId="31" xfId="8" applyNumberFormat="1" applyFont="1" applyFill="1" applyBorder="1" applyAlignment="1">
      <alignment horizontal="center" vertical="top" wrapText="1"/>
    </xf>
    <xf numFmtId="49" fontId="38" fillId="13" borderId="31" xfId="8" applyNumberFormat="1" applyFont="1" applyFill="1" applyBorder="1" applyAlignment="1">
      <alignment horizontal="left" vertical="top" wrapText="1"/>
    </xf>
    <xf numFmtId="49" fontId="38" fillId="13" borderId="33" xfId="8" applyNumberFormat="1" applyFont="1" applyFill="1" applyBorder="1" applyAlignment="1">
      <alignment horizontal="left" vertical="top" wrapText="1"/>
    </xf>
    <xf numFmtId="1" fontId="38" fillId="14" borderId="31" xfId="8" applyNumberFormat="1" applyFont="1" applyFill="1" applyBorder="1" applyAlignment="1">
      <alignment vertical="top"/>
    </xf>
    <xf numFmtId="1" fontId="38" fillId="14" borderId="32" xfId="8" applyNumberFormat="1" applyFont="1" applyFill="1" applyBorder="1" applyAlignment="1">
      <alignment vertical="top"/>
    </xf>
    <xf numFmtId="1" fontId="38" fillId="14" borderId="32" xfId="8" applyNumberFormat="1" applyFont="1" applyFill="1" applyBorder="1" applyAlignment="1" applyProtection="1">
      <alignment vertical="top"/>
    </xf>
    <xf numFmtId="1" fontId="38" fillId="14" borderId="31" xfId="8" applyNumberFormat="1" applyFont="1" applyFill="1" applyBorder="1" applyAlignment="1">
      <alignment vertical="top" wrapText="1"/>
    </xf>
    <xf numFmtId="1" fontId="38" fillId="14" borderId="32" xfId="8" applyNumberFormat="1" applyFont="1" applyFill="1" applyBorder="1" applyAlignment="1" applyProtection="1">
      <alignment vertical="top" wrapText="1"/>
    </xf>
    <xf numFmtId="165" fontId="35" fillId="0" borderId="30" xfId="8" applyFont="1" applyBorder="1" applyAlignment="1" applyProtection="1">
      <alignment horizontal="left" vertical="top"/>
      <protection locked="0"/>
    </xf>
    <xf numFmtId="165" fontId="35" fillId="0" borderId="4" xfId="8" applyFont="1" applyBorder="1" applyAlignment="1" applyProtection="1">
      <alignment vertical="top" wrapText="1"/>
      <protection locked="0"/>
    </xf>
    <xf numFmtId="165" fontId="35" fillId="0" borderId="0" xfId="8" applyFont="1" applyBorder="1" applyAlignment="1" applyProtection="1">
      <alignment vertical="top" wrapText="1"/>
      <protection locked="0"/>
    </xf>
    <xf numFmtId="165" fontId="35" fillId="0" borderId="28" xfId="8" applyFont="1" applyBorder="1" applyAlignment="1" applyProtection="1">
      <alignment vertical="top" wrapText="1"/>
      <protection locked="0"/>
    </xf>
    <xf numFmtId="49" fontId="35" fillId="0" borderId="28" xfId="8" applyNumberFormat="1" applyFont="1" applyBorder="1" applyAlignment="1" applyProtection="1">
      <alignment horizontal="center" vertical="top" wrapText="1"/>
      <protection locked="0"/>
    </xf>
    <xf numFmtId="49" fontId="35" fillId="0" borderId="30" xfId="8" applyNumberFormat="1" applyFont="1" applyBorder="1" applyAlignment="1" applyProtection="1">
      <alignment vertical="top" wrapText="1"/>
      <protection locked="0"/>
    </xf>
    <xf numFmtId="49" fontId="35" fillId="0" borderId="0" xfId="8" applyNumberFormat="1" applyFont="1" applyBorder="1" applyAlignment="1" applyProtection="1">
      <alignment vertical="top" wrapText="1"/>
      <protection locked="0"/>
    </xf>
    <xf numFmtId="165" fontId="39" fillId="0" borderId="34" xfId="8" applyFont="1" applyBorder="1" applyAlignment="1" applyProtection="1">
      <alignment vertical="top"/>
      <protection locked="0"/>
    </xf>
    <xf numFmtId="165" fontId="39" fillId="0" borderId="35" xfId="8" applyFont="1" applyBorder="1" applyAlignment="1" applyProtection="1">
      <alignment vertical="top"/>
      <protection locked="0"/>
    </xf>
    <xf numFmtId="165" fontId="39" fillId="0" borderId="36" xfId="8" applyFont="1" applyBorder="1" applyAlignment="1" applyProtection="1">
      <alignment vertical="top"/>
      <protection locked="0"/>
    </xf>
    <xf numFmtId="165" fontId="39" fillId="0" borderId="37" xfId="8" applyFont="1" applyBorder="1" applyAlignment="1" applyProtection="1">
      <alignment vertical="top"/>
      <protection locked="0"/>
    </xf>
    <xf numFmtId="165" fontId="39" fillId="0" borderId="38" xfId="8" applyFont="1" applyBorder="1" applyAlignment="1" applyProtection="1">
      <alignment vertical="top"/>
    </xf>
    <xf numFmtId="165" fontId="39" fillId="0" borderId="29" xfId="8" applyFont="1" applyBorder="1" applyAlignment="1" applyProtection="1">
      <alignment vertical="top"/>
    </xf>
    <xf numFmtId="165" fontId="39" fillId="0" borderId="4" xfId="8" applyFont="1" applyBorder="1" applyAlignment="1" applyProtection="1">
      <alignment vertical="top"/>
      <protection locked="0"/>
    </xf>
    <xf numFmtId="165" fontId="8" fillId="0" borderId="4" xfId="8" applyFont="1" applyBorder="1" applyAlignment="1" applyProtection="1">
      <alignment vertical="top"/>
    </xf>
    <xf numFmtId="165" fontId="34" fillId="0" borderId="0" xfId="8" applyFont="1" applyBorder="1" applyAlignment="1">
      <alignment vertical="top"/>
    </xf>
    <xf numFmtId="165" fontId="8" fillId="0" borderId="30" xfId="8" quotePrefix="1" applyFont="1" applyFill="1" applyBorder="1" applyAlignment="1" applyProtection="1">
      <alignment horizontal="left" vertical="top" wrapText="1"/>
      <protection locked="0"/>
    </xf>
    <xf numFmtId="165" fontId="8" fillId="0" borderId="4" xfId="8" applyFont="1" applyFill="1" applyBorder="1" applyAlignment="1" applyProtection="1">
      <alignment horizontal="left" vertical="top" wrapText="1"/>
      <protection locked="0"/>
    </xf>
    <xf numFmtId="165" fontId="8" fillId="0" borderId="0" xfId="8" applyFont="1" applyFill="1" applyBorder="1" applyAlignment="1" applyProtection="1">
      <alignment horizontal="left" vertical="top" wrapText="1"/>
      <protection locked="0"/>
    </xf>
    <xf numFmtId="165" fontId="8" fillId="0" borderId="30" xfId="8" applyFont="1" applyFill="1" applyBorder="1" applyAlignment="1" applyProtection="1">
      <alignment horizontal="left" vertical="top" wrapText="1"/>
      <protection locked="0"/>
    </xf>
    <xf numFmtId="49" fontId="8" fillId="0" borderId="30" xfId="8" applyNumberFormat="1" applyFont="1" applyFill="1" applyBorder="1" applyAlignment="1" applyProtection="1">
      <alignment horizontal="center" vertical="top" wrapText="1"/>
      <protection locked="0"/>
    </xf>
    <xf numFmtId="49" fontId="8" fillId="0" borderId="30" xfId="8" applyNumberFormat="1" applyFont="1" applyFill="1" applyBorder="1" applyAlignment="1" applyProtection="1">
      <alignment horizontal="left" vertical="top" wrapText="1"/>
      <protection locked="0"/>
    </xf>
    <xf numFmtId="49" fontId="8" fillId="0" borderId="0" xfId="8" applyNumberFormat="1" applyFont="1" applyFill="1" applyBorder="1" applyAlignment="1" applyProtection="1">
      <alignment horizontal="left" vertical="top" wrapText="1"/>
      <protection locked="0"/>
    </xf>
    <xf numFmtId="165" fontId="8" fillId="0" borderId="39" xfId="8" applyFont="1" applyFill="1" applyBorder="1" applyAlignment="1" applyProtection="1">
      <alignment vertical="top"/>
      <protection locked="0"/>
    </xf>
    <xf numFmtId="165" fontId="8" fillId="0" borderId="6" xfId="8" applyFont="1" applyFill="1" applyBorder="1" applyAlignment="1" applyProtection="1">
      <alignment vertical="top"/>
      <protection locked="0"/>
    </xf>
    <xf numFmtId="165" fontId="8" fillId="0" borderId="5" xfId="8" applyFont="1" applyBorder="1" applyAlignment="1" applyProtection="1">
      <alignment vertical="top"/>
      <protection locked="0"/>
    </xf>
    <xf numFmtId="165" fontId="8" fillId="0" borderId="4" xfId="8" applyFont="1" applyBorder="1" applyAlignment="1" applyProtection="1">
      <alignment vertical="top"/>
      <protection locked="0"/>
    </xf>
    <xf numFmtId="165" fontId="8" fillId="0" borderId="40" xfId="8" applyFont="1" applyBorder="1" applyAlignment="1" applyProtection="1">
      <alignment vertical="top"/>
    </xf>
    <xf numFmtId="165" fontId="8" fillId="0" borderId="0" xfId="8" applyFont="1" applyBorder="1" applyAlignment="1" applyProtection="1">
      <alignment vertical="top"/>
    </xf>
    <xf numFmtId="165" fontId="34" fillId="0" borderId="0" xfId="8" applyFont="1" applyFill="1" applyBorder="1" applyAlignment="1">
      <alignment vertical="top"/>
    </xf>
    <xf numFmtId="165" fontId="34" fillId="0" borderId="0" xfId="8" applyFont="1" applyFill="1" applyAlignment="1">
      <alignment vertical="top"/>
    </xf>
    <xf numFmtId="165" fontId="7" fillId="0" borderId="30" xfId="8" quotePrefix="1" applyFont="1" applyFill="1" applyBorder="1" applyAlignment="1" applyProtection="1">
      <alignment horizontal="left" vertical="top" wrapText="1"/>
      <protection locked="0"/>
    </xf>
    <xf numFmtId="14" fontId="8" fillId="0" borderId="0" xfId="8" applyNumberFormat="1" applyFont="1" applyFill="1" applyBorder="1" applyAlignment="1" applyProtection="1">
      <alignment horizontal="left" vertical="top" wrapText="1"/>
      <protection locked="0"/>
    </xf>
    <xf numFmtId="165" fontId="8" fillId="0" borderId="30" xfId="8" quotePrefix="1" applyFont="1" applyFill="1" applyBorder="1" applyAlignment="1" applyProtection="1">
      <alignment horizontal="left" vertical="top"/>
      <protection locked="0"/>
    </xf>
    <xf numFmtId="165" fontId="8" fillId="0" borderId="39" xfId="8" applyFont="1" applyFill="1" applyBorder="1" applyAlignment="1" applyProtection="1">
      <alignment vertical="top"/>
    </xf>
    <xf numFmtId="165" fontId="8" fillId="0" borderId="6" xfId="8" applyFont="1" applyFill="1" applyBorder="1" applyAlignment="1" applyProtection="1">
      <alignment vertical="top"/>
    </xf>
    <xf numFmtId="165" fontId="8" fillId="0" borderId="5" xfId="8" applyFont="1" applyBorder="1" applyAlignment="1" applyProtection="1">
      <alignment vertical="top"/>
    </xf>
    <xf numFmtId="165" fontId="38" fillId="0" borderId="41" xfId="8" quotePrefix="1" applyFont="1" applyFill="1" applyBorder="1" applyAlignment="1" applyProtection="1">
      <alignment horizontal="left" vertical="top" wrapText="1"/>
      <protection locked="0"/>
    </xf>
    <xf numFmtId="165" fontId="7" fillId="0" borderId="42" xfId="8" applyFont="1" applyFill="1" applyBorder="1" applyAlignment="1" applyProtection="1">
      <alignment horizontal="left" vertical="top" wrapText="1"/>
      <protection locked="0"/>
    </xf>
    <xf numFmtId="165" fontId="7" fillId="0" borderId="43" xfId="8" applyFont="1" applyFill="1" applyBorder="1" applyAlignment="1" applyProtection="1">
      <alignment horizontal="left" vertical="top" wrapText="1"/>
      <protection locked="0"/>
    </xf>
    <xf numFmtId="165" fontId="7" fillId="0" borderId="41" xfId="8" applyFont="1" applyFill="1" applyBorder="1" applyAlignment="1" applyProtection="1">
      <alignment horizontal="left" vertical="top" wrapText="1"/>
      <protection locked="0"/>
    </xf>
    <xf numFmtId="49" fontId="7" fillId="0" borderId="41" xfId="8" applyNumberFormat="1" applyFont="1" applyFill="1" applyBorder="1" applyAlignment="1" applyProtection="1">
      <alignment horizontal="center" vertical="top" wrapText="1"/>
      <protection locked="0"/>
    </xf>
    <xf numFmtId="49" fontId="7" fillId="0" borderId="41" xfId="8" applyNumberFormat="1" applyFont="1" applyFill="1" applyBorder="1" applyAlignment="1" applyProtection="1">
      <alignment horizontal="left" vertical="top" wrapText="1"/>
      <protection locked="0"/>
    </xf>
    <xf numFmtId="49" fontId="7" fillId="0" borderId="43" xfId="8" applyNumberFormat="1" applyFont="1" applyFill="1" applyBorder="1" applyAlignment="1" applyProtection="1">
      <alignment horizontal="left" vertical="top" wrapText="1"/>
      <protection locked="0"/>
    </xf>
    <xf numFmtId="165" fontId="7" fillId="0" borderId="44" xfId="8" applyFont="1" applyBorder="1" applyAlignment="1" applyProtection="1">
      <alignment vertical="top"/>
    </xf>
    <xf numFmtId="165" fontId="7" fillId="0" borderId="45" xfId="8" applyFont="1" applyBorder="1" applyAlignment="1" applyProtection="1">
      <alignment vertical="top"/>
    </xf>
    <xf numFmtId="165" fontId="7" fillId="0" borderId="46" xfId="8" applyFont="1" applyBorder="1" applyAlignment="1" applyProtection="1">
      <alignment vertical="top"/>
    </xf>
    <xf numFmtId="165" fontId="7" fillId="0" borderId="42" xfId="8" applyFont="1" applyBorder="1" applyAlignment="1" applyProtection="1">
      <alignment vertical="top"/>
    </xf>
    <xf numFmtId="165" fontId="7" fillId="0" borderId="47" xfId="8" applyFont="1" applyBorder="1" applyAlignment="1" applyProtection="1">
      <alignment vertical="top"/>
    </xf>
    <xf numFmtId="165" fontId="7" fillId="0" borderId="43" xfId="8" applyFont="1" applyBorder="1" applyAlignment="1" applyProtection="1">
      <alignment vertical="top"/>
    </xf>
    <xf numFmtId="165" fontId="34" fillId="0" borderId="0" xfId="8" applyFont="1" applyAlignment="1">
      <alignment horizontal="left" vertical="top" wrapText="1"/>
    </xf>
    <xf numFmtId="165" fontId="34" fillId="0" borderId="0" xfId="8" applyFont="1" applyAlignment="1">
      <alignment vertical="top" wrapText="1"/>
    </xf>
    <xf numFmtId="49" fontId="34" fillId="0" borderId="0" xfId="8" applyNumberFormat="1" applyFont="1" applyAlignment="1">
      <alignment horizontal="center" vertical="top" wrapText="1"/>
    </xf>
    <xf numFmtId="49" fontId="34" fillId="0" borderId="0" xfId="8" applyNumberFormat="1" applyFont="1" applyAlignment="1">
      <alignment vertical="top" wrapText="1"/>
    </xf>
    <xf numFmtId="165" fontId="34" fillId="0" borderId="0" xfId="8" applyFont="1" applyAlignment="1" applyProtection="1">
      <alignment vertical="top"/>
    </xf>
    <xf numFmtId="165" fontId="10" fillId="0" borderId="0" xfId="8" applyFont="1" applyAlignment="1">
      <alignment vertical="top"/>
    </xf>
    <xf numFmtId="165" fontId="10" fillId="0" borderId="0" xfId="8" applyFont="1" applyAlignment="1" applyProtection="1">
      <alignment vertical="top"/>
    </xf>
    <xf numFmtId="0" fontId="18" fillId="3" borderId="5" xfId="4" applyNumberFormat="1" applyFont="1" applyFill="1" applyBorder="1" applyAlignment="1">
      <alignment horizontal="center" vertical="top" wrapText="1"/>
    </xf>
    <xf numFmtId="0" fontId="18" fillId="3" borderId="9" xfId="4" applyNumberFormat="1" applyFont="1" applyFill="1" applyBorder="1" applyAlignment="1">
      <alignment horizontal="center" vertical="top" wrapText="1"/>
    </xf>
    <xf numFmtId="165" fontId="10" fillId="0" borderId="13" xfId="4" applyFont="1" applyBorder="1" applyAlignment="1">
      <alignment vertical="top"/>
    </xf>
    <xf numFmtId="165" fontId="10" fillId="0" borderId="13" xfId="4" applyFont="1" applyFill="1" applyBorder="1" applyAlignment="1">
      <alignment vertical="top"/>
    </xf>
    <xf numFmtId="165" fontId="16" fillId="0" borderId="13" xfId="4" applyFont="1" applyFill="1" applyBorder="1" applyAlignment="1">
      <alignment vertical="top"/>
    </xf>
    <xf numFmtId="165" fontId="17" fillId="0" borderId="13" xfId="4" applyFont="1" applyBorder="1" applyAlignment="1">
      <alignment vertical="top"/>
    </xf>
    <xf numFmtId="165" fontId="10" fillId="0" borderId="10" xfId="4" applyFont="1" applyBorder="1" applyAlignment="1">
      <alignment vertical="top"/>
    </xf>
    <xf numFmtId="165" fontId="10" fillId="0" borderId="10" xfId="4" applyFont="1" applyFill="1" applyBorder="1" applyAlignment="1">
      <alignment vertical="top"/>
    </xf>
    <xf numFmtId="165" fontId="16" fillId="0" borderId="10" xfId="4" applyFont="1" applyFill="1" applyBorder="1" applyAlignment="1">
      <alignment vertical="top"/>
    </xf>
    <xf numFmtId="165" fontId="34" fillId="0" borderId="13" xfId="8" applyFont="1" applyFill="1" applyBorder="1" applyAlignment="1">
      <alignment vertical="top"/>
    </xf>
    <xf numFmtId="165" fontId="5" fillId="9" borderId="0" xfId="4" applyFont="1" applyFill="1" applyBorder="1" applyAlignment="1">
      <alignment vertical="top"/>
    </xf>
    <xf numFmtId="165" fontId="10" fillId="9" borderId="0" xfId="4" applyFont="1" applyFill="1" applyBorder="1" applyAlignment="1">
      <alignment vertical="top"/>
    </xf>
    <xf numFmtId="165" fontId="10" fillId="9" borderId="0" xfId="4" applyFont="1" applyFill="1" applyBorder="1" applyAlignment="1" applyProtection="1">
      <alignment vertical="top"/>
    </xf>
    <xf numFmtId="165" fontId="7" fillId="9" borderId="0" xfId="4" applyFont="1" applyFill="1" applyBorder="1" applyAlignment="1">
      <alignment vertical="top"/>
    </xf>
    <xf numFmtId="165" fontId="5" fillId="8" borderId="0" xfId="4" applyFont="1" applyFill="1" applyBorder="1" applyAlignment="1">
      <alignment vertical="top"/>
    </xf>
    <xf numFmtId="165" fontId="10" fillId="8" borderId="0" xfId="4" applyFont="1" applyFill="1" applyBorder="1" applyAlignment="1">
      <alignment vertical="top"/>
    </xf>
    <xf numFmtId="165" fontId="10" fillId="8" borderId="0" xfId="4" applyFont="1" applyFill="1" applyBorder="1" applyAlignment="1" applyProtection="1">
      <alignment vertical="top"/>
    </xf>
    <xf numFmtId="165" fontId="7" fillId="8" borderId="0" xfId="4" applyFont="1" applyFill="1" applyBorder="1" applyAlignment="1">
      <alignment vertical="top"/>
    </xf>
    <xf numFmtId="164" fontId="10" fillId="2" borderId="19" xfId="10" applyFont="1" applyFill="1" applyBorder="1" applyAlignment="1">
      <alignment vertical="top"/>
    </xf>
    <xf numFmtId="164" fontId="24" fillId="2" borderId="19" xfId="10" applyFont="1" applyFill="1" applyBorder="1" applyAlignment="1">
      <alignment vertical="top"/>
    </xf>
    <xf numFmtId="9" fontId="20" fillId="2" borderId="0" xfId="11" applyFont="1" applyFill="1" applyBorder="1" applyAlignment="1">
      <alignment horizontal="left" vertical="top"/>
    </xf>
    <xf numFmtId="164" fontId="27" fillId="2" borderId="19" xfId="10" applyFont="1" applyFill="1" applyBorder="1" applyAlignment="1">
      <alignment vertical="top"/>
    </xf>
    <xf numFmtId="164" fontId="28" fillId="2" borderId="19" xfId="10" applyFont="1" applyFill="1" applyBorder="1" applyAlignment="1">
      <alignment vertical="top"/>
    </xf>
    <xf numFmtId="0" fontId="6" fillId="15" borderId="9" xfId="4" applyNumberFormat="1" applyFont="1" applyFill="1" applyBorder="1" applyAlignment="1">
      <alignment horizontal="center" vertical="top"/>
    </xf>
    <xf numFmtId="0" fontId="13" fillId="15" borderId="14" xfId="4" applyNumberFormat="1" applyFont="1" applyFill="1" applyBorder="1" applyAlignment="1">
      <alignment horizontal="center" vertical="top"/>
    </xf>
    <xf numFmtId="0" fontId="13" fillId="16" borderId="8" xfId="4" applyNumberFormat="1" applyFont="1" applyFill="1" applyBorder="1" applyAlignment="1">
      <alignment horizontal="center" vertical="top"/>
    </xf>
    <xf numFmtId="0" fontId="18" fillId="15" borderId="6" xfId="4" applyNumberFormat="1" applyFont="1" applyFill="1" applyBorder="1" applyAlignment="1">
      <alignment horizontal="center" vertical="top"/>
    </xf>
    <xf numFmtId="0" fontId="18" fillId="15" borderId="5" xfId="4" applyNumberFormat="1" applyFont="1" applyFill="1" applyBorder="1" applyAlignment="1">
      <alignment horizontal="center" vertical="top"/>
    </xf>
    <xf numFmtId="0" fontId="18" fillId="15" borderId="4" xfId="4" applyNumberFormat="1" applyFont="1" applyFill="1" applyBorder="1" applyAlignment="1">
      <alignment horizontal="center" vertical="top"/>
    </xf>
    <xf numFmtId="0" fontId="18" fillId="16" borderId="5" xfId="4" applyNumberFormat="1" applyFont="1" applyFill="1" applyBorder="1" applyAlignment="1">
      <alignment horizontal="center" vertical="top"/>
    </xf>
    <xf numFmtId="9" fontId="43" fillId="15" borderId="15" xfId="11" applyFont="1" applyFill="1" applyBorder="1" applyAlignment="1">
      <alignment horizontal="center" vertical="top"/>
    </xf>
    <xf numFmtId="9" fontId="43" fillId="15" borderId="9" xfId="11" applyFont="1" applyFill="1" applyBorder="1" applyAlignment="1">
      <alignment horizontal="center" vertical="top"/>
    </xf>
    <xf numFmtId="168" fontId="43" fillId="15" borderId="9" xfId="11" applyNumberFormat="1" applyFont="1" applyFill="1" applyBorder="1" applyAlignment="1">
      <alignment horizontal="center" vertical="top"/>
    </xf>
    <xf numFmtId="9" fontId="43" fillId="15" borderId="14" xfId="11" applyFont="1" applyFill="1" applyBorder="1" applyAlignment="1">
      <alignment horizontal="center" vertical="top"/>
    </xf>
    <xf numFmtId="9" fontId="43" fillId="16" borderId="9" xfId="7" applyFont="1" applyFill="1" applyBorder="1" applyAlignment="1">
      <alignment horizontal="center" vertical="top"/>
    </xf>
    <xf numFmtId="165" fontId="10" fillId="7" borderId="11" xfId="4" applyFont="1" applyFill="1" applyBorder="1" applyAlignment="1" applyProtection="1">
      <alignment vertical="top"/>
      <protection locked="0"/>
    </xf>
    <xf numFmtId="165" fontId="10" fillId="7" borderId="15" xfId="4" applyFont="1" applyFill="1" applyBorder="1" applyAlignment="1" applyProtection="1">
      <alignment vertical="top"/>
      <protection locked="0"/>
    </xf>
    <xf numFmtId="165" fontId="12" fillId="0" borderId="0" xfId="4" applyFont="1" applyBorder="1" applyAlignment="1">
      <alignment vertical="top"/>
    </xf>
    <xf numFmtId="44" fontId="10" fillId="2" borderId="22" xfId="4" applyNumberFormat="1" applyFont="1" applyFill="1" applyBorder="1" applyAlignment="1" applyProtection="1">
      <alignment vertical="top"/>
    </xf>
    <xf numFmtId="44" fontId="10" fillId="2" borderId="13" xfId="4" applyNumberFormat="1" applyFont="1" applyFill="1" applyBorder="1" applyAlignment="1" applyProtection="1">
      <alignment horizontal="left" vertical="top"/>
      <protection locked="0"/>
    </xf>
    <xf numFmtId="44" fontId="10" fillId="2" borderId="13" xfId="4" applyNumberFormat="1" applyFont="1" applyFill="1" applyBorder="1" applyAlignment="1" applyProtection="1">
      <alignment vertical="top"/>
      <protection locked="0"/>
    </xf>
    <xf numFmtId="44" fontId="12" fillId="2" borderId="12" xfId="4" applyNumberFormat="1" applyFont="1" applyFill="1" applyBorder="1" applyAlignment="1" applyProtection="1">
      <alignment vertical="top"/>
    </xf>
    <xf numFmtId="44" fontId="12" fillId="9" borderId="56" xfId="4" applyNumberFormat="1" applyFont="1" applyFill="1" applyBorder="1" applyAlignment="1" applyProtection="1">
      <alignment vertical="top"/>
      <protection locked="0"/>
    </xf>
    <xf numFmtId="44" fontId="12" fillId="9" borderId="57" xfId="4" applyNumberFormat="1" applyFont="1" applyFill="1" applyBorder="1" applyAlignment="1" applyProtection="1">
      <alignment vertical="top"/>
      <protection locked="0"/>
    </xf>
    <xf numFmtId="44" fontId="12" fillId="0" borderId="0" xfId="4" applyNumberFormat="1" applyFont="1" applyBorder="1" applyAlignment="1">
      <alignment vertical="top"/>
    </xf>
    <xf numFmtId="44" fontId="10" fillId="0" borderId="0" xfId="4" applyNumberFormat="1" applyFont="1" applyFill="1" applyBorder="1" applyAlignment="1">
      <alignment vertical="top"/>
    </xf>
    <xf numFmtId="44" fontId="12" fillId="0" borderId="0" xfId="4" applyNumberFormat="1" applyFont="1" applyFill="1" applyBorder="1" applyAlignment="1">
      <alignment vertical="top"/>
    </xf>
    <xf numFmtId="44" fontId="6" fillId="10" borderId="58" xfId="4" applyNumberFormat="1" applyFont="1" applyFill="1" applyBorder="1" applyAlignment="1" applyProtection="1">
      <alignment vertical="center"/>
    </xf>
    <xf numFmtId="44" fontId="6" fillId="10" borderId="59" xfId="4" applyNumberFormat="1" applyFont="1" applyFill="1" applyBorder="1" applyAlignment="1" applyProtection="1">
      <alignment vertical="center"/>
    </xf>
    <xf numFmtId="44" fontId="12" fillId="7" borderId="12" xfId="4" applyNumberFormat="1" applyFont="1" applyFill="1" applyBorder="1" applyAlignment="1" applyProtection="1">
      <alignment vertical="top"/>
    </xf>
    <xf numFmtId="44" fontId="6" fillId="10" borderId="60" xfId="4" applyNumberFormat="1" applyFont="1" applyFill="1" applyBorder="1" applyAlignment="1" applyProtection="1">
      <alignment vertical="center"/>
    </xf>
    <xf numFmtId="44" fontId="15" fillId="0" borderId="7" xfId="4" applyNumberFormat="1" applyFont="1" applyBorder="1" applyAlignment="1">
      <alignment vertical="top"/>
    </xf>
    <xf numFmtId="165" fontId="8" fillId="0" borderId="0" xfId="4" applyFont="1" applyBorder="1" applyAlignment="1">
      <alignment vertical="top"/>
    </xf>
    <xf numFmtId="165" fontId="7" fillId="0" borderId="0" xfId="4" applyFont="1" applyBorder="1" applyAlignment="1">
      <alignment vertical="top"/>
    </xf>
    <xf numFmtId="165" fontId="8" fillId="0" borderId="0" xfId="4" applyFont="1" applyBorder="1" applyAlignment="1">
      <alignment vertical="top" wrapText="1"/>
    </xf>
    <xf numFmtId="165" fontId="7" fillId="0" borderId="0" xfId="4" applyFont="1" applyBorder="1" applyAlignment="1">
      <alignment vertical="top" wrapText="1"/>
    </xf>
    <xf numFmtId="165" fontId="31" fillId="2" borderId="11" xfId="4" quotePrefix="1" applyFont="1" applyFill="1" applyBorder="1" applyAlignment="1" applyProtection="1">
      <alignment horizontal="left" vertical="top" wrapText="1"/>
      <protection locked="0"/>
    </xf>
    <xf numFmtId="0" fontId="31" fillId="2" borderId="11" xfId="4" quotePrefix="1" applyNumberFormat="1" applyFont="1" applyFill="1" applyBorder="1" applyAlignment="1" applyProtection="1">
      <alignment horizontal="left" vertical="top" wrapText="1"/>
      <protection locked="0"/>
    </xf>
    <xf numFmtId="49" fontId="31" fillId="2" borderId="13" xfId="4" applyNumberFormat="1" applyFont="1" applyFill="1" applyBorder="1" applyAlignment="1" applyProtection="1">
      <alignment horizontal="center" vertical="top" wrapText="1"/>
      <protection locked="0"/>
    </xf>
    <xf numFmtId="49" fontId="31" fillId="2" borderId="11" xfId="4" applyNumberFormat="1" applyFont="1" applyFill="1" applyBorder="1" applyAlignment="1" applyProtection="1">
      <alignment horizontal="center" vertical="top" wrapText="1"/>
      <protection locked="0"/>
    </xf>
    <xf numFmtId="49" fontId="31" fillId="2" borderId="13" xfId="4" applyNumberFormat="1" applyFont="1" applyFill="1" applyBorder="1" applyAlignment="1" applyProtection="1">
      <alignment horizontal="left" vertical="top" wrapText="1"/>
      <protection locked="0"/>
    </xf>
    <xf numFmtId="49" fontId="31" fillId="2" borderId="12" xfId="4" applyNumberFormat="1" applyFont="1" applyFill="1" applyBorder="1" applyAlignment="1" applyProtection="1">
      <alignment horizontal="left" vertical="top" wrapText="1"/>
      <protection locked="0"/>
    </xf>
    <xf numFmtId="49" fontId="31" fillId="2" borderId="10" xfId="4" applyNumberFormat="1" applyFont="1" applyFill="1" applyBorder="1" applyAlignment="1" applyProtection="1">
      <alignment horizontal="left" vertical="top" wrapText="1"/>
      <protection locked="0"/>
    </xf>
    <xf numFmtId="49" fontId="31" fillId="2" borderId="11" xfId="4" applyNumberFormat="1" applyFont="1" applyFill="1" applyBorder="1" applyAlignment="1" applyProtection="1">
      <alignment horizontal="left" vertical="top" wrapText="1"/>
      <protection locked="0"/>
    </xf>
    <xf numFmtId="44" fontId="31" fillId="2" borderId="21" xfId="4" applyNumberFormat="1" applyFont="1" applyFill="1" applyBorder="1" applyAlignment="1" applyProtection="1">
      <alignment vertical="top"/>
      <protection locked="0"/>
    </xf>
    <xf numFmtId="44" fontId="31" fillId="2" borderId="11" xfId="4" applyNumberFormat="1" applyFont="1" applyFill="1" applyBorder="1" applyAlignment="1" applyProtection="1">
      <alignment vertical="top"/>
      <protection locked="0"/>
    </xf>
    <xf numFmtId="44" fontId="31" fillId="2" borderId="12" xfId="4" applyNumberFormat="1" applyFont="1" applyFill="1" applyBorder="1" applyAlignment="1" applyProtection="1">
      <alignment vertical="top"/>
    </xf>
    <xf numFmtId="44" fontId="31" fillId="2" borderId="22" xfId="4" applyNumberFormat="1" applyFont="1" applyFill="1" applyBorder="1" applyAlignment="1" applyProtection="1">
      <alignment vertical="top"/>
      <protection locked="0"/>
    </xf>
    <xf numFmtId="44" fontId="31" fillId="2" borderId="11" xfId="4" applyNumberFormat="1" applyFont="1" applyFill="1" applyBorder="1" applyAlignment="1" applyProtection="1">
      <alignment horizontal="left" vertical="top"/>
      <protection locked="0"/>
    </xf>
    <xf numFmtId="44" fontId="31" fillId="2" borderId="13" xfId="4" applyNumberFormat="1" applyFont="1" applyFill="1" applyBorder="1" applyAlignment="1" applyProtection="1">
      <alignment horizontal="left" vertical="top"/>
      <protection locked="0"/>
    </xf>
    <xf numFmtId="44" fontId="31" fillId="2" borderId="13" xfId="4" applyNumberFormat="1" applyFont="1" applyFill="1" applyBorder="1" applyAlignment="1" applyProtection="1">
      <alignment vertical="top"/>
      <protection locked="0"/>
    </xf>
    <xf numFmtId="44" fontId="44" fillId="2" borderId="12" xfId="4" applyNumberFormat="1" applyFont="1" applyFill="1" applyBorder="1" applyAlignment="1" applyProtection="1">
      <alignment vertical="top"/>
    </xf>
    <xf numFmtId="165" fontId="31" fillId="0" borderId="13" xfId="4" applyFont="1" applyBorder="1" applyAlignment="1">
      <alignment vertical="top"/>
    </xf>
    <xf numFmtId="165" fontId="31" fillId="0" borderId="10" xfId="4" applyFont="1" applyBorder="1" applyAlignment="1">
      <alignment vertical="top"/>
    </xf>
    <xf numFmtId="165" fontId="31" fillId="0" borderId="0" xfId="4" applyFont="1" applyBorder="1" applyAlignment="1">
      <alignment vertical="top"/>
    </xf>
    <xf numFmtId="0" fontId="22" fillId="2" borderId="11" xfId="4" quotePrefix="1" applyNumberFormat="1" applyFont="1" applyFill="1" applyBorder="1" applyAlignment="1" applyProtection="1">
      <alignment horizontal="left" vertical="top" wrapText="1"/>
      <protection locked="0"/>
    </xf>
    <xf numFmtId="49" fontId="22" fillId="2" borderId="13" xfId="4" applyNumberFormat="1" applyFont="1" applyFill="1" applyBorder="1" applyAlignment="1" applyProtection="1">
      <alignment horizontal="center" vertical="top" wrapText="1"/>
      <protection locked="0"/>
    </xf>
    <xf numFmtId="49" fontId="22" fillId="2" borderId="11" xfId="4" applyNumberFormat="1" applyFont="1" applyFill="1" applyBorder="1" applyAlignment="1" applyProtection="1">
      <alignment horizontal="center" vertical="top" wrapText="1"/>
      <protection locked="0"/>
    </xf>
    <xf numFmtId="49" fontId="22" fillId="2" borderId="13" xfId="4" applyNumberFormat="1" applyFont="1" applyFill="1" applyBorder="1" applyAlignment="1" applyProtection="1">
      <alignment horizontal="left" vertical="top" wrapText="1"/>
      <protection locked="0"/>
    </xf>
    <xf numFmtId="49" fontId="22" fillId="2" borderId="12" xfId="4" applyNumberFormat="1" applyFont="1" applyFill="1" applyBorder="1" applyAlignment="1" applyProtection="1">
      <alignment horizontal="left" vertical="top" wrapText="1"/>
      <protection locked="0"/>
    </xf>
    <xf numFmtId="49" fontId="22" fillId="2" borderId="11" xfId="4" applyNumberFormat="1" applyFont="1" applyFill="1" applyBorder="1" applyAlignment="1" applyProtection="1">
      <alignment horizontal="left" vertical="top" wrapText="1"/>
      <protection locked="0"/>
    </xf>
    <xf numFmtId="44" fontId="22" fillId="2" borderId="21" xfId="4" applyNumberFormat="1" applyFont="1" applyFill="1" applyBorder="1" applyAlignment="1" applyProtection="1">
      <alignment vertical="top"/>
      <protection locked="0"/>
    </xf>
    <xf numFmtId="44" fontId="22" fillId="2" borderId="11" xfId="4" applyNumberFormat="1" applyFont="1" applyFill="1" applyBorder="1" applyAlignment="1" applyProtection="1">
      <alignment vertical="top"/>
      <protection locked="0"/>
    </xf>
    <xf numFmtId="44" fontId="22" fillId="2" borderId="22" xfId="4" applyNumberFormat="1" applyFont="1" applyFill="1" applyBorder="1" applyAlignment="1" applyProtection="1">
      <alignment vertical="top"/>
      <protection locked="0"/>
    </xf>
    <xf numFmtId="44" fontId="22" fillId="2" borderId="11" xfId="4" applyNumberFormat="1" applyFont="1" applyFill="1" applyBorder="1" applyAlignment="1" applyProtection="1">
      <alignment horizontal="left" vertical="top"/>
      <protection locked="0"/>
    </xf>
    <xf numFmtId="44" fontId="22" fillId="2" borderId="13" xfId="4" applyNumberFormat="1" applyFont="1" applyFill="1" applyBorder="1" applyAlignment="1" applyProtection="1">
      <alignment horizontal="left" vertical="top"/>
      <protection locked="0"/>
    </xf>
    <xf numFmtId="44" fontId="22" fillId="2" borderId="13" xfId="4" applyNumberFormat="1" applyFont="1" applyFill="1" applyBorder="1" applyAlignment="1" applyProtection="1">
      <alignment vertical="top"/>
      <protection locked="0"/>
    </xf>
    <xf numFmtId="44" fontId="21" fillId="2" borderId="12" xfId="4" applyNumberFormat="1" applyFont="1" applyFill="1" applyBorder="1" applyAlignment="1" applyProtection="1">
      <alignment vertical="top"/>
    </xf>
    <xf numFmtId="165" fontId="22" fillId="0" borderId="13" xfId="4" applyFont="1" applyBorder="1" applyAlignment="1">
      <alignment vertical="top"/>
    </xf>
    <xf numFmtId="165" fontId="22" fillId="0" borderId="10" xfId="4" applyFont="1" applyBorder="1" applyAlignment="1">
      <alignment vertical="top"/>
    </xf>
    <xf numFmtId="165" fontId="22" fillId="0" borderId="0" xfId="4" applyFont="1" applyBorder="1" applyAlignment="1">
      <alignment vertical="top"/>
    </xf>
    <xf numFmtId="0" fontId="18" fillId="3" borderId="8" xfId="4" applyNumberFormat="1" applyFont="1" applyFill="1" applyBorder="1" applyAlignment="1">
      <alignment horizontal="center" vertical="top" wrapText="1"/>
    </xf>
    <xf numFmtId="0" fontId="18" fillId="3" borderId="5" xfId="4" applyNumberFormat="1" applyFont="1" applyFill="1" applyBorder="1" applyAlignment="1">
      <alignment horizontal="center" vertical="top" wrapText="1"/>
    </xf>
    <xf numFmtId="0" fontId="18" fillId="3" borderId="9" xfId="4" applyNumberFormat="1" applyFont="1" applyFill="1" applyBorder="1" applyAlignment="1">
      <alignment horizontal="center" vertical="top" wrapText="1"/>
    </xf>
    <xf numFmtId="0" fontId="13" fillId="4" borderId="14" xfId="4" applyNumberFormat="1" applyFont="1" applyFill="1" applyBorder="1" applyAlignment="1">
      <alignment horizontal="center" vertical="top"/>
    </xf>
    <xf numFmtId="0" fontId="13" fillId="4" borderId="2" xfId="4" applyNumberFormat="1" applyFont="1" applyFill="1" applyBorder="1" applyAlignment="1">
      <alignment horizontal="center" vertical="top"/>
    </xf>
    <xf numFmtId="0" fontId="13" fillId="4" borderId="15" xfId="4" applyNumberFormat="1" applyFont="1" applyFill="1" applyBorder="1" applyAlignment="1">
      <alignment horizontal="center" vertical="top"/>
    </xf>
    <xf numFmtId="0" fontId="18" fillId="6" borderId="8" xfId="4" applyNumberFormat="1" applyFont="1" applyFill="1" applyBorder="1" applyAlignment="1">
      <alignment horizontal="center" vertical="top" wrapText="1"/>
    </xf>
    <xf numFmtId="0" fontId="18" fillId="6" borderId="5" xfId="4" applyNumberFormat="1" applyFont="1" applyFill="1" applyBorder="1" applyAlignment="1">
      <alignment horizontal="center" vertical="top" wrapText="1"/>
    </xf>
    <xf numFmtId="0" fontId="18" fillId="6" borderId="9" xfId="4" applyNumberFormat="1" applyFont="1" applyFill="1" applyBorder="1" applyAlignment="1">
      <alignment horizontal="center" vertical="top" wrapText="1"/>
    </xf>
    <xf numFmtId="0" fontId="18" fillId="5" borderId="8" xfId="4" applyNumberFormat="1" applyFont="1" applyFill="1" applyBorder="1" applyAlignment="1">
      <alignment horizontal="center" vertical="top" wrapText="1"/>
    </xf>
    <xf numFmtId="0" fontId="18" fillId="5" borderId="5" xfId="4" applyNumberFormat="1" applyFont="1" applyFill="1" applyBorder="1" applyAlignment="1">
      <alignment horizontal="center" vertical="top" wrapText="1"/>
    </xf>
    <xf numFmtId="0" fontId="18" fillId="5" borderId="9" xfId="4" applyNumberFormat="1" applyFont="1" applyFill="1" applyBorder="1" applyAlignment="1">
      <alignment horizontal="center" vertical="top" wrapText="1"/>
    </xf>
    <xf numFmtId="0" fontId="41" fillId="0" borderId="51" xfId="0" applyFont="1" applyBorder="1" applyAlignment="1">
      <alignment wrapText="1"/>
    </xf>
    <xf numFmtId="0" fontId="41" fillId="0" borderId="52" xfId="0" applyFont="1" applyBorder="1" applyAlignment="1">
      <alignment wrapText="1"/>
    </xf>
    <xf numFmtId="0" fontId="41" fillId="0" borderId="55" xfId="0" applyFont="1" applyBorder="1" applyAlignment="1">
      <alignment wrapText="1"/>
    </xf>
    <xf numFmtId="165" fontId="14" fillId="7" borderId="10" xfId="4" quotePrefix="1" applyFont="1" applyFill="1" applyBorder="1" applyAlignment="1" applyProtection="1">
      <alignment horizontal="left" vertical="top" wrapText="1"/>
      <protection locked="0"/>
    </xf>
    <xf numFmtId="165" fontId="14" fillId="7" borderId="11" xfId="4" quotePrefix="1" applyFont="1" applyFill="1" applyBorder="1" applyAlignment="1" applyProtection="1">
      <alignment horizontal="left" vertical="top" wrapText="1"/>
      <protection locked="0"/>
    </xf>
    <xf numFmtId="165" fontId="19" fillId="10" borderId="18" xfId="4" quotePrefix="1" applyFont="1" applyFill="1" applyBorder="1" applyAlignment="1" applyProtection="1">
      <alignment horizontal="left" vertical="top" wrapText="1"/>
      <protection locked="0"/>
    </xf>
    <xf numFmtId="165" fontId="19" fillId="10" borderId="16" xfId="4" quotePrefix="1" applyFont="1" applyFill="1" applyBorder="1" applyAlignment="1" applyProtection="1">
      <alignment horizontal="left" vertical="top" wrapText="1"/>
      <protection locked="0"/>
    </xf>
    <xf numFmtId="167" fontId="41" fillId="0" borderId="48" xfId="0" applyNumberFormat="1" applyFont="1" applyBorder="1" applyAlignment="1">
      <alignment horizontal="center" wrapText="1"/>
    </xf>
    <xf numFmtId="167" fontId="41" fillId="0" borderId="22" xfId="0" applyNumberFormat="1" applyFont="1" applyBorder="1" applyAlignment="1">
      <alignment horizontal="center" wrapText="1"/>
    </xf>
    <xf numFmtId="167" fontId="41" fillId="0" borderId="53" xfId="0" applyNumberFormat="1" applyFont="1" applyBorder="1" applyAlignment="1">
      <alignment horizontal="center" wrapText="1"/>
    </xf>
    <xf numFmtId="0" fontId="41" fillId="0" borderId="49" xfId="0" applyFont="1" applyBorder="1" applyAlignment="1">
      <alignment wrapText="1"/>
    </xf>
    <xf numFmtId="0" fontId="41" fillId="0" borderId="13" xfId="0" applyFont="1" applyBorder="1" applyAlignment="1">
      <alignment wrapText="1"/>
    </xf>
    <xf numFmtId="0" fontId="41" fillId="0" borderId="8" xfId="0" applyFont="1" applyBorder="1" applyAlignment="1">
      <alignment wrapText="1"/>
    </xf>
    <xf numFmtId="0" fontId="13" fillId="5" borderId="0" xfId="4" applyNumberFormat="1" applyFont="1" applyFill="1" applyBorder="1" applyAlignment="1">
      <alignment horizontal="center" vertical="top"/>
    </xf>
    <xf numFmtId="0" fontId="13" fillId="5" borderId="6" xfId="4" applyNumberFormat="1" applyFont="1" applyFill="1" applyBorder="1" applyAlignment="1">
      <alignment horizontal="center" vertical="top"/>
    </xf>
    <xf numFmtId="0" fontId="18" fillId="4" borderId="8" xfId="4" applyNumberFormat="1" applyFont="1" applyFill="1" applyBorder="1" applyAlignment="1">
      <alignment horizontal="center" vertical="top"/>
    </xf>
    <xf numFmtId="0" fontId="18" fillId="4" borderId="9" xfId="4" applyNumberFormat="1" applyFont="1" applyFill="1" applyBorder="1" applyAlignment="1">
      <alignment horizontal="center" vertical="top"/>
    </xf>
    <xf numFmtId="0" fontId="18" fillId="4" borderId="8" xfId="4" applyNumberFormat="1" applyFont="1" applyFill="1" applyBorder="1" applyAlignment="1" applyProtection="1">
      <alignment horizontal="center" vertical="top"/>
    </xf>
    <xf numFmtId="0" fontId="18" fillId="4" borderId="9" xfId="4" applyNumberFormat="1" applyFont="1" applyFill="1" applyBorder="1" applyAlignment="1" applyProtection="1">
      <alignment horizontal="center" vertical="top"/>
    </xf>
    <xf numFmtId="0" fontId="18" fillId="5" borderId="8" xfId="4" applyNumberFormat="1" applyFont="1" applyFill="1" applyBorder="1" applyAlignment="1">
      <alignment horizontal="center" vertical="top"/>
    </xf>
    <xf numFmtId="0" fontId="18" fillId="5" borderId="9" xfId="4" applyNumberFormat="1" applyFont="1" applyFill="1" applyBorder="1" applyAlignment="1">
      <alignment horizontal="center" vertical="top"/>
    </xf>
    <xf numFmtId="0" fontId="18" fillId="5" borderId="8" xfId="4" applyNumberFormat="1" applyFont="1" applyFill="1" applyBorder="1" applyAlignment="1" applyProtection="1">
      <alignment horizontal="center" vertical="top"/>
    </xf>
    <xf numFmtId="0" fontId="18" fillId="5" borderId="9" xfId="4" applyNumberFormat="1" applyFont="1" applyFill="1" applyBorder="1" applyAlignment="1" applyProtection="1">
      <alignment horizontal="center" vertical="top"/>
    </xf>
    <xf numFmtId="0" fontId="41" fillId="0" borderId="50" xfId="0" applyFont="1" applyBorder="1" applyAlignment="1">
      <alignment wrapText="1"/>
    </xf>
    <xf numFmtId="0" fontId="41" fillId="0" borderId="10" xfId="0" applyFont="1" applyBorder="1" applyAlignment="1">
      <alignment wrapText="1"/>
    </xf>
    <xf numFmtId="0" fontId="41" fillId="0" borderId="54" xfId="0" applyFont="1" applyBorder="1" applyAlignment="1">
      <alignment wrapText="1"/>
    </xf>
    <xf numFmtId="0" fontId="42" fillId="0" borderId="50" xfId="0" applyFont="1" applyBorder="1" applyAlignment="1">
      <alignment wrapText="1"/>
    </xf>
    <xf numFmtId="0" fontId="42" fillId="0" borderId="10" xfId="0" applyFont="1" applyBorder="1" applyAlignment="1">
      <alignment wrapText="1"/>
    </xf>
    <xf numFmtId="0" fontId="42" fillId="0" borderId="54" xfId="0" applyFont="1" applyBorder="1" applyAlignment="1">
      <alignment wrapText="1"/>
    </xf>
    <xf numFmtId="0" fontId="42" fillId="0" borderId="51" xfId="0" applyFont="1" applyBorder="1" applyAlignment="1">
      <alignment wrapText="1"/>
    </xf>
    <xf numFmtId="0" fontId="42" fillId="0" borderId="52" xfId="0" applyFont="1" applyBorder="1" applyAlignment="1">
      <alignment wrapText="1"/>
    </xf>
    <xf numFmtId="0" fontId="42" fillId="0" borderId="55" xfId="0" applyFont="1" applyBorder="1" applyAlignment="1">
      <alignment wrapText="1"/>
    </xf>
    <xf numFmtId="167" fontId="42" fillId="0" borderId="48" xfId="0" applyNumberFormat="1" applyFont="1" applyBorder="1" applyAlignment="1">
      <alignment horizontal="center" wrapText="1"/>
    </xf>
    <xf numFmtId="167" fontId="42" fillId="0" borderId="22" xfId="0" applyNumberFormat="1" applyFont="1" applyBorder="1" applyAlignment="1">
      <alignment horizontal="center" wrapText="1"/>
    </xf>
    <xf numFmtId="167" fontId="42" fillId="0" borderId="53" xfId="0" applyNumberFormat="1" applyFont="1" applyBorder="1" applyAlignment="1">
      <alignment horizontal="center" wrapText="1"/>
    </xf>
    <xf numFmtId="0" fontId="42" fillId="0" borderId="49" xfId="0" applyFont="1" applyBorder="1" applyAlignment="1">
      <alignment wrapText="1"/>
    </xf>
    <xf numFmtId="0" fontId="42" fillId="0" borderId="13" xfId="0" applyFont="1" applyBorder="1" applyAlignment="1">
      <alignment wrapText="1"/>
    </xf>
    <xf numFmtId="0" fontId="42" fillId="0" borderId="8" xfId="0" applyFont="1" applyBorder="1" applyAlignment="1">
      <alignment wrapText="1"/>
    </xf>
    <xf numFmtId="165" fontId="22" fillId="0" borderId="13" xfId="4" applyFont="1" applyFill="1" applyBorder="1" applyAlignment="1">
      <alignment vertical="top"/>
    </xf>
    <xf numFmtId="165" fontId="22" fillId="0" borderId="10" xfId="4" applyFont="1" applyFill="1" applyBorder="1" applyAlignment="1">
      <alignment vertical="top"/>
    </xf>
    <xf numFmtId="165" fontId="22" fillId="0" borderId="0" xfId="4" applyFont="1" applyFill="1" applyBorder="1" applyAlignment="1">
      <alignment vertical="top"/>
    </xf>
  </cellXfs>
  <cellStyles count="12">
    <cellStyle name="Comma 2" xfId="4" xr:uid="{B0951727-5D50-4CBB-A83D-2F7E8D685022}"/>
    <cellStyle name="Currency 2" xfId="2" xr:uid="{00000000-0005-0000-0000-000001000000}"/>
    <cellStyle name="Euro" xfId="3" xr:uid="{00000000-0005-0000-0000-000002000000}"/>
    <cellStyle name="Komma 2" xfId="8" xr:uid="{1DA53C78-67B9-4C53-9683-21AEE0DD0460}"/>
    <cellStyle name="Normal 2" xfId="6" xr:uid="{EEC9E8D2-FBD7-438B-B33A-E4E0D6F8A624}"/>
    <cellStyle name="Percent 2" xfId="5" xr:uid="{CBDE8964-07D8-4369-8937-6D58AB924D8A}"/>
    <cellStyle name="Percent 3" xfId="7" xr:uid="{EA5FE0A1-C9BB-4949-BECE-3670E1180BB8}"/>
    <cellStyle name="Procent 2" xfId="11" xr:uid="{79E9BC5A-9D88-41CE-8AD7-0222DE476957}"/>
    <cellStyle name="Standaard" xfId="0" builtinId="0"/>
    <cellStyle name="Standaard 2" xfId="9" xr:uid="{F1B335CA-4319-4A19-A7D3-AE06FC9D72B2}"/>
    <cellStyle name="Valuta" xfId="1" builtinId="4"/>
    <cellStyle name="Valuta 2" xfId="10" xr:uid="{D638050E-36A3-4D35-B390-F45BA102CE5F}"/>
  </cellStyles>
  <dxfs count="0"/>
  <tableStyles count="0" defaultTableStyle="TableStyleMedium9" defaultPivotStyle="PivotStyleLight16"/>
  <colors>
    <mruColors>
      <color rgb="FFF0F9EB"/>
      <color rgb="FFF7FEB8"/>
      <color rgb="FFFBFF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eulen/AppData/Local/Microsoft/Windows/Temporary%20Internet%20Files/Content.Outlook/MXLYROVM/Stand%20eigendommen%20gemeente%20Deventer%2001-01-2020(na%20indexatie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enter.intern\usr\Brand\02%20Accounts%20NL\G\Gemeentes\Klanten\Gemeente%20Deventer\Specificatie\2023\Voortgezet%20Onderwijs\B0100131147%20Specificatie%20Vervangende%20polis%201.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oud"/>
      <sheetName val="hfdst 0"/>
      <sheetName val="hfdst 1"/>
      <sheetName val="hfdst 2"/>
      <sheetName val="hfdst 4"/>
      <sheetName val="hfdst 6"/>
      <sheetName val="hfdst 7"/>
      <sheetName val="hfdst 47"/>
      <sheetName val="hfdst 50"/>
      <sheetName val="hfdst 51"/>
      <sheetName val="hfdst 53"/>
      <sheetName val="hfdst 58"/>
      <sheetName val="hfdst 61"/>
      <sheetName val="hfdst 62"/>
      <sheetName val="hfdst 63"/>
      <sheetName val="hfdst 66"/>
      <sheetName val="hfdst 67"/>
      <sheetName val="hfdst 69"/>
      <sheetName val="hfdst 70"/>
      <sheetName val="hfdst 72"/>
      <sheetName val="hfdst 73"/>
      <sheetName val="hfdst 74"/>
      <sheetName val="hfdst 75"/>
      <sheetName val="hfdst 80"/>
      <sheetName val="hfdst 85"/>
      <sheetName val="hfdst 87"/>
      <sheetName val="hfdst 88"/>
      <sheetName val="hfdst 89"/>
      <sheetName val="hfdst 90"/>
      <sheetName val="hfdst 94"/>
      <sheetName val="hfdst 97"/>
      <sheetName val="hfdst 98"/>
      <sheetName val="scholen"/>
      <sheetName val="Blad1"/>
    </sheetNames>
    <sheetDataSet>
      <sheetData sheetId="0">
        <row r="9">
          <cell r="K9">
            <v>0.05</v>
          </cell>
        </row>
        <row r="10">
          <cell r="K10">
            <v>1.6E-2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Specificatie"/>
      <sheetName val="General info"/>
    </sheetNames>
    <sheetDataSet>
      <sheetData sheetId="0"/>
      <sheetData sheetId="1"/>
      <sheetData sheetId="2">
        <row r="13">
          <cell r="C13">
            <v>0.21</v>
          </cell>
        </row>
        <row r="25">
          <cell r="D25">
            <v>0.62995250000000014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80CF-FB28-4A3C-9173-A0F57410B2A0}">
  <dimension ref="A1:AH1567"/>
  <sheetViews>
    <sheetView showGridLines="0" showZeros="0" tabSelected="1" zoomScaleNormal="100" zoomScaleSheetLayoutView="85" workbookViewId="0">
      <pane ySplit="15" topLeftCell="A16" activePane="bottomLeft" state="frozen"/>
      <selection pane="bottomLeft" activeCell="B224" sqref="B224"/>
    </sheetView>
  </sheetViews>
  <sheetFormatPr defaultColWidth="9.42578125" defaultRowHeight="12.75"/>
  <cols>
    <col min="1" max="1" width="39.85546875" style="2" customWidth="1"/>
    <col min="2" max="2" width="39.42578125" style="3" customWidth="1"/>
    <col min="3" max="3" width="29.5703125" style="3" customWidth="1"/>
    <col min="4" max="4" width="13" style="3" customWidth="1"/>
    <col min="5" max="5" width="17" style="4" customWidth="1"/>
    <col min="6" max="6" width="25.140625" style="4" customWidth="1"/>
    <col min="7" max="7" width="20.5703125" style="5" customWidth="1"/>
    <col min="8" max="8" width="20.42578125" style="5" customWidth="1"/>
    <col min="9" max="9" width="22.5703125" style="5" bestFit="1" customWidth="1"/>
    <col min="10" max="10" width="4.42578125" style="5" customWidth="1"/>
    <col min="11" max="11" width="25.5703125" style="5" bestFit="1" customWidth="1"/>
    <col min="12" max="12" width="24.140625" style="5" bestFit="1" customWidth="1"/>
    <col min="13" max="13" width="25.5703125" style="5" bestFit="1" customWidth="1"/>
    <col min="14" max="14" width="18.85546875" style="78" customWidth="1"/>
    <col min="15" max="15" width="19.140625" style="78" customWidth="1"/>
    <col min="16" max="16" width="25.5703125" style="54" bestFit="1" customWidth="1"/>
    <col min="17" max="17" width="24.140625" style="54" bestFit="1" customWidth="1"/>
    <col min="18" max="18" width="25.5703125" style="30" bestFit="1" customWidth="1"/>
    <col min="19" max="19" width="20.140625" style="312" bestFit="1" customWidth="1"/>
    <col min="20" max="20" width="18.5703125" style="312" bestFit="1" customWidth="1"/>
    <col min="21" max="21" width="27.42578125" style="312" bestFit="1" customWidth="1"/>
    <col min="22" max="24" width="18.5703125" style="312" bestFit="1" customWidth="1"/>
    <col min="25" max="25" width="20.140625" style="313" bestFit="1" customWidth="1"/>
    <col min="26" max="26" width="17.5703125" style="1" customWidth="1"/>
    <col min="27" max="27" width="12.140625" style="1" bestFit="1" customWidth="1"/>
    <col min="28" max="28" width="13.140625" style="1" customWidth="1"/>
    <col min="29" max="29" width="12.85546875" style="1" customWidth="1"/>
    <col min="30" max="31" width="9.42578125" style="1"/>
    <col min="32" max="32" width="12.140625" style="1" customWidth="1"/>
    <col min="33" max="33" width="11" style="1" customWidth="1"/>
    <col min="34" max="34" width="12" style="262" customWidth="1"/>
    <col min="35" max="35" width="12.140625" style="1" bestFit="1" customWidth="1"/>
    <col min="36" max="16384" width="9.42578125" style="1"/>
  </cols>
  <sheetData>
    <row r="1" spans="1:34" ht="15">
      <c r="A1" s="148" t="s">
        <v>0</v>
      </c>
      <c r="B1" s="57"/>
      <c r="C1" s="57"/>
      <c r="D1" s="57"/>
      <c r="E1" s="58"/>
      <c r="F1" s="58"/>
      <c r="G1" s="58"/>
      <c r="H1" s="58"/>
      <c r="I1" s="59"/>
      <c r="J1" s="59"/>
      <c r="K1" s="59"/>
      <c r="L1" s="60"/>
      <c r="M1" s="58"/>
      <c r="N1" s="61"/>
      <c r="O1" s="61"/>
      <c r="P1" s="61"/>
      <c r="Q1" s="62"/>
      <c r="R1" s="63"/>
      <c r="S1" s="270"/>
      <c r="T1" s="271"/>
      <c r="U1" s="272"/>
      <c r="V1" s="270"/>
      <c r="W1" s="271"/>
      <c r="X1" s="272"/>
      <c r="Y1" s="273"/>
      <c r="Z1" s="273"/>
      <c r="AH1" s="1"/>
    </row>
    <row r="2" spans="1:34" ht="15">
      <c r="A2" s="148" t="s">
        <v>1</v>
      </c>
      <c r="B2" s="57"/>
      <c r="C2" s="57"/>
      <c r="D2" s="57"/>
      <c r="E2" s="58"/>
      <c r="F2" s="58"/>
      <c r="G2" s="58"/>
      <c r="H2" s="58"/>
      <c r="I2" s="64"/>
      <c r="J2" s="64"/>
      <c r="K2" s="59"/>
      <c r="L2" s="60"/>
      <c r="M2" s="58"/>
      <c r="N2" s="61"/>
      <c r="O2" s="61"/>
      <c r="P2" s="59"/>
      <c r="Q2" s="60"/>
      <c r="R2" s="63"/>
      <c r="S2" s="270"/>
      <c r="T2" s="271"/>
      <c r="U2" s="272"/>
      <c r="V2" s="270"/>
      <c r="W2" s="271"/>
      <c r="X2" s="272"/>
      <c r="Y2" s="273"/>
      <c r="Z2" s="273"/>
      <c r="AH2" s="1"/>
    </row>
    <row r="3" spans="1:34" ht="15">
      <c r="A3" s="149" t="s">
        <v>2</v>
      </c>
      <c r="B3" s="65"/>
      <c r="C3" s="65"/>
      <c r="D3" s="65"/>
      <c r="E3" s="66"/>
      <c r="F3" s="66"/>
      <c r="G3" s="67"/>
      <c r="H3" s="67"/>
      <c r="I3" s="64"/>
      <c r="J3" s="64"/>
      <c r="K3" s="59"/>
      <c r="L3" s="60"/>
      <c r="M3" s="67"/>
      <c r="N3" s="61"/>
      <c r="O3" s="61"/>
      <c r="P3" s="59"/>
      <c r="Q3" s="60"/>
      <c r="R3" s="63"/>
      <c r="S3" s="270"/>
      <c r="T3" s="271"/>
      <c r="U3" s="272"/>
      <c r="V3" s="270"/>
      <c r="W3" s="271"/>
      <c r="X3" s="272"/>
      <c r="Y3" s="273"/>
      <c r="Z3" s="273"/>
      <c r="AH3" s="1"/>
    </row>
    <row r="4" spans="1:34" ht="4.5" customHeight="1">
      <c r="A4" s="31"/>
      <c r="B4" s="31"/>
      <c r="C4" s="31"/>
      <c r="D4" s="31"/>
      <c r="E4" s="32"/>
      <c r="F4" s="32"/>
      <c r="G4" s="33"/>
      <c r="H4" s="33"/>
      <c r="I4" s="33"/>
      <c r="J4" s="33"/>
      <c r="K4" s="33"/>
      <c r="L4" s="33"/>
      <c r="M4" s="33"/>
      <c r="N4" s="76"/>
      <c r="O4" s="76"/>
      <c r="P4" s="50"/>
      <c r="Q4" s="51"/>
      <c r="R4" s="52"/>
      <c r="S4" s="274"/>
      <c r="T4" s="275"/>
      <c r="U4" s="276"/>
      <c r="V4" s="274"/>
      <c r="W4" s="275"/>
      <c r="X4" s="276"/>
      <c r="Y4" s="277"/>
      <c r="Z4" s="277"/>
      <c r="AH4" s="1"/>
    </row>
    <row r="5" spans="1:34" s="56" customFormat="1" ht="15.75" customHeight="1">
      <c r="A5" s="158" t="s">
        <v>3</v>
      </c>
      <c r="B5" s="80">
        <v>2023</v>
      </c>
      <c r="C5" s="87"/>
      <c r="D5" s="102"/>
      <c r="E5" s="123"/>
      <c r="F5" s="102"/>
      <c r="G5" s="106" t="s">
        <v>4</v>
      </c>
      <c r="H5" s="106" t="s">
        <v>5</v>
      </c>
      <c r="I5" s="87" t="s">
        <v>6</v>
      </c>
      <c r="J5" s="142"/>
      <c r="K5" s="68">
        <v>2022</v>
      </c>
      <c r="L5" s="73">
        <v>2023</v>
      </c>
      <c r="M5" s="142"/>
      <c r="N5" s="102"/>
      <c r="O5" s="81"/>
      <c r="P5" s="69"/>
      <c r="Q5" s="146"/>
      <c r="R5" s="69"/>
      <c r="S5" s="69"/>
      <c r="T5" s="69"/>
      <c r="U5" s="69"/>
      <c r="V5" s="69"/>
      <c r="W5" s="69"/>
      <c r="X5" s="69"/>
      <c r="Y5" s="69"/>
      <c r="Z5" s="69"/>
    </row>
    <row r="6" spans="1:34" s="56" customFormat="1" ht="15.75" customHeight="1">
      <c r="A6" s="158" t="s">
        <v>7</v>
      </c>
      <c r="B6" s="278">
        <f>R332</f>
        <v>510766000</v>
      </c>
      <c r="C6" s="161" t="s">
        <v>5</v>
      </c>
      <c r="D6" s="118"/>
      <c r="E6" s="162">
        <f>Y425</f>
        <v>459674.27484999993</v>
      </c>
      <c r="F6" s="83" t="str">
        <f>S13</f>
        <v>Allianz</v>
      </c>
      <c r="G6" s="105">
        <v>0.7</v>
      </c>
      <c r="H6" s="107">
        <f>S425</f>
        <v>128078.65</v>
      </c>
      <c r="I6" s="87" t="s">
        <v>9</v>
      </c>
      <c r="J6" s="142"/>
      <c r="K6" s="70">
        <v>110.4</v>
      </c>
      <c r="L6" s="74">
        <v>124</v>
      </c>
      <c r="M6" s="142"/>
      <c r="N6" s="81"/>
      <c r="O6" s="81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34" s="56" customFormat="1" ht="15.75" customHeight="1" thickBot="1">
      <c r="A7" s="158" t="s">
        <v>10</v>
      </c>
      <c r="B7" s="279">
        <f>R423</f>
        <v>221112000</v>
      </c>
      <c r="C7" s="161" t="s">
        <v>721</v>
      </c>
      <c r="D7" s="280">
        <v>0.21</v>
      </c>
      <c r="E7" s="163">
        <f>E6*0.21</f>
        <v>96531.597718499979</v>
      </c>
      <c r="F7" s="83" t="str">
        <f>T13</f>
        <v>XL Insurance</v>
      </c>
      <c r="G7" s="105">
        <v>0.625</v>
      </c>
      <c r="H7" s="107">
        <f>T425</f>
        <v>91484.75</v>
      </c>
      <c r="I7" s="87" t="s">
        <v>12</v>
      </c>
      <c r="J7" s="142"/>
      <c r="K7" s="70">
        <v>105.2</v>
      </c>
      <c r="L7" s="74">
        <v>122.3</v>
      </c>
      <c r="M7" s="69"/>
      <c r="N7" s="81"/>
      <c r="O7" s="81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1:34" s="56" customFormat="1" ht="15.75" customHeight="1" thickTop="1">
      <c r="A8" s="159" t="s">
        <v>13</v>
      </c>
      <c r="B8" s="279">
        <f>B6+B7</f>
        <v>731878000</v>
      </c>
      <c r="C8" s="161" t="s">
        <v>723</v>
      </c>
      <c r="D8" s="118"/>
      <c r="E8" s="162">
        <f>E6+E7</f>
        <v>556205.87256849988</v>
      </c>
      <c r="F8" s="83" t="str">
        <f>U13</f>
        <v>Nationale Nederlanden</v>
      </c>
      <c r="G8" s="105">
        <v>0.65</v>
      </c>
      <c r="H8" s="107">
        <f>U425</f>
        <v>95144.140000000029</v>
      </c>
      <c r="I8" s="87" t="s">
        <v>674</v>
      </c>
      <c r="J8" s="142"/>
      <c r="K8" s="70">
        <v>109.7</v>
      </c>
      <c r="L8" s="74">
        <v>120.9</v>
      </c>
      <c r="M8" s="69"/>
      <c r="N8" s="81"/>
      <c r="O8" s="81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34" s="56" customFormat="1" ht="15.75" customHeight="1" thickBot="1">
      <c r="A9" s="160" t="s">
        <v>15</v>
      </c>
      <c r="B9" s="281">
        <f>N332+N423</f>
        <v>0</v>
      </c>
      <c r="C9" s="164" t="s">
        <v>722</v>
      </c>
      <c r="D9" s="72"/>
      <c r="E9" s="165">
        <v>69</v>
      </c>
      <c r="F9" s="83" t="str">
        <f>V13</f>
        <v>Veerhaven</v>
      </c>
      <c r="G9" s="105">
        <v>0.54</v>
      </c>
      <c r="H9" s="107">
        <f>V425</f>
        <v>69162.471000000005</v>
      </c>
      <c r="I9" s="88"/>
      <c r="J9" s="69"/>
      <c r="K9" s="71"/>
      <c r="L9" s="75"/>
      <c r="M9" s="69"/>
      <c r="N9" s="81"/>
      <c r="O9" s="81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34" s="56" customFormat="1" ht="15.75" customHeight="1" thickTop="1">
      <c r="A10" s="160" t="s">
        <v>16</v>
      </c>
      <c r="B10" s="282">
        <f>O332+O423</f>
        <v>0</v>
      </c>
      <c r="C10" s="72"/>
      <c r="D10" s="72"/>
      <c r="E10" s="166">
        <f>E8+E9</f>
        <v>556274.87256849988</v>
      </c>
      <c r="F10" s="83" t="str">
        <f>W13</f>
        <v>Corins</v>
      </c>
      <c r="G10" s="105">
        <v>0.56999999999999995</v>
      </c>
      <c r="H10" s="107">
        <f>W425</f>
        <v>41717.046000000002</v>
      </c>
      <c r="I10" s="88"/>
      <c r="J10" s="69"/>
      <c r="K10" s="71"/>
      <c r="L10" s="75"/>
      <c r="M10" s="69"/>
      <c r="N10" s="81"/>
      <c r="O10" s="81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34" s="56" customFormat="1" ht="15.75" customHeight="1">
      <c r="A11" s="102"/>
      <c r="B11" s="103"/>
      <c r="C11" s="120"/>
      <c r="D11" s="120"/>
      <c r="E11" s="123"/>
      <c r="F11" s="121" t="str">
        <f>X13</f>
        <v>Mandatis B.V.</v>
      </c>
      <c r="G11" s="105">
        <v>0.621</v>
      </c>
      <c r="H11" s="107">
        <f>X425</f>
        <v>34087.217849999994</v>
      </c>
      <c r="I11" s="88"/>
      <c r="J11" s="69"/>
      <c r="K11" s="71"/>
      <c r="L11" s="75"/>
      <c r="M11" s="69"/>
      <c r="N11" s="122"/>
      <c r="O11" s="122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34" s="2" customFormat="1" ht="4.5" customHeight="1" thickBot="1">
      <c r="A12" s="150"/>
      <c r="B12" s="31"/>
      <c r="C12" s="31"/>
      <c r="D12" s="31"/>
      <c r="E12" s="32"/>
      <c r="F12" s="32"/>
      <c r="G12" s="33"/>
      <c r="H12" s="33"/>
      <c r="I12" s="33"/>
      <c r="J12" s="33"/>
      <c r="K12" s="33"/>
      <c r="L12" s="33"/>
      <c r="M12" s="33"/>
      <c r="N12" s="76"/>
      <c r="O12" s="76"/>
      <c r="P12" s="50"/>
      <c r="Q12" s="51"/>
      <c r="R12" s="52"/>
      <c r="S12" s="274"/>
      <c r="T12" s="275"/>
      <c r="U12" s="276"/>
      <c r="V12" s="274"/>
      <c r="W12" s="275"/>
      <c r="X12" s="276"/>
      <c r="Y12" s="277"/>
      <c r="Z12" s="277"/>
    </row>
    <row r="13" spans="1:34" s="79" customFormat="1" ht="15.75" customHeight="1">
      <c r="A13" s="360" t="s">
        <v>17</v>
      </c>
      <c r="B13" s="360" t="s">
        <v>18</v>
      </c>
      <c r="C13" s="360" t="s">
        <v>19</v>
      </c>
      <c r="D13" s="360" t="s">
        <v>587</v>
      </c>
      <c r="E13" s="360" t="s">
        <v>20</v>
      </c>
      <c r="F13" s="360" t="s">
        <v>21</v>
      </c>
      <c r="G13" s="360" t="s">
        <v>22</v>
      </c>
      <c r="H13" s="360" t="s">
        <v>23</v>
      </c>
      <c r="I13" s="351" t="s">
        <v>24</v>
      </c>
      <c r="J13" s="143"/>
      <c r="K13" s="354" t="s">
        <v>720</v>
      </c>
      <c r="L13" s="355"/>
      <c r="M13" s="356"/>
      <c r="N13" s="357" t="s">
        <v>25</v>
      </c>
      <c r="O13" s="357" t="s">
        <v>26</v>
      </c>
      <c r="P13" s="376" t="s">
        <v>720</v>
      </c>
      <c r="Q13" s="376"/>
      <c r="R13" s="377"/>
      <c r="S13" s="283" t="s">
        <v>773</v>
      </c>
      <c r="T13" s="283" t="s">
        <v>774</v>
      </c>
      <c r="U13" s="283" t="s">
        <v>775</v>
      </c>
      <c r="V13" s="283" t="s">
        <v>776</v>
      </c>
      <c r="W13" s="283" t="s">
        <v>777</v>
      </c>
      <c r="X13" s="283" t="s">
        <v>778</v>
      </c>
      <c r="Y13" s="284" t="s">
        <v>27</v>
      </c>
      <c r="Z13" s="285" t="s">
        <v>779</v>
      </c>
      <c r="AA13" s="370" t="s">
        <v>765</v>
      </c>
      <c r="AB13" s="373" t="s">
        <v>766</v>
      </c>
      <c r="AC13" s="373" t="s">
        <v>767</v>
      </c>
      <c r="AD13" s="373" t="s">
        <v>768</v>
      </c>
      <c r="AE13" s="373" t="s">
        <v>769</v>
      </c>
      <c r="AF13" s="373" t="s">
        <v>770</v>
      </c>
      <c r="AG13" s="386" t="s">
        <v>771</v>
      </c>
      <c r="AH13" s="363" t="s">
        <v>772</v>
      </c>
    </row>
    <row r="14" spans="1:34" s="79" customFormat="1" ht="15.75" customHeight="1">
      <c r="A14" s="361"/>
      <c r="B14" s="361"/>
      <c r="C14" s="361"/>
      <c r="D14" s="361"/>
      <c r="E14" s="361"/>
      <c r="F14" s="361"/>
      <c r="G14" s="361"/>
      <c r="H14" s="361"/>
      <c r="I14" s="352"/>
      <c r="J14" s="260"/>
      <c r="K14" s="378" t="s">
        <v>9</v>
      </c>
      <c r="L14" s="378" t="s">
        <v>28</v>
      </c>
      <c r="M14" s="380" t="s">
        <v>27</v>
      </c>
      <c r="N14" s="358"/>
      <c r="O14" s="358"/>
      <c r="P14" s="382" t="s">
        <v>9</v>
      </c>
      <c r="Q14" s="382" t="s">
        <v>28</v>
      </c>
      <c r="R14" s="384" t="s">
        <v>27</v>
      </c>
      <c r="S14" s="286" t="s">
        <v>780</v>
      </c>
      <c r="T14" s="287" t="s">
        <v>780</v>
      </c>
      <c r="U14" s="287" t="s">
        <v>780</v>
      </c>
      <c r="V14" s="287" t="s">
        <v>780</v>
      </c>
      <c r="W14" s="287" t="s">
        <v>780</v>
      </c>
      <c r="X14" s="287" t="s">
        <v>780</v>
      </c>
      <c r="Y14" s="288" t="s">
        <v>780</v>
      </c>
      <c r="Z14" s="289" t="s">
        <v>781</v>
      </c>
      <c r="AA14" s="371"/>
      <c r="AB14" s="374"/>
      <c r="AC14" s="374"/>
      <c r="AD14" s="374"/>
      <c r="AE14" s="374"/>
      <c r="AF14" s="374"/>
      <c r="AG14" s="387"/>
      <c r="AH14" s="364"/>
    </row>
    <row r="15" spans="1:34" s="79" customFormat="1" ht="15">
      <c r="A15" s="362"/>
      <c r="B15" s="362"/>
      <c r="C15" s="362"/>
      <c r="D15" s="362"/>
      <c r="E15" s="362"/>
      <c r="F15" s="362"/>
      <c r="G15" s="362"/>
      <c r="H15" s="362"/>
      <c r="I15" s="353"/>
      <c r="J15" s="261"/>
      <c r="K15" s="379"/>
      <c r="L15" s="379"/>
      <c r="M15" s="381"/>
      <c r="N15" s="359"/>
      <c r="O15" s="359"/>
      <c r="P15" s="383"/>
      <c r="Q15" s="383"/>
      <c r="R15" s="385"/>
      <c r="S15" s="290">
        <v>0.25</v>
      </c>
      <c r="T15" s="291">
        <v>0.2</v>
      </c>
      <c r="U15" s="291">
        <v>0.2</v>
      </c>
      <c r="V15" s="292">
        <v>0.17499999999999999</v>
      </c>
      <c r="W15" s="291">
        <v>0.1</v>
      </c>
      <c r="X15" s="292">
        <v>7.4999999999999997E-2</v>
      </c>
      <c r="Y15" s="293">
        <v>1</v>
      </c>
      <c r="Z15" s="294"/>
      <c r="AA15" s="372"/>
      <c r="AB15" s="375"/>
      <c r="AC15" s="375"/>
      <c r="AD15" s="375"/>
      <c r="AE15" s="375"/>
      <c r="AF15" s="375"/>
      <c r="AG15" s="388"/>
      <c r="AH15" s="365"/>
    </row>
    <row r="16" spans="1:34" ht="25.5" customHeight="1">
      <c r="A16" s="366" t="s">
        <v>29</v>
      </c>
      <c r="B16" s="367"/>
      <c r="C16" s="34"/>
      <c r="D16" s="34"/>
      <c r="E16" s="35"/>
      <c r="F16" s="35"/>
      <c r="G16" s="36"/>
      <c r="H16" s="37"/>
      <c r="I16" s="37"/>
      <c r="J16" s="37"/>
      <c r="K16" s="38"/>
      <c r="L16" s="38"/>
      <c r="M16" s="39"/>
      <c r="N16" s="55"/>
      <c r="O16" s="55"/>
      <c r="P16" s="38"/>
      <c r="Q16" s="38"/>
      <c r="R16" s="39"/>
      <c r="S16" s="39"/>
      <c r="T16" s="37"/>
      <c r="U16" s="295"/>
      <c r="V16" s="295"/>
      <c r="W16" s="295"/>
      <c r="X16" s="295"/>
      <c r="Y16" s="295"/>
      <c r="Z16" s="296"/>
      <c r="AH16" s="1"/>
    </row>
    <row r="17" spans="1:34" ht="15.75">
      <c r="A17" s="7" t="s">
        <v>30</v>
      </c>
      <c r="B17" s="8"/>
      <c r="C17" s="8"/>
      <c r="D17" s="8"/>
      <c r="E17" s="9"/>
      <c r="F17" s="9"/>
      <c r="G17" s="10"/>
      <c r="H17" s="10"/>
      <c r="I17" s="10"/>
      <c r="J17" s="10"/>
      <c r="K17" s="25"/>
      <c r="L17" s="25"/>
      <c r="M17" s="26"/>
      <c r="N17" s="77"/>
      <c r="O17" s="77"/>
      <c r="P17" s="25"/>
      <c r="Q17" s="25"/>
      <c r="R17" s="26"/>
      <c r="S17" s="1"/>
      <c r="T17" s="1"/>
      <c r="U17" s="1"/>
      <c r="V17" s="1"/>
      <c r="W17" s="1"/>
      <c r="X17" s="1"/>
      <c r="Y17" s="297"/>
      <c r="AH17" s="1"/>
    </row>
    <row r="18" spans="1:34">
      <c r="A18" s="153" t="s">
        <v>31</v>
      </c>
      <c r="B18" s="19" t="s">
        <v>32</v>
      </c>
      <c r="C18" s="21" t="s">
        <v>788</v>
      </c>
      <c r="D18" s="112" t="s">
        <v>594</v>
      </c>
      <c r="E18" s="20"/>
      <c r="F18" s="11"/>
      <c r="G18" s="127"/>
      <c r="H18" s="13"/>
      <c r="I18" s="12" t="s">
        <v>33</v>
      </c>
      <c r="J18" s="144" t="s">
        <v>712</v>
      </c>
      <c r="K18" s="89">
        <v>0</v>
      </c>
      <c r="L18" s="27">
        <v>749000</v>
      </c>
      <c r="M18" s="53">
        <f t="shared" ref="M18:M23" si="0">K18+L18</f>
        <v>749000</v>
      </c>
      <c r="N18" s="90">
        <v>0</v>
      </c>
      <c r="O18" s="84">
        <v>0</v>
      </c>
      <c r="P18" s="89">
        <f>IF(J18="TG",ROUNDUP((K18+N18)*($L$6/$K$6),-3),ROUNDUP((K18+N18)*($L$8/$K$8),-3))</f>
        <v>0</v>
      </c>
      <c r="Q18" s="27">
        <f>ROUNDUP((L18+O18)*($L$7/$K$7),-3)</f>
        <v>871000</v>
      </c>
      <c r="R18" s="53">
        <f t="shared" ref="R18:R23" si="1">P18+Q18</f>
        <v>871000</v>
      </c>
      <c r="S18" s="298">
        <f t="shared" ref="S18:S23" si="2">(R18*$G$6/1000)*$S$15</f>
        <v>152.42500000000001</v>
      </c>
      <c r="T18" s="299">
        <f t="shared" ref="T18:T23" si="3">(R18*$G$7/1000)*$T$15</f>
        <v>108.875</v>
      </c>
      <c r="U18" s="27">
        <f t="shared" ref="U18:U23" si="4">(R18*$G$8/1000)*$U$15</f>
        <v>113.23</v>
      </c>
      <c r="V18" s="300">
        <f t="shared" ref="V18:V23" si="5">(R18*$G$9/1000)*$V$15</f>
        <v>82.3095</v>
      </c>
      <c r="W18" s="27">
        <f t="shared" ref="W18:W23" si="6">(R18*$G$10/1000)*$W$15</f>
        <v>49.646999999999991</v>
      </c>
      <c r="X18" s="300">
        <f t="shared" ref="X18:X23" si="7">(R18*$G$11/1000)*$X$15</f>
        <v>40.566824999999994</v>
      </c>
      <c r="Y18" s="301">
        <f>SUM(S18:X18)</f>
        <v>547.05332500000009</v>
      </c>
      <c r="Z18" s="301">
        <f t="shared" ref="Z18:Z23" si="8">Y18*$D$7</f>
        <v>114.88119825000001</v>
      </c>
      <c r="AA18" s="262"/>
      <c r="AB18" s="262"/>
      <c r="AC18" s="262"/>
      <c r="AD18" s="262"/>
      <c r="AE18" s="262"/>
      <c r="AF18" s="262"/>
      <c r="AG18" s="262"/>
    </row>
    <row r="19" spans="1:34">
      <c r="A19" s="153" t="s">
        <v>34</v>
      </c>
      <c r="B19" s="19" t="s">
        <v>35</v>
      </c>
      <c r="C19" s="21" t="s">
        <v>788</v>
      </c>
      <c r="D19" s="112" t="s">
        <v>594</v>
      </c>
      <c r="E19" s="20"/>
      <c r="F19" s="11"/>
      <c r="G19" s="127"/>
      <c r="H19" s="13"/>
      <c r="I19" s="12" t="s">
        <v>36</v>
      </c>
      <c r="J19" s="144" t="s">
        <v>712</v>
      </c>
      <c r="K19" s="89">
        <v>0</v>
      </c>
      <c r="L19" s="27">
        <v>10864000</v>
      </c>
      <c r="M19" s="53">
        <f t="shared" si="0"/>
        <v>10864000</v>
      </c>
      <c r="N19" s="90">
        <v>0</v>
      </c>
      <c r="O19" s="84">
        <v>0</v>
      </c>
      <c r="P19" s="89">
        <f t="shared" ref="P19:P23" si="9">IF(J19="TG",ROUNDUP((K19+N19)*($L$6/$K$6),-3),ROUNDUP((K19+N19)*($L$8/$K$8),-3))</f>
        <v>0</v>
      </c>
      <c r="Q19" s="27">
        <f t="shared" ref="Q19:Q23" si="10">ROUNDUP((L19+O19)*($L$7/$K$7),-3)</f>
        <v>12630000</v>
      </c>
      <c r="R19" s="53">
        <f t="shared" si="1"/>
        <v>12630000</v>
      </c>
      <c r="S19" s="298">
        <f t="shared" si="2"/>
        <v>2210.25</v>
      </c>
      <c r="T19" s="299">
        <f t="shared" si="3"/>
        <v>1578.75</v>
      </c>
      <c r="U19" s="27">
        <f t="shared" si="4"/>
        <v>1641.9</v>
      </c>
      <c r="V19" s="300">
        <f t="shared" si="5"/>
        <v>1193.5349999999999</v>
      </c>
      <c r="W19" s="27">
        <f t="shared" si="6"/>
        <v>719.91</v>
      </c>
      <c r="X19" s="300">
        <f t="shared" si="7"/>
        <v>588.2422499999999</v>
      </c>
      <c r="Y19" s="301">
        <f t="shared" ref="Y19:Y23" si="11">SUM(S19:X19)</f>
        <v>7932.5872499999996</v>
      </c>
      <c r="Z19" s="301">
        <f t="shared" si="8"/>
        <v>1665.8433224999999</v>
      </c>
      <c r="AA19" s="262"/>
      <c r="AB19" s="262"/>
      <c r="AC19" s="262"/>
      <c r="AD19" s="262"/>
      <c r="AE19" s="262"/>
      <c r="AF19" s="262"/>
      <c r="AG19" s="266"/>
    </row>
    <row r="20" spans="1:34" ht="25.5">
      <c r="A20" s="153" t="s">
        <v>37</v>
      </c>
      <c r="B20" s="19" t="s">
        <v>38</v>
      </c>
      <c r="C20" s="21"/>
      <c r="D20" s="112" t="s">
        <v>594</v>
      </c>
      <c r="E20" s="20"/>
      <c r="F20" s="11"/>
      <c r="G20" s="127"/>
      <c r="H20" s="13"/>
      <c r="I20" s="12" t="s">
        <v>39</v>
      </c>
      <c r="J20" s="144" t="s">
        <v>712</v>
      </c>
      <c r="K20" s="89"/>
      <c r="L20" s="27">
        <v>45000</v>
      </c>
      <c r="M20" s="53">
        <f t="shared" si="0"/>
        <v>45000</v>
      </c>
      <c r="N20" s="90">
        <v>0</v>
      </c>
      <c r="O20" s="84">
        <v>0</v>
      </c>
      <c r="P20" s="89">
        <f t="shared" si="9"/>
        <v>0</v>
      </c>
      <c r="Q20" s="27">
        <f t="shared" si="10"/>
        <v>53000</v>
      </c>
      <c r="R20" s="53">
        <f t="shared" si="1"/>
        <v>53000</v>
      </c>
      <c r="S20" s="298">
        <f t="shared" si="2"/>
        <v>9.2750000000000004</v>
      </c>
      <c r="T20" s="299">
        <f t="shared" si="3"/>
        <v>6.625</v>
      </c>
      <c r="U20" s="27">
        <f t="shared" si="4"/>
        <v>6.8900000000000006</v>
      </c>
      <c r="V20" s="300">
        <f t="shared" si="5"/>
        <v>5.0085000000000006</v>
      </c>
      <c r="W20" s="27">
        <f t="shared" si="6"/>
        <v>3.0209999999999999</v>
      </c>
      <c r="X20" s="300">
        <f t="shared" si="7"/>
        <v>2.4684749999999998</v>
      </c>
      <c r="Y20" s="301">
        <f t="shared" si="11"/>
        <v>33.287975000000003</v>
      </c>
      <c r="Z20" s="301">
        <f t="shared" si="8"/>
        <v>6.9904747500000006</v>
      </c>
      <c r="AA20" s="262"/>
      <c r="AB20" s="262"/>
      <c r="AC20" s="262"/>
      <c r="AD20" s="262"/>
      <c r="AE20" s="262"/>
      <c r="AF20" s="262"/>
      <c r="AG20" s="266"/>
    </row>
    <row r="21" spans="1:34">
      <c r="A21" s="153" t="s">
        <v>37</v>
      </c>
      <c r="B21" s="19" t="s">
        <v>40</v>
      </c>
      <c r="C21" s="21"/>
      <c r="D21" s="112" t="s">
        <v>594</v>
      </c>
      <c r="E21" s="20"/>
      <c r="F21" s="11"/>
      <c r="G21" s="127"/>
      <c r="H21" s="13"/>
      <c r="I21" s="12" t="s">
        <v>39</v>
      </c>
      <c r="J21" s="144" t="s">
        <v>712</v>
      </c>
      <c r="K21" s="89">
        <v>545000</v>
      </c>
      <c r="L21" s="27">
        <v>0</v>
      </c>
      <c r="M21" s="53">
        <f t="shared" si="0"/>
        <v>545000</v>
      </c>
      <c r="N21" s="90">
        <v>0</v>
      </c>
      <c r="O21" s="84">
        <v>0</v>
      </c>
      <c r="P21" s="89">
        <f>IF(J21="TG",ROUNDUP((K21+N21)*($L$6/$K$6),-3),ROUNDUP((K21+N21)*($L$8/$K$8),-3))</f>
        <v>613000</v>
      </c>
      <c r="Q21" s="27">
        <f t="shared" si="10"/>
        <v>0</v>
      </c>
      <c r="R21" s="53">
        <f t="shared" si="1"/>
        <v>613000</v>
      </c>
      <c r="S21" s="298">
        <f t="shared" si="2"/>
        <v>107.27500000000001</v>
      </c>
      <c r="T21" s="299">
        <f t="shared" si="3"/>
        <v>76.625</v>
      </c>
      <c r="U21" s="27">
        <f t="shared" si="4"/>
        <v>79.69</v>
      </c>
      <c r="V21" s="300">
        <f t="shared" si="5"/>
        <v>57.928499999999993</v>
      </c>
      <c r="W21" s="27">
        <f t="shared" si="6"/>
        <v>34.940999999999995</v>
      </c>
      <c r="X21" s="300">
        <f t="shared" si="7"/>
        <v>28.550474999999999</v>
      </c>
      <c r="Y21" s="301">
        <f t="shared" si="11"/>
        <v>385.009975</v>
      </c>
      <c r="Z21" s="301">
        <f t="shared" si="8"/>
        <v>80.852094749999992</v>
      </c>
      <c r="AA21" s="262"/>
      <c r="AB21" s="262"/>
      <c r="AC21" s="262"/>
      <c r="AD21" s="262"/>
      <c r="AE21" s="262"/>
      <c r="AF21" s="262"/>
      <c r="AG21" s="266"/>
    </row>
    <row r="22" spans="1:34">
      <c r="A22" s="153"/>
      <c r="B22" s="19"/>
      <c r="C22" s="21"/>
      <c r="D22" s="112"/>
      <c r="E22" s="20"/>
      <c r="F22" s="11"/>
      <c r="G22" s="127"/>
      <c r="H22" s="13"/>
      <c r="I22" s="12"/>
      <c r="J22" s="144"/>
      <c r="K22" s="89">
        <v>0</v>
      </c>
      <c r="L22" s="27">
        <v>0</v>
      </c>
      <c r="M22" s="53">
        <f t="shared" si="0"/>
        <v>0</v>
      </c>
      <c r="N22" s="90">
        <v>0</v>
      </c>
      <c r="O22" s="84">
        <v>0</v>
      </c>
      <c r="P22" s="89">
        <f t="shared" si="9"/>
        <v>0</v>
      </c>
      <c r="Q22" s="27">
        <f t="shared" si="10"/>
        <v>0</v>
      </c>
      <c r="R22" s="53">
        <f t="shared" si="1"/>
        <v>0</v>
      </c>
      <c r="S22" s="298">
        <f t="shared" si="2"/>
        <v>0</v>
      </c>
      <c r="T22" s="299">
        <f t="shared" si="3"/>
        <v>0</v>
      </c>
      <c r="U22" s="27">
        <f t="shared" si="4"/>
        <v>0</v>
      </c>
      <c r="V22" s="300">
        <f t="shared" si="5"/>
        <v>0</v>
      </c>
      <c r="W22" s="27">
        <f t="shared" si="6"/>
        <v>0</v>
      </c>
      <c r="X22" s="300">
        <f t="shared" si="7"/>
        <v>0</v>
      </c>
      <c r="Y22" s="301">
        <f t="shared" si="11"/>
        <v>0</v>
      </c>
      <c r="Z22" s="301">
        <f t="shared" si="8"/>
        <v>0</v>
      </c>
      <c r="AA22" s="262"/>
      <c r="AB22" s="262"/>
      <c r="AC22" s="262"/>
      <c r="AD22" s="262"/>
      <c r="AE22" s="262"/>
      <c r="AF22" s="262"/>
      <c r="AG22" s="266"/>
    </row>
    <row r="23" spans="1:34">
      <c r="A23" s="153"/>
      <c r="B23" s="19"/>
      <c r="C23" s="21"/>
      <c r="D23" s="112"/>
      <c r="E23" s="20"/>
      <c r="F23" s="11"/>
      <c r="G23" s="127"/>
      <c r="H23" s="13"/>
      <c r="I23" s="12"/>
      <c r="J23" s="144"/>
      <c r="K23" s="89">
        <v>0</v>
      </c>
      <c r="L23" s="27">
        <v>0</v>
      </c>
      <c r="M23" s="53">
        <f t="shared" si="0"/>
        <v>0</v>
      </c>
      <c r="N23" s="90">
        <v>0</v>
      </c>
      <c r="O23" s="84">
        <v>0</v>
      </c>
      <c r="P23" s="89">
        <f t="shared" si="9"/>
        <v>0</v>
      </c>
      <c r="Q23" s="27">
        <f t="shared" si="10"/>
        <v>0</v>
      </c>
      <c r="R23" s="53">
        <f t="shared" si="1"/>
        <v>0</v>
      </c>
      <c r="S23" s="298">
        <f t="shared" si="2"/>
        <v>0</v>
      </c>
      <c r="T23" s="299">
        <f t="shared" si="3"/>
        <v>0</v>
      </c>
      <c r="U23" s="27">
        <f t="shared" si="4"/>
        <v>0</v>
      </c>
      <c r="V23" s="300">
        <f t="shared" si="5"/>
        <v>0</v>
      </c>
      <c r="W23" s="27">
        <f t="shared" si="6"/>
        <v>0</v>
      </c>
      <c r="X23" s="300">
        <f t="shared" si="7"/>
        <v>0</v>
      </c>
      <c r="Y23" s="301">
        <f t="shared" si="11"/>
        <v>0</v>
      </c>
      <c r="Z23" s="301">
        <f t="shared" si="8"/>
        <v>0</v>
      </c>
      <c r="AA23" s="262"/>
      <c r="AB23" s="262"/>
      <c r="AC23" s="262"/>
      <c r="AD23" s="262"/>
      <c r="AE23" s="262"/>
      <c r="AF23" s="262"/>
      <c r="AG23" s="266"/>
    </row>
    <row r="24" spans="1:34" ht="13.5" thickBot="1">
      <c r="A24" s="156" t="s">
        <v>27</v>
      </c>
      <c r="B24" s="91"/>
      <c r="C24" s="91"/>
      <c r="D24" s="113"/>
      <c r="E24" s="92"/>
      <c r="F24" s="92"/>
      <c r="G24" s="93"/>
      <c r="H24" s="93"/>
      <c r="I24" s="93"/>
      <c r="J24" s="93"/>
      <c r="K24" s="96">
        <f>SUM(K18:K23)</f>
        <v>545000</v>
      </c>
      <c r="L24" s="94">
        <f>SUM(L18:L23)</f>
        <v>11658000</v>
      </c>
      <c r="M24" s="119">
        <f>SUM(M18:M23)</f>
        <v>12203000</v>
      </c>
      <c r="N24" s="100">
        <f t="shared" ref="N24:P24" si="12">SUM(N18:N23)</f>
        <v>0</v>
      </c>
      <c r="O24" s="94">
        <f t="shared" si="12"/>
        <v>0</v>
      </c>
      <c r="P24" s="94">
        <f t="shared" si="12"/>
        <v>613000</v>
      </c>
      <c r="Q24" s="94">
        <f>SUM(Q18:Q23)</f>
        <v>13554000</v>
      </c>
      <c r="R24" s="94">
        <f>SUM(R18:R23)</f>
        <v>14167000</v>
      </c>
      <c r="S24" s="97">
        <f t="shared" ref="S24:Z24" si="13">SUM(S18:S23)</f>
        <v>2479.2250000000004</v>
      </c>
      <c r="T24" s="302">
        <f t="shared" si="13"/>
        <v>1770.875</v>
      </c>
      <c r="U24" s="303">
        <f t="shared" si="13"/>
        <v>1841.7100000000003</v>
      </c>
      <c r="V24" s="303">
        <f t="shared" si="13"/>
        <v>1338.7814999999998</v>
      </c>
      <c r="W24" s="303">
        <f t="shared" si="13"/>
        <v>807.51900000000001</v>
      </c>
      <c r="X24" s="303">
        <f t="shared" si="13"/>
        <v>659.82802499999991</v>
      </c>
      <c r="Y24" s="302">
        <f t="shared" si="13"/>
        <v>8897.9385249999996</v>
      </c>
      <c r="Z24" s="302">
        <f t="shared" si="13"/>
        <v>1868.5670902500001</v>
      </c>
      <c r="AA24" s="262"/>
      <c r="AB24" s="262"/>
      <c r="AC24" s="262"/>
      <c r="AD24" s="262"/>
      <c r="AE24" s="262"/>
      <c r="AF24" s="262"/>
      <c r="AG24" s="266"/>
    </row>
    <row r="25" spans="1:34" ht="16.5" thickTop="1">
      <c r="A25" s="6" t="s">
        <v>41</v>
      </c>
      <c r="B25" s="14"/>
      <c r="C25" s="14"/>
      <c r="D25" s="114"/>
      <c r="E25" s="15"/>
      <c r="F25" s="15"/>
      <c r="G25" s="16"/>
      <c r="H25" s="16"/>
      <c r="I25" s="16"/>
      <c r="J25" s="16"/>
      <c r="K25" s="25"/>
      <c r="L25" s="25"/>
      <c r="M25" s="26"/>
      <c r="N25" s="85"/>
      <c r="O25" s="85"/>
      <c r="P25" s="85"/>
      <c r="Q25" s="25"/>
      <c r="R25" s="26"/>
      <c r="S25" s="54"/>
      <c r="T25" s="54"/>
      <c r="U25" s="54"/>
      <c r="V25" s="54"/>
      <c r="W25" s="54"/>
      <c r="X25" s="54"/>
      <c r="Y25" s="304"/>
      <c r="Z25" s="304"/>
      <c r="AA25" s="262"/>
      <c r="AB25" s="262"/>
      <c r="AC25" s="262"/>
      <c r="AD25" s="262"/>
      <c r="AE25" s="262"/>
      <c r="AF25" s="262"/>
      <c r="AG25" s="266"/>
    </row>
    <row r="26" spans="1:34">
      <c r="A26" s="153" t="s">
        <v>42</v>
      </c>
      <c r="B26" s="21" t="s">
        <v>43</v>
      </c>
      <c r="C26" s="21" t="s">
        <v>789</v>
      </c>
      <c r="D26" s="115" t="s">
        <v>582</v>
      </c>
      <c r="E26" s="20"/>
      <c r="F26" s="11"/>
      <c r="G26" s="127"/>
      <c r="H26" s="13"/>
      <c r="I26" s="12" t="s">
        <v>44</v>
      </c>
      <c r="J26" s="144" t="s">
        <v>713</v>
      </c>
      <c r="K26" s="89">
        <v>594000</v>
      </c>
      <c r="L26" s="27">
        <v>0</v>
      </c>
      <c r="M26" s="28">
        <f t="shared" ref="M26:M40" si="14">SUM(K26+L26)</f>
        <v>594000</v>
      </c>
      <c r="N26" s="98">
        <v>0</v>
      </c>
      <c r="O26" s="84">
        <v>0</v>
      </c>
      <c r="P26" s="89">
        <f t="shared" ref="P26:P49" si="15">IF(J26="TG",ROUNDUP((K26+N26)*($L$6/$K$6),-3),ROUNDUP((K26+N26)*($L$8/$K$8),-3))</f>
        <v>655000</v>
      </c>
      <c r="Q26" s="27">
        <f t="shared" ref="Q26:Q49" si="16">ROUNDUP((L26+O26)*($L$7/$K$7),-3)</f>
        <v>0</v>
      </c>
      <c r="R26" s="28">
        <f t="shared" ref="R26:R71" si="17">SUM(P26+Q26)</f>
        <v>655000</v>
      </c>
      <c r="S26" s="89">
        <f t="shared" ref="S26:S49" si="18">(R26*$G$6/1000)*$S$15</f>
        <v>114.625</v>
      </c>
      <c r="T26" s="299">
        <f t="shared" ref="T26:T49" si="19">(R26*$G$7/1000)*$T$15</f>
        <v>81.875</v>
      </c>
      <c r="U26" s="27">
        <f t="shared" ref="U26:U49" si="20">(R26*$G$8/1000)*$U$15</f>
        <v>85.15</v>
      </c>
      <c r="V26" s="300">
        <f t="shared" ref="V26:V49" si="21">(R26*$G$9/1000)*$V$15</f>
        <v>61.897499999999994</v>
      </c>
      <c r="W26" s="27">
        <f t="shared" ref="W26:W49" si="22">(R26*$G$10/1000)*$W$15</f>
        <v>37.335000000000001</v>
      </c>
      <c r="X26" s="300">
        <f t="shared" ref="X26:X49" si="23">(R26*$G$11/1000)*$X$15</f>
        <v>30.506625</v>
      </c>
      <c r="Y26" s="301">
        <f>SUM(S26:X26)</f>
        <v>411.38912499999992</v>
      </c>
      <c r="Z26" s="301">
        <f t="shared" ref="Z26:Z49" si="24">Y26*$D$7</f>
        <v>86.391716249999973</v>
      </c>
      <c r="AA26" s="262"/>
      <c r="AB26" s="262"/>
      <c r="AC26" s="262"/>
      <c r="AD26" s="262"/>
      <c r="AE26" s="262"/>
      <c r="AF26" s="262"/>
      <c r="AG26" s="266"/>
    </row>
    <row r="27" spans="1:34" s="334" customFormat="1">
      <c r="A27" s="316" t="s">
        <v>45</v>
      </c>
      <c r="B27" s="147" t="s">
        <v>46</v>
      </c>
      <c r="C27" s="147" t="s">
        <v>790</v>
      </c>
      <c r="D27" s="317" t="s">
        <v>582</v>
      </c>
      <c r="E27" s="318"/>
      <c r="F27" s="319"/>
      <c r="G27" s="320"/>
      <c r="H27" s="321"/>
      <c r="I27" s="322" t="s">
        <v>47</v>
      </c>
      <c r="J27" s="323" t="s">
        <v>712</v>
      </c>
      <c r="K27" s="324">
        <v>0</v>
      </c>
      <c r="L27" s="325">
        <v>0</v>
      </c>
      <c r="M27" s="326">
        <f t="shared" si="14"/>
        <v>0</v>
      </c>
      <c r="N27" s="327">
        <v>0</v>
      </c>
      <c r="O27" s="328">
        <v>0</v>
      </c>
      <c r="P27" s="324">
        <f t="shared" si="15"/>
        <v>0</v>
      </c>
      <c r="Q27" s="325">
        <f t="shared" si="16"/>
        <v>0</v>
      </c>
      <c r="R27" s="326">
        <f t="shared" si="17"/>
        <v>0</v>
      </c>
      <c r="S27" s="324">
        <f t="shared" si="18"/>
        <v>0</v>
      </c>
      <c r="T27" s="329">
        <f t="shared" si="19"/>
        <v>0</v>
      </c>
      <c r="U27" s="325">
        <f t="shared" si="20"/>
        <v>0</v>
      </c>
      <c r="V27" s="330">
        <f t="shared" si="21"/>
        <v>0</v>
      </c>
      <c r="W27" s="325">
        <f t="shared" si="22"/>
        <v>0</v>
      </c>
      <c r="X27" s="330">
        <f t="shared" si="23"/>
        <v>0</v>
      </c>
      <c r="Y27" s="331">
        <f t="shared" ref="Y27:Y49" si="25">SUM(S27:X27)</f>
        <v>0</v>
      </c>
      <c r="Z27" s="331">
        <f t="shared" si="24"/>
        <v>0</v>
      </c>
      <c r="AA27" s="332"/>
      <c r="AB27" s="332"/>
      <c r="AC27" s="332"/>
      <c r="AD27" s="332"/>
      <c r="AE27" s="332"/>
      <c r="AF27" s="332"/>
      <c r="AG27" s="333"/>
      <c r="AH27" s="332"/>
    </row>
    <row r="28" spans="1:34" ht="15">
      <c r="A28" s="153" t="s">
        <v>981</v>
      </c>
      <c r="B28" s="21" t="s">
        <v>48</v>
      </c>
      <c r="C28" s="21" t="s">
        <v>791</v>
      </c>
      <c r="D28" s="115" t="s">
        <v>582</v>
      </c>
      <c r="E28" s="20"/>
      <c r="F28" s="11"/>
      <c r="G28" s="127"/>
      <c r="H28" s="13"/>
      <c r="I28" s="157" t="s">
        <v>49</v>
      </c>
      <c r="J28" s="157" t="s">
        <v>713</v>
      </c>
      <c r="K28" s="89">
        <v>475000</v>
      </c>
      <c r="L28" s="27">
        <v>0</v>
      </c>
      <c r="M28" s="28">
        <f t="shared" si="14"/>
        <v>475000</v>
      </c>
      <c r="N28" s="98">
        <v>0</v>
      </c>
      <c r="O28" s="84">
        <v>0</v>
      </c>
      <c r="P28" s="89">
        <f t="shared" si="15"/>
        <v>524000</v>
      </c>
      <c r="Q28" s="27">
        <f t="shared" si="16"/>
        <v>0</v>
      </c>
      <c r="R28" s="28">
        <f t="shared" si="17"/>
        <v>524000</v>
      </c>
      <c r="S28" s="89">
        <f t="shared" si="18"/>
        <v>91.7</v>
      </c>
      <c r="T28" s="299">
        <f t="shared" si="19"/>
        <v>65.5</v>
      </c>
      <c r="U28" s="27">
        <f t="shared" si="20"/>
        <v>68.12</v>
      </c>
      <c r="V28" s="300">
        <f t="shared" si="21"/>
        <v>49.517999999999994</v>
      </c>
      <c r="W28" s="27">
        <f t="shared" si="22"/>
        <v>29.868000000000002</v>
      </c>
      <c r="X28" s="300">
        <f t="shared" si="23"/>
        <v>24.4053</v>
      </c>
      <c r="Y28" s="301">
        <f t="shared" si="25"/>
        <v>329.11129999999997</v>
      </c>
      <c r="Z28" s="301">
        <f t="shared" si="24"/>
        <v>69.113372999999996</v>
      </c>
      <c r="AA28" s="262"/>
      <c r="AB28" s="262"/>
      <c r="AC28" s="262"/>
      <c r="AD28" s="262"/>
      <c r="AE28" s="262"/>
      <c r="AF28" s="262"/>
      <c r="AG28" s="266"/>
    </row>
    <row r="29" spans="1:34" s="350" customFormat="1">
      <c r="A29" s="155" t="s">
        <v>50</v>
      </c>
      <c r="B29" s="130"/>
      <c r="C29" s="130" t="s">
        <v>792</v>
      </c>
      <c r="D29" s="335" t="s">
        <v>582</v>
      </c>
      <c r="E29" s="336"/>
      <c r="F29" s="337"/>
      <c r="G29" s="338"/>
      <c r="H29" s="339"/>
      <c r="I29" s="140" t="s">
        <v>51</v>
      </c>
      <c r="J29" s="340" t="s">
        <v>712</v>
      </c>
      <c r="K29" s="341">
        <v>0</v>
      </c>
      <c r="L29" s="342">
        <v>0</v>
      </c>
      <c r="M29" s="152">
        <f t="shared" si="14"/>
        <v>0</v>
      </c>
      <c r="N29" s="343">
        <v>0</v>
      </c>
      <c r="O29" s="344">
        <v>0</v>
      </c>
      <c r="P29" s="341">
        <f t="shared" si="15"/>
        <v>0</v>
      </c>
      <c r="Q29" s="342">
        <f t="shared" si="16"/>
        <v>0</v>
      </c>
      <c r="R29" s="152">
        <f t="shared" si="17"/>
        <v>0</v>
      </c>
      <c r="S29" s="341">
        <f t="shared" si="18"/>
        <v>0</v>
      </c>
      <c r="T29" s="345">
        <f t="shared" si="19"/>
        <v>0</v>
      </c>
      <c r="U29" s="342">
        <f t="shared" si="20"/>
        <v>0</v>
      </c>
      <c r="V29" s="346">
        <f t="shared" si="21"/>
        <v>0</v>
      </c>
      <c r="W29" s="342">
        <f t="shared" si="22"/>
        <v>0</v>
      </c>
      <c r="X29" s="346">
        <f t="shared" si="23"/>
        <v>0</v>
      </c>
      <c r="Y29" s="347">
        <f t="shared" si="25"/>
        <v>0</v>
      </c>
      <c r="Z29" s="347">
        <f t="shared" si="24"/>
        <v>0</v>
      </c>
      <c r="AA29" s="348"/>
      <c r="AB29" s="348"/>
      <c r="AC29" s="348"/>
      <c r="AD29" s="348"/>
      <c r="AE29" s="348"/>
      <c r="AF29" s="348"/>
      <c r="AG29" s="349"/>
      <c r="AH29" s="348"/>
    </row>
    <row r="30" spans="1:34">
      <c r="A30" s="153" t="s">
        <v>55</v>
      </c>
      <c r="B30" s="21" t="s">
        <v>56</v>
      </c>
      <c r="C30" s="21" t="s">
        <v>793</v>
      </c>
      <c r="D30" s="115" t="s">
        <v>582</v>
      </c>
      <c r="E30" s="20" t="s">
        <v>52</v>
      </c>
      <c r="F30" s="11" t="s">
        <v>53</v>
      </c>
      <c r="G30" s="127"/>
      <c r="H30" s="13"/>
      <c r="I30" s="12" t="s">
        <v>57</v>
      </c>
      <c r="J30" s="144" t="s">
        <v>712</v>
      </c>
      <c r="K30" s="89">
        <v>713000</v>
      </c>
      <c r="L30" s="27">
        <v>0</v>
      </c>
      <c r="M30" s="28">
        <f t="shared" si="14"/>
        <v>713000</v>
      </c>
      <c r="N30" s="98">
        <v>0</v>
      </c>
      <c r="O30" s="84">
        <v>0</v>
      </c>
      <c r="P30" s="89">
        <f t="shared" si="15"/>
        <v>801000</v>
      </c>
      <c r="Q30" s="27">
        <f t="shared" si="16"/>
        <v>0</v>
      </c>
      <c r="R30" s="28">
        <f t="shared" si="17"/>
        <v>801000</v>
      </c>
      <c r="S30" s="89">
        <f t="shared" si="18"/>
        <v>140.17500000000001</v>
      </c>
      <c r="T30" s="299">
        <f t="shared" si="19"/>
        <v>100.125</v>
      </c>
      <c r="U30" s="27">
        <f t="shared" si="20"/>
        <v>104.13</v>
      </c>
      <c r="V30" s="300">
        <f t="shared" si="21"/>
        <v>75.694500000000005</v>
      </c>
      <c r="W30" s="27">
        <f t="shared" si="22"/>
        <v>45.656999999999996</v>
      </c>
      <c r="X30" s="300">
        <f t="shared" si="23"/>
        <v>37.306574999999995</v>
      </c>
      <c r="Y30" s="301">
        <f t="shared" si="25"/>
        <v>503.088075</v>
      </c>
      <c r="Z30" s="301">
        <f t="shared" si="24"/>
        <v>105.64849575</v>
      </c>
      <c r="AA30" s="262"/>
      <c r="AB30" s="262"/>
      <c r="AC30" s="262"/>
      <c r="AD30" s="262"/>
      <c r="AE30" s="262"/>
      <c r="AF30" s="262"/>
      <c r="AG30" s="266"/>
    </row>
    <row r="31" spans="1:34">
      <c r="A31" s="153" t="s">
        <v>58</v>
      </c>
      <c r="B31" s="21"/>
      <c r="C31" s="21" t="s">
        <v>980</v>
      </c>
      <c r="D31" s="115" t="s">
        <v>582</v>
      </c>
      <c r="E31" s="20" t="s">
        <v>52</v>
      </c>
      <c r="F31" s="11" t="s">
        <v>53</v>
      </c>
      <c r="G31" s="127"/>
      <c r="H31" s="13"/>
      <c r="I31" s="12" t="s">
        <v>44</v>
      </c>
      <c r="J31" s="144" t="s">
        <v>712</v>
      </c>
      <c r="K31" s="89">
        <v>571000</v>
      </c>
      <c r="L31" s="27">
        <v>0</v>
      </c>
      <c r="M31" s="28">
        <f t="shared" si="14"/>
        <v>571000</v>
      </c>
      <c r="N31" s="98">
        <v>0</v>
      </c>
      <c r="O31" s="84">
        <v>0</v>
      </c>
      <c r="P31" s="89">
        <f t="shared" si="15"/>
        <v>642000</v>
      </c>
      <c r="Q31" s="27">
        <f t="shared" si="16"/>
        <v>0</v>
      </c>
      <c r="R31" s="28">
        <f t="shared" si="17"/>
        <v>642000</v>
      </c>
      <c r="S31" s="89">
        <f t="shared" si="18"/>
        <v>112.35</v>
      </c>
      <c r="T31" s="299">
        <f t="shared" si="19"/>
        <v>80.25</v>
      </c>
      <c r="U31" s="27">
        <f t="shared" si="20"/>
        <v>83.460000000000008</v>
      </c>
      <c r="V31" s="300">
        <f t="shared" si="21"/>
        <v>60.668999999999997</v>
      </c>
      <c r="W31" s="27">
        <f t="shared" si="22"/>
        <v>36.593999999999994</v>
      </c>
      <c r="X31" s="300">
        <f t="shared" si="23"/>
        <v>29.901150000000001</v>
      </c>
      <c r="Y31" s="301">
        <f t="shared" si="25"/>
        <v>403.22415000000001</v>
      </c>
      <c r="Z31" s="301">
        <f t="shared" si="24"/>
        <v>84.677071499999997</v>
      </c>
      <c r="AA31" s="262"/>
      <c r="AB31" s="262"/>
      <c r="AC31" s="262"/>
      <c r="AD31" s="262"/>
      <c r="AE31" s="262"/>
      <c r="AF31" s="262"/>
      <c r="AG31" s="266"/>
    </row>
    <row r="32" spans="1:34">
      <c r="A32" s="153" t="s">
        <v>59</v>
      </c>
      <c r="B32" s="21"/>
      <c r="C32" s="21" t="s">
        <v>980</v>
      </c>
      <c r="D32" s="115" t="s">
        <v>582</v>
      </c>
      <c r="E32" s="20" t="s">
        <v>52</v>
      </c>
      <c r="F32" s="11" t="s">
        <v>53</v>
      </c>
      <c r="G32" s="127"/>
      <c r="H32" s="13"/>
      <c r="I32" s="12" t="s">
        <v>44</v>
      </c>
      <c r="J32" s="144" t="s">
        <v>712</v>
      </c>
      <c r="K32" s="89">
        <v>571000</v>
      </c>
      <c r="L32" s="27">
        <v>0</v>
      </c>
      <c r="M32" s="28">
        <f t="shared" si="14"/>
        <v>571000</v>
      </c>
      <c r="N32" s="98">
        <v>0</v>
      </c>
      <c r="O32" s="84">
        <v>0</v>
      </c>
      <c r="P32" s="89">
        <f t="shared" si="15"/>
        <v>642000</v>
      </c>
      <c r="Q32" s="27">
        <f t="shared" si="16"/>
        <v>0</v>
      </c>
      <c r="R32" s="28">
        <f t="shared" si="17"/>
        <v>642000</v>
      </c>
      <c r="S32" s="89">
        <f t="shared" si="18"/>
        <v>112.35</v>
      </c>
      <c r="T32" s="299">
        <f t="shared" si="19"/>
        <v>80.25</v>
      </c>
      <c r="U32" s="27">
        <f t="shared" si="20"/>
        <v>83.460000000000008</v>
      </c>
      <c r="V32" s="300">
        <f t="shared" si="21"/>
        <v>60.668999999999997</v>
      </c>
      <c r="W32" s="27">
        <f t="shared" si="22"/>
        <v>36.593999999999994</v>
      </c>
      <c r="X32" s="300">
        <f t="shared" si="23"/>
        <v>29.901150000000001</v>
      </c>
      <c r="Y32" s="301">
        <f t="shared" si="25"/>
        <v>403.22415000000001</v>
      </c>
      <c r="Z32" s="301">
        <f t="shared" si="24"/>
        <v>84.677071499999997</v>
      </c>
      <c r="AA32" s="262"/>
      <c r="AB32" s="262"/>
      <c r="AC32" s="262"/>
      <c r="AD32" s="262"/>
      <c r="AE32" s="262"/>
      <c r="AF32" s="262"/>
      <c r="AG32" s="266"/>
    </row>
    <row r="33" spans="1:33" ht="25.5">
      <c r="A33" s="153" t="s">
        <v>60</v>
      </c>
      <c r="B33" s="21" t="s">
        <v>61</v>
      </c>
      <c r="C33" s="21" t="s">
        <v>794</v>
      </c>
      <c r="D33" s="115" t="s">
        <v>582</v>
      </c>
      <c r="E33" s="20" t="s">
        <v>52</v>
      </c>
      <c r="F33" s="11" t="s">
        <v>53</v>
      </c>
      <c r="G33" s="127"/>
      <c r="H33" s="13"/>
      <c r="I33" s="12" t="s">
        <v>39</v>
      </c>
      <c r="J33" s="144" t="s">
        <v>712</v>
      </c>
      <c r="K33" s="89">
        <v>170000</v>
      </c>
      <c r="L33" s="27">
        <v>0</v>
      </c>
      <c r="M33" s="28">
        <f t="shared" si="14"/>
        <v>170000</v>
      </c>
      <c r="N33" s="98">
        <v>0</v>
      </c>
      <c r="O33" s="84">
        <v>0</v>
      </c>
      <c r="P33" s="89">
        <f t="shared" si="15"/>
        <v>191000</v>
      </c>
      <c r="Q33" s="27">
        <f t="shared" si="16"/>
        <v>0</v>
      </c>
      <c r="R33" s="28">
        <f t="shared" si="17"/>
        <v>191000</v>
      </c>
      <c r="S33" s="89">
        <f t="shared" si="18"/>
        <v>33.424999999999997</v>
      </c>
      <c r="T33" s="299">
        <f t="shared" si="19"/>
        <v>23.875</v>
      </c>
      <c r="U33" s="27">
        <f t="shared" si="20"/>
        <v>24.830000000000002</v>
      </c>
      <c r="V33" s="300">
        <f t="shared" si="21"/>
        <v>18.049499999999998</v>
      </c>
      <c r="W33" s="27">
        <f t="shared" si="22"/>
        <v>10.887</v>
      </c>
      <c r="X33" s="300">
        <f t="shared" si="23"/>
        <v>8.8958250000000003</v>
      </c>
      <c r="Y33" s="301">
        <f t="shared" si="25"/>
        <v>119.96232499999999</v>
      </c>
      <c r="Z33" s="301">
        <f t="shared" si="24"/>
        <v>25.192088249999998</v>
      </c>
      <c r="AA33" s="262"/>
      <c r="AB33" s="262"/>
      <c r="AC33" s="262"/>
      <c r="AD33" s="262"/>
      <c r="AE33" s="262"/>
      <c r="AF33" s="262"/>
      <c r="AG33" s="266"/>
    </row>
    <row r="34" spans="1:33">
      <c r="A34" s="153" t="s">
        <v>62</v>
      </c>
      <c r="B34" s="21" t="s">
        <v>63</v>
      </c>
      <c r="C34" s="21" t="s">
        <v>794</v>
      </c>
      <c r="D34" s="115" t="s">
        <v>582</v>
      </c>
      <c r="E34" s="20" t="s">
        <v>52</v>
      </c>
      <c r="F34" s="11" t="s">
        <v>53</v>
      </c>
      <c r="G34" s="127"/>
      <c r="H34" s="13"/>
      <c r="I34" s="12" t="s">
        <v>39</v>
      </c>
      <c r="J34" s="144" t="s">
        <v>712</v>
      </c>
      <c r="K34" s="89">
        <v>1740000</v>
      </c>
      <c r="L34" s="27">
        <v>0</v>
      </c>
      <c r="M34" s="28">
        <f t="shared" si="14"/>
        <v>1740000</v>
      </c>
      <c r="N34" s="98">
        <v>0</v>
      </c>
      <c r="O34" s="84">
        <v>0</v>
      </c>
      <c r="P34" s="89">
        <f t="shared" si="15"/>
        <v>1955000</v>
      </c>
      <c r="Q34" s="27">
        <f t="shared" si="16"/>
        <v>0</v>
      </c>
      <c r="R34" s="28">
        <f t="shared" si="17"/>
        <v>1955000</v>
      </c>
      <c r="S34" s="89">
        <f t="shared" si="18"/>
        <v>342.125</v>
      </c>
      <c r="T34" s="299">
        <f t="shared" si="19"/>
        <v>244.375</v>
      </c>
      <c r="U34" s="27">
        <f t="shared" si="20"/>
        <v>254.15</v>
      </c>
      <c r="V34" s="300">
        <f t="shared" si="21"/>
        <v>184.7475</v>
      </c>
      <c r="W34" s="27">
        <f t="shared" si="22"/>
        <v>111.435</v>
      </c>
      <c r="X34" s="300">
        <f t="shared" si="23"/>
        <v>91.054124999999999</v>
      </c>
      <c r="Y34" s="301">
        <f t="shared" si="25"/>
        <v>1227.8866250000001</v>
      </c>
      <c r="Z34" s="301">
        <f t="shared" si="24"/>
        <v>257.85619124999999</v>
      </c>
      <c r="AA34" s="262"/>
      <c r="AB34" s="262"/>
      <c r="AC34" s="262"/>
      <c r="AD34" s="262"/>
      <c r="AE34" s="262"/>
      <c r="AF34" s="262"/>
      <c r="AG34" s="266"/>
    </row>
    <row r="35" spans="1:33">
      <c r="A35" s="153" t="s">
        <v>64</v>
      </c>
      <c r="B35" s="21" t="s">
        <v>65</v>
      </c>
      <c r="C35" s="21" t="s">
        <v>795</v>
      </c>
      <c r="D35" s="115" t="s">
        <v>582</v>
      </c>
      <c r="E35" s="20" t="s">
        <v>52</v>
      </c>
      <c r="F35" s="11" t="s">
        <v>53</v>
      </c>
      <c r="G35" s="127"/>
      <c r="H35" s="13"/>
      <c r="I35" s="12" t="s">
        <v>66</v>
      </c>
      <c r="J35" s="144" t="s">
        <v>712</v>
      </c>
      <c r="K35" s="89">
        <v>144000</v>
      </c>
      <c r="L35" s="27">
        <v>0</v>
      </c>
      <c r="M35" s="28">
        <f t="shared" si="14"/>
        <v>144000</v>
      </c>
      <c r="N35" s="98">
        <v>0</v>
      </c>
      <c r="O35" s="84">
        <v>0</v>
      </c>
      <c r="P35" s="89">
        <f t="shared" si="15"/>
        <v>162000</v>
      </c>
      <c r="Q35" s="27">
        <f t="shared" si="16"/>
        <v>0</v>
      </c>
      <c r="R35" s="28">
        <f t="shared" si="17"/>
        <v>162000</v>
      </c>
      <c r="S35" s="89">
        <f t="shared" si="18"/>
        <v>28.35</v>
      </c>
      <c r="T35" s="299">
        <f t="shared" si="19"/>
        <v>20.25</v>
      </c>
      <c r="U35" s="27">
        <f t="shared" si="20"/>
        <v>21.060000000000002</v>
      </c>
      <c r="V35" s="300">
        <f t="shared" si="21"/>
        <v>15.308999999999999</v>
      </c>
      <c r="W35" s="27">
        <f t="shared" si="22"/>
        <v>9.234</v>
      </c>
      <c r="X35" s="300">
        <f t="shared" si="23"/>
        <v>7.5451499999999996</v>
      </c>
      <c r="Y35" s="301">
        <f t="shared" si="25"/>
        <v>101.74814999999998</v>
      </c>
      <c r="Z35" s="301">
        <f t="shared" si="24"/>
        <v>21.367111499999996</v>
      </c>
      <c r="AA35" s="262"/>
      <c r="AB35" s="262"/>
      <c r="AC35" s="262"/>
      <c r="AD35" s="262"/>
      <c r="AE35" s="262"/>
      <c r="AF35" s="262"/>
      <c r="AG35" s="266"/>
    </row>
    <row r="36" spans="1:33">
      <c r="A36" s="153" t="s">
        <v>67</v>
      </c>
      <c r="B36" s="21"/>
      <c r="C36" s="21" t="s">
        <v>796</v>
      </c>
      <c r="D36" s="115" t="s">
        <v>582</v>
      </c>
      <c r="E36" s="20" t="s">
        <v>52</v>
      </c>
      <c r="F36" s="11" t="s">
        <v>53</v>
      </c>
      <c r="G36" s="127"/>
      <c r="H36" s="13"/>
      <c r="I36" s="12" t="s">
        <v>68</v>
      </c>
      <c r="J36" s="144" t="s">
        <v>712</v>
      </c>
      <c r="K36" s="89">
        <v>499000</v>
      </c>
      <c r="L36" s="27">
        <v>0</v>
      </c>
      <c r="M36" s="28">
        <f t="shared" si="14"/>
        <v>499000</v>
      </c>
      <c r="N36" s="98">
        <v>0</v>
      </c>
      <c r="O36" s="84">
        <v>0</v>
      </c>
      <c r="P36" s="89">
        <f t="shared" si="15"/>
        <v>561000</v>
      </c>
      <c r="Q36" s="27">
        <f t="shared" si="16"/>
        <v>0</v>
      </c>
      <c r="R36" s="28">
        <f t="shared" si="17"/>
        <v>561000</v>
      </c>
      <c r="S36" s="89">
        <f t="shared" si="18"/>
        <v>98.174999999999997</v>
      </c>
      <c r="T36" s="299">
        <f t="shared" si="19"/>
        <v>70.125</v>
      </c>
      <c r="U36" s="27">
        <f t="shared" si="20"/>
        <v>72.929999999999993</v>
      </c>
      <c r="V36" s="300">
        <f t="shared" si="21"/>
        <v>53.014499999999998</v>
      </c>
      <c r="W36" s="27">
        <f t="shared" si="22"/>
        <v>31.977</v>
      </c>
      <c r="X36" s="300">
        <f t="shared" si="23"/>
        <v>26.128574999999998</v>
      </c>
      <c r="Y36" s="301">
        <f t="shared" si="25"/>
        <v>352.350075</v>
      </c>
      <c r="Z36" s="301">
        <f t="shared" si="24"/>
        <v>73.99351575</v>
      </c>
      <c r="AA36" s="262"/>
      <c r="AB36" s="262"/>
      <c r="AC36" s="262"/>
      <c r="AD36" s="262"/>
      <c r="AE36" s="262"/>
      <c r="AF36" s="262"/>
      <c r="AG36" s="266"/>
    </row>
    <row r="37" spans="1:33" ht="51">
      <c r="A37" s="153" t="s">
        <v>580</v>
      </c>
      <c r="B37" s="21"/>
      <c r="C37" s="21" t="s">
        <v>797</v>
      </c>
      <c r="D37" s="115" t="s">
        <v>582</v>
      </c>
      <c r="E37" s="20" t="s">
        <v>52</v>
      </c>
      <c r="F37" s="11" t="s">
        <v>53</v>
      </c>
      <c r="G37" s="127"/>
      <c r="H37" s="13"/>
      <c r="I37" s="12" t="s">
        <v>70</v>
      </c>
      <c r="J37" s="144" t="s">
        <v>712</v>
      </c>
      <c r="K37" s="89"/>
      <c r="L37" s="27">
        <v>0</v>
      </c>
      <c r="M37" s="28">
        <f t="shared" si="14"/>
        <v>0</v>
      </c>
      <c r="N37" s="98">
        <v>0</v>
      </c>
      <c r="O37" s="84">
        <v>0</v>
      </c>
      <c r="P37" s="89">
        <f t="shared" si="15"/>
        <v>0</v>
      </c>
      <c r="Q37" s="27">
        <f t="shared" si="16"/>
        <v>0</v>
      </c>
      <c r="R37" s="28">
        <f t="shared" si="17"/>
        <v>0</v>
      </c>
      <c r="S37" s="89">
        <f t="shared" si="18"/>
        <v>0</v>
      </c>
      <c r="T37" s="299">
        <f t="shared" si="19"/>
        <v>0</v>
      </c>
      <c r="U37" s="27">
        <f t="shared" si="20"/>
        <v>0</v>
      </c>
      <c r="V37" s="300">
        <f t="shared" si="21"/>
        <v>0</v>
      </c>
      <c r="W37" s="27">
        <f t="shared" si="22"/>
        <v>0</v>
      </c>
      <c r="X37" s="300">
        <f t="shared" si="23"/>
        <v>0</v>
      </c>
      <c r="Y37" s="301">
        <f t="shared" si="25"/>
        <v>0</v>
      </c>
      <c r="Z37" s="301">
        <f t="shared" si="24"/>
        <v>0</v>
      </c>
      <c r="AA37" s="262"/>
      <c r="AB37" s="262"/>
      <c r="AC37" s="262"/>
      <c r="AD37" s="262"/>
      <c r="AE37" s="262"/>
      <c r="AF37" s="262"/>
      <c r="AG37" s="266"/>
    </row>
    <row r="38" spans="1:33">
      <c r="A38" s="153" t="s">
        <v>71</v>
      </c>
      <c r="B38" s="21"/>
      <c r="C38" s="21" t="s">
        <v>798</v>
      </c>
      <c r="D38" s="115" t="s">
        <v>582</v>
      </c>
      <c r="E38" s="20" t="s">
        <v>52</v>
      </c>
      <c r="F38" s="11" t="s">
        <v>53</v>
      </c>
      <c r="G38" s="127"/>
      <c r="H38" s="13"/>
      <c r="I38" s="12" t="s">
        <v>72</v>
      </c>
      <c r="J38" s="144" t="s">
        <v>712</v>
      </c>
      <c r="K38" s="89">
        <v>1226000</v>
      </c>
      <c r="L38" s="27">
        <v>0</v>
      </c>
      <c r="M38" s="28">
        <f t="shared" si="14"/>
        <v>1226000</v>
      </c>
      <c r="N38" s="98">
        <v>0</v>
      </c>
      <c r="O38" s="84">
        <v>0</v>
      </c>
      <c r="P38" s="89">
        <f t="shared" si="15"/>
        <v>1378000</v>
      </c>
      <c r="Q38" s="27">
        <f t="shared" si="16"/>
        <v>0</v>
      </c>
      <c r="R38" s="28">
        <f t="shared" si="17"/>
        <v>1378000</v>
      </c>
      <c r="S38" s="89">
        <f t="shared" si="18"/>
        <v>241.14999999999998</v>
      </c>
      <c r="T38" s="299">
        <f t="shared" si="19"/>
        <v>172.25</v>
      </c>
      <c r="U38" s="27">
        <f t="shared" si="20"/>
        <v>179.14000000000001</v>
      </c>
      <c r="V38" s="300">
        <f t="shared" si="21"/>
        <v>130.221</v>
      </c>
      <c r="W38" s="27">
        <f t="shared" si="22"/>
        <v>78.545999999999992</v>
      </c>
      <c r="X38" s="300">
        <f t="shared" si="23"/>
        <v>64.180350000000004</v>
      </c>
      <c r="Y38" s="301">
        <f t="shared" si="25"/>
        <v>865.48734999999999</v>
      </c>
      <c r="Z38" s="301">
        <f t="shared" si="24"/>
        <v>181.75234349999999</v>
      </c>
      <c r="AA38" s="262"/>
      <c r="AB38" s="262"/>
      <c r="AC38" s="262"/>
      <c r="AD38" s="262"/>
      <c r="AE38" s="262"/>
      <c r="AF38" s="262"/>
      <c r="AG38" s="266"/>
    </row>
    <row r="39" spans="1:33">
      <c r="A39" s="153" t="s">
        <v>73</v>
      </c>
      <c r="B39" s="21" t="s">
        <v>74</v>
      </c>
      <c r="C39" s="21" t="s">
        <v>799</v>
      </c>
      <c r="D39" s="115" t="s">
        <v>582</v>
      </c>
      <c r="E39" s="20" t="s">
        <v>52</v>
      </c>
      <c r="F39" s="11" t="s">
        <v>53</v>
      </c>
      <c r="G39" s="127"/>
      <c r="H39" s="13"/>
      <c r="I39" s="12" t="s">
        <v>75</v>
      </c>
      <c r="J39" s="144" t="s">
        <v>712</v>
      </c>
      <c r="K39" s="89">
        <v>3087000</v>
      </c>
      <c r="L39" s="27">
        <v>0</v>
      </c>
      <c r="M39" s="28">
        <f t="shared" si="14"/>
        <v>3087000</v>
      </c>
      <c r="N39" s="98">
        <v>0</v>
      </c>
      <c r="O39" s="84">
        <v>0</v>
      </c>
      <c r="P39" s="89">
        <f t="shared" si="15"/>
        <v>3468000</v>
      </c>
      <c r="Q39" s="27">
        <f t="shared" si="16"/>
        <v>0</v>
      </c>
      <c r="R39" s="28">
        <f t="shared" si="17"/>
        <v>3468000</v>
      </c>
      <c r="S39" s="89">
        <f t="shared" si="18"/>
        <v>606.9</v>
      </c>
      <c r="T39" s="299">
        <f t="shared" si="19"/>
        <v>433.5</v>
      </c>
      <c r="U39" s="27">
        <f t="shared" si="20"/>
        <v>450.84</v>
      </c>
      <c r="V39" s="300">
        <f t="shared" si="21"/>
        <v>327.726</v>
      </c>
      <c r="W39" s="27">
        <f t="shared" si="22"/>
        <v>197.67599999999999</v>
      </c>
      <c r="X39" s="300">
        <f t="shared" si="23"/>
        <v>161.52209999999999</v>
      </c>
      <c r="Y39" s="301">
        <f t="shared" si="25"/>
        <v>2178.1641</v>
      </c>
      <c r="Z39" s="301">
        <f t="shared" si="24"/>
        <v>457.41446099999996</v>
      </c>
      <c r="AA39" s="262"/>
      <c r="AB39" s="262"/>
      <c r="AC39" s="262"/>
      <c r="AD39" s="262"/>
      <c r="AE39" s="262"/>
      <c r="AF39" s="262"/>
      <c r="AG39" s="266"/>
    </row>
    <row r="40" spans="1:33">
      <c r="A40" s="153" t="s">
        <v>76</v>
      </c>
      <c r="B40" s="21"/>
      <c r="C40" s="21" t="s">
        <v>800</v>
      </c>
      <c r="D40" s="115" t="s">
        <v>582</v>
      </c>
      <c r="E40" s="20" t="s">
        <v>52</v>
      </c>
      <c r="F40" s="11" t="s">
        <v>53</v>
      </c>
      <c r="G40" s="127"/>
      <c r="H40" s="13"/>
      <c r="I40" s="12" t="s">
        <v>77</v>
      </c>
      <c r="J40" s="144" t="s">
        <v>712</v>
      </c>
      <c r="K40" s="89">
        <v>413000</v>
      </c>
      <c r="L40" s="27">
        <v>0</v>
      </c>
      <c r="M40" s="28">
        <f t="shared" si="14"/>
        <v>413000</v>
      </c>
      <c r="N40" s="98">
        <v>0</v>
      </c>
      <c r="O40" s="84">
        <v>0</v>
      </c>
      <c r="P40" s="89">
        <f t="shared" si="15"/>
        <v>464000</v>
      </c>
      <c r="Q40" s="27">
        <f t="shared" si="16"/>
        <v>0</v>
      </c>
      <c r="R40" s="28">
        <f t="shared" si="17"/>
        <v>464000</v>
      </c>
      <c r="S40" s="89">
        <f t="shared" si="18"/>
        <v>81.2</v>
      </c>
      <c r="T40" s="299">
        <f t="shared" si="19"/>
        <v>58</v>
      </c>
      <c r="U40" s="27">
        <f t="shared" si="20"/>
        <v>60.320000000000007</v>
      </c>
      <c r="V40" s="300">
        <f t="shared" si="21"/>
        <v>43.848000000000006</v>
      </c>
      <c r="W40" s="27">
        <f t="shared" si="22"/>
        <v>26.448000000000004</v>
      </c>
      <c r="X40" s="300">
        <f t="shared" si="23"/>
        <v>21.610800000000001</v>
      </c>
      <c r="Y40" s="301">
        <f t="shared" si="25"/>
        <v>291.42679999999996</v>
      </c>
      <c r="Z40" s="301">
        <f t="shared" si="24"/>
        <v>61.19962799999999</v>
      </c>
      <c r="AA40" s="262"/>
      <c r="AB40" s="262"/>
      <c r="AC40" s="262"/>
      <c r="AD40" s="262"/>
      <c r="AE40" s="262"/>
      <c r="AF40" s="262"/>
      <c r="AG40" s="266"/>
    </row>
    <row r="41" spans="1:33">
      <c r="A41" s="153" t="s">
        <v>83</v>
      </c>
      <c r="B41" s="21"/>
      <c r="C41" s="21" t="s">
        <v>801</v>
      </c>
      <c r="D41" s="115" t="s">
        <v>582</v>
      </c>
      <c r="E41" s="20" t="s">
        <v>80</v>
      </c>
      <c r="F41" s="11" t="s">
        <v>81</v>
      </c>
      <c r="G41" s="127"/>
      <c r="H41" s="13"/>
      <c r="I41" s="12" t="s">
        <v>84</v>
      </c>
      <c r="J41" s="144" t="s">
        <v>712</v>
      </c>
      <c r="K41" s="89">
        <v>543000</v>
      </c>
      <c r="L41" s="27">
        <v>0</v>
      </c>
      <c r="M41" s="28">
        <f t="shared" ref="M41:M49" si="26">SUM(K41+L41)</f>
        <v>543000</v>
      </c>
      <c r="N41" s="98">
        <v>0</v>
      </c>
      <c r="O41" s="84">
        <v>0</v>
      </c>
      <c r="P41" s="89">
        <f t="shared" si="15"/>
        <v>610000</v>
      </c>
      <c r="Q41" s="27">
        <f t="shared" si="16"/>
        <v>0</v>
      </c>
      <c r="R41" s="28">
        <f t="shared" si="17"/>
        <v>610000</v>
      </c>
      <c r="S41" s="89">
        <f t="shared" si="18"/>
        <v>106.75</v>
      </c>
      <c r="T41" s="299">
        <f t="shared" si="19"/>
        <v>76.25</v>
      </c>
      <c r="U41" s="27">
        <f t="shared" si="20"/>
        <v>79.300000000000011</v>
      </c>
      <c r="V41" s="300">
        <f t="shared" si="21"/>
        <v>57.644999999999989</v>
      </c>
      <c r="W41" s="27">
        <f t="shared" si="22"/>
        <v>34.769999999999996</v>
      </c>
      <c r="X41" s="300">
        <f t="shared" si="23"/>
        <v>28.41075</v>
      </c>
      <c r="Y41" s="301">
        <f t="shared" si="25"/>
        <v>383.12574999999998</v>
      </c>
      <c r="Z41" s="301">
        <f t="shared" si="24"/>
        <v>80.456407499999997</v>
      </c>
      <c r="AA41" s="262"/>
      <c r="AB41" s="262"/>
      <c r="AC41" s="262"/>
      <c r="AD41" s="262"/>
      <c r="AE41" s="262"/>
      <c r="AF41" s="262"/>
      <c r="AG41" s="266"/>
    </row>
    <row r="42" spans="1:33" ht="25.5">
      <c r="A42" s="153" t="s">
        <v>85</v>
      </c>
      <c r="B42" s="21"/>
      <c r="C42" s="21" t="s">
        <v>975</v>
      </c>
      <c r="D42" s="115" t="s">
        <v>582</v>
      </c>
      <c r="E42" s="20" t="s">
        <v>80</v>
      </c>
      <c r="F42" s="11" t="s">
        <v>81</v>
      </c>
      <c r="G42" s="127"/>
      <c r="H42" s="13"/>
      <c r="I42" s="12" t="s">
        <v>86</v>
      </c>
      <c r="J42" s="144" t="s">
        <v>712</v>
      </c>
      <c r="K42" s="89">
        <v>2580000</v>
      </c>
      <c r="L42" s="27">
        <v>117000</v>
      </c>
      <c r="M42" s="28">
        <f t="shared" si="26"/>
        <v>2697000</v>
      </c>
      <c r="N42" s="98">
        <v>0</v>
      </c>
      <c r="O42" s="84">
        <v>0</v>
      </c>
      <c r="P42" s="89">
        <f t="shared" si="15"/>
        <v>2898000</v>
      </c>
      <c r="Q42" s="27">
        <f t="shared" si="16"/>
        <v>137000</v>
      </c>
      <c r="R42" s="28">
        <f t="shared" si="17"/>
        <v>3035000</v>
      </c>
      <c r="S42" s="89">
        <f t="shared" si="18"/>
        <v>531.125</v>
      </c>
      <c r="T42" s="299">
        <f t="shared" si="19"/>
        <v>379.375</v>
      </c>
      <c r="U42" s="27">
        <f t="shared" si="20"/>
        <v>394.55</v>
      </c>
      <c r="V42" s="300">
        <f t="shared" si="21"/>
        <v>286.8075</v>
      </c>
      <c r="W42" s="27">
        <f t="shared" si="22"/>
        <v>172.995</v>
      </c>
      <c r="X42" s="300">
        <f t="shared" si="23"/>
        <v>141.35512499999999</v>
      </c>
      <c r="Y42" s="301">
        <f t="shared" si="25"/>
        <v>1906.207625</v>
      </c>
      <c r="Z42" s="301">
        <f t="shared" si="24"/>
        <v>400.30360124999999</v>
      </c>
      <c r="AA42" s="262"/>
      <c r="AB42" s="262"/>
      <c r="AC42" s="262"/>
      <c r="AD42" s="262"/>
      <c r="AE42" s="262"/>
      <c r="AF42" s="262"/>
      <c r="AG42" s="266"/>
    </row>
    <row r="43" spans="1:33">
      <c r="A43" s="153" t="s">
        <v>588</v>
      </c>
      <c r="B43" s="21" t="s">
        <v>87</v>
      </c>
      <c r="C43" s="21" t="s">
        <v>802</v>
      </c>
      <c r="D43" s="115" t="s">
        <v>582</v>
      </c>
      <c r="E43" s="20" t="s">
        <v>80</v>
      </c>
      <c r="F43" s="11" t="s">
        <v>81</v>
      </c>
      <c r="G43" s="127"/>
      <c r="H43" s="13"/>
      <c r="I43" s="12" t="s">
        <v>88</v>
      </c>
      <c r="J43" s="144" t="s">
        <v>712</v>
      </c>
      <c r="K43" s="89">
        <v>1129000</v>
      </c>
      <c r="L43" s="27">
        <v>0</v>
      </c>
      <c r="M43" s="28">
        <f t="shared" si="26"/>
        <v>1129000</v>
      </c>
      <c r="N43" s="98">
        <v>0</v>
      </c>
      <c r="O43" s="84">
        <v>0</v>
      </c>
      <c r="P43" s="89">
        <f t="shared" si="15"/>
        <v>1269000</v>
      </c>
      <c r="Q43" s="27">
        <f t="shared" si="16"/>
        <v>0</v>
      </c>
      <c r="R43" s="28">
        <f t="shared" si="17"/>
        <v>1269000</v>
      </c>
      <c r="S43" s="89">
        <f t="shared" si="18"/>
        <v>222.07499999999999</v>
      </c>
      <c r="T43" s="299">
        <f t="shared" si="19"/>
        <v>158.625</v>
      </c>
      <c r="U43" s="27">
        <f t="shared" si="20"/>
        <v>164.97000000000003</v>
      </c>
      <c r="V43" s="300">
        <f t="shared" si="21"/>
        <v>119.92049999999999</v>
      </c>
      <c r="W43" s="27">
        <f t="shared" si="22"/>
        <v>72.332999999999998</v>
      </c>
      <c r="X43" s="300">
        <f t="shared" si="23"/>
        <v>59.103674999999996</v>
      </c>
      <c r="Y43" s="301">
        <f t="shared" si="25"/>
        <v>797.02717499999994</v>
      </c>
      <c r="Z43" s="301">
        <f t="shared" si="24"/>
        <v>167.37570674999998</v>
      </c>
      <c r="AA43" s="262"/>
      <c r="AB43" s="262"/>
      <c r="AC43" s="262"/>
      <c r="AD43" s="262"/>
      <c r="AE43" s="262"/>
      <c r="AF43" s="262"/>
      <c r="AG43" s="266"/>
    </row>
    <row r="44" spans="1:33">
      <c r="A44" s="153" t="s">
        <v>89</v>
      </c>
      <c r="B44" s="21" t="s">
        <v>90</v>
      </c>
      <c r="C44" s="21" t="s">
        <v>803</v>
      </c>
      <c r="D44" s="115" t="s">
        <v>582</v>
      </c>
      <c r="E44" s="20" t="s">
        <v>80</v>
      </c>
      <c r="F44" s="11" t="s">
        <v>81</v>
      </c>
      <c r="G44" s="127"/>
      <c r="H44" s="13"/>
      <c r="I44" s="12" t="s">
        <v>91</v>
      </c>
      <c r="J44" s="144" t="s">
        <v>712</v>
      </c>
      <c r="K44" s="89">
        <v>1606000</v>
      </c>
      <c r="L44" s="27">
        <v>0</v>
      </c>
      <c r="M44" s="28">
        <f t="shared" si="26"/>
        <v>1606000</v>
      </c>
      <c r="N44" s="98">
        <v>0</v>
      </c>
      <c r="O44" s="84">
        <v>0</v>
      </c>
      <c r="P44" s="89">
        <f t="shared" si="15"/>
        <v>1804000</v>
      </c>
      <c r="Q44" s="27">
        <f t="shared" si="16"/>
        <v>0</v>
      </c>
      <c r="R44" s="28">
        <f t="shared" si="17"/>
        <v>1804000</v>
      </c>
      <c r="S44" s="89">
        <f t="shared" si="18"/>
        <v>315.7</v>
      </c>
      <c r="T44" s="299">
        <f t="shared" si="19"/>
        <v>225.5</v>
      </c>
      <c r="U44" s="27">
        <f t="shared" si="20"/>
        <v>234.51999999999998</v>
      </c>
      <c r="V44" s="300">
        <f t="shared" si="21"/>
        <v>170.47800000000001</v>
      </c>
      <c r="W44" s="27">
        <f t="shared" si="22"/>
        <v>102.828</v>
      </c>
      <c r="X44" s="300">
        <f t="shared" si="23"/>
        <v>84.021300000000011</v>
      </c>
      <c r="Y44" s="301">
        <f t="shared" si="25"/>
        <v>1133.0473000000002</v>
      </c>
      <c r="Z44" s="301">
        <f t="shared" si="24"/>
        <v>237.93993300000002</v>
      </c>
      <c r="AA44" s="262"/>
      <c r="AB44" s="262"/>
      <c r="AC44" s="262"/>
      <c r="AD44" s="262"/>
      <c r="AE44" s="262"/>
      <c r="AF44" s="262"/>
      <c r="AG44" s="266"/>
    </row>
    <row r="45" spans="1:33">
      <c r="A45" s="153" t="s">
        <v>92</v>
      </c>
      <c r="B45" s="21" t="s">
        <v>90</v>
      </c>
      <c r="C45" s="21" t="s">
        <v>804</v>
      </c>
      <c r="D45" s="115" t="s">
        <v>582</v>
      </c>
      <c r="E45" s="20" t="s">
        <v>80</v>
      </c>
      <c r="F45" s="11" t="s">
        <v>81</v>
      </c>
      <c r="G45" s="127"/>
      <c r="H45" s="13"/>
      <c r="I45" s="12" t="s">
        <v>93</v>
      </c>
      <c r="J45" s="144" t="s">
        <v>712</v>
      </c>
      <c r="K45" s="89">
        <v>710000</v>
      </c>
      <c r="L45" s="27">
        <v>0</v>
      </c>
      <c r="M45" s="28">
        <f t="shared" si="26"/>
        <v>710000</v>
      </c>
      <c r="N45" s="98">
        <v>0</v>
      </c>
      <c r="O45" s="84">
        <v>0</v>
      </c>
      <c r="P45" s="89">
        <f t="shared" si="15"/>
        <v>798000</v>
      </c>
      <c r="Q45" s="27">
        <f t="shared" si="16"/>
        <v>0</v>
      </c>
      <c r="R45" s="28">
        <f t="shared" si="17"/>
        <v>798000</v>
      </c>
      <c r="S45" s="89">
        <f t="shared" si="18"/>
        <v>139.65</v>
      </c>
      <c r="T45" s="299">
        <f t="shared" si="19"/>
        <v>99.75</v>
      </c>
      <c r="U45" s="27">
        <f t="shared" si="20"/>
        <v>103.74000000000001</v>
      </c>
      <c r="V45" s="300">
        <f t="shared" si="21"/>
        <v>75.411000000000001</v>
      </c>
      <c r="W45" s="27">
        <f t="shared" si="22"/>
        <v>45.485999999999997</v>
      </c>
      <c r="X45" s="300">
        <f t="shared" si="23"/>
        <v>37.166849999999997</v>
      </c>
      <c r="Y45" s="301">
        <f t="shared" si="25"/>
        <v>501.20384999999999</v>
      </c>
      <c r="Z45" s="301">
        <f t="shared" si="24"/>
        <v>105.2528085</v>
      </c>
      <c r="AA45" s="262"/>
      <c r="AB45" s="262"/>
      <c r="AC45" s="262"/>
      <c r="AD45" s="262"/>
      <c r="AE45" s="262"/>
      <c r="AF45" s="262"/>
      <c r="AG45" s="266"/>
    </row>
    <row r="46" spans="1:33">
      <c r="A46" s="153" t="s">
        <v>94</v>
      </c>
      <c r="B46" s="21" t="s">
        <v>90</v>
      </c>
      <c r="C46" s="21" t="s">
        <v>805</v>
      </c>
      <c r="D46" s="115" t="s">
        <v>582</v>
      </c>
      <c r="E46" s="20" t="s">
        <v>80</v>
      </c>
      <c r="F46" s="11" t="s">
        <v>81</v>
      </c>
      <c r="G46" s="127"/>
      <c r="H46" s="13"/>
      <c r="I46" s="12" t="s">
        <v>95</v>
      </c>
      <c r="J46" s="144" t="s">
        <v>712</v>
      </c>
      <c r="K46" s="89">
        <v>776000</v>
      </c>
      <c r="L46" s="27">
        <v>0</v>
      </c>
      <c r="M46" s="28">
        <f t="shared" si="26"/>
        <v>776000</v>
      </c>
      <c r="N46" s="98">
        <v>0</v>
      </c>
      <c r="O46" s="84">
        <v>0</v>
      </c>
      <c r="P46" s="89">
        <f t="shared" si="15"/>
        <v>872000</v>
      </c>
      <c r="Q46" s="27">
        <f t="shared" si="16"/>
        <v>0</v>
      </c>
      <c r="R46" s="28">
        <f t="shared" si="17"/>
        <v>872000</v>
      </c>
      <c r="S46" s="89">
        <f t="shared" si="18"/>
        <v>152.6</v>
      </c>
      <c r="T46" s="299">
        <f t="shared" si="19"/>
        <v>109</v>
      </c>
      <c r="U46" s="27">
        <f t="shared" si="20"/>
        <v>113.36</v>
      </c>
      <c r="V46" s="300">
        <f t="shared" si="21"/>
        <v>82.404000000000011</v>
      </c>
      <c r="W46" s="27">
        <f t="shared" si="22"/>
        <v>49.704000000000001</v>
      </c>
      <c r="X46" s="300">
        <f t="shared" si="23"/>
        <v>40.613399999999992</v>
      </c>
      <c r="Y46" s="301">
        <f t="shared" si="25"/>
        <v>547.68140000000005</v>
      </c>
      <c r="Z46" s="301">
        <f t="shared" si="24"/>
        <v>115.01309400000001</v>
      </c>
      <c r="AA46" s="262"/>
      <c r="AB46" s="262"/>
      <c r="AC46" s="262"/>
      <c r="AD46" s="262"/>
      <c r="AE46" s="262"/>
      <c r="AF46" s="262"/>
      <c r="AG46" s="266"/>
    </row>
    <row r="47" spans="1:33">
      <c r="A47" s="153" t="s">
        <v>96</v>
      </c>
      <c r="B47" s="21" t="s">
        <v>90</v>
      </c>
      <c r="C47" s="21" t="s">
        <v>805</v>
      </c>
      <c r="D47" s="115" t="s">
        <v>582</v>
      </c>
      <c r="E47" s="20" t="s">
        <v>80</v>
      </c>
      <c r="F47" s="11" t="s">
        <v>81</v>
      </c>
      <c r="G47" s="127"/>
      <c r="H47" s="13"/>
      <c r="I47" s="12" t="s">
        <v>97</v>
      </c>
      <c r="J47" s="144" t="s">
        <v>712</v>
      </c>
      <c r="K47" s="89">
        <v>1272000</v>
      </c>
      <c r="L47" s="27">
        <v>0</v>
      </c>
      <c r="M47" s="28">
        <f t="shared" si="26"/>
        <v>1272000</v>
      </c>
      <c r="N47" s="98">
        <v>0</v>
      </c>
      <c r="O47" s="84">
        <v>0</v>
      </c>
      <c r="P47" s="89">
        <f t="shared" si="15"/>
        <v>1429000</v>
      </c>
      <c r="Q47" s="27">
        <f t="shared" si="16"/>
        <v>0</v>
      </c>
      <c r="R47" s="28">
        <f t="shared" si="17"/>
        <v>1429000</v>
      </c>
      <c r="S47" s="89">
        <f t="shared" si="18"/>
        <v>250.07499999999996</v>
      </c>
      <c r="T47" s="299">
        <f t="shared" si="19"/>
        <v>178.625</v>
      </c>
      <c r="U47" s="27">
        <f t="shared" si="20"/>
        <v>185.77</v>
      </c>
      <c r="V47" s="300">
        <f t="shared" si="21"/>
        <v>135.04049999999998</v>
      </c>
      <c r="W47" s="27">
        <f t="shared" si="22"/>
        <v>81.452999999999989</v>
      </c>
      <c r="X47" s="300">
        <f t="shared" si="23"/>
        <v>66.555674999999994</v>
      </c>
      <c r="Y47" s="301">
        <f t="shared" si="25"/>
        <v>897.51917499999979</v>
      </c>
      <c r="Z47" s="301">
        <f t="shared" si="24"/>
        <v>188.47902674999995</v>
      </c>
      <c r="AA47" s="262"/>
      <c r="AB47" s="262"/>
      <c r="AC47" s="262"/>
      <c r="AD47" s="262"/>
      <c r="AE47" s="262"/>
      <c r="AF47" s="262"/>
      <c r="AG47" s="266"/>
    </row>
    <row r="48" spans="1:33">
      <c r="A48" s="153" t="s">
        <v>98</v>
      </c>
      <c r="B48" s="21" t="s">
        <v>90</v>
      </c>
      <c r="C48" s="21" t="s">
        <v>805</v>
      </c>
      <c r="D48" s="115" t="s">
        <v>582</v>
      </c>
      <c r="E48" s="20" t="s">
        <v>80</v>
      </c>
      <c r="F48" s="11" t="s">
        <v>81</v>
      </c>
      <c r="G48" s="127"/>
      <c r="H48" s="13"/>
      <c r="I48" s="12" t="s">
        <v>99</v>
      </c>
      <c r="J48" s="144" t="s">
        <v>712</v>
      </c>
      <c r="K48" s="89">
        <v>603000</v>
      </c>
      <c r="L48" s="27">
        <v>0</v>
      </c>
      <c r="M48" s="28">
        <f t="shared" si="26"/>
        <v>603000</v>
      </c>
      <c r="N48" s="98">
        <v>0</v>
      </c>
      <c r="O48" s="84">
        <v>0</v>
      </c>
      <c r="P48" s="89">
        <f t="shared" si="15"/>
        <v>678000</v>
      </c>
      <c r="Q48" s="27">
        <f t="shared" si="16"/>
        <v>0</v>
      </c>
      <c r="R48" s="28">
        <f t="shared" si="17"/>
        <v>678000</v>
      </c>
      <c r="S48" s="89">
        <f t="shared" si="18"/>
        <v>118.64999999999999</v>
      </c>
      <c r="T48" s="299">
        <f t="shared" si="19"/>
        <v>84.75</v>
      </c>
      <c r="U48" s="27">
        <f t="shared" si="20"/>
        <v>88.14</v>
      </c>
      <c r="V48" s="300">
        <f t="shared" si="21"/>
        <v>64.070999999999998</v>
      </c>
      <c r="W48" s="27">
        <f t="shared" si="22"/>
        <v>38.645999999999994</v>
      </c>
      <c r="X48" s="300">
        <f t="shared" si="23"/>
        <v>31.577849999999998</v>
      </c>
      <c r="Y48" s="301">
        <f t="shared" si="25"/>
        <v>425.83485000000002</v>
      </c>
      <c r="Z48" s="301">
        <f t="shared" si="24"/>
        <v>89.425318500000003</v>
      </c>
      <c r="AA48" s="262"/>
      <c r="AB48" s="262"/>
      <c r="AC48" s="262"/>
      <c r="AD48" s="262"/>
      <c r="AE48" s="262"/>
      <c r="AF48" s="262"/>
      <c r="AG48" s="266"/>
    </row>
    <row r="49" spans="1:33">
      <c r="A49" s="153" t="s">
        <v>100</v>
      </c>
      <c r="B49" s="21" t="s">
        <v>101</v>
      </c>
      <c r="C49" s="21" t="s">
        <v>805</v>
      </c>
      <c r="D49" s="115" t="s">
        <v>582</v>
      </c>
      <c r="E49" s="20" t="s">
        <v>80</v>
      </c>
      <c r="F49" s="11" t="s">
        <v>81</v>
      </c>
      <c r="G49" s="127"/>
      <c r="H49" s="13"/>
      <c r="I49" s="12" t="s">
        <v>102</v>
      </c>
      <c r="J49" s="144" t="s">
        <v>712</v>
      </c>
      <c r="K49" s="89">
        <v>3211000</v>
      </c>
      <c r="L49" s="27">
        <v>0</v>
      </c>
      <c r="M49" s="28">
        <f t="shared" si="26"/>
        <v>3211000</v>
      </c>
      <c r="N49" s="98">
        <v>0</v>
      </c>
      <c r="O49" s="84">
        <v>0</v>
      </c>
      <c r="P49" s="89">
        <f t="shared" si="15"/>
        <v>3607000</v>
      </c>
      <c r="Q49" s="27">
        <f t="shared" si="16"/>
        <v>0</v>
      </c>
      <c r="R49" s="28">
        <f t="shared" si="17"/>
        <v>3607000</v>
      </c>
      <c r="S49" s="89">
        <f t="shared" si="18"/>
        <v>631.22500000000002</v>
      </c>
      <c r="T49" s="299">
        <f t="shared" si="19"/>
        <v>450.875</v>
      </c>
      <c r="U49" s="27">
        <f t="shared" si="20"/>
        <v>468.91000000000008</v>
      </c>
      <c r="V49" s="300">
        <f t="shared" si="21"/>
        <v>340.86150000000004</v>
      </c>
      <c r="W49" s="27">
        <f t="shared" si="22"/>
        <v>205.59899999999999</v>
      </c>
      <c r="X49" s="300">
        <f t="shared" si="23"/>
        <v>167.996025</v>
      </c>
      <c r="Y49" s="301">
        <f t="shared" si="25"/>
        <v>2265.4665249999998</v>
      </c>
      <c r="Z49" s="301">
        <f t="shared" si="24"/>
        <v>475.74797024999992</v>
      </c>
      <c r="AA49" s="262"/>
      <c r="AB49" s="262"/>
      <c r="AC49" s="262"/>
      <c r="AD49" s="262"/>
      <c r="AE49" s="262"/>
      <c r="AF49" s="262"/>
      <c r="AG49" s="266"/>
    </row>
    <row r="50" spans="1:33" ht="13.5" thickBot="1">
      <c r="A50" s="156" t="s">
        <v>27</v>
      </c>
      <c r="B50" s="91"/>
      <c r="C50" s="91"/>
      <c r="D50" s="113"/>
      <c r="E50" s="92"/>
      <c r="F50" s="92"/>
      <c r="G50" s="93"/>
      <c r="H50" s="93"/>
      <c r="I50" s="93"/>
      <c r="J50" s="93"/>
      <c r="K50" s="96">
        <f t="shared" ref="K50:Y50" si="27">SUM(K26:K49)</f>
        <v>22633000</v>
      </c>
      <c r="L50" s="94">
        <f t="shared" si="27"/>
        <v>117000</v>
      </c>
      <c r="M50" s="94">
        <f t="shared" si="27"/>
        <v>22750000</v>
      </c>
      <c r="N50" s="97">
        <f t="shared" si="27"/>
        <v>0</v>
      </c>
      <c r="O50" s="94">
        <f t="shared" si="27"/>
        <v>0</v>
      </c>
      <c r="P50" s="94">
        <f t="shared" si="27"/>
        <v>25408000</v>
      </c>
      <c r="Q50" s="94">
        <f t="shared" si="27"/>
        <v>137000</v>
      </c>
      <c r="R50" s="94">
        <f t="shared" si="27"/>
        <v>25545000</v>
      </c>
      <c r="S50" s="96">
        <f t="shared" si="27"/>
        <v>4470.375</v>
      </c>
      <c r="T50" s="302">
        <f t="shared" si="27"/>
        <v>3193.125</v>
      </c>
      <c r="U50" s="303">
        <f t="shared" si="27"/>
        <v>3320.8500000000004</v>
      </c>
      <c r="V50" s="303">
        <f t="shared" si="27"/>
        <v>2414.0025000000001</v>
      </c>
      <c r="W50" s="303">
        <f t="shared" si="27"/>
        <v>1456.0649999999998</v>
      </c>
      <c r="X50" s="303">
        <f t="shared" si="27"/>
        <v>1189.7583749999999</v>
      </c>
      <c r="Y50" s="302">
        <f t="shared" si="27"/>
        <v>16044.175874999997</v>
      </c>
      <c r="Z50" s="302">
        <f t="shared" ref="Z50" si="28">SUM(Z26:Z49)</f>
        <v>3369.2769337499999</v>
      </c>
      <c r="AA50" s="262"/>
      <c r="AB50" s="262"/>
      <c r="AC50" s="262"/>
      <c r="AD50" s="262"/>
      <c r="AE50" s="262"/>
      <c r="AF50" s="262"/>
      <c r="AG50" s="266"/>
    </row>
    <row r="51" spans="1:33" ht="16.5" thickTop="1">
      <c r="A51" s="22" t="s">
        <v>103</v>
      </c>
      <c r="B51" s="14"/>
      <c r="C51" s="14"/>
      <c r="D51" s="114"/>
      <c r="E51" s="15"/>
      <c r="F51" s="15"/>
      <c r="G51" s="16"/>
      <c r="H51" s="16"/>
      <c r="I51" s="16"/>
      <c r="J51" s="16"/>
      <c r="K51" s="25"/>
      <c r="L51" s="25"/>
      <c r="M51" s="26"/>
      <c r="N51" s="85"/>
      <c r="O51" s="85"/>
      <c r="P51" s="85"/>
      <c r="Q51" s="25"/>
      <c r="R51" s="26"/>
      <c r="S51" s="305"/>
      <c r="T51" s="305"/>
      <c r="U51" s="305"/>
      <c r="V51" s="305"/>
      <c r="W51" s="305"/>
      <c r="X51" s="305"/>
      <c r="Y51" s="306"/>
      <c r="Z51" s="306"/>
      <c r="AA51" s="262"/>
      <c r="AB51" s="262"/>
      <c r="AC51" s="262"/>
      <c r="AD51" s="262"/>
      <c r="AE51" s="262"/>
      <c r="AF51" s="262"/>
      <c r="AG51" s="266"/>
    </row>
    <row r="52" spans="1:33">
      <c r="A52" s="153" t="s">
        <v>104</v>
      </c>
      <c r="B52" s="21"/>
      <c r="C52" s="21" t="s">
        <v>806</v>
      </c>
      <c r="D52" s="115"/>
      <c r="E52" s="20" t="s">
        <v>52</v>
      </c>
      <c r="F52" s="11" t="s">
        <v>53</v>
      </c>
      <c r="G52" s="127"/>
      <c r="H52" s="13"/>
      <c r="I52" s="12" t="s">
        <v>105</v>
      </c>
      <c r="J52" s="144" t="s">
        <v>712</v>
      </c>
      <c r="K52" s="89">
        <v>8785000</v>
      </c>
      <c r="L52" s="27">
        <v>0</v>
      </c>
      <c r="M52" s="28">
        <f t="shared" ref="M52:M57" si="29">SUM(K52+L52)</f>
        <v>8785000</v>
      </c>
      <c r="N52" s="98">
        <v>0</v>
      </c>
      <c r="O52" s="84">
        <v>0</v>
      </c>
      <c r="P52" s="89">
        <f t="shared" ref="P52:P57" si="30">IF(J52="TG",ROUNDUP((K52+N52)*($L$6/$K$6),-3),ROUNDUP((K52+N52)*($L$8/$K$8),-3))</f>
        <v>9868000</v>
      </c>
      <c r="Q52" s="27">
        <f t="shared" ref="Q52:Q57" si="31">ROUNDUP((L52+O52)*($L$7/$K$7),-3)</f>
        <v>0</v>
      </c>
      <c r="R52" s="28">
        <f t="shared" si="17"/>
        <v>9868000</v>
      </c>
      <c r="S52" s="89">
        <f t="shared" ref="S52:S57" si="32">(R52*$G$6/1000)*$S$15</f>
        <v>1726.9</v>
      </c>
      <c r="T52" s="299">
        <f t="shared" ref="T52:T57" si="33">(R52*$G$7/1000)*$T$15</f>
        <v>1233.5</v>
      </c>
      <c r="U52" s="27">
        <f t="shared" ref="U52:U57" si="34">(R52*$G$8/1000)*$U$15</f>
        <v>1282.8400000000001</v>
      </c>
      <c r="V52" s="300">
        <f t="shared" ref="V52:V57" si="35">(R52*$G$9/1000)*$V$15</f>
        <v>932.52599999999995</v>
      </c>
      <c r="W52" s="27">
        <f t="shared" ref="W52:W57" si="36">(R52*$G$10/1000)*$W$15</f>
        <v>562.476</v>
      </c>
      <c r="X52" s="300">
        <f t="shared" ref="X52:X57" si="37">(R52*$G$11/1000)*$X$15</f>
        <v>459.60210000000001</v>
      </c>
      <c r="Y52" s="301">
        <f t="shared" ref="Y52" si="38">SUM(S52:X52)</f>
        <v>6197.8440999999993</v>
      </c>
      <c r="Z52" s="301">
        <f t="shared" ref="Z52:Z57" si="39">Y52*$D$7</f>
        <v>1301.5472609999997</v>
      </c>
      <c r="AA52" s="262"/>
      <c r="AB52" s="262"/>
      <c r="AC52" s="262"/>
      <c r="AD52" s="262"/>
      <c r="AE52" s="262"/>
      <c r="AF52" s="262"/>
      <c r="AG52" s="266"/>
    </row>
    <row r="53" spans="1:33">
      <c r="A53" s="153" t="s">
        <v>106</v>
      </c>
      <c r="B53" s="21" t="s">
        <v>107</v>
      </c>
      <c r="C53" s="21" t="s">
        <v>807</v>
      </c>
      <c r="D53" s="115"/>
      <c r="E53" s="20" t="s">
        <v>52</v>
      </c>
      <c r="F53" s="11" t="s">
        <v>53</v>
      </c>
      <c r="G53" s="127"/>
      <c r="H53" s="13"/>
      <c r="I53" s="12" t="s">
        <v>108</v>
      </c>
      <c r="J53" s="144" t="s">
        <v>712</v>
      </c>
      <c r="K53" s="89">
        <v>416000</v>
      </c>
      <c r="L53" s="27">
        <v>0</v>
      </c>
      <c r="M53" s="28">
        <f t="shared" si="29"/>
        <v>416000</v>
      </c>
      <c r="N53" s="98">
        <v>0</v>
      </c>
      <c r="O53" s="84">
        <v>0</v>
      </c>
      <c r="P53" s="89">
        <f t="shared" si="30"/>
        <v>468000</v>
      </c>
      <c r="Q53" s="27">
        <f t="shared" si="31"/>
        <v>0</v>
      </c>
      <c r="R53" s="28">
        <f t="shared" si="17"/>
        <v>468000</v>
      </c>
      <c r="S53" s="89">
        <f t="shared" si="32"/>
        <v>81.900000000000006</v>
      </c>
      <c r="T53" s="299">
        <f t="shared" si="33"/>
        <v>58.5</v>
      </c>
      <c r="U53" s="27">
        <f t="shared" si="34"/>
        <v>60.84</v>
      </c>
      <c r="V53" s="300">
        <f t="shared" si="35"/>
        <v>44.225999999999999</v>
      </c>
      <c r="W53" s="27">
        <f t="shared" si="36"/>
        <v>26.676000000000002</v>
      </c>
      <c r="X53" s="300">
        <f t="shared" si="37"/>
        <v>21.797099999999997</v>
      </c>
      <c r="Y53" s="301">
        <f t="shared" ref="Y53:Y57" si="40">SUM(S53:X53)</f>
        <v>293.9391</v>
      </c>
      <c r="Z53" s="301">
        <f t="shared" si="39"/>
        <v>61.727210999999997</v>
      </c>
      <c r="AA53" s="262"/>
      <c r="AB53" s="262"/>
      <c r="AC53" s="262"/>
      <c r="AD53" s="262"/>
      <c r="AE53" s="262"/>
      <c r="AF53" s="262"/>
      <c r="AG53" s="266"/>
    </row>
    <row r="54" spans="1:33">
      <c r="A54" s="153" t="s">
        <v>109</v>
      </c>
      <c r="B54" s="21" t="s">
        <v>110</v>
      </c>
      <c r="C54" s="21" t="s">
        <v>808</v>
      </c>
      <c r="D54" s="115"/>
      <c r="E54" s="20" t="s">
        <v>52</v>
      </c>
      <c r="F54" s="11" t="s">
        <v>53</v>
      </c>
      <c r="G54" s="127"/>
      <c r="H54" s="13"/>
      <c r="I54" s="12" t="s">
        <v>111</v>
      </c>
      <c r="J54" s="144" t="s">
        <v>712</v>
      </c>
      <c r="K54" s="89">
        <v>275000</v>
      </c>
      <c r="L54" s="27">
        <v>0</v>
      </c>
      <c r="M54" s="28">
        <f t="shared" si="29"/>
        <v>275000</v>
      </c>
      <c r="N54" s="98">
        <v>0</v>
      </c>
      <c r="O54" s="84">
        <v>0</v>
      </c>
      <c r="P54" s="89">
        <f t="shared" si="30"/>
        <v>309000</v>
      </c>
      <c r="Q54" s="27">
        <f t="shared" si="31"/>
        <v>0</v>
      </c>
      <c r="R54" s="28">
        <f t="shared" si="17"/>
        <v>309000</v>
      </c>
      <c r="S54" s="89">
        <f t="shared" si="32"/>
        <v>54.075000000000003</v>
      </c>
      <c r="T54" s="299">
        <f t="shared" si="33"/>
        <v>38.625</v>
      </c>
      <c r="U54" s="27">
        <f t="shared" si="34"/>
        <v>40.17</v>
      </c>
      <c r="V54" s="300">
        <f t="shared" si="35"/>
        <v>29.200500000000002</v>
      </c>
      <c r="W54" s="27">
        <f t="shared" si="36"/>
        <v>17.612999999999996</v>
      </c>
      <c r="X54" s="300">
        <f t="shared" si="37"/>
        <v>14.391674999999999</v>
      </c>
      <c r="Y54" s="301">
        <f t="shared" si="40"/>
        <v>194.075175</v>
      </c>
      <c r="Z54" s="301">
        <f t="shared" si="39"/>
        <v>40.755786749999999</v>
      </c>
      <c r="AA54" s="262"/>
      <c r="AB54" s="262"/>
      <c r="AC54" s="262"/>
      <c r="AD54" s="262"/>
      <c r="AE54" s="262"/>
      <c r="AF54" s="262"/>
      <c r="AG54" s="266"/>
    </row>
    <row r="55" spans="1:33">
      <c r="A55" s="153" t="s">
        <v>112</v>
      </c>
      <c r="B55" s="21" t="s">
        <v>113</v>
      </c>
      <c r="C55" s="21" t="s">
        <v>808</v>
      </c>
      <c r="D55" s="115"/>
      <c r="E55" s="20" t="s">
        <v>52</v>
      </c>
      <c r="F55" s="11" t="s">
        <v>53</v>
      </c>
      <c r="G55" s="127"/>
      <c r="H55" s="13"/>
      <c r="I55" s="12" t="s">
        <v>111</v>
      </c>
      <c r="J55" s="144" t="s">
        <v>712</v>
      </c>
      <c r="K55" s="89">
        <v>21000</v>
      </c>
      <c r="L55" s="27">
        <v>0</v>
      </c>
      <c r="M55" s="28">
        <f t="shared" si="29"/>
        <v>21000</v>
      </c>
      <c r="N55" s="98">
        <v>0</v>
      </c>
      <c r="O55" s="84">
        <v>0</v>
      </c>
      <c r="P55" s="89">
        <f t="shared" si="30"/>
        <v>24000</v>
      </c>
      <c r="Q55" s="27">
        <f t="shared" si="31"/>
        <v>0</v>
      </c>
      <c r="R55" s="28">
        <f t="shared" si="17"/>
        <v>24000</v>
      </c>
      <c r="S55" s="89">
        <f t="shared" si="32"/>
        <v>4.2</v>
      </c>
      <c r="T55" s="299">
        <f t="shared" si="33"/>
        <v>3</v>
      </c>
      <c r="U55" s="27">
        <f t="shared" si="34"/>
        <v>3.12</v>
      </c>
      <c r="V55" s="300">
        <f t="shared" si="35"/>
        <v>2.2679999999999998</v>
      </c>
      <c r="W55" s="27">
        <f t="shared" si="36"/>
        <v>1.3679999999999999</v>
      </c>
      <c r="X55" s="300">
        <f t="shared" si="37"/>
        <v>1.1177999999999999</v>
      </c>
      <c r="Y55" s="301">
        <f t="shared" si="40"/>
        <v>15.073800000000002</v>
      </c>
      <c r="Z55" s="301">
        <f t="shared" si="39"/>
        <v>3.1654980000000004</v>
      </c>
      <c r="AA55" s="262"/>
      <c r="AB55" s="262"/>
      <c r="AC55" s="262"/>
      <c r="AD55" s="262"/>
      <c r="AE55" s="262"/>
      <c r="AF55" s="262"/>
      <c r="AG55" s="266"/>
    </row>
    <row r="56" spans="1:33">
      <c r="A56" s="153" t="s">
        <v>114</v>
      </c>
      <c r="B56" s="21"/>
      <c r="C56" s="21" t="s">
        <v>808</v>
      </c>
      <c r="D56" s="115"/>
      <c r="E56" s="20" t="s">
        <v>52</v>
      </c>
      <c r="F56" s="11" t="s">
        <v>53</v>
      </c>
      <c r="G56" s="127"/>
      <c r="H56" s="13"/>
      <c r="I56" s="12" t="s">
        <v>111</v>
      </c>
      <c r="J56" s="144" t="s">
        <v>712</v>
      </c>
      <c r="K56" s="89">
        <v>785000</v>
      </c>
      <c r="L56" s="27">
        <v>0</v>
      </c>
      <c r="M56" s="28">
        <f t="shared" si="29"/>
        <v>785000</v>
      </c>
      <c r="N56" s="98">
        <v>0</v>
      </c>
      <c r="O56" s="84">
        <v>0</v>
      </c>
      <c r="P56" s="89">
        <f t="shared" si="30"/>
        <v>882000</v>
      </c>
      <c r="Q56" s="27">
        <f t="shared" si="31"/>
        <v>0</v>
      </c>
      <c r="R56" s="28">
        <f t="shared" si="17"/>
        <v>882000</v>
      </c>
      <c r="S56" s="89">
        <f t="shared" si="32"/>
        <v>154.35</v>
      </c>
      <c r="T56" s="299">
        <f t="shared" si="33"/>
        <v>110.25</v>
      </c>
      <c r="U56" s="27">
        <f t="shared" si="34"/>
        <v>114.66</v>
      </c>
      <c r="V56" s="300">
        <f t="shared" si="35"/>
        <v>83.349000000000004</v>
      </c>
      <c r="W56" s="27">
        <f t="shared" si="36"/>
        <v>50.274000000000001</v>
      </c>
      <c r="X56" s="300">
        <f t="shared" si="37"/>
        <v>41.079149999999998</v>
      </c>
      <c r="Y56" s="301">
        <f t="shared" si="40"/>
        <v>553.96215000000007</v>
      </c>
      <c r="Z56" s="301">
        <f t="shared" si="39"/>
        <v>116.33205150000001</v>
      </c>
      <c r="AA56" s="262"/>
      <c r="AB56" s="262"/>
      <c r="AC56" s="262"/>
      <c r="AD56" s="262"/>
      <c r="AE56" s="262"/>
      <c r="AF56" s="262"/>
      <c r="AG56" s="266"/>
    </row>
    <row r="57" spans="1:33">
      <c r="A57" s="153" t="s">
        <v>114</v>
      </c>
      <c r="B57" s="21" t="s">
        <v>115</v>
      </c>
      <c r="C57" s="21" t="s">
        <v>808</v>
      </c>
      <c r="D57" s="115"/>
      <c r="E57" s="20" t="s">
        <v>52</v>
      </c>
      <c r="F57" s="11" t="s">
        <v>53</v>
      </c>
      <c r="G57" s="127"/>
      <c r="H57" s="13"/>
      <c r="I57" s="12" t="s">
        <v>111</v>
      </c>
      <c r="J57" s="144" t="s">
        <v>712</v>
      </c>
      <c r="K57" s="89">
        <v>38000</v>
      </c>
      <c r="L57" s="27">
        <v>0</v>
      </c>
      <c r="M57" s="28">
        <f t="shared" si="29"/>
        <v>38000</v>
      </c>
      <c r="N57" s="98">
        <v>0</v>
      </c>
      <c r="O57" s="84">
        <v>0</v>
      </c>
      <c r="P57" s="89">
        <f t="shared" si="30"/>
        <v>43000</v>
      </c>
      <c r="Q57" s="27">
        <f t="shared" si="31"/>
        <v>0</v>
      </c>
      <c r="R57" s="28">
        <f t="shared" si="17"/>
        <v>43000</v>
      </c>
      <c r="S57" s="89">
        <f t="shared" si="32"/>
        <v>7.5249999999999995</v>
      </c>
      <c r="T57" s="299">
        <f t="shared" si="33"/>
        <v>5.375</v>
      </c>
      <c r="U57" s="27">
        <f t="shared" si="34"/>
        <v>5.59</v>
      </c>
      <c r="V57" s="300">
        <f t="shared" si="35"/>
        <v>4.0634999999999994</v>
      </c>
      <c r="W57" s="27">
        <f t="shared" si="36"/>
        <v>2.4510000000000001</v>
      </c>
      <c r="X57" s="300">
        <f t="shared" si="37"/>
        <v>2.0027249999999999</v>
      </c>
      <c r="Y57" s="301">
        <f t="shared" si="40"/>
        <v>27.007224999999998</v>
      </c>
      <c r="Z57" s="301">
        <f t="shared" si="39"/>
        <v>5.6715172499999991</v>
      </c>
      <c r="AA57" s="262"/>
      <c r="AB57" s="262"/>
      <c r="AC57" s="262"/>
      <c r="AD57" s="262"/>
      <c r="AE57" s="262"/>
      <c r="AF57" s="262"/>
      <c r="AG57" s="266"/>
    </row>
    <row r="58" spans="1:33" ht="13.5" thickBot="1">
      <c r="A58" s="156" t="s">
        <v>27</v>
      </c>
      <c r="B58" s="91"/>
      <c r="C58" s="91"/>
      <c r="D58" s="113"/>
      <c r="E58" s="92"/>
      <c r="F58" s="92"/>
      <c r="G58" s="93"/>
      <c r="H58" s="93"/>
      <c r="I58" s="93"/>
      <c r="J58" s="93"/>
      <c r="K58" s="96">
        <f>SUM(K52:K57)</f>
        <v>10320000</v>
      </c>
      <c r="L58" s="94">
        <f>SUM(L52:L57)</f>
        <v>0</v>
      </c>
      <c r="M58" s="94">
        <f>SUM(M52:M57)</f>
        <v>10320000</v>
      </c>
      <c r="N58" s="97">
        <f t="shared" ref="N58:P58" si="41">SUM(N52:N57)</f>
        <v>0</v>
      </c>
      <c r="O58" s="94">
        <f t="shared" si="41"/>
        <v>0</v>
      </c>
      <c r="P58" s="94">
        <f t="shared" si="41"/>
        <v>11594000</v>
      </c>
      <c r="Q58" s="94">
        <f>SUM(Q52:Q57)</f>
        <v>0</v>
      </c>
      <c r="R58" s="94">
        <f>SUM(R52:R57)</f>
        <v>11594000</v>
      </c>
      <c r="S58" s="96">
        <f t="shared" ref="S58:Z58" si="42">SUM(S52:S57)</f>
        <v>2028.9500000000003</v>
      </c>
      <c r="T58" s="302">
        <f t="shared" si="42"/>
        <v>1449.25</v>
      </c>
      <c r="U58" s="303">
        <f t="shared" si="42"/>
        <v>1507.22</v>
      </c>
      <c r="V58" s="303">
        <f t="shared" si="42"/>
        <v>1095.633</v>
      </c>
      <c r="W58" s="303">
        <f t="shared" si="42"/>
        <v>660.85800000000006</v>
      </c>
      <c r="X58" s="303">
        <f t="shared" si="42"/>
        <v>539.9905500000001</v>
      </c>
      <c r="Y58" s="302">
        <f t="shared" si="42"/>
        <v>7281.9015499999996</v>
      </c>
      <c r="Z58" s="302">
        <f t="shared" si="42"/>
        <v>1529.1993254999998</v>
      </c>
      <c r="AA58" s="262"/>
      <c r="AB58" s="262"/>
      <c r="AC58" s="262"/>
      <c r="AD58" s="262"/>
      <c r="AE58" s="262"/>
      <c r="AF58" s="262"/>
      <c r="AG58" s="266"/>
    </row>
    <row r="59" spans="1:33" ht="16.5" thickTop="1">
      <c r="A59" s="6" t="s">
        <v>116</v>
      </c>
      <c r="B59" s="14"/>
      <c r="C59" s="14"/>
      <c r="D59" s="114"/>
      <c r="E59" s="15"/>
      <c r="F59" s="15"/>
      <c r="G59" s="16"/>
      <c r="H59" s="16"/>
      <c r="I59" s="16"/>
      <c r="J59" s="16"/>
      <c r="K59" s="25"/>
      <c r="L59" s="25"/>
      <c r="M59" s="26"/>
      <c r="N59" s="85"/>
      <c r="O59" s="85"/>
      <c r="P59" s="85"/>
      <c r="Q59" s="25"/>
      <c r="R59" s="26"/>
      <c r="S59" s="54"/>
      <c r="T59" s="54"/>
      <c r="U59" s="54"/>
      <c r="V59" s="54"/>
      <c r="W59" s="54"/>
      <c r="X59" s="54"/>
      <c r="Y59" s="304"/>
      <c r="Z59" s="304"/>
      <c r="AA59" s="262"/>
      <c r="AB59" s="262"/>
      <c r="AC59" s="262"/>
      <c r="AD59" s="262"/>
      <c r="AE59" s="262"/>
      <c r="AF59" s="262"/>
      <c r="AG59" s="266"/>
    </row>
    <row r="60" spans="1:33">
      <c r="A60" s="153" t="s">
        <v>117</v>
      </c>
      <c r="B60" s="21" t="s">
        <v>118</v>
      </c>
      <c r="C60" s="21" t="s">
        <v>809</v>
      </c>
      <c r="D60" s="115" t="s">
        <v>595</v>
      </c>
      <c r="E60" s="20" t="s">
        <v>119</v>
      </c>
      <c r="F60" s="11" t="s">
        <v>120</v>
      </c>
      <c r="G60" s="127"/>
      <c r="H60" s="13"/>
      <c r="I60" s="12" t="s">
        <v>57</v>
      </c>
      <c r="J60" s="144" t="s">
        <v>712</v>
      </c>
      <c r="K60" s="89">
        <v>4748000</v>
      </c>
      <c r="L60" s="27">
        <v>59000</v>
      </c>
      <c r="M60" s="28">
        <f>SUM(K60+L60)</f>
        <v>4807000</v>
      </c>
      <c r="N60" s="98">
        <v>0</v>
      </c>
      <c r="O60" s="84">
        <v>0</v>
      </c>
      <c r="P60" s="89">
        <f t="shared" ref="P60:P61" si="43">IF(J60="TG",ROUNDUP((K60+N60)*($L$6/$K$6),-3),ROUNDUP((K60+N60)*($L$8/$K$8),-3))</f>
        <v>5333000</v>
      </c>
      <c r="Q60" s="27">
        <f>ROUNDUP((L60+O60)*($L$7/$K$7),-3)</f>
        <v>69000</v>
      </c>
      <c r="R60" s="28">
        <f t="shared" si="17"/>
        <v>5402000</v>
      </c>
      <c r="S60" s="89">
        <f>(R60*$G$6/1000)*$S$15</f>
        <v>945.34999999999991</v>
      </c>
      <c r="T60" s="299">
        <f>(R60*$G$7/1000)*$T$15</f>
        <v>675.25</v>
      </c>
      <c r="U60" s="27">
        <f>(R60*$G$8/1000)*$U$15</f>
        <v>702.2600000000001</v>
      </c>
      <c r="V60" s="300">
        <f>(R60*$G$9/1000)*$V$15</f>
        <v>510.48899999999998</v>
      </c>
      <c r="W60" s="27">
        <f>(R60*$G$10/1000)*$W$15</f>
        <v>307.91399999999999</v>
      </c>
      <c r="X60" s="300">
        <f>(R60*$G$11/1000)*$X$15</f>
        <v>251.59814999999998</v>
      </c>
      <c r="Y60" s="301">
        <f t="shared" ref="Y60:Y61" si="44">SUM(S60:X60)</f>
        <v>3392.8611499999997</v>
      </c>
      <c r="Z60" s="301">
        <f>Y60*$D$7</f>
        <v>712.50084149999986</v>
      </c>
      <c r="AA60" s="262"/>
      <c r="AB60" s="262"/>
      <c r="AC60" s="262"/>
      <c r="AD60" s="262"/>
      <c r="AE60" s="262"/>
      <c r="AF60" s="262"/>
      <c r="AG60" s="266"/>
    </row>
    <row r="61" spans="1:33">
      <c r="A61" s="153" t="s">
        <v>121</v>
      </c>
      <c r="B61" s="21" t="s">
        <v>122</v>
      </c>
      <c r="C61" s="21" t="s">
        <v>810</v>
      </c>
      <c r="D61" s="115" t="s">
        <v>595</v>
      </c>
      <c r="E61" s="20" t="s">
        <v>52</v>
      </c>
      <c r="F61" s="11" t="s">
        <v>120</v>
      </c>
      <c r="G61" s="127"/>
      <c r="H61" s="13"/>
      <c r="I61" s="12" t="s">
        <v>79</v>
      </c>
      <c r="J61" s="144" t="s">
        <v>712</v>
      </c>
      <c r="K61" s="89">
        <v>1441000</v>
      </c>
      <c r="L61" s="27">
        <v>20000</v>
      </c>
      <c r="M61" s="28">
        <f>SUM(K61+L61)</f>
        <v>1461000</v>
      </c>
      <c r="N61" s="98">
        <v>0</v>
      </c>
      <c r="O61" s="84">
        <v>0</v>
      </c>
      <c r="P61" s="89">
        <f t="shared" si="43"/>
        <v>1619000</v>
      </c>
      <c r="Q61" s="27">
        <f>ROUNDUP((L61+O61)*($L$7/$K$7),-3)</f>
        <v>24000</v>
      </c>
      <c r="R61" s="28">
        <f t="shared" si="17"/>
        <v>1643000</v>
      </c>
      <c r="S61" s="89">
        <f>(R61*$G$6/1000)*$S$15</f>
        <v>287.52499999999998</v>
      </c>
      <c r="T61" s="299">
        <f>(R61*$G$7/1000)*$T$15</f>
        <v>205.375</v>
      </c>
      <c r="U61" s="27">
        <f>(R61*$G$8/1000)*$U$15</f>
        <v>213.59000000000003</v>
      </c>
      <c r="V61" s="300">
        <f>(R61*$G$9/1000)*$V$15</f>
        <v>155.26350000000002</v>
      </c>
      <c r="W61" s="27">
        <f>(R61*$G$10/1000)*$W$15</f>
        <v>93.650999999999996</v>
      </c>
      <c r="X61" s="300">
        <f>(R61*$G$11/1000)*$X$15</f>
        <v>76.522724999999994</v>
      </c>
      <c r="Y61" s="301">
        <f t="shared" si="44"/>
        <v>1031.9272249999999</v>
      </c>
      <c r="Z61" s="301">
        <f>Y61*$D$7</f>
        <v>216.70471724999996</v>
      </c>
      <c r="AA61" s="262"/>
      <c r="AB61" s="262"/>
      <c r="AC61" s="262"/>
      <c r="AD61" s="262"/>
      <c r="AE61" s="262"/>
      <c r="AF61" s="262"/>
      <c r="AG61" s="266"/>
    </row>
    <row r="62" spans="1:33" ht="13.5" thickBot="1">
      <c r="A62" s="156" t="s">
        <v>27</v>
      </c>
      <c r="B62" s="91"/>
      <c r="C62" s="91"/>
      <c r="D62" s="113"/>
      <c r="E62" s="92"/>
      <c r="F62" s="92"/>
      <c r="G62" s="93"/>
      <c r="H62" s="93"/>
      <c r="I62" s="93"/>
      <c r="J62" s="93"/>
      <c r="K62" s="96">
        <f>SUM(K60:K61)</f>
        <v>6189000</v>
      </c>
      <c r="L62" s="94">
        <f>SUM(L60:L61)</f>
        <v>79000</v>
      </c>
      <c r="M62" s="94">
        <f>SUM(M60:M61)</f>
        <v>6268000</v>
      </c>
      <c r="N62" s="97">
        <f t="shared" ref="N62:P62" si="45">SUM(N60:N61)</f>
        <v>0</v>
      </c>
      <c r="O62" s="94">
        <f t="shared" si="45"/>
        <v>0</v>
      </c>
      <c r="P62" s="94">
        <f t="shared" si="45"/>
        <v>6952000</v>
      </c>
      <c r="Q62" s="94">
        <f>SUM(Q60:Q61)</f>
        <v>93000</v>
      </c>
      <c r="R62" s="94">
        <f>SUM(R60:R61)</f>
        <v>7045000</v>
      </c>
      <c r="S62" s="96">
        <f t="shared" ref="S62:Z62" si="46">SUM(S60:S61)</f>
        <v>1232.875</v>
      </c>
      <c r="T62" s="302">
        <f t="shared" si="46"/>
        <v>880.625</v>
      </c>
      <c r="U62" s="303">
        <f t="shared" si="46"/>
        <v>915.85000000000014</v>
      </c>
      <c r="V62" s="303">
        <f t="shared" si="46"/>
        <v>665.75250000000005</v>
      </c>
      <c r="W62" s="303">
        <f t="shared" si="46"/>
        <v>401.565</v>
      </c>
      <c r="X62" s="303">
        <f t="shared" si="46"/>
        <v>328.12087499999996</v>
      </c>
      <c r="Y62" s="302">
        <f t="shared" si="46"/>
        <v>4424.7883750000001</v>
      </c>
      <c r="Z62" s="302">
        <f t="shared" si="46"/>
        <v>929.2055587499998</v>
      </c>
      <c r="AA62" s="262"/>
      <c r="AB62" s="262"/>
      <c r="AC62" s="262"/>
      <c r="AD62" s="262"/>
      <c r="AE62" s="262"/>
      <c r="AF62" s="262"/>
      <c r="AG62" s="266"/>
    </row>
    <row r="63" spans="1:33" ht="16.5" thickTop="1">
      <c r="A63" s="6" t="s">
        <v>123</v>
      </c>
      <c r="B63" s="14"/>
      <c r="C63" s="14"/>
      <c r="D63" s="114"/>
      <c r="E63" s="15"/>
      <c r="F63" s="15"/>
      <c r="G63" s="16"/>
      <c r="H63" s="16"/>
      <c r="I63" s="16"/>
      <c r="J63" s="16"/>
      <c r="K63" s="25"/>
      <c r="L63" s="25"/>
      <c r="M63" s="26"/>
      <c r="N63" s="85"/>
      <c r="O63" s="85"/>
      <c r="P63" s="85"/>
      <c r="Q63" s="25"/>
      <c r="R63" s="26"/>
      <c r="S63" s="54"/>
      <c r="T63" s="54"/>
      <c r="U63" s="54"/>
      <c r="V63" s="54"/>
      <c r="W63" s="54"/>
      <c r="X63" s="54"/>
      <c r="Y63" s="304"/>
      <c r="Z63" s="304"/>
      <c r="AA63" s="262"/>
      <c r="AB63" s="262"/>
      <c r="AC63" s="262"/>
      <c r="AD63" s="262"/>
      <c r="AE63" s="262"/>
      <c r="AF63" s="262"/>
      <c r="AG63" s="266"/>
    </row>
    <row r="64" spans="1:33">
      <c r="A64" s="153" t="s">
        <v>124</v>
      </c>
      <c r="B64" s="21" t="s">
        <v>32</v>
      </c>
      <c r="C64" s="21" t="s">
        <v>788</v>
      </c>
      <c r="D64" s="115" t="s">
        <v>594</v>
      </c>
      <c r="E64" s="20" t="s">
        <v>125</v>
      </c>
      <c r="F64" s="11" t="s">
        <v>53</v>
      </c>
      <c r="G64" s="127"/>
      <c r="H64" s="13"/>
      <c r="I64" s="12" t="s">
        <v>33</v>
      </c>
      <c r="J64" s="144" t="s">
        <v>712</v>
      </c>
      <c r="K64" s="89">
        <v>50855000</v>
      </c>
      <c r="L64" s="27">
        <v>3113000</v>
      </c>
      <c r="M64" s="28">
        <f t="shared" ref="M64:M83" si="47">SUM(K64+L64)</f>
        <v>53968000</v>
      </c>
      <c r="N64" s="98">
        <v>0</v>
      </c>
      <c r="O64" s="84">
        <v>0</v>
      </c>
      <c r="P64" s="89">
        <f t="shared" ref="P64:P83" si="48">IF(J64="TG",ROUNDUP((K64+N64)*($L$6/$K$6),-3),ROUNDUP((K64+N64)*($L$8/$K$8),-3))</f>
        <v>57120000</v>
      </c>
      <c r="Q64" s="27">
        <f t="shared" ref="Q64:Q83" si="49">ROUNDUP((L64+O64)*($L$7/$K$7),-3)</f>
        <v>3620000</v>
      </c>
      <c r="R64" s="28">
        <f t="shared" si="17"/>
        <v>60740000</v>
      </c>
      <c r="S64" s="89">
        <f t="shared" ref="S64:S83" si="50">(R64*$G$6/1000)*$S$15</f>
        <v>10629.5</v>
      </c>
      <c r="T64" s="299">
        <f t="shared" ref="T64:T83" si="51">(R64*$G$7/1000)*$T$15</f>
        <v>7592.5</v>
      </c>
      <c r="U64" s="27">
        <f t="shared" ref="U64:U83" si="52">(R64*$G$8/1000)*$U$15</f>
        <v>7896.2000000000007</v>
      </c>
      <c r="V64" s="300">
        <f t="shared" ref="V64:V83" si="53">(R64*$G$9/1000)*$V$15</f>
        <v>5739.93</v>
      </c>
      <c r="W64" s="27">
        <f t="shared" ref="W64:W83" si="54">(R64*$G$10/1000)*$W$15</f>
        <v>3462.1800000000003</v>
      </c>
      <c r="X64" s="300">
        <f t="shared" ref="X64:X83" si="55">(R64*$G$11/1000)*$X$15</f>
        <v>2828.9654999999998</v>
      </c>
      <c r="Y64" s="301">
        <f t="shared" ref="Y64" si="56">SUM(S64:X64)</f>
        <v>38149.275499999996</v>
      </c>
      <c r="Z64" s="301">
        <f t="shared" ref="Z64:Z83" si="57">Y64*$D$7</f>
        <v>8011.3478549999991</v>
      </c>
      <c r="AA64" s="262"/>
      <c r="AB64" s="262"/>
      <c r="AC64" s="262"/>
      <c r="AD64" s="262"/>
      <c r="AE64" s="262"/>
      <c r="AF64" s="262"/>
      <c r="AG64" s="266"/>
    </row>
    <row r="65" spans="1:34" ht="25.5">
      <c r="A65" s="153" t="s">
        <v>126</v>
      </c>
      <c r="B65" s="21" t="s">
        <v>127</v>
      </c>
      <c r="C65" s="21" t="s">
        <v>811</v>
      </c>
      <c r="D65" s="115" t="s">
        <v>594</v>
      </c>
      <c r="E65" s="20" t="s">
        <v>125</v>
      </c>
      <c r="F65" s="11" t="s">
        <v>53</v>
      </c>
      <c r="G65" s="127"/>
      <c r="H65" s="13"/>
      <c r="I65" s="12" t="s">
        <v>33</v>
      </c>
      <c r="J65" s="144" t="s">
        <v>712</v>
      </c>
      <c r="K65" s="89">
        <v>0</v>
      </c>
      <c r="L65" s="27">
        <v>7000</v>
      </c>
      <c r="M65" s="28">
        <f t="shared" si="47"/>
        <v>7000</v>
      </c>
      <c r="N65" s="98">
        <v>0</v>
      </c>
      <c r="O65" s="84">
        <v>0</v>
      </c>
      <c r="P65" s="89">
        <f t="shared" si="48"/>
        <v>0</v>
      </c>
      <c r="Q65" s="27">
        <f t="shared" si="49"/>
        <v>9000</v>
      </c>
      <c r="R65" s="28">
        <f t="shared" si="17"/>
        <v>9000</v>
      </c>
      <c r="S65" s="89">
        <f t="shared" si="50"/>
        <v>1.575</v>
      </c>
      <c r="T65" s="299">
        <f t="shared" si="51"/>
        <v>1.125</v>
      </c>
      <c r="U65" s="27">
        <f t="shared" si="52"/>
        <v>1.17</v>
      </c>
      <c r="V65" s="300">
        <f t="shared" si="53"/>
        <v>0.85050000000000003</v>
      </c>
      <c r="W65" s="27">
        <f t="shared" si="54"/>
        <v>0.51300000000000001</v>
      </c>
      <c r="X65" s="300">
        <f t="shared" si="55"/>
        <v>0.41917500000000002</v>
      </c>
      <c r="Y65" s="301">
        <f t="shared" ref="Y65:Y83" si="58">SUM(S65:X65)</f>
        <v>5.6526750000000003</v>
      </c>
      <c r="Z65" s="301">
        <f t="shared" si="57"/>
        <v>1.18706175</v>
      </c>
      <c r="AA65" s="262"/>
      <c r="AB65" s="262"/>
      <c r="AC65" s="262"/>
      <c r="AD65" s="262"/>
      <c r="AE65" s="262"/>
      <c r="AF65" s="262"/>
      <c r="AG65" s="266"/>
    </row>
    <row r="66" spans="1:34" ht="25.5">
      <c r="A66" s="153" t="s">
        <v>126</v>
      </c>
      <c r="B66" s="21" t="s">
        <v>128</v>
      </c>
      <c r="C66" s="21" t="s">
        <v>811</v>
      </c>
      <c r="D66" s="115" t="s">
        <v>594</v>
      </c>
      <c r="E66" s="20" t="s">
        <v>125</v>
      </c>
      <c r="F66" s="11" t="s">
        <v>53</v>
      </c>
      <c r="G66" s="127"/>
      <c r="H66" s="13"/>
      <c r="I66" s="12" t="s">
        <v>33</v>
      </c>
      <c r="J66" s="144" t="s">
        <v>712</v>
      </c>
      <c r="K66" s="89">
        <v>0</v>
      </c>
      <c r="L66" s="27">
        <v>7000</v>
      </c>
      <c r="M66" s="28">
        <f t="shared" si="47"/>
        <v>7000</v>
      </c>
      <c r="N66" s="98">
        <v>0</v>
      </c>
      <c r="O66" s="84">
        <v>0</v>
      </c>
      <c r="P66" s="89">
        <f t="shared" si="48"/>
        <v>0</v>
      </c>
      <c r="Q66" s="27">
        <f t="shared" si="49"/>
        <v>9000</v>
      </c>
      <c r="R66" s="28">
        <f t="shared" si="17"/>
        <v>9000</v>
      </c>
      <c r="S66" s="89">
        <f t="shared" si="50"/>
        <v>1.575</v>
      </c>
      <c r="T66" s="299">
        <f t="shared" si="51"/>
        <v>1.125</v>
      </c>
      <c r="U66" s="27">
        <f t="shared" si="52"/>
        <v>1.17</v>
      </c>
      <c r="V66" s="300">
        <f t="shared" si="53"/>
        <v>0.85050000000000003</v>
      </c>
      <c r="W66" s="27">
        <f t="shared" si="54"/>
        <v>0.51300000000000001</v>
      </c>
      <c r="X66" s="300">
        <f t="shared" si="55"/>
        <v>0.41917500000000002</v>
      </c>
      <c r="Y66" s="301">
        <f t="shared" si="58"/>
        <v>5.6526750000000003</v>
      </c>
      <c r="Z66" s="301">
        <f t="shared" si="57"/>
        <v>1.18706175</v>
      </c>
      <c r="AA66" s="262"/>
      <c r="AB66" s="262"/>
      <c r="AC66" s="262"/>
      <c r="AD66" s="262"/>
      <c r="AE66" s="262"/>
      <c r="AF66" s="262"/>
      <c r="AG66" s="266"/>
    </row>
    <row r="67" spans="1:34" ht="25.5">
      <c r="A67" s="153" t="s">
        <v>126</v>
      </c>
      <c r="B67" s="21" t="s">
        <v>129</v>
      </c>
      <c r="C67" s="21" t="s">
        <v>811</v>
      </c>
      <c r="D67" s="115" t="s">
        <v>594</v>
      </c>
      <c r="E67" s="20" t="s">
        <v>125</v>
      </c>
      <c r="F67" s="11" t="s">
        <v>53</v>
      </c>
      <c r="G67" s="127"/>
      <c r="H67" s="13"/>
      <c r="I67" s="12" t="s">
        <v>33</v>
      </c>
      <c r="J67" s="144" t="s">
        <v>712</v>
      </c>
      <c r="K67" s="89">
        <v>0</v>
      </c>
      <c r="L67" s="27">
        <v>3000</v>
      </c>
      <c r="M67" s="28">
        <f t="shared" si="47"/>
        <v>3000</v>
      </c>
      <c r="N67" s="98">
        <v>0</v>
      </c>
      <c r="O67" s="84">
        <v>0</v>
      </c>
      <c r="P67" s="89">
        <f t="shared" si="48"/>
        <v>0</v>
      </c>
      <c r="Q67" s="27">
        <f t="shared" si="49"/>
        <v>4000</v>
      </c>
      <c r="R67" s="28">
        <f t="shared" si="17"/>
        <v>4000</v>
      </c>
      <c r="S67" s="89">
        <f t="shared" si="50"/>
        <v>0.7</v>
      </c>
      <c r="T67" s="299">
        <f t="shared" si="51"/>
        <v>0.5</v>
      </c>
      <c r="U67" s="27">
        <f t="shared" si="52"/>
        <v>0.52</v>
      </c>
      <c r="V67" s="300">
        <f t="shared" si="53"/>
        <v>0.378</v>
      </c>
      <c r="W67" s="27">
        <f t="shared" si="54"/>
        <v>0.22799999999999998</v>
      </c>
      <c r="X67" s="300">
        <f t="shared" si="55"/>
        <v>0.18629999999999999</v>
      </c>
      <c r="Y67" s="301">
        <f t="shared" si="58"/>
        <v>2.5122999999999998</v>
      </c>
      <c r="Z67" s="301">
        <f t="shared" si="57"/>
        <v>0.52758299999999991</v>
      </c>
      <c r="AA67" s="262"/>
      <c r="AB67" s="262"/>
      <c r="AC67" s="262"/>
      <c r="AD67" s="262"/>
      <c r="AE67" s="262"/>
      <c r="AF67" s="262"/>
      <c r="AG67" s="266"/>
    </row>
    <row r="68" spans="1:34" ht="25.5">
      <c r="A68" s="153" t="s">
        <v>126</v>
      </c>
      <c r="B68" s="21" t="s">
        <v>130</v>
      </c>
      <c r="C68" s="21" t="s">
        <v>811</v>
      </c>
      <c r="D68" s="115" t="s">
        <v>594</v>
      </c>
      <c r="E68" s="20" t="s">
        <v>125</v>
      </c>
      <c r="F68" s="11" t="s">
        <v>53</v>
      </c>
      <c r="G68" s="127"/>
      <c r="H68" s="13"/>
      <c r="I68" s="12" t="s">
        <v>33</v>
      </c>
      <c r="J68" s="144" t="s">
        <v>712</v>
      </c>
      <c r="K68" s="89">
        <v>0</v>
      </c>
      <c r="L68" s="27">
        <v>7000</v>
      </c>
      <c r="M68" s="28">
        <f t="shared" si="47"/>
        <v>7000</v>
      </c>
      <c r="N68" s="98">
        <v>0</v>
      </c>
      <c r="O68" s="84">
        <v>0</v>
      </c>
      <c r="P68" s="89">
        <f t="shared" si="48"/>
        <v>0</v>
      </c>
      <c r="Q68" s="27">
        <f t="shared" si="49"/>
        <v>9000</v>
      </c>
      <c r="R68" s="28">
        <f t="shared" si="17"/>
        <v>9000</v>
      </c>
      <c r="S68" s="89">
        <f t="shared" si="50"/>
        <v>1.575</v>
      </c>
      <c r="T68" s="299">
        <f t="shared" si="51"/>
        <v>1.125</v>
      </c>
      <c r="U68" s="27">
        <f t="shared" si="52"/>
        <v>1.17</v>
      </c>
      <c r="V68" s="300">
        <f t="shared" si="53"/>
        <v>0.85050000000000003</v>
      </c>
      <c r="W68" s="27">
        <f t="shared" si="54"/>
        <v>0.51300000000000001</v>
      </c>
      <c r="X68" s="300">
        <f t="shared" si="55"/>
        <v>0.41917500000000002</v>
      </c>
      <c r="Y68" s="301">
        <f t="shared" si="58"/>
        <v>5.6526750000000003</v>
      </c>
      <c r="Z68" s="301">
        <f t="shared" si="57"/>
        <v>1.18706175</v>
      </c>
      <c r="AA68" s="262"/>
      <c r="AB68" s="262"/>
      <c r="AC68" s="262"/>
      <c r="AD68" s="262"/>
      <c r="AE68" s="262"/>
      <c r="AF68" s="262"/>
      <c r="AG68" s="266"/>
    </row>
    <row r="69" spans="1:34" ht="25.5">
      <c r="A69" s="153" t="s">
        <v>126</v>
      </c>
      <c r="B69" s="21" t="s">
        <v>127</v>
      </c>
      <c r="C69" s="21" t="s">
        <v>811</v>
      </c>
      <c r="D69" s="115" t="s">
        <v>594</v>
      </c>
      <c r="E69" s="20" t="s">
        <v>125</v>
      </c>
      <c r="F69" s="11" t="s">
        <v>53</v>
      </c>
      <c r="G69" s="127"/>
      <c r="H69" s="13"/>
      <c r="I69" s="12" t="s">
        <v>33</v>
      </c>
      <c r="J69" s="144" t="s">
        <v>712</v>
      </c>
      <c r="K69" s="89">
        <v>0</v>
      </c>
      <c r="L69" s="27">
        <v>8000</v>
      </c>
      <c r="M69" s="28">
        <f t="shared" si="47"/>
        <v>8000</v>
      </c>
      <c r="N69" s="98">
        <v>0</v>
      </c>
      <c r="O69" s="84">
        <v>0</v>
      </c>
      <c r="P69" s="89">
        <f t="shared" si="48"/>
        <v>0</v>
      </c>
      <c r="Q69" s="27">
        <f t="shared" si="49"/>
        <v>10000</v>
      </c>
      <c r="R69" s="28">
        <f t="shared" si="17"/>
        <v>10000</v>
      </c>
      <c r="S69" s="89">
        <f t="shared" si="50"/>
        <v>1.75</v>
      </c>
      <c r="T69" s="299">
        <f t="shared" si="51"/>
        <v>1.25</v>
      </c>
      <c r="U69" s="27">
        <f t="shared" si="52"/>
        <v>1.3</v>
      </c>
      <c r="V69" s="300">
        <f t="shared" si="53"/>
        <v>0.94499999999999995</v>
      </c>
      <c r="W69" s="27">
        <f t="shared" si="54"/>
        <v>0.56999999999999995</v>
      </c>
      <c r="X69" s="300">
        <f t="shared" si="55"/>
        <v>0.46575</v>
      </c>
      <c r="Y69" s="301">
        <f t="shared" si="58"/>
        <v>6.2807500000000003</v>
      </c>
      <c r="Z69" s="301">
        <f t="shared" si="57"/>
        <v>1.3189575</v>
      </c>
      <c r="AA69" s="262"/>
      <c r="AB69" s="262"/>
      <c r="AC69" s="262"/>
      <c r="AD69" s="262"/>
      <c r="AE69" s="262"/>
      <c r="AF69" s="262"/>
      <c r="AG69" s="266"/>
    </row>
    <row r="70" spans="1:34">
      <c r="A70" s="153" t="s">
        <v>131</v>
      </c>
      <c r="B70" s="21" t="s">
        <v>32</v>
      </c>
      <c r="C70" s="21" t="s">
        <v>788</v>
      </c>
      <c r="D70" s="115" t="s">
        <v>594</v>
      </c>
      <c r="E70" s="20" t="s">
        <v>52</v>
      </c>
      <c r="F70" s="11" t="s">
        <v>53</v>
      </c>
      <c r="G70" s="127"/>
      <c r="H70" s="13"/>
      <c r="I70" s="12" t="s">
        <v>33</v>
      </c>
      <c r="J70" s="144" t="s">
        <v>712</v>
      </c>
      <c r="K70" s="89">
        <v>41291000</v>
      </c>
      <c r="L70" s="27">
        <v>0</v>
      </c>
      <c r="M70" s="28">
        <f t="shared" si="47"/>
        <v>41291000</v>
      </c>
      <c r="N70" s="98">
        <v>0</v>
      </c>
      <c r="O70" s="84">
        <v>0</v>
      </c>
      <c r="P70" s="89">
        <f t="shared" si="48"/>
        <v>46378000</v>
      </c>
      <c r="Q70" s="27">
        <f t="shared" si="49"/>
        <v>0</v>
      </c>
      <c r="R70" s="28">
        <f t="shared" si="17"/>
        <v>46378000</v>
      </c>
      <c r="S70" s="89">
        <f t="shared" si="50"/>
        <v>8116.1499999999987</v>
      </c>
      <c r="T70" s="299">
        <f t="shared" si="51"/>
        <v>5797.25</v>
      </c>
      <c r="U70" s="27">
        <f t="shared" si="52"/>
        <v>6029.14</v>
      </c>
      <c r="V70" s="300">
        <f t="shared" si="53"/>
        <v>4382.7209999999995</v>
      </c>
      <c r="W70" s="27">
        <f t="shared" si="54"/>
        <v>2643.5459999999998</v>
      </c>
      <c r="X70" s="300">
        <f t="shared" si="55"/>
        <v>2160.0553500000001</v>
      </c>
      <c r="Y70" s="301">
        <f t="shared" si="58"/>
        <v>29128.862349999996</v>
      </c>
      <c r="Z70" s="301">
        <f t="shared" si="57"/>
        <v>6117.0610934999986</v>
      </c>
      <c r="AA70" s="262"/>
      <c r="AB70" s="262"/>
      <c r="AC70" s="262"/>
      <c r="AD70" s="262"/>
      <c r="AE70" s="262"/>
      <c r="AF70" s="262"/>
      <c r="AG70" s="266"/>
    </row>
    <row r="71" spans="1:34">
      <c r="A71" s="153" t="s">
        <v>132</v>
      </c>
      <c r="B71" s="21" t="s">
        <v>782</v>
      </c>
      <c r="C71" s="21" t="s">
        <v>812</v>
      </c>
      <c r="D71" s="115" t="s">
        <v>594</v>
      </c>
      <c r="E71" s="20" t="s">
        <v>52</v>
      </c>
      <c r="F71" s="11" t="s">
        <v>53</v>
      </c>
      <c r="G71" s="127"/>
      <c r="H71" s="13"/>
      <c r="I71" s="12" t="s">
        <v>33</v>
      </c>
      <c r="J71" s="144" t="s">
        <v>712</v>
      </c>
      <c r="K71" s="89">
        <v>1399000</v>
      </c>
      <c r="L71" s="27">
        <v>68000</v>
      </c>
      <c r="M71" s="28">
        <f t="shared" si="47"/>
        <v>1467000</v>
      </c>
      <c r="N71" s="98">
        <v>0</v>
      </c>
      <c r="O71" s="84">
        <v>0</v>
      </c>
      <c r="P71" s="89">
        <f t="shared" si="48"/>
        <v>1572000</v>
      </c>
      <c r="Q71" s="27">
        <f t="shared" si="49"/>
        <v>80000</v>
      </c>
      <c r="R71" s="28">
        <f t="shared" si="17"/>
        <v>1652000</v>
      </c>
      <c r="S71" s="89">
        <f t="shared" si="50"/>
        <v>289.10000000000002</v>
      </c>
      <c r="T71" s="299">
        <f t="shared" si="51"/>
        <v>206.5</v>
      </c>
      <c r="U71" s="27">
        <f t="shared" si="52"/>
        <v>214.76</v>
      </c>
      <c r="V71" s="300">
        <f t="shared" si="53"/>
        <v>156.114</v>
      </c>
      <c r="W71" s="27">
        <f t="shared" si="54"/>
        <v>94.163999999999987</v>
      </c>
      <c r="X71" s="300">
        <f t="shared" si="55"/>
        <v>76.941900000000004</v>
      </c>
      <c r="Y71" s="301">
        <f t="shared" si="58"/>
        <v>1037.5799</v>
      </c>
      <c r="Z71" s="301">
        <f t="shared" si="57"/>
        <v>217.89177899999999</v>
      </c>
      <c r="AA71" s="262"/>
      <c r="AB71" s="262"/>
      <c r="AC71" s="262"/>
      <c r="AD71" s="262"/>
      <c r="AE71" s="262"/>
      <c r="AF71" s="262"/>
      <c r="AG71" s="266"/>
    </row>
    <row r="72" spans="1:34">
      <c r="A72" s="153" t="s">
        <v>133</v>
      </c>
      <c r="B72" s="21" t="s">
        <v>134</v>
      </c>
      <c r="C72" s="21" t="s">
        <v>812</v>
      </c>
      <c r="D72" s="115" t="s">
        <v>594</v>
      </c>
      <c r="E72" s="20" t="s">
        <v>52</v>
      </c>
      <c r="F72" s="11" t="s">
        <v>53</v>
      </c>
      <c r="G72" s="127"/>
      <c r="H72" s="13"/>
      <c r="I72" s="12" t="s">
        <v>33</v>
      </c>
      <c r="J72" s="144" t="s">
        <v>712</v>
      </c>
      <c r="K72" s="89">
        <v>0</v>
      </c>
      <c r="L72" s="27">
        <v>23000</v>
      </c>
      <c r="M72" s="28">
        <f t="shared" si="47"/>
        <v>23000</v>
      </c>
      <c r="N72" s="98">
        <v>0</v>
      </c>
      <c r="O72" s="84">
        <v>0</v>
      </c>
      <c r="P72" s="89">
        <f t="shared" si="48"/>
        <v>0</v>
      </c>
      <c r="Q72" s="27">
        <f t="shared" si="49"/>
        <v>27000</v>
      </c>
      <c r="R72" s="28">
        <f t="shared" ref="R72:R122" si="59">SUM(P72+Q72)</f>
        <v>27000</v>
      </c>
      <c r="S72" s="89">
        <f t="shared" si="50"/>
        <v>4.7249999999999996</v>
      </c>
      <c r="T72" s="299">
        <f t="shared" si="51"/>
        <v>3.375</v>
      </c>
      <c r="U72" s="27">
        <f t="shared" si="52"/>
        <v>3.5100000000000002</v>
      </c>
      <c r="V72" s="300">
        <f t="shared" si="53"/>
        <v>2.5515000000000003</v>
      </c>
      <c r="W72" s="27">
        <f t="shared" si="54"/>
        <v>1.5389999999999999</v>
      </c>
      <c r="X72" s="300">
        <f t="shared" si="55"/>
        <v>1.257525</v>
      </c>
      <c r="Y72" s="301">
        <f t="shared" si="58"/>
        <v>16.958024999999999</v>
      </c>
      <c r="Z72" s="301">
        <f t="shared" si="57"/>
        <v>3.5611852499999999</v>
      </c>
      <c r="AA72" s="262"/>
      <c r="AB72" s="262"/>
      <c r="AC72" s="262"/>
      <c r="AD72" s="262"/>
      <c r="AE72" s="262"/>
      <c r="AF72" s="262"/>
      <c r="AG72" s="266"/>
    </row>
    <row r="73" spans="1:34">
      <c r="A73" s="153" t="s">
        <v>132</v>
      </c>
      <c r="B73" s="21" t="s">
        <v>135</v>
      </c>
      <c r="C73" s="21" t="s">
        <v>812</v>
      </c>
      <c r="D73" s="115" t="s">
        <v>594</v>
      </c>
      <c r="E73" s="20" t="s">
        <v>52</v>
      </c>
      <c r="F73" s="11" t="s">
        <v>53</v>
      </c>
      <c r="G73" s="127"/>
      <c r="H73" s="13"/>
      <c r="I73" s="12" t="s">
        <v>33</v>
      </c>
      <c r="J73" s="144" t="s">
        <v>712</v>
      </c>
      <c r="K73" s="89">
        <v>0</v>
      </c>
      <c r="L73" s="27">
        <v>4000</v>
      </c>
      <c r="M73" s="28">
        <f t="shared" si="47"/>
        <v>4000</v>
      </c>
      <c r="N73" s="98">
        <v>0</v>
      </c>
      <c r="O73" s="84">
        <v>0</v>
      </c>
      <c r="P73" s="89">
        <f t="shared" si="48"/>
        <v>0</v>
      </c>
      <c r="Q73" s="27">
        <f t="shared" si="49"/>
        <v>5000</v>
      </c>
      <c r="R73" s="28">
        <f t="shared" si="59"/>
        <v>5000</v>
      </c>
      <c r="S73" s="89">
        <f t="shared" si="50"/>
        <v>0.875</v>
      </c>
      <c r="T73" s="299">
        <f t="shared" si="51"/>
        <v>0.625</v>
      </c>
      <c r="U73" s="27">
        <f t="shared" si="52"/>
        <v>0.65</v>
      </c>
      <c r="V73" s="300">
        <f t="shared" si="53"/>
        <v>0.47249999999999998</v>
      </c>
      <c r="W73" s="27">
        <f t="shared" si="54"/>
        <v>0.28499999999999998</v>
      </c>
      <c r="X73" s="300">
        <f t="shared" si="55"/>
        <v>0.232875</v>
      </c>
      <c r="Y73" s="301">
        <f t="shared" si="58"/>
        <v>3.1403750000000001</v>
      </c>
      <c r="Z73" s="301">
        <f t="shared" si="57"/>
        <v>0.65947875</v>
      </c>
      <c r="AA73" s="262"/>
      <c r="AB73" s="262"/>
      <c r="AC73" s="262"/>
      <c r="AD73" s="262"/>
      <c r="AE73" s="262"/>
      <c r="AF73" s="262"/>
      <c r="AG73" s="266"/>
    </row>
    <row r="74" spans="1:34" ht="25.5">
      <c r="A74" s="153" t="s">
        <v>132</v>
      </c>
      <c r="B74" s="21" t="s">
        <v>783</v>
      </c>
      <c r="C74" s="21" t="s">
        <v>788</v>
      </c>
      <c r="D74" s="115" t="s">
        <v>594</v>
      </c>
      <c r="E74" s="20" t="s">
        <v>136</v>
      </c>
      <c r="F74" s="11" t="s">
        <v>137</v>
      </c>
      <c r="G74" s="127"/>
      <c r="H74" s="13"/>
      <c r="I74" s="12" t="s">
        <v>33</v>
      </c>
      <c r="J74" s="144" t="s">
        <v>712</v>
      </c>
      <c r="K74" s="89">
        <v>17321000</v>
      </c>
      <c r="L74" s="27">
        <v>0</v>
      </c>
      <c r="M74" s="28">
        <f t="shared" si="47"/>
        <v>17321000</v>
      </c>
      <c r="N74" s="98">
        <v>0</v>
      </c>
      <c r="O74" s="84">
        <v>0</v>
      </c>
      <c r="P74" s="89">
        <f t="shared" si="48"/>
        <v>19455000</v>
      </c>
      <c r="Q74" s="27">
        <f t="shared" si="49"/>
        <v>0</v>
      </c>
      <c r="R74" s="28">
        <f t="shared" si="59"/>
        <v>19455000</v>
      </c>
      <c r="S74" s="89">
        <f t="shared" si="50"/>
        <v>3404.625</v>
      </c>
      <c r="T74" s="299">
        <f t="shared" si="51"/>
        <v>2431.875</v>
      </c>
      <c r="U74" s="27">
        <f t="shared" si="52"/>
        <v>2529.15</v>
      </c>
      <c r="V74" s="300">
        <f t="shared" si="53"/>
        <v>1838.4974999999999</v>
      </c>
      <c r="W74" s="27">
        <f t="shared" si="54"/>
        <v>1108.9349999999999</v>
      </c>
      <c r="X74" s="300">
        <f t="shared" si="55"/>
        <v>906.116625</v>
      </c>
      <c r="Y74" s="301">
        <f t="shared" si="58"/>
        <v>12219.199124999999</v>
      </c>
      <c r="Z74" s="301">
        <f t="shared" si="57"/>
        <v>2566.0318162499998</v>
      </c>
      <c r="AA74" s="262"/>
      <c r="AB74" s="262"/>
      <c r="AC74" s="262"/>
      <c r="AD74" s="262"/>
      <c r="AE74" s="262"/>
      <c r="AF74" s="262"/>
      <c r="AG74" s="266"/>
    </row>
    <row r="75" spans="1:34">
      <c r="A75" s="153" t="s">
        <v>784</v>
      </c>
      <c r="B75" s="21" t="s">
        <v>785</v>
      </c>
      <c r="C75" s="21" t="s">
        <v>788</v>
      </c>
      <c r="D75" s="115" t="s">
        <v>594</v>
      </c>
      <c r="E75" s="20" t="s">
        <v>136</v>
      </c>
      <c r="F75" s="11" t="s">
        <v>137</v>
      </c>
      <c r="G75" s="127"/>
      <c r="H75" s="13"/>
      <c r="I75" s="12" t="s">
        <v>33</v>
      </c>
      <c r="J75" s="144" t="s">
        <v>712</v>
      </c>
      <c r="K75" s="89">
        <v>1636000</v>
      </c>
      <c r="L75" s="27">
        <v>0</v>
      </c>
      <c r="M75" s="28">
        <f t="shared" si="47"/>
        <v>1636000</v>
      </c>
      <c r="N75" s="98">
        <v>0</v>
      </c>
      <c r="O75" s="84">
        <v>0</v>
      </c>
      <c r="P75" s="89">
        <f t="shared" si="48"/>
        <v>1838000</v>
      </c>
      <c r="Q75" s="27">
        <f t="shared" si="49"/>
        <v>0</v>
      </c>
      <c r="R75" s="28">
        <f t="shared" si="59"/>
        <v>1838000</v>
      </c>
      <c r="S75" s="89">
        <f t="shared" si="50"/>
        <v>321.64999999999998</v>
      </c>
      <c r="T75" s="299">
        <f t="shared" si="51"/>
        <v>229.75</v>
      </c>
      <c r="U75" s="27">
        <f t="shared" si="52"/>
        <v>238.94000000000003</v>
      </c>
      <c r="V75" s="300">
        <f t="shared" si="53"/>
        <v>173.691</v>
      </c>
      <c r="W75" s="27">
        <f t="shared" si="54"/>
        <v>104.76599999999999</v>
      </c>
      <c r="X75" s="300">
        <f t="shared" si="55"/>
        <v>85.604849999999985</v>
      </c>
      <c r="Y75" s="301">
        <f t="shared" si="58"/>
        <v>1154.40185</v>
      </c>
      <c r="Z75" s="301">
        <f t="shared" si="57"/>
        <v>242.42438849999999</v>
      </c>
      <c r="AA75" s="263"/>
      <c r="AB75" s="263"/>
      <c r="AC75" s="263"/>
      <c r="AD75" s="263"/>
      <c r="AE75" s="263"/>
      <c r="AF75" s="263"/>
      <c r="AG75" s="267"/>
      <c r="AH75" s="263"/>
    </row>
    <row r="76" spans="1:34">
      <c r="A76" s="153" t="s">
        <v>786</v>
      </c>
      <c r="B76" s="21" t="s">
        <v>782</v>
      </c>
      <c r="C76" s="21" t="s">
        <v>813</v>
      </c>
      <c r="D76" s="115" t="s">
        <v>594</v>
      </c>
      <c r="E76" s="20" t="s">
        <v>136</v>
      </c>
      <c r="F76" s="11" t="s">
        <v>137</v>
      </c>
      <c r="G76" s="127"/>
      <c r="H76" s="13"/>
      <c r="I76" s="12" t="s">
        <v>787</v>
      </c>
      <c r="J76" s="144" t="s">
        <v>712</v>
      </c>
      <c r="K76" s="89">
        <v>815000</v>
      </c>
      <c r="L76" s="27">
        <v>0</v>
      </c>
      <c r="M76" s="28">
        <f t="shared" si="47"/>
        <v>815000</v>
      </c>
      <c r="N76" s="98">
        <v>0</v>
      </c>
      <c r="O76" s="84">
        <v>0</v>
      </c>
      <c r="P76" s="89">
        <f t="shared" si="48"/>
        <v>916000</v>
      </c>
      <c r="Q76" s="27">
        <f t="shared" si="49"/>
        <v>0</v>
      </c>
      <c r="R76" s="28">
        <f t="shared" si="59"/>
        <v>916000</v>
      </c>
      <c r="S76" s="89">
        <f t="shared" si="50"/>
        <v>160.30000000000001</v>
      </c>
      <c r="T76" s="299">
        <f t="shared" si="51"/>
        <v>114.5</v>
      </c>
      <c r="U76" s="27">
        <f t="shared" si="52"/>
        <v>119.08</v>
      </c>
      <c r="V76" s="300">
        <f t="shared" si="53"/>
        <v>86.561999999999998</v>
      </c>
      <c r="W76" s="27">
        <f t="shared" si="54"/>
        <v>52.211999999999989</v>
      </c>
      <c r="X76" s="300">
        <f t="shared" si="55"/>
        <v>42.662700000000001</v>
      </c>
      <c r="Y76" s="301">
        <f t="shared" si="58"/>
        <v>575.31669999999997</v>
      </c>
      <c r="Z76" s="301">
        <f t="shared" si="57"/>
        <v>120.81650699999999</v>
      </c>
      <c r="AA76" s="262"/>
      <c r="AB76" s="262"/>
      <c r="AC76" s="262"/>
      <c r="AD76" s="262"/>
      <c r="AE76" s="262"/>
      <c r="AF76" s="262"/>
      <c r="AG76" s="266"/>
    </row>
    <row r="77" spans="1:34">
      <c r="A77" s="153" t="s">
        <v>131</v>
      </c>
      <c r="B77" s="21" t="s">
        <v>138</v>
      </c>
      <c r="C77" s="21" t="s">
        <v>788</v>
      </c>
      <c r="D77" s="115" t="s">
        <v>594</v>
      </c>
      <c r="E77" s="20" t="s">
        <v>52</v>
      </c>
      <c r="F77" s="11" t="s">
        <v>53</v>
      </c>
      <c r="G77" s="127"/>
      <c r="H77" s="13"/>
      <c r="I77" s="12" t="s">
        <v>33</v>
      </c>
      <c r="J77" s="144" t="s">
        <v>712</v>
      </c>
      <c r="K77" s="89">
        <v>0</v>
      </c>
      <c r="L77" s="27">
        <v>256000</v>
      </c>
      <c r="M77" s="28">
        <f t="shared" si="47"/>
        <v>256000</v>
      </c>
      <c r="N77" s="98">
        <v>0</v>
      </c>
      <c r="O77" s="84">
        <v>0</v>
      </c>
      <c r="P77" s="89">
        <f t="shared" si="48"/>
        <v>0</v>
      </c>
      <c r="Q77" s="27">
        <f t="shared" si="49"/>
        <v>298000</v>
      </c>
      <c r="R77" s="28">
        <f t="shared" si="59"/>
        <v>298000</v>
      </c>
      <c r="S77" s="89">
        <f t="shared" si="50"/>
        <v>52.15</v>
      </c>
      <c r="T77" s="299">
        <f t="shared" si="51"/>
        <v>37.25</v>
      </c>
      <c r="U77" s="27">
        <f t="shared" si="52"/>
        <v>38.74</v>
      </c>
      <c r="V77" s="300">
        <f t="shared" si="53"/>
        <v>28.160999999999994</v>
      </c>
      <c r="W77" s="27">
        <f t="shared" si="54"/>
        <v>16.986000000000001</v>
      </c>
      <c r="X77" s="300">
        <f t="shared" si="55"/>
        <v>13.879349999999999</v>
      </c>
      <c r="Y77" s="301">
        <f t="shared" si="58"/>
        <v>187.16634999999999</v>
      </c>
      <c r="Z77" s="301">
        <f t="shared" si="57"/>
        <v>39.304933499999997</v>
      </c>
      <c r="AA77" s="262"/>
      <c r="AB77" s="262"/>
      <c r="AC77" s="262"/>
      <c r="AD77" s="262"/>
      <c r="AE77" s="262"/>
      <c r="AF77" s="262"/>
      <c r="AG77" s="266"/>
    </row>
    <row r="78" spans="1:34">
      <c r="A78" s="153" t="s">
        <v>139</v>
      </c>
      <c r="B78" s="21" t="s">
        <v>140</v>
      </c>
      <c r="C78" s="21" t="s">
        <v>960</v>
      </c>
      <c r="D78" s="115" t="s">
        <v>594</v>
      </c>
      <c r="E78" s="20" t="s">
        <v>141</v>
      </c>
      <c r="F78" s="11" t="s">
        <v>141</v>
      </c>
      <c r="G78" s="127"/>
      <c r="H78" s="13"/>
      <c r="I78" s="12" t="s">
        <v>142</v>
      </c>
      <c r="J78" s="144" t="s">
        <v>712</v>
      </c>
      <c r="K78" s="89">
        <v>929000</v>
      </c>
      <c r="L78" s="27">
        <v>0</v>
      </c>
      <c r="M78" s="28">
        <f t="shared" si="47"/>
        <v>929000</v>
      </c>
      <c r="N78" s="98">
        <v>0</v>
      </c>
      <c r="O78" s="84">
        <v>0</v>
      </c>
      <c r="P78" s="89">
        <f t="shared" si="48"/>
        <v>1044000</v>
      </c>
      <c r="Q78" s="27">
        <f t="shared" si="49"/>
        <v>0</v>
      </c>
      <c r="R78" s="28">
        <f t="shared" si="59"/>
        <v>1044000</v>
      </c>
      <c r="S78" s="89">
        <f t="shared" si="50"/>
        <v>182.7</v>
      </c>
      <c r="T78" s="299">
        <f t="shared" si="51"/>
        <v>130.5</v>
      </c>
      <c r="U78" s="27">
        <f t="shared" si="52"/>
        <v>135.72</v>
      </c>
      <c r="V78" s="300">
        <f t="shared" si="53"/>
        <v>98.657999999999987</v>
      </c>
      <c r="W78" s="27">
        <f t="shared" si="54"/>
        <v>59.50800000000001</v>
      </c>
      <c r="X78" s="300">
        <f t="shared" si="55"/>
        <v>48.624299999999998</v>
      </c>
      <c r="Y78" s="301">
        <f t="shared" si="58"/>
        <v>655.71029999999996</v>
      </c>
      <c r="Z78" s="301">
        <f t="shared" si="57"/>
        <v>137.699163</v>
      </c>
      <c r="AA78" s="262"/>
      <c r="AB78" s="262"/>
      <c r="AC78" s="262"/>
      <c r="AD78" s="262"/>
      <c r="AE78" s="262"/>
      <c r="AF78" s="262"/>
      <c r="AG78" s="266"/>
    </row>
    <row r="79" spans="1:34">
      <c r="A79" s="153" t="s">
        <v>143</v>
      </c>
      <c r="B79" s="21"/>
      <c r="C79" s="21" t="s">
        <v>960</v>
      </c>
      <c r="D79" s="115" t="s">
        <v>594</v>
      </c>
      <c r="E79" s="20" t="s">
        <v>141</v>
      </c>
      <c r="F79" s="11" t="s">
        <v>141</v>
      </c>
      <c r="G79" s="127"/>
      <c r="H79" s="13"/>
      <c r="I79" s="12" t="s">
        <v>144</v>
      </c>
      <c r="J79" s="144" t="s">
        <v>712</v>
      </c>
      <c r="K79" s="89">
        <v>134000</v>
      </c>
      <c r="L79" s="27">
        <v>0</v>
      </c>
      <c r="M79" s="28">
        <f t="shared" si="47"/>
        <v>134000</v>
      </c>
      <c r="N79" s="98">
        <v>0</v>
      </c>
      <c r="O79" s="84">
        <v>0</v>
      </c>
      <c r="P79" s="89">
        <f t="shared" si="48"/>
        <v>151000</v>
      </c>
      <c r="Q79" s="27">
        <f t="shared" si="49"/>
        <v>0</v>
      </c>
      <c r="R79" s="28">
        <f t="shared" si="59"/>
        <v>151000</v>
      </c>
      <c r="S79" s="89">
        <f t="shared" si="50"/>
        <v>26.425000000000001</v>
      </c>
      <c r="T79" s="299">
        <f t="shared" si="51"/>
        <v>18.875</v>
      </c>
      <c r="U79" s="27">
        <f t="shared" si="52"/>
        <v>19.630000000000003</v>
      </c>
      <c r="V79" s="300">
        <f t="shared" si="53"/>
        <v>14.269500000000001</v>
      </c>
      <c r="W79" s="27">
        <f t="shared" si="54"/>
        <v>8.6069999999999975</v>
      </c>
      <c r="X79" s="300">
        <f t="shared" si="55"/>
        <v>7.0328249999999999</v>
      </c>
      <c r="Y79" s="301">
        <f t="shared" si="58"/>
        <v>94.839325000000002</v>
      </c>
      <c r="Z79" s="301">
        <f t="shared" si="57"/>
        <v>19.916258249999998</v>
      </c>
      <c r="AA79" s="262"/>
      <c r="AB79" s="262"/>
      <c r="AC79" s="262"/>
      <c r="AD79" s="262"/>
      <c r="AE79" s="262"/>
      <c r="AF79" s="262"/>
      <c r="AG79" s="266"/>
    </row>
    <row r="80" spans="1:34" s="2" customFormat="1" ht="25.5">
      <c r="A80" s="153" t="s">
        <v>124</v>
      </c>
      <c r="B80" s="21" t="s">
        <v>145</v>
      </c>
      <c r="C80" s="21" t="s">
        <v>788</v>
      </c>
      <c r="D80" s="115" t="s">
        <v>594</v>
      </c>
      <c r="E80" s="20" t="s">
        <v>52</v>
      </c>
      <c r="F80" s="11" t="s">
        <v>81</v>
      </c>
      <c r="G80" s="127"/>
      <c r="H80" s="13"/>
      <c r="I80" s="12" t="s">
        <v>146</v>
      </c>
      <c r="J80" s="144" t="s">
        <v>712</v>
      </c>
      <c r="K80" s="89">
        <v>0</v>
      </c>
      <c r="L80" s="27">
        <v>29000</v>
      </c>
      <c r="M80" s="28">
        <f t="shared" si="47"/>
        <v>29000</v>
      </c>
      <c r="N80" s="98">
        <v>0</v>
      </c>
      <c r="O80" s="84">
        <v>0</v>
      </c>
      <c r="P80" s="89">
        <f t="shared" si="48"/>
        <v>0</v>
      </c>
      <c r="Q80" s="27">
        <f t="shared" si="49"/>
        <v>34000</v>
      </c>
      <c r="R80" s="28">
        <f t="shared" si="59"/>
        <v>34000</v>
      </c>
      <c r="S80" s="89">
        <f t="shared" si="50"/>
        <v>5.95</v>
      </c>
      <c r="T80" s="299">
        <f t="shared" si="51"/>
        <v>4.25</v>
      </c>
      <c r="U80" s="27">
        <f t="shared" si="52"/>
        <v>4.4200000000000008</v>
      </c>
      <c r="V80" s="300">
        <f t="shared" si="53"/>
        <v>3.2129999999999996</v>
      </c>
      <c r="W80" s="27">
        <f t="shared" si="54"/>
        <v>1.9379999999999999</v>
      </c>
      <c r="X80" s="300">
        <f t="shared" si="55"/>
        <v>1.58355</v>
      </c>
      <c r="Y80" s="301">
        <f t="shared" si="58"/>
        <v>21.35455</v>
      </c>
      <c r="Z80" s="301">
        <f t="shared" si="57"/>
        <v>4.4844555000000001</v>
      </c>
      <c r="AA80" s="262"/>
      <c r="AB80" s="262"/>
      <c r="AC80" s="262"/>
      <c r="AD80" s="262"/>
      <c r="AE80" s="262"/>
      <c r="AF80" s="262"/>
      <c r="AG80" s="266"/>
      <c r="AH80" s="262"/>
    </row>
    <row r="81" spans="1:34">
      <c r="A81" s="153" t="s">
        <v>148</v>
      </c>
      <c r="B81" s="21" t="s">
        <v>147</v>
      </c>
      <c r="C81" s="21" t="s">
        <v>788</v>
      </c>
      <c r="D81" s="115" t="s">
        <v>594</v>
      </c>
      <c r="E81" s="20" t="s">
        <v>80</v>
      </c>
      <c r="F81" s="11" t="s">
        <v>81</v>
      </c>
      <c r="G81" s="127"/>
      <c r="H81" s="13"/>
      <c r="I81" s="12" t="s">
        <v>33</v>
      </c>
      <c r="J81" s="144" t="s">
        <v>712</v>
      </c>
      <c r="K81" s="89">
        <v>0</v>
      </c>
      <c r="L81" s="27">
        <v>46000</v>
      </c>
      <c r="M81" s="28">
        <f t="shared" si="47"/>
        <v>46000</v>
      </c>
      <c r="N81" s="98">
        <v>0</v>
      </c>
      <c r="O81" s="84">
        <v>0</v>
      </c>
      <c r="P81" s="89">
        <f t="shared" si="48"/>
        <v>0</v>
      </c>
      <c r="Q81" s="27">
        <f t="shared" si="49"/>
        <v>54000</v>
      </c>
      <c r="R81" s="28">
        <f t="shared" si="59"/>
        <v>54000</v>
      </c>
      <c r="S81" s="89">
        <f t="shared" si="50"/>
        <v>9.4499999999999993</v>
      </c>
      <c r="T81" s="299">
        <f t="shared" si="51"/>
        <v>6.75</v>
      </c>
      <c r="U81" s="27">
        <f t="shared" si="52"/>
        <v>7.0200000000000005</v>
      </c>
      <c r="V81" s="300">
        <f t="shared" si="53"/>
        <v>5.1030000000000006</v>
      </c>
      <c r="W81" s="27">
        <f t="shared" si="54"/>
        <v>3.0779999999999998</v>
      </c>
      <c r="X81" s="300">
        <f t="shared" si="55"/>
        <v>2.51505</v>
      </c>
      <c r="Y81" s="301">
        <f t="shared" si="58"/>
        <v>33.916049999999998</v>
      </c>
      <c r="Z81" s="301">
        <f t="shared" si="57"/>
        <v>7.1223704999999997</v>
      </c>
      <c r="AA81" s="262"/>
      <c r="AB81" s="262"/>
      <c r="AC81" s="262"/>
      <c r="AD81" s="262"/>
      <c r="AE81" s="262"/>
      <c r="AF81" s="262"/>
      <c r="AG81" s="266"/>
    </row>
    <row r="82" spans="1:34">
      <c r="A82" s="153" t="s">
        <v>148</v>
      </c>
      <c r="B82" s="21" t="s">
        <v>149</v>
      </c>
      <c r="C82" s="21" t="s">
        <v>788</v>
      </c>
      <c r="D82" s="115" t="s">
        <v>594</v>
      </c>
      <c r="E82" s="20" t="s">
        <v>80</v>
      </c>
      <c r="F82" s="11" t="s">
        <v>81</v>
      </c>
      <c r="G82" s="127"/>
      <c r="H82" s="13"/>
      <c r="I82" s="12" t="s">
        <v>33</v>
      </c>
      <c r="J82" s="144" t="s">
        <v>712</v>
      </c>
      <c r="K82" s="89">
        <v>0</v>
      </c>
      <c r="L82" s="27">
        <v>114000</v>
      </c>
      <c r="M82" s="28">
        <f t="shared" si="47"/>
        <v>114000</v>
      </c>
      <c r="N82" s="98">
        <v>0</v>
      </c>
      <c r="O82" s="84">
        <v>0</v>
      </c>
      <c r="P82" s="89">
        <f t="shared" si="48"/>
        <v>0</v>
      </c>
      <c r="Q82" s="27">
        <f t="shared" si="49"/>
        <v>133000</v>
      </c>
      <c r="R82" s="28">
        <f t="shared" si="59"/>
        <v>133000</v>
      </c>
      <c r="S82" s="89">
        <f t="shared" si="50"/>
        <v>23.274999999999999</v>
      </c>
      <c r="T82" s="299">
        <f t="shared" si="51"/>
        <v>16.625</v>
      </c>
      <c r="U82" s="27">
        <f t="shared" si="52"/>
        <v>17.290000000000003</v>
      </c>
      <c r="V82" s="300">
        <f t="shared" si="53"/>
        <v>12.568499999999998</v>
      </c>
      <c r="W82" s="27">
        <f t="shared" si="54"/>
        <v>7.5810000000000004</v>
      </c>
      <c r="X82" s="300">
        <f t="shared" si="55"/>
        <v>6.1944749999999997</v>
      </c>
      <c r="Y82" s="301">
        <f t="shared" si="58"/>
        <v>83.533974999999998</v>
      </c>
      <c r="Z82" s="301">
        <f t="shared" si="57"/>
        <v>17.542134749999999</v>
      </c>
      <c r="AA82" s="262"/>
      <c r="AB82" s="262"/>
      <c r="AC82" s="262"/>
      <c r="AD82" s="262"/>
      <c r="AE82" s="262"/>
      <c r="AF82" s="262"/>
      <c r="AG82" s="266"/>
    </row>
    <row r="83" spans="1:34" ht="25.5">
      <c r="A83" s="153" t="s">
        <v>150</v>
      </c>
      <c r="B83" s="21" t="s">
        <v>151</v>
      </c>
      <c r="C83" s="21" t="s">
        <v>814</v>
      </c>
      <c r="D83" s="115" t="s">
        <v>594</v>
      </c>
      <c r="E83" s="20" t="s">
        <v>80</v>
      </c>
      <c r="F83" s="11" t="s">
        <v>81</v>
      </c>
      <c r="G83" s="127"/>
      <c r="H83" s="13"/>
      <c r="I83" s="12" t="s">
        <v>152</v>
      </c>
      <c r="J83" s="144" t="s">
        <v>712</v>
      </c>
      <c r="K83" s="89">
        <v>535000</v>
      </c>
      <c r="L83" s="27">
        <v>0</v>
      </c>
      <c r="M83" s="28">
        <f t="shared" si="47"/>
        <v>535000</v>
      </c>
      <c r="N83" s="98">
        <v>0</v>
      </c>
      <c r="O83" s="84">
        <v>0</v>
      </c>
      <c r="P83" s="89">
        <f t="shared" si="48"/>
        <v>601000</v>
      </c>
      <c r="Q83" s="27">
        <f t="shared" si="49"/>
        <v>0</v>
      </c>
      <c r="R83" s="28">
        <f t="shared" si="59"/>
        <v>601000</v>
      </c>
      <c r="S83" s="89">
        <f t="shared" si="50"/>
        <v>105.175</v>
      </c>
      <c r="T83" s="299">
        <f t="shared" si="51"/>
        <v>75.125</v>
      </c>
      <c r="U83" s="27">
        <f t="shared" si="52"/>
        <v>78.13</v>
      </c>
      <c r="V83" s="300">
        <f t="shared" si="53"/>
        <v>56.794499999999999</v>
      </c>
      <c r="W83" s="27">
        <f t="shared" si="54"/>
        <v>34.256999999999998</v>
      </c>
      <c r="X83" s="300">
        <f t="shared" si="55"/>
        <v>27.991575000000001</v>
      </c>
      <c r="Y83" s="301">
        <f t="shared" si="58"/>
        <v>377.47307500000005</v>
      </c>
      <c r="Z83" s="301">
        <f t="shared" si="57"/>
        <v>79.269345750000014</v>
      </c>
      <c r="AA83" s="262"/>
      <c r="AB83" s="262"/>
      <c r="AC83" s="262"/>
      <c r="AD83" s="262"/>
      <c r="AE83" s="262"/>
      <c r="AF83" s="262"/>
      <c r="AG83" s="266"/>
    </row>
    <row r="84" spans="1:34" ht="13.5" thickBot="1">
      <c r="A84" s="156" t="s">
        <v>27</v>
      </c>
      <c r="B84" s="91"/>
      <c r="C84" s="91"/>
      <c r="D84" s="113"/>
      <c r="E84" s="92"/>
      <c r="F84" s="92"/>
      <c r="G84" s="93"/>
      <c r="H84" s="93"/>
      <c r="I84" s="93"/>
      <c r="J84" s="93"/>
      <c r="K84" s="96">
        <f>SUM(K64:K83)</f>
        <v>114915000</v>
      </c>
      <c r="L84" s="94">
        <f>SUM(L64:L83)</f>
        <v>3685000</v>
      </c>
      <c r="M84" s="94">
        <f>SUM(M64:M83)</f>
        <v>118600000</v>
      </c>
      <c r="N84" s="97">
        <f t="shared" ref="N84:P84" si="60">SUM(N64:N83)</f>
        <v>0</v>
      </c>
      <c r="O84" s="94">
        <f t="shared" si="60"/>
        <v>0</v>
      </c>
      <c r="P84" s="94">
        <f t="shared" si="60"/>
        <v>129075000</v>
      </c>
      <c r="Q84" s="94">
        <f>SUM(Q64:Q83)</f>
        <v>4292000</v>
      </c>
      <c r="R84" s="94">
        <f>SUM(R64:R83)</f>
        <v>133367000</v>
      </c>
      <c r="S84" s="96">
        <f t="shared" ref="S84:Z84" si="61">SUM(S64:S83)</f>
        <v>23339.225000000002</v>
      </c>
      <c r="T84" s="302">
        <f t="shared" si="61"/>
        <v>16670.875</v>
      </c>
      <c r="U84" s="303">
        <f t="shared" si="61"/>
        <v>17337.710000000006</v>
      </c>
      <c r="V84" s="303">
        <f t="shared" si="61"/>
        <v>12603.181499999995</v>
      </c>
      <c r="W84" s="303">
        <f t="shared" si="61"/>
        <v>7601.9189999999981</v>
      </c>
      <c r="X84" s="303">
        <f t="shared" si="61"/>
        <v>6211.5680249999996</v>
      </c>
      <c r="Y84" s="302">
        <f t="shared" si="61"/>
        <v>83764.47852499997</v>
      </c>
      <c r="Z84" s="302">
        <f t="shared" si="61"/>
        <v>17590.540490249998</v>
      </c>
      <c r="AA84" s="263"/>
      <c r="AB84" s="263"/>
      <c r="AC84" s="263"/>
      <c r="AD84" s="263"/>
      <c r="AE84" s="263"/>
      <c r="AF84" s="263"/>
      <c r="AG84" s="267"/>
      <c r="AH84" s="263"/>
    </row>
    <row r="85" spans="1:34" ht="16.5" thickTop="1">
      <c r="A85" s="6" t="s">
        <v>153</v>
      </c>
      <c r="B85" s="14"/>
      <c r="C85" s="14"/>
      <c r="D85" s="114"/>
      <c r="E85" s="15"/>
      <c r="F85" s="15"/>
      <c r="G85" s="16"/>
      <c r="H85" s="16"/>
      <c r="I85" s="16"/>
      <c r="J85" s="16"/>
      <c r="K85" s="25"/>
      <c r="L85" s="25"/>
      <c r="M85" s="26"/>
      <c r="N85" s="85"/>
      <c r="O85" s="85"/>
      <c r="P85" s="85"/>
      <c r="Q85" s="25"/>
      <c r="R85" s="26"/>
      <c r="S85" s="54"/>
      <c r="T85" s="54"/>
      <c r="U85" s="54"/>
      <c r="V85" s="54"/>
      <c r="W85" s="54"/>
      <c r="X85" s="54"/>
      <c r="Y85" s="304"/>
      <c r="Z85" s="304"/>
      <c r="AA85" s="263"/>
      <c r="AB85" s="263"/>
      <c r="AC85" s="263"/>
      <c r="AD85" s="263"/>
      <c r="AE85" s="263"/>
      <c r="AF85" s="263"/>
      <c r="AG85" s="267"/>
      <c r="AH85" s="263"/>
    </row>
    <row r="86" spans="1:34" ht="13.5" customHeight="1">
      <c r="A86" s="153" t="s">
        <v>154</v>
      </c>
      <c r="B86" s="21" t="s">
        <v>648</v>
      </c>
      <c r="C86" s="21" t="s">
        <v>976</v>
      </c>
      <c r="D86" s="115"/>
      <c r="E86" s="20"/>
      <c r="F86" s="11"/>
      <c r="G86" s="127"/>
      <c r="H86" s="13"/>
      <c r="I86" s="12" t="s">
        <v>155</v>
      </c>
      <c r="J86" s="144" t="s">
        <v>712</v>
      </c>
      <c r="K86" s="89">
        <v>133000</v>
      </c>
      <c r="L86" s="27">
        <v>0</v>
      </c>
      <c r="M86" s="28">
        <f>K86+L86</f>
        <v>133000</v>
      </c>
      <c r="N86" s="98">
        <v>0</v>
      </c>
      <c r="O86" s="84">
        <v>0</v>
      </c>
      <c r="P86" s="89">
        <f t="shared" ref="P86" si="62">IF(J86="TG",ROUNDUP((K86+N86)*($L$6/$K$6),-3),ROUNDUP((K86+N86)*($L$8/$K$8),-3))</f>
        <v>150000</v>
      </c>
      <c r="Q86" s="27">
        <f>ROUNDUP((L86+O86)*($L$7/$K$7),-3)</f>
        <v>0</v>
      </c>
      <c r="R86" s="28">
        <f>P86+Q86</f>
        <v>150000</v>
      </c>
      <c r="S86" s="89">
        <f>(R86*$G$6/1000)*$S$15</f>
        <v>26.25</v>
      </c>
      <c r="T86" s="299">
        <f>(R86*$G$7/1000)*$T$15</f>
        <v>18.75</v>
      </c>
      <c r="U86" s="27">
        <f>(R86*$G$8/1000)*$U$15</f>
        <v>19.5</v>
      </c>
      <c r="V86" s="300">
        <f>(R86*$G$9/1000)*$V$15</f>
        <v>14.174999999999999</v>
      </c>
      <c r="W86" s="27">
        <f>(R86*$G$10/1000)*$W$15</f>
        <v>8.5499999999999989</v>
      </c>
      <c r="X86" s="300">
        <f>(R86*$G$11/1000)*$X$15</f>
        <v>6.9862500000000001</v>
      </c>
      <c r="Y86" s="301">
        <f t="shared" ref="Y86" si="63">SUM(S86:X86)</f>
        <v>94.211249999999993</v>
      </c>
      <c r="Z86" s="301">
        <f>Y86*$D$7</f>
        <v>19.784362499999997</v>
      </c>
      <c r="AA86" s="263"/>
      <c r="AB86" s="263"/>
      <c r="AC86" s="263"/>
      <c r="AD86" s="263"/>
      <c r="AE86" s="263"/>
      <c r="AF86" s="263"/>
      <c r="AG86" s="267"/>
      <c r="AH86" s="263"/>
    </row>
    <row r="87" spans="1:34" ht="13.5" thickBot="1">
      <c r="A87" s="156" t="s">
        <v>27</v>
      </c>
      <c r="B87" s="91"/>
      <c r="C87" s="91"/>
      <c r="D87" s="113"/>
      <c r="E87" s="92"/>
      <c r="F87" s="92"/>
      <c r="G87" s="93"/>
      <c r="H87" s="93"/>
      <c r="I87" s="93"/>
      <c r="J87" s="93"/>
      <c r="K87" s="96">
        <f>SUM(K86)</f>
        <v>133000</v>
      </c>
      <c r="L87" s="94">
        <f>SUM(L86)</f>
        <v>0</v>
      </c>
      <c r="M87" s="94">
        <f>SUM(M86)</f>
        <v>133000</v>
      </c>
      <c r="N87" s="97">
        <f t="shared" ref="N87:P87" si="64">SUM(N86)</f>
        <v>0</v>
      </c>
      <c r="O87" s="94">
        <f t="shared" si="64"/>
        <v>0</v>
      </c>
      <c r="P87" s="94">
        <f t="shared" si="64"/>
        <v>150000</v>
      </c>
      <c r="Q87" s="94">
        <f>SUM(Q86)</f>
        <v>0</v>
      </c>
      <c r="R87" s="94">
        <f>SUM(R86)</f>
        <v>150000</v>
      </c>
      <c r="S87" s="96">
        <f t="shared" ref="S87:Z87" si="65">SUM(S86)</f>
        <v>26.25</v>
      </c>
      <c r="T87" s="302">
        <f t="shared" si="65"/>
        <v>18.75</v>
      </c>
      <c r="U87" s="303">
        <f t="shared" si="65"/>
        <v>19.5</v>
      </c>
      <c r="V87" s="303">
        <f t="shared" si="65"/>
        <v>14.174999999999999</v>
      </c>
      <c r="W87" s="303">
        <f t="shared" si="65"/>
        <v>8.5499999999999989</v>
      </c>
      <c r="X87" s="303">
        <f t="shared" si="65"/>
        <v>6.9862500000000001</v>
      </c>
      <c r="Y87" s="302">
        <f t="shared" si="65"/>
        <v>94.211249999999993</v>
      </c>
      <c r="Z87" s="302">
        <f t="shared" si="65"/>
        <v>19.784362499999997</v>
      </c>
      <c r="AA87" s="263"/>
      <c r="AB87" s="263"/>
      <c r="AC87" s="263"/>
      <c r="AD87" s="263"/>
      <c r="AE87" s="263"/>
      <c r="AF87" s="263"/>
      <c r="AG87" s="267"/>
      <c r="AH87" s="263"/>
    </row>
    <row r="88" spans="1:34" ht="16.5" thickTop="1">
      <c r="A88" s="6" t="s">
        <v>156</v>
      </c>
      <c r="B88" s="14"/>
      <c r="C88" s="14"/>
      <c r="D88" s="114"/>
      <c r="E88" s="15"/>
      <c r="F88" s="15"/>
      <c r="G88" s="16"/>
      <c r="H88" s="16"/>
      <c r="I88" s="16"/>
      <c r="J88" s="16"/>
      <c r="K88" s="25"/>
      <c r="L88" s="25"/>
      <c r="M88" s="26"/>
      <c r="N88" s="85"/>
      <c r="O88" s="85"/>
      <c r="P88" s="85"/>
      <c r="Q88" s="25"/>
      <c r="R88" s="26"/>
      <c r="S88" s="54"/>
      <c r="T88" s="54"/>
      <c r="U88" s="54"/>
      <c r="V88" s="54"/>
      <c r="W88" s="54"/>
      <c r="X88" s="54"/>
      <c r="Y88" s="304"/>
      <c r="Z88" s="304"/>
      <c r="AA88" s="263"/>
      <c r="AB88" s="263"/>
      <c r="AC88" s="263"/>
      <c r="AD88" s="263"/>
      <c r="AE88" s="263"/>
      <c r="AF88" s="263"/>
      <c r="AG88" s="267"/>
      <c r="AH88" s="263"/>
    </row>
    <row r="89" spans="1:34" s="2" customFormat="1" ht="25.5">
      <c r="A89" s="153" t="s">
        <v>157</v>
      </c>
      <c r="B89" s="21" t="s">
        <v>651</v>
      </c>
      <c r="C89" s="21" t="s">
        <v>815</v>
      </c>
      <c r="D89" s="115"/>
      <c r="E89" s="20" t="s">
        <v>52</v>
      </c>
      <c r="F89" s="11" t="s">
        <v>53</v>
      </c>
      <c r="G89" s="127"/>
      <c r="H89" s="13"/>
      <c r="I89" s="12" t="s">
        <v>158</v>
      </c>
      <c r="J89" s="144" t="s">
        <v>712</v>
      </c>
      <c r="K89" s="89">
        <v>3211000</v>
      </c>
      <c r="L89" s="27">
        <v>0</v>
      </c>
      <c r="M89" s="28">
        <f t="shared" ref="M89:M109" si="66">SUM(K89+L89)</f>
        <v>3211000</v>
      </c>
      <c r="N89" s="98">
        <v>0</v>
      </c>
      <c r="O89" s="84">
        <v>0</v>
      </c>
      <c r="P89" s="89">
        <f t="shared" ref="P89:P109" si="67">IF(J89="TG",ROUNDUP((K89+N89)*($L$6/$K$6),-3),ROUNDUP((K89+N89)*($L$8/$K$8),-3))</f>
        <v>3607000</v>
      </c>
      <c r="Q89" s="27">
        <f t="shared" ref="Q89:Q109" si="68">ROUNDUP((L89+O89)*($L$7/$K$7),-3)</f>
        <v>0</v>
      </c>
      <c r="R89" s="28">
        <f t="shared" si="59"/>
        <v>3607000</v>
      </c>
      <c r="S89" s="89">
        <f t="shared" ref="S89:S109" si="69">(R89*$G$6/1000)*$S$15</f>
        <v>631.22500000000002</v>
      </c>
      <c r="T89" s="299">
        <f t="shared" ref="T89:T109" si="70">(R89*$G$7/1000)*$T$15</f>
        <v>450.875</v>
      </c>
      <c r="U89" s="27">
        <f t="shared" ref="U89:U109" si="71">(R89*$G$8/1000)*$U$15</f>
        <v>468.91000000000008</v>
      </c>
      <c r="V89" s="300">
        <f t="shared" ref="V89:V109" si="72">(R89*$G$9/1000)*$V$15</f>
        <v>340.86150000000004</v>
      </c>
      <c r="W89" s="27">
        <f t="shared" ref="W89:W109" si="73">(R89*$G$10/1000)*$W$15</f>
        <v>205.59899999999999</v>
      </c>
      <c r="X89" s="300">
        <f t="shared" ref="X89:X109" si="74">(R89*$G$11/1000)*$X$15</f>
        <v>167.996025</v>
      </c>
      <c r="Y89" s="301">
        <f t="shared" ref="Y89" si="75">SUM(S89:X89)</f>
        <v>2265.4665249999998</v>
      </c>
      <c r="Z89" s="301">
        <f t="shared" ref="Z89:Z109" si="76">Y89*$D$7</f>
        <v>475.74797024999992</v>
      </c>
      <c r="AA89" s="263"/>
      <c r="AB89" s="263"/>
      <c r="AC89" s="263"/>
      <c r="AD89" s="263"/>
      <c r="AE89" s="263"/>
      <c r="AF89" s="263"/>
      <c r="AG89" s="267"/>
      <c r="AH89" s="263"/>
    </row>
    <row r="90" spans="1:34" s="2" customFormat="1" ht="25.5">
      <c r="A90" s="153" t="s">
        <v>157</v>
      </c>
      <c r="B90" s="21" t="s">
        <v>652</v>
      </c>
      <c r="C90" s="21" t="s">
        <v>815</v>
      </c>
      <c r="D90" s="115"/>
      <c r="E90" s="20" t="s">
        <v>52</v>
      </c>
      <c r="F90" s="11" t="s">
        <v>53</v>
      </c>
      <c r="G90" s="127"/>
      <c r="H90" s="13"/>
      <c r="I90" s="12" t="s">
        <v>158</v>
      </c>
      <c r="J90" s="144" t="s">
        <v>712</v>
      </c>
      <c r="K90" s="89">
        <v>3345000</v>
      </c>
      <c r="L90" s="27">
        <v>0</v>
      </c>
      <c r="M90" s="28">
        <f t="shared" si="66"/>
        <v>3345000</v>
      </c>
      <c r="N90" s="98">
        <v>0</v>
      </c>
      <c r="O90" s="84">
        <v>0</v>
      </c>
      <c r="P90" s="89">
        <f t="shared" si="67"/>
        <v>3758000</v>
      </c>
      <c r="Q90" s="27">
        <f t="shared" si="68"/>
        <v>0</v>
      </c>
      <c r="R90" s="28">
        <f t="shared" si="59"/>
        <v>3758000</v>
      </c>
      <c r="S90" s="89">
        <f t="shared" si="69"/>
        <v>657.65</v>
      </c>
      <c r="T90" s="299">
        <f t="shared" si="70"/>
        <v>469.75</v>
      </c>
      <c r="U90" s="27">
        <f t="shared" si="71"/>
        <v>488.53999999999996</v>
      </c>
      <c r="V90" s="300">
        <f t="shared" si="72"/>
        <v>355.13100000000003</v>
      </c>
      <c r="W90" s="27">
        <f t="shared" si="73"/>
        <v>214.20600000000002</v>
      </c>
      <c r="X90" s="300">
        <f t="shared" si="74"/>
        <v>175.02884999999998</v>
      </c>
      <c r="Y90" s="301">
        <f t="shared" ref="Y90:Y109" si="77">SUM(S90:X90)</f>
        <v>2360.3058500000002</v>
      </c>
      <c r="Z90" s="301">
        <f t="shared" si="76"/>
        <v>495.66422850000004</v>
      </c>
      <c r="AA90" s="263"/>
      <c r="AB90" s="263"/>
      <c r="AC90" s="263"/>
      <c r="AD90" s="263"/>
      <c r="AE90" s="263"/>
      <c r="AF90" s="263"/>
      <c r="AG90" s="267"/>
      <c r="AH90" s="263"/>
    </row>
    <row r="91" spans="1:34" s="2" customFormat="1" ht="25.5">
      <c r="A91" s="153" t="s">
        <v>157</v>
      </c>
      <c r="B91" s="21" t="s">
        <v>653</v>
      </c>
      <c r="C91" s="21" t="s">
        <v>815</v>
      </c>
      <c r="D91" s="115"/>
      <c r="E91" s="20" t="s">
        <v>52</v>
      </c>
      <c r="F91" s="11" t="s">
        <v>53</v>
      </c>
      <c r="G91" s="127"/>
      <c r="H91" s="13"/>
      <c r="I91" s="12" t="s">
        <v>158</v>
      </c>
      <c r="J91" s="144" t="s">
        <v>712</v>
      </c>
      <c r="K91" s="89">
        <v>186000</v>
      </c>
      <c r="L91" s="27">
        <v>0</v>
      </c>
      <c r="M91" s="28">
        <f t="shared" si="66"/>
        <v>186000</v>
      </c>
      <c r="N91" s="98">
        <v>0</v>
      </c>
      <c r="O91" s="84">
        <v>0</v>
      </c>
      <c r="P91" s="89">
        <f t="shared" si="67"/>
        <v>209000</v>
      </c>
      <c r="Q91" s="27">
        <f t="shared" si="68"/>
        <v>0</v>
      </c>
      <c r="R91" s="28">
        <f t="shared" si="59"/>
        <v>209000</v>
      </c>
      <c r="S91" s="89">
        <f t="shared" si="69"/>
        <v>36.575000000000003</v>
      </c>
      <c r="T91" s="299">
        <f t="shared" si="70"/>
        <v>26.125</v>
      </c>
      <c r="U91" s="27">
        <f t="shared" si="71"/>
        <v>27.17</v>
      </c>
      <c r="V91" s="300">
        <f t="shared" si="72"/>
        <v>19.750500000000002</v>
      </c>
      <c r="W91" s="27">
        <f t="shared" si="73"/>
        <v>11.912999999999998</v>
      </c>
      <c r="X91" s="300">
        <f t="shared" si="74"/>
        <v>9.7341749999999987</v>
      </c>
      <c r="Y91" s="301">
        <f t="shared" si="77"/>
        <v>131.267675</v>
      </c>
      <c r="Z91" s="301">
        <f t="shared" si="76"/>
        <v>27.566211749999997</v>
      </c>
      <c r="AA91" s="263"/>
      <c r="AB91" s="263"/>
      <c r="AC91" s="263"/>
      <c r="AD91" s="263"/>
      <c r="AE91" s="263"/>
      <c r="AF91" s="263"/>
      <c r="AG91" s="267"/>
      <c r="AH91" s="263"/>
    </row>
    <row r="92" spans="1:34" s="2" customFormat="1" ht="25.5">
      <c r="A92" s="153" t="s">
        <v>157</v>
      </c>
      <c r="B92" s="21" t="s">
        <v>654</v>
      </c>
      <c r="C92" s="21" t="s">
        <v>815</v>
      </c>
      <c r="D92" s="115"/>
      <c r="E92" s="20" t="s">
        <v>52</v>
      </c>
      <c r="F92" s="11" t="s">
        <v>53</v>
      </c>
      <c r="G92" s="127"/>
      <c r="H92" s="13"/>
      <c r="I92" s="12" t="s">
        <v>158</v>
      </c>
      <c r="J92" s="144" t="s">
        <v>712</v>
      </c>
      <c r="K92" s="89">
        <v>670000</v>
      </c>
      <c r="L92" s="27">
        <v>0</v>
      </c>
      <c r="M92" s="28">
        <f t="shared" si="66"/>
        <v>670000</v>
      </c>
      <c r="N92" s="98">
        <v>0</v>
      </c>
      <c r="O92" s="84">
        <v>0</v>
      </c>
      <c r="P92" s="89">
        <f t="shared" si="67"/>
        <v>753000</v>
      </c>
      <c r="Q92" s="27">
        <f t="shared" si="68"/>
        <v>0</v>
      </c>
      <c r="R92" s="28">
        <f t="shared" si="59"/>
        <v>753000</v>
      </c>
      <c r="S92" s="89">
        <f t="shared" si="69"/>
        <v>131.77500000000001</v>
      </c>
      <c r="T92" s="299">
        <f t="shared" si="70"/>
        <v>94.125</v>
      </c>
      <c r="U92" s="27">
        <f t="shared" si="71"/>
        <v>97.89</v>
      </c>
      <c r="V92" s="300">
        <f t="shared" si="72"/>
        <v>71.158499999999989</v>
      </c>
      <c r="W92" s="27">
        <f t="shared" si="73"/>
        <v>42.920999999999992</v>
      </c>
      <c r="X92" s="300">
        <f t="shared" si="74"/>
        <v>35.070974999999997</v>
      </c>
      <c r="Y92" s="301">
        <f t="shared" si="77"/>
        <v>472.94047499999999</v>
      </c>
      <c r="Z92" s="301">
        <f t="shared" si="76"/>
        <v>99.317499749999996</v>
      </c>
      <c r="AA92" s="263"/>
      <c r="AB92" s="263"/>
      <c r="AC92" s="263"/>
      <c r="AD92" s="263"/>
      <c r="AE92" s="263"/>
      <c r="AF92" s="263"/>
      <c r="AG92" s="267"/>
      <c r="AH92" s="263"/>
    </row>
    <row r="93" spans="1:34" s="2" customFormat="1" ht="25.5">
      <c r="A93" s="153" t="s">
        <v>157</v>
      </c>
      <c r="B93" s="21" t="s">
        <v>655</v>
      </c>
      <c r="C93" s="21" t="s">
        <v>815</v>
      </c>
      <c r="D93" s="115"/>
      <c r="E93" s="20" t="s">
        <v>52</v>
      </c>
      <c r="F93" s="11" t="s">
        <v>53</v>
      </c>
      <c r="G93" s="127"/>
      <c r="H93" s="13"/>
      <c r="I93" s="12" t="s">
        <v>158</v>
      </c>
      <c r="J93" s="144" t="s">
        <v>712</v>
      </c>
      <c r="K93" s="89">
        <v>1564000</v>
      </c>
      <c r="L93" s="27">
        <v>0</v>
      </c>
      <c r="M93" s="28">
        <f t="shared" si="66"/>
        <v>1564000</v>
      </c>
      <c r="N93" s="98">
        <v>0</v>
      </c>
      <c r="O93" s="84">
        <v>0</v>
      </c>
      <c r="P93" s="89">
        <f t="shared" si="67"/>
        <v>1757000</v>
      </c>
      <c r="Q93" s="27">
        <f t="shared" si="68"/>
        <v>0</v>
      </c>
      <c r="R93" s="28">
        <f t="shared" si="59"/>
        <v>1757000</v>
      </c>
      <c r="S93" s="89">
        <f t="shared" si="69"/>
        <v>307.47500000000002</v>
      </c>
      <c r="T93" s="299">
        <f t="shared" si="70"/>
        <v>219.625</v>
      </c>
      <c r="U93" s="27">
        <f t="shared" si="71"/>
        <v>228.41</v>
      </c>
      <c r="V93" s="300">
        <f t="shared" si="72"/>
        <v>166.03650000000002</v>
      </c>
      <c r="W93" s="27">
        <f t="shared" si="73"/>
        <v>100.149</v>
      </c>
      <c r="X93" s="300">
        <f t="shared" si="74"/>
        <v>81.832274999999996</v>
      </c>
      <c r="Y93" s="301">
        <f t="shared" si="77"/>
        <v>1103.527775</v>
      </c>
      <c r="Z93" s="301">
        <f t="shared" si="76"/>
        <v>231.74083274999998</v>
      </c>
      <c r="AA93" s="262"/>
      <c r="AB93" s="262"/>
      <c r="AC93" s="262"/>
      <c r="AD93" s="262"/>
      <c r="AE93" s="262"/>
      <c r="AF93" s="262"/>
      <c r="AG93" s="266"/>
      <c r="AH93" s="262"/>
    </row>
    <row r="94" spans="1:34" s="2" customFormat="1">
      <c r="A94" s="153" t="s">
        <v>159</v>
      </c>
      <c r="B94" s="21" t="s">
        <v>159</v>
      </c>
      <c r="C94" s="21" t="s">
        <v>961</v>
      </c>
      <c r="D94" s="115"/>
      <c r="E94" s="20" t="s">
        <v>125</v>
      </c>
      <c r="F94" s="11" t="s">
        <v>160</v>
      </c>
      <c r="G94" s="127"/>
      <c r="H94" s="13"/>
      <c r="I94" s="12" t="s">
        <v>158</v>
      </c>
      <c r="J94" s="144" t="s">
        <v>712</v>
      </c>
      <c r="K94" s="89">
        <v>2676000</v>
      </c>
      <c r="L94" s="27">
        <v>0</v>
      </c>
      <c r="M94" s="28">
        <f t="shared" si="66"/>
        <v>2676000</v>
      </c>
      <c r="N94" s="98">
        <v>0</v>
      </c>
      <c r="O94" s="84">
        <v>0</v>
      </c>
      <c r="P94" s="89">
        <f t="shared" si="67"/>
        <v>3006000</v>
      </c>
      <c r="Q94" s="27">
        <f t="shared" si="68"/>
        <v>0</v>
      </c>
      <c r="R94" s="28">
        <f t="shared" si="59"/>
        <v>3006000</v>
      </c>
      <c r="S94" s="89">
        <f t="shared" si="69"/>
        <v>526.04999999999995</v>
      </c>
      <c r="T94" s="299">
        <f t="shared" si="70"/>
        <v>375.75</v>
      </c>
      <c r="U94" s="27">
        <f t="shared" si="71"/>
        <v>390.78000000000003</v>
      </c>
      <c r="V94" s="300">
        <f t="shared" si="72"/>
        <v>284.06700000000001</v>
      </c>
      <c r="W94" s="27">
        <f t="shared" si="73"/>
        <v>171.34199999999998</v>
      </c>
      <c r="X94" s="300">
        <f t="shared" si="74"/>
        <v>140.00444999999999</v>
      </c>
      <c r="Y94" s="301">
        <f t="shared" si="77"/>
        <v>1887.9934499999999</v>
      </c>
      <c r="Z94" s="301">
        <f t="shared" si="76"/>
        <v>396.47862449999997</v>
      </c>
      <c r="AA94" s="263"/>
      <c r="AB94" s="263"/>
      <c r="AC94" s="263"/>
      <c r="AD94" s="263"/>
      <c r="AE94" s="263"/>
      <c r="AF94" s="263"/>
      <c r="AG94" s="267"/>
      <c r="AH94" s="263"/>
    </row>
    <row r="95" spans="1:34" s="2" customFormat="1">
      <c r="A95" s="153" t="s">
        <v>161</v>
      </c>
      <c r="B95" s="21" t="s">
        <v>162</v>
      </c>
      <c r="C95" s="21" t="s">
        <v>816</v>
      </c>
      <c r="D95" s="115"/>
      <c r="E95" s="20" t="s">
        <v>52</v>
      </c>
      <c r="F95" s="11" t="s">
        <v>160</v>
      </c>
      <c r="G95" s="127"/>
      <c r="H95" s="13"/>
      <c r="I95" s="12" t="s">
        <v>163</v>
      </c>
      <c r="J95" s="144" t="s">
        <v>712</v>
      </c>
      <c r="K95" s="89">
        <v>101000</v>
      </c>
      <c r="L95" s="27">
        <v>0</v>
      </c>
      <c r="M95" s="28">
        <f t="shared" si="66"/>
        <v>101000</v>
      </c>
      <c r="N95" s="98">
        <v>0</v>
      </c>
      <c r="O95" s="84">
        <v>0</v>
      </c>
      <c r="P95" s="89">
        <f t="shared" si="67"/>
        <v>114000</v>
      </c>
      <c r="Q95" s="27">
        <f t="shared" si="68"/>
        <v>0</v>
      </c>
      <c r="R95" s="28">
        <f t="shared" si="59"/>
        <v>114000</v>
      </c>
      <c r="S95" s="89">
        <f t="shared" si="69"/>
        <v>19.95</v>
      </c>
      <c r="T95" s="299">
        <f t="shared" si="70"/>
        <v>14.25</v>
      </c>
      <c r="U95" s="27">
        <f t="shared" si="71"/>
        <v>14.82</v>
      </c>
      <c r="V95" s="300">
        <f t="shared" si="72"/>
        <v>10.773000000000001</v>
      </c>
      <c r="W95" s="27">
        <f t="shared" si="73"/>
        <v>6.4979999999999993</v>
      </c>
      <c r="X95" s="300">
        <f t="shared" si="74"/>
        <v>5.3095499999999998</v>
      </c>
      <c r="Y95" s="301">
        <f t="shared" si="77"/>
        <v>71.600550000000013</v>
      </c>
      <c r="Z95" s="301">
        <f t="shared" si="76"/>
        <v>15.036115500000003</v>
      </c>
      <c r="AA95" s="263"/>
      <c r="AB95" s="263"/>
      <c r="AC95" s="263"/>
      <c r="AD95" s="263"/>
      <c r="AE95" s="263"/>
      <c r="AF95" s="263"/>
      <c r="AG95" s="267"/>
      <c r="AH95" s="263"/>
    </row>
    <row r="96" spans="1:34" s="2" customFormat="1" ht="51">
      <c r="A96" s="153" t="s">
        <v>164</v>
      </c>
      <c r="B96" s="21" t="s">
        <v>165</v>
      </c>
      <c r="C96" s="21" t="s">
        <v>817</v>
      </c>
      <c r="D96" s="115"/>
      <c r="E96" s="20" t="s">
        <v>52</v>
      </c>
      <c r="F96" s="11" t="s">
        <v>81</v>
      </c>
      <c r="G96" s="127"/>
      <c r="H96" s="13"/>
      <c r="I96" s="12" t="s">
        <v>166</v>
      </c>
      <c r="J96" s="144" t="s">
        <v>712</v>
      </c>
      <c r="K96" s="89">
        <v>398000</v>
      </c>
      <c r="L96" s="27">
        <v>0</v>
      </c>
      <c r="M96" s="28">
        <f t="shared" si="66"/>
        <v>398000</v>
      </c>
      <c r="N96" s="98">
        <v>0</v>
      </c>
      <c r="O96" s="84">
        <v>0</v>
      </c>
      <c r="P96" s="89">
        <f t="shared" si="67"/>
        <v>448000</v>
      </c>
      <c r="Q96" s="27">
        <f t="shared" si="68"/>
        <v>0</v>
      </c>
      <c r="R96" s="28">
        <f t="shared" si="59"/>
        <v>448000</v>
      </c>
      <c r="S96" s="89">
        <f t="shared" si="69"/>
        <v>78.400000000000006</v>
      </c>
      <c r="T96" s="299">
        <f t="shared" si="70"/>
        <v>56</v>
      </c>
      <c r="U96" s="27">
        <f t="shared" si="71"/>
        <v>58.24</v>
      </c>
      <c r="V96" s="300">
        <f t="shared" si="72"/>
        <v>42.335999999999999</v>
      </c>
      <c r="W96" s="27">
        <f t="shared" si="73"/>
        <v>25.535999999999998</v>
      </c>
      <c r="X96" s="300">
        <f t="shared" si="74"/>
        <v>20.865600000000001</v>
      </c>
      <c r="Y96" s="301">
        <f t="shared" si="77"/>
        <v>281.37760000000003</v>
      </c>
      <c r="Z96" s="301">
        <f t="shared" si="76"/>
        <v>59.089296000000004</v>
      </c>
      <c r="AA96" s="263"/>
      <c r="AB96" s="263"/>
      <c r="AC96" s="263"/>
      <c r="AD96" s="263"/>
      <c r="AE96" s="263"/>
      <c r="AF96" s="263"/>
      <c r="AG96" s="267"/>
      <c r="AH96" s="263"/>
    </row>
    <row r="97" spans="1:34" s="2" customFormat="1">
      <c r="A97" s="153" t="s">
        <v>167</v>
      </c>
      <c r="B97" s="21" t="s">
        <v>168</v>
      </c>
      <c r="C97" s="21" t="s">
        <v>818</v>
      </c>
      <c r="D97" s="115"/>
      <c r="E97" s="20" t="s">
        <v>52</v>
      </c>
      <c r="F97" s="11" t="s">
        <v>81</v>
      </c>
      <c r="G97" s="127"/>
      <c r="H97" s="13"/>
      <c r="I97" s="12" t="s">
        <v>169</v>
      </c>
      <c r="J97" s="144" t="s">
        <v>712</v>
      </c>
      <c r="K97" s="89">
        <v>251000</v>
      </c>
      <c r="L97" s="27">
        <v>0</v>
      </c>
      <c r="M97" s="28">
        <f t="shared" si="66"/>
        <v>251000</v>
      </c>
      <c r="N97" s="98">
        <v>0</v>
      </c>
      <c r="O97" s="84">
        <v>0</v>
      </c>
      <c r="P97" s="89">
        <f t="shared" si="67"/>
        <v>282000</v>
      </c>
      <c r="Q97" s="27">
        <f t="shared" si="68"/>
        <v>0</v>
      </c>
      <c r="R97" s="28">
        <f t="shared" si="59"/>
        <v>282000</v>
      </c>
      <c r="S97" s="89">
        <f t="shared" si="69"/>
        <v>49.35</v>
      </c>
      <c r="T97" s="299">
        <f t="shared" si="70"/>
        <v>35.25</v>
      </c>
      <c r="U97" s="27">
        <f t="shared" si="71"/>
        <v>36.660000000000004</v>
      </c>
      <c r="V97" s="300">
        <f t="shared" si="72"/>
        <v>26.648999999999997</v>
      </c>
      <c r="W97" s="27">
        <f t="shared" si="73"/>
        <v>16.074000000000002</v>
      </c>
      <c r="X97" s="300">
        <f t="shared" si="74"/>
        <v>13.13415</v>
      </c>
      <c r="Y97" s="301">
        <f t="shared" si="77"/>
        <v>177.11715000000001</v>
      </c>
      <c r="Z97" s="301">
        <f t="shared" si="76"/>
        <v>37.194601499999997</v>
      </c>
      <c r="AA97" s="263"/>
      <c r="AB97" s="263"/>
      <c r="AC97" s="263"/>
      <c r="AD97" s="263"/>
      <c r="AE97" s="263"/>
      <c r="AF97" s="263"/>
      <c r="AG97" s="267"/>
      <c r="AH97" s="263"/>
    </row>
    <row r="98" spans="1:34" ht="25.5">
      <c r="A98" s="153" t="s">
        <v>170</v>
      </c>
      <c r="B98" s="21" t="s">
        <v>171</v>
      </c>
      <c r="C98" s="21" t="s">
        <v>819</v>
      </c>
      <c r="D98" s="115"/>
      <c r="E98" s="20" t="s">
        <v>52</v>
      </c>
      <c r="F98" s="11" t="s">
        <v>81</v>
      </c>
      <c r="G98" s="127"/>
      <c r="H98" s="13"/>
      <c r="I98" s="12" t="s">
        <v>172</v>
      </c>
      <c r="J98" s="144" t="s">
        <v>712</v>
      </c>
      <c r="K98" s="89">
        <v>267000</v>
      </c>
      <c r="L98" s="27">
        <v>13000</v>
      </c>
      <c r="M98" s="28">
        <f t="shared" si="66"/>
        <v>280000</v>
      </c>
      <c r="N98" s="98">
        <v>0</v>
      </c>
      <c r="O98" s="84">
        <v>0</v>
      </c>
      <c r="P98" s="89">
        <f t="shared" si="67"/>
        <v>300000</v>
      </c>
      <c r="Q98" s="27">
        <f t="shared" si="68"/>
        <v>16000</v>
      </c>
      <c r="R98" s="28">
        <f t="shared" si="59"/>
        <v>316000</v>
      </c>
      <c r="S98" s="89">
        <f t="shared" si="69"/>
        <v>55.3</v>
      </c>
      <c r="T98" s="299">
        <f t="shared" si="70"/>
        <v>39.5</v>
      </c>
      <c r="U98" s="27">
        <f t="shared" si="71"/>
        <v>41.080000000000005</v>
      </c>
      <c r="V98" s="300">
        <f t="shared" si="72"/>
        <v>29.861999999999995</v>
      </c>
      <c r="W98" s="27">
        <f t="shared" si="73"/>
        <v>18.011999999999997</v>
      </c>
      <c r="X98" s="300">
        <f t="shared" si="74"/>
        <v>14.717699999999999</v>
      </c>
      <c r="Y98" s="301">
        <f t="shared" si="77"/>
        <v>198.4717</v>
      </c>
      <c r="Z98" s="301">
        <f t="shared" si="76"/>
        <v>41.679057</v>
      </c>
      <c r="AA98" s="263"/>
      <c r="AB98" s="263"/>
      <c r="AC98" s="263"/>
      <c r="AD98" s="263"/>
      <c r="AE98" s="263"/>
      <c r="AF98" s="263"/>
      <c r="AG98" s="267"/>
      <c r="AH98" s="263"/>
    </row>
    <row r="99" spans="1:34" s="2" customFormat="1">
      <c r="A99" s="153" t="s">
        <v>173</v>
      </c>
      <c r="B99" s="21" t="s">
        <v>649</v>
      </c>
      <c r="C99" s="21" t="s">
        <v>820</v>
      </c>
      <c r="D99" s="115"/>
      <c r="E99" s="20" t="s">
        <v>52</v>
      </c>
      <c r="F99" s="11" t="s">
        <v>81</v>
      </c>
      <c r="G99" s="127"/>
      <c r="H99" s="13"/>
      <c r="I99" s="12" t="s">
        <v>174</v>
      </c>
      <c r="J99" s="144" t="s">
        <v>712</v>
      </c>
      <c r="K99" s="89">
        <v>65000</v>
      </c>
      <c r="L99" s="27">
        <v>0</v>
      </c>
      <c r="M99" s="28">
        <f t="shared" si="66"/>
        <v>65000</v>
      </c>
      <c r="N99" s="98">
        <v>0</v>
      </c>
      <c r="O99" s="84">
        <v>0</v>
      </c>
      <c r="P99" s="89">
        <f t="shared" si="67"/>
        <v>74000</v>
      </c>
      <c r="Q99" s="27">
        <f t="shared" si="68"/>
        <v>0</v>
      </c>
      <c r="R99" s="28">
        <f t="shared" si="59"/>
        <v>74000</v>
      </c>
      <c r="S99" s="89">
        <f t="shared" si="69"/>
        <v>12.95</v>
      </c>
      <c r="T99" s="299">
        <f t="shared" si="70"/>
        <v>9.25</v>
      </c>
      <c r="U99" s="27">
        <f t="shared" si="71"/>
        <v>9.620000000000001</v>
      </c>
      <c r="V99" s="300">
        <f t="shared" si="72"/>
        <v>6.9929999999999994</v>
      </c>
      <c r="W99" s="27">
        <f t="shared" si="73"/>
        <v>4.218</v>
      </c>
      <c r="X99" s="300">
        <f t="shared" si="74"/>
        <v>3.4465499999999998</v>
      </c>
      <c r="Y99" s="301">
        <f t="shared" si="77"/>
        <v>46.477550000000008</v>
      </c>
      <c r="Z99" s="301">
        <f t="shared" si="76"/>
        <v>9.7602855000000019</v>
      </c>
      <c r="AA99" s="263"/>
      <c r="AB99" s="263"/>
      <c r="AC99" s="263"/>
      <c r="AD99" s="263"/>
      <c r="AE99" s="263"/>
      <c r="AF99" s="263"/>
      <c r="AG99" s="267"/>
      <c r="AH99" s="263"/>
    </row>
    <row r="100" spans="1:34" s="2" customFormat="1" ht="25.5">
      <c r="A100" s="153" t="s">
        <v>175</v>
      </c>
      <c r="B100" s="21" t="s">
        <v>650</v>
      </c>
      <c r="C100" s="21" t="s">
        <v>821</v>
      </c>
      <c r="D100" s="115"/>
      <c r="E100" s="20" t="s">
        <v>80</v>
      </c>
      <c r="F100" s="11" t="s">
        <v>81</v>
      </c>
      <c r="G100" s="127"/>
      <c r="H100" s="13"/>
      <c r="I100" s="12" t="s">
        <v>176</v>
      </c>
      <c r="J100" s="144" t="s">
        <v>712</v>
      </c>
      <c r="K100" s="89">
        <v>0</v>
      </c>
      <c r="L100" s="27">
        <v>115000</v>
      </c>
      <c r="M100" s="28">
        <f t="shared" si="66"/>
        <v>115000</v>
      </c>
      <c r="N100" s="98">
        <v>0</v>
      </c>
      <c r="O100" s="84">
        <v>0</v>
      </c>
      <c r="P100" s="89">
        <f t="shared" si="67"/>
        <v>0</v>
      </c>
      <c r="Q100" s="27">
        <f t="shared" si="68"/>
        <v>134000</v>
      </c>
      <c r="R100" s="28">
        <f t="shared" si="59"/>
        <v>134000</v>
      </c>
      <c r="S100" s="89">
        <f t="shared" si="69"/>
        <v>23.45</v>
      </c>
      <c r="T100" s="299">
        <f t="shared" si="70"/>
        <v>16.75</v>
      </c>
      <c r="U100" s="27">
        <f t="shared" si="71"/>
        <v>17.419999999999998</v>
      </c>
      <c r="V100" s="300">
        <f t="shared" si="72"/>
        <v>12.662999999999998</v>
      </c>
      <c r="W100" s="27">
        <f t="shared" si="73"/>
        <v>7.6379999999999999</v>
      </c>
      <c r="X100" s="300">
        <f t="shared" si="74"/>
        <v>6.2410499999999995</v>
      </c>
      <c r="Y100" s="301">
        <f t="shared" si="77"/>
        <v>84.162050000000008</v>
      </c>
      <c r="Z100" s="301">
        <f t="shared" si="76"/>
        <v>17.674030500000001</v>
      </c>
      <c r="AA100" s="263"/>
      <c r="AB100" s="263"/>
      <c r="AC100" s="263"/>
      <c r="AD100" s="263"/>
      <c r="AE100" s="263"/>
      <c r="AF100" s="263"/>
      <c r="AG100" s="267"/>
      <c r="AH100" s="263"/>
    </row>
    <row r="101" spans="1:34" s="2" customFormat="1" ht="25.5">
      <c r="A101" s="153" t="s">
        <v>177</v>
      </c>
      <c r="B101" s="21" t="s">
        <v>178</v>
      </c>
      <c r="C101" s="21" t="s">
        <v>821</v>
      </c>
      <c r="D101" s="115"/>
      <c r="E101" s="20" t="s">
        <v>179</v>
      </c>
      <c r="F101" s="11" t="s">
        <v>81</v>
      </c>
      <c r="G101" s="127"/>
      <c r="H101" s="13"/>
      <c r="I101" s="12" t="s">
        <v>176</v>
      </c>
      <c r="J101" s="144" t="s">
        <v>712</v>
      </c>
      <c r="K101" s="89">
        <v>0</v>
      </c>
      <c r="L101" s="27">
        <v>1032000</v>
      </c>
      <c r="M101" s="28">
        <f t="shared" si="66"/>
        <v>1032000</v>
      </c>
      <c r="N101" s="98">
        <v>0</v>
      </c>
      <c r="O101" s="84">
        <v>0</v>
      </c>
      <c r="P101" s="89">
        <f t="shared" si="67"/>
        <v>0</v>
      </c>
      <c r="Q101" s="27">
        <f t="shared" si="68"/>
        <v>1200000</v>
      </c>
      <c r="R101" s="28">
        <f t="shared" si="59"/>
        <v>1200000</v>
      </c>
      <c r="S101" s="89">
        <f t="shared" si="69"/>
        <v>210</v>
      </c>
      <c r="T101" s="299">
        <f t="shared" si="70"/>
        <v>150</v>
      </c>
      <c r="U101" s="27">
        <f t="shared" si="71"/>
        <v>156</v>
      </c>
      <c r="V101" s="300">
        <f t="shared" si="72"/>
        <v>113.39999999999999</v>
      </c>
      <c r="W101" s="27">
        <f t="shared" si="73"/>
        <v>68.399999999999991</v>
      </c>
      <c r="X101" s="300">
        <f t="shared" si="74"/>
        <v>55.89</v>
      </c>
      <c r="Y101" s="301">
        <f t="shared" si="77"/>
        <v>753.68999999999994</v>
      </c>
      <c r="Z101" s="301">
        <f t="shared" si="76"/>
        <v>158.27489999999997</v>
      </c>
      <c r="AA101" s="263"/>
      <c r="AB101" s="263"/>
      <c r="AC101" s="263"/>
      <c r="AD101" s="263"/>
      <c r="AE101" s="263"/>
      <c r="AF101" s="263"/>
      <c r="AG101" s="267"/>
      <c r="AH101" s="263"/>
    </row>
    <row r="102" spans="1:34" s="2" customFormat="1">
      <c r="A102" s="153" t="s">
        <v>180</v>
      </c>
      <c r="B102" s="21" t="s">
        <v>181</v>
      </c>
      <c r="C102" s="21" t="s">
        <v>962</v>
      </c>
      <c r="D102" s="115"/>
      <c r="E102" s="20" t="s">
        <v>179</v>
      </c>
      <c r="F102" s="11" t="s">
        <v>81</v>
      </c>
      <c r="G102" s="127"/>
      <c r="H102" s="13"/>
      <c r="I102" s="12" t="s">
        <v>182</v>
      </c>
      <c r="J102" s="144" t="s">
        <v>712</v>
      </c>
      <c r="K102" s="89">
        <v>65000</v>
      </c>
      <c r="L102" s="27">
        <v>0</v>
      </c>
      <c r="M102" s="28">
        <f t="shared" si="66"/>
        <v>65000</v>
      </c>
      <c r="N102" s="98">
        <v>0</v>
      </c>
      <c r="O102" s="84">
        <v>0</v>
      </c>
      <c r="P102" s="89">
        <f t="shared" si="67"/>
        <v>74000</v>
      </c>
      <c r="Q102" s="27">
        <f t="shared" si="68"/>
        <v>0</v>
      </c>
      <c r="R102" s="28">
        <f t="shared" si="59"/>
        <v>74000</v>
      </c>
      <c r="S102" s="89">
        <f t="shared" si="69"/>
        <v>12.95</v>
      </c>
      <c r="T102" s="299">
        <f t="shared" si="70"/>
        <v>9.25</v>
      </c>
      <c r="U102" s="27">
        <f t="shared" si="71"/>
        <v>9.620000000000001</v>
      </c>
      <c r="V102" s="300">
        <f t="shared" si="72"/>
        <v>6.9929999999999994</v>
      </c>
      <c r="W102" s="27">
        <f t="shared" si="73"/>
        <v>4.218</v>
      </c>
      <c r="X102" s="300">
        <f t="shared" si="74"/>
        <v>3.4465499999999998</v>
      </c>
      <c r="Y102" s="301">
        <f t="shared" si="77"/>
        <v>46.477550000000008</v>
      </c>
      <c r="Z102" s="301">
        <f t="shared" si="76"/>
        <v>9.7602855000000019</v>
      </c>
      <c r="AA102" s="263"/>
      <c r="AB102" s="263"/>
      <c r="AC102" s="263"/>
      <c r="AD102" s="263"/>
      <c r="AE102" s="263"/>
      <c r="AF102" s="263"/>
      <c r="AG102" s="267"/>
      <c r="AH102" s="263"/>
    </row>
    <row r="103" spans="1:34" s="2" customFormat="1" ht="25.5">
      <c r="A103" s="153" t="s">
        <v>183</v>
      </c>
      <c r="B103" s="21" t="s">
        <v>184</v>
      </c>
      <c r="C103" s="21" t="s">
        <v>822</v>
      </c>
      <c r="D103" s="115"/>
      <c r="E103" s="20" t="s">
        <v>185</v>
      </c>
      <c r="F103" s="11" t="s">
        <v>81</v>
      </c>
      <c r="G103" s="127"/>
      <c r="H103" s="13"/>
      <c r="I103" s="12" t="s">
        <v>182</v>
      </c>
      <c r="J103" s="144" t="s">
        <v>712</v>
      </c>
      <c r="K103" s="89">
        <v>97000</v>
      </c>
      <c r="L103" s="27">
        <v>0</v>
      </c>
      <c r="M103" s="28">
        <f t="shared" si="66"/>
        <v>97000</v>
      </c>
      <c r="N103" s="98">
        <v>0</v>
      </c>
      <c r="O103" s="84">
        <v>0</v>
      </c>
      <c r="P103" s="89">
        <f t="shared" si="67"/>
        <v>109000</v>
      </c>
      <c r="Q103" s="27">
        <f t="shared" si="68"/>
        <v>0</v>
      </c>
      <c r="R103" s="28">
        <f t="shared" si="59"/>
        <v>109000</v>
      </c>
      <c r="S103" s="89">
        <f t="shared" si="69"/>
        <v>19.074999999999999</v>
      </c>
      <c r="T103" s="299">
        <f t="shared" si="70"/>
        <v>13.625</v>
      </c>
      <c r="U103" s="27">
        <f t="shared" si="71"/>
        <v>14.17</v>
      </c>
      <c r="V103" s="300">
        <f t="shared" si="72"/>
        <v>10.300500000000001</v>
      </c>
      <c r="W103" s="27">
        <f t="shared" si="73"/>
        <v>6.2130000000000001</v>
      </c>
      <c r="X103" s="300">
        <f t="shared" si="74"/>
        <v>5.0766749999999989</v>
      </c>
      <c r="Y103" s="301">
        <f t="shared" si="77"/>
        <v>68.460175000000007</v>
      </c>
      <c r="Z103" s="301">
        <f t="shared" si="76"/>
        <v>14.376636750000001</v>
      </c>
      <c r="AA103" s="263"/>
      <c r="AB103" s="263"/>
      <c r="AC103" s="263"/>
      <c r="AD103" s="263"/>
      <c r="AE103" s="263"/>
      <c r="AF103" s="263"/>
      <c r="AG103" s="267"/>
      <c r="AH103" s="263"/>
    </row>
    <row r="104" spans="1:34" s="2" customFormat="1">
      <c r="A104" s="153" t="s">
        <v>823</v>
      </c>
      <c r="B104" s="21" t="s">
        <v>186</v>
      </c>
      <c r="C104" s="21" t="s">
        <v>824</v>
      </c>
      <c r="D104" s="115"/>
      <c r="E104" s="20" t="s">
        <v>179</v>
      </c>
      <c r="F104" s="11" t="s">
        <v>53</v>
      </c>
      <c r="G104" s="127"/>
      <c r="H104" s="13"/>
      <c r="I104" s="12" t="s">
        <v>182</v>
      </c>
      <c r="J104" s="144" t="s">
        <v>712</v>
      </c>
      <c r="K104" s="89">
        <v>192000</v>
      </c>
      <c r="L104" s="27">
        <v>0</v>
      </c>
      <c r="M104" s="28">
        <f t="shared" si="66"/>
        <v>192000</v>
      </c>
      <c r="N104" s="98">
        <v>0</v>
      </c>
      <c r="O104" s="84">
        <v>0</v>
      </c>
      <c r="P104" s="89">
        <f t="shared" si="67"/>
        <v>216000</v>
      </c>
      <c r="Q104" s="27">
        <f t="shared" si="68"/>
        <v>0</v>
      </c>
      <c r="R104" s="28">
        <f t="shared" si="59"/>
        <v>216000</v>
      </c>
      <c r="S104" s="89">
        <f t="shared" si="69"/>
        <v>37.799999999999997</v>
      </c>
      <c r="T104" s="299">
        <f t="shared" si="70"/>
        <v>27</v>
      </c>
      <c r="U104" s="27">
        <f t="shared" si="71"/>
        <v>28.080000000000002</v>
      </c>
      <c r="V104" s="300">
        <f t="shared" si="72"/>
        <v>20.412000000000003</v>
      </c>
      <c r="W104" s="27">
        <f t="shared" si="73"/>
        <v>12.311999999999999</v>
      </c>
      <c r="X104" s="300">
        <f t="shared" si="74"/>
        <v>10.0602</v>
      </c>
      <c r="Y104" s="301">
        <f t="shared" si="77"/>
        <v>135.66419999999999</v>
      </c>
      <c r="Z104" s="301">
        <f t="shared" si="76"/>
        <v>28.489481999999999</v>
      </c>
      <c r="AA104" s="263"/>
      <c r="AB104" s="263"/>
      <c r="AC104" s="263"/>
      <c r="AD104" s="263"/>
      <c r="AE104" s="263"/>
      <c r="AF104" s="263"/>
      <c r="AG104" s="267"/>
      <c r="AH104" s="263"/>
    </row>
    <row r="105" spans="1:34" s="2" customFormat="1">
      <c r="A105" s="153" t="s">
        <v>187</v>
      </c>
      <c r="B105" s="21" t="s">
        <v>188</v>
      </c>
      <c r="C105" s="21" t="s">
        <v>825</v>
      </c>
      <c r="D105" s="115"/>
      <c r="E105" s="20" t="s">
        <v>179</v>
      </c>
      <c r="F105" s="11" t="s">
        <v>53</v>
      </c>
      <c r="G105" s="127"/>
      <c r="H105" s="13"/>
      <c r="I105" s="12" t="s">
        <v>182</v>
      </c>
      <c r="J105" s="144" t="s">
        <v>712</v>
      </c>
      <c r="K105" s="89">
        <v>65000</v>
      </c>
      <c r="L105" s="27">
        <v>0</v>
      </c>
      <c r="M105" s="28">
        <f t="shared" si="66"/>
        <v>65000</v>
      </c>
      <c r="N105" s="98">
        <v>0</v>
      </c>
      <c r="O105" s="84">
        <v>0</v>
      </c>
      <c r="P105" s="89">
        <f t="shared" si="67"/>
        <v>74000</v>
      </c>
      <c r="Q105" s="27">
        <f t="shared" si="68"/>
        <v>0</v>
      </c>
      <c r="R105" s="28">
        <f t="shared" si="59"/>
        <v>74000</v>
      </c>
      <c r="S105" s="89">
        <f t="shared" si="69"/>
        <v>12.95</v>
      </c>
      <c r="T105" s="299">
        <f t="shared" si="70"/>
        <v>9.25</v>
      </c>
      <c r="U105" s="27">
        <f t="shared" si="71"/>
        <v>9.620000000000001</v>
      </c>
      <c r="V105" s="300">
        <f t="shared" si="72"/>
        <v>6.9929999999999994</v>
      </c>
      <c r="W105" s="27">
        <f t="shared" si="73"/>
        <v>4.218</v>
      </c>
      <c r="X105" s="300">
        <f t="shared" si="74"/>
        <v>3.4465499999999998</v>
      </c>
      <c r="Y105" s="301">
        <f t="shared" si="77"/>
        <v>46.477550000000008</v>
      </c>
      <c r="Z105" s="301">
        <f t="shared" si="76"/>
        <v>9.7602855000000019</v>
      </c>
      <c r="AA105" s="263"/>
      <c r="AB105" s="263"/>
      <c r="AC105" s="263"/>
      <c r="AD105" s="263"/>
      <c r="AE105" s="263"/>
      <c r="AF105" s="263"/>
      <c r="AG105" s="267"/>
      <c r="AH105" s="263"/>
    </row>
    <row r="106" spans="1:34" s="2" customFormat="1">
      <c r="A106" s="153" t="s">
        <v>189</v>
      </c>
      <c r="B106" s="21" t="s">
        <v>190</v>
      </c>
      <c r="C106" s="21" t="s">
        <v>826</v>
      </c>
      <c r="D106" s="115"/>
      <c r="E106" s="20" t="s">
        <v>179</v>
      </c>
      <c r="F106" s="11" t="s">
        <v>53</v>
      </c>
      <c r="G106" s="127"/>
      <c r="H106" s="13"/>
      <c r="I106" s="12" t="s">
        <v>182</v>
      </c>
      <c r="J106" s="144" t="s">
        <v>712</v>
      </c>
      <c r="K106" s="89">
        <v>166000</v>
      </c>
      <c r="L106" s="27">
        <v>0</v>
      </c>
      <c r="M106" s="28">
        <f t="shared" si="66"/>
        <v>166000</v>
      </c>
      <c r="N106" s="98">
        <v>0</v>
      </c>
      <c r="O106" s="84">
        <v>0</v>
      </c>
      <c r="P106" s="89">
        <f t="shared" si="67"/>
        <v>187000</v>
      </c>
      <c r="Q106" s="27">
        <f t="shared" si="68"/>
        <v>0</v>
      </c>
      <c r="R106" s="28">
        <f t="shared" si="59"/>
        <v>187000</v>
      </c>
      <c r="S106" s="89">
        <f t="shared" si="69"/>
        <v>32.724999999999994</v>
      </c>
      <c r="T106" s="299">
        <f t="shared" si="70"/>
        <v>23.375</v>
      </c>
      <c r="U106" s="27">
        <f t="shared" si="71"/>
        <v>24.310000000000002</v>
      </c>
      <c r="V106" s="300">
        <f t="shared" si="72"/>
        <v>17.671499999999998</v>
      </c>
      <c r="W106" s="27">
        <f t="shared" si="73"/>
        <v>10.658999999999999</v>
      </c>
      <c r="X106" s="300">
        <f t="shared" si="74"/>
        <v>8.7095249999999993</v>
      </c>
      <c r="Y106" s="301">
        <f t="shared" si="77"/>
        <v>117.450025</v>
      </c>
      <c r="Z106" s="301">
        <f t="shared" si="76"/>
        <v>24.664505249999998</v>
      </c>
      <c r="AA106" s="263"/>
      <c r="AB106" s="263"/>
      <c r="AC106" s="263"/>
      <c r="AD106" s="263"/>
      <c r="AE106" s="263"/>
      <c r="AF106" s="263"/>
      <c r="AG106" s="267"/>
      <c r="AH106" s="263"/>
    </row>
    <row r="107" spans="1:34" s="2" customFormat="1">
      <c r="A107" s="153" t="s">
        <v>191</v>
      </c>
      <c r="B107" s="21" t="s">
        <v>192</v>
      </c>
      <c r="C107" s="21" t="s">
        <v>963</v>
      </c>
      <c r="D107" s="115"/>
      <c r="E107" s="20" t="s">
        <v>179</v>
      </c>
      <c r="F107" s="11" t="s">
        <v>53</v>
      </c>
      <c r="G107" s="127"/>
      <c r="H107" s="13"/>
      <c r="I107" s="12" t="s">
        <v>182</v>
      </c>
      <c r="J107" s="144" t="s">
        <v>712</v>
      </c>
      <c r="K107" s="89">
        <v>83000</v>
      </c>
      <c r="L107" s="27">
        <v>0</v>
      </c>
      <c r="M107" s="28">
        <f t="shared" si="66"/>
        <v>83000</v>
      </c>
      <c r="N107" s="98">
        <v>0</v>
      </c>
      <c r="O107" s="84">
        <v>0</v>
      </c>
      <c r="P107" s="89">
        <f t="shared" si="67"/>
        <v>94000</v>
      </c>
      <c r="Q107" s="27">
        <f t="shared" si="68"/>
        <v>0</v>
      </c>
      <c r="R107" s="28">
        <f t="shared" si="59"/>
        <v>94000</v>
      </c>
      <c r="S107" s="89">
        <f t="shared" si="69"/>
        <v>16.45</v>
      </c>
      <c r="T107" s="299">
        <f t="shared" si="70"/>
        <v>11.75</v>
      </c>
      <c r="U107" s="27">
        <f t="shared" si="71"/>
        <v>12.22</v>
      </c>
      <c r="V107" s="300">
        <f t="shared" si="72"/>
        <v>8.8829999999999991</v>
      </c>
      <c r="W107" s="27">
        <f t="shared" si="73"/>
        <v>5.3579999999999997</v>
      </c>
      <c r="X107" s="300">
        <f t="shared" si="74"/>
        <v>4.37805</v>
      </c>
      <c r="Y107" s="301">
        <f t="shared" si="77"/>
        <v>59.039049999999996</v>
      </c>
      <c r="Z107" s="301">
        <f t="shared" si="76"/>
        <v>12.398200499999998</v>
      </c>
      <c r="AA107" s="263"/>
      <c r="AB107" s="263"/>
      <c r="AC107" s="263"/>
      <c r="AD107" s="263"/>
      <c r="AE107" s="263"/>
      <c r="AF107" s="263"/>
      <c r="AG107" s="267"/>
      <c r="AH107" s="263"/>
    </row>
    <row r="108" spans="1:34" s="2" customFormat="1">
      <c r="A108" s="153" t="s">
        <v>193</v>
      </c>
      <c r="B108" s="21" t="s">
        <v>194</v>
      </c>
      <c r="C108" s="21" t="s">
        <v>827</v>
      </c>
      <c r="D108" s="115"/>
      <c r="E108" s="20" t="s">
        <v>179</v>
      </c>
      <c r="F108" s="11" t="s">
        <v>53</v>
      </c>
      <c r="G108" s="127"/>
      <c r="H108" s="13"/>
      <c r="I108" s="12" t="s">
        <v>182</v>
      </c>
      <c r="J108" s="144" t="s">
        <v>712</v>
      </c>
      <c r="K108" s="89">
        <v>65000</v>
      </c>
      <c r="L108" s="27">
        <v>0</v>
      </c>
      <c r="M108" s="28">
        <f t="shared" si="66"/>
        <v>65000</v>
      </c>
      <c r="N108" s="98">
        <v>0</v>
      </c>
      <c r="O108" s="84">
        <v>0</v>
      </c>
      <c r="P108" s="89">
        <f t="shared" si="67"/>
        <v>74000</v>
      </c>
      <c r="Q108" s="27">
        <f t="shared" si="68"/>
        <v>0</v>
      </c>
      <c r="R108" s="28">
        <f t="shared" si="59"/>
        <v>74000</v>
      </c>
      <c r="S108" s="89">
        <f t="shared" si="69"/>
        <v>12.95</v>
      </c>
      <c r="T108" s="299">
        <f t="shared" si="70"/>
        <v>9.25</v>
      </c>
      <c r="U108" s="27">
        <f t="shared" si="71"/>
        <v>9.620000000000001</v>
      </c>
      <c r="V108" s="300">
        <f t="shared" si="72"/>
        <v>6.9929999999999994</v>
      </c>
      <c r="W108" s="27">
        <f t="shared" si="73"/>
        <v>4.218</v>
      </c>
      <c r="X108" s="300">
        <f t="shared" si="74"/>
        <v>3.4465499999999998</v>
      </c>
      <c r="Y108" s="301">
        <f t="shared" si="77"/>
        <v>46.477550000000008</v>
      </c>
      <c r="Z108" s="301">
        <f t="shared" si="76"/>
        <v>9.7602855000000019</v>
      </c>
      <c r="AA108" s="263"/>
      <c r="AB108" s="263"/>
      <c r="AC108" s="263"/>
      <c r="AD108" s="263"/>
      <c r="AE108" s="263"/>
      <c r="AF108" s="263"/>
      <c r="AG108" s="267"/>
      <c r="AH108" s="263"/>
    </row>
    <row r="109" spans="1:34" s="2" customFormat="1">
      <c r="A109" s="153" t="s">
        <v>195</v>
      </c>
      <c r="B109" s="21" t="s">
        <v>196</v>
      </c>
      <c r="C109" s="21" t="s">
        <v>828</v>
      </c>
      <c r="D109" s="115"/>
      <c r="E109" s="20" t="s">
        <v>179</v>
      </c>
      <c r="F109" s="11" t="s">
        <v>53</v>
      </c>
      <c r="G109" s="127"/>
      <c r="H109" s="13"/>
      <c r="I109" s="12" t="s">
        <v>182</v>
      </c>
      <c r="J109" s="144" t="s">
        <v>712</v>
      </c>
      <c r="K109" s="89">
        <v>8000</v>
      </c>
      <c r="L109" s="27">
        <v>0</v>
      </c>
      <c r="M109" s="28">
        <f t="shared" si="66"/>
        <v>8000</v>
      </c>
      <c r="N109" s="98">
        <v>0</v>
      </c>
      <c r="O109" s="84">
        <v>0</v>
      </c>
      <c r="P109" s="89">
        <f t="shared" si="67"/>
        <v>9000</v>
      </c>
      <c r="Q109" s="27">
        <f t="shared" si="68"/>
        <v>0</v>
      </c>
      <c r="R109" s="28">
        <f t="shared" si="59"/>
        <v>9000</v>
      </c>
      <c r="S109" s="89">
        <f t="shared" si="69"/>
        <v>1.575</v>
      </c>
      <c r="T109" s="299">
        <f t="shared" si="70"/>
        <v>1.125</v>
      </c>
      <c r="U109" s="27">
        <f t="shared" si="71"/>
        <v>1.17</v>
      </c>
      <c r="V109" s="300">
        <f t="shared" si="72"/>
        <v>0.85050000000000003</v>
      </c>
      <c r="W109" s="27">
        <f t="shared" si="73"/>
        <v>0.51300000000000001</v>
      </c>
      <c r="X109" s="300">
        <f t="shared" si="74"/>
        <v>0.41917500000000002</v>
      </c>
      <c r="Y109" s="301">
        <f t="shared" si="77"/>
        <v>5.6526750000000003</v>
      </c>
      <c r="Z109" s="301">
        <f t="shared" si="76"/>
        <v>1.18706175</v>
      </c>
      <c r="AA109" s="263"/>
      <c r="AB109" s="263"/>
      <c r="AC109" s="263"/>
      <c r="AD109" s="263"/>
      <c r="AE109" s="263"/>
      <c r="AF109" s="263"/>
      <c r="AG109" s="267"/>
      <c r="AH109" s="263"/>
    </row>
    <row r="110" spans="1:34" s="2" customFormat="1" ht="13.5" thickBot="1">
      <c r="A110" s="156" t="s">
        <v>27</v>
      </c>
      <c r="B110" s="91"/>
      <c r="C110" s="91"/>
      <c r="D110" s="113"/>
      <c r="E110" s="92"/>
      <c r="F110" s="92"/>
      <c r="G110" s="93"/>
      <c r="H110" s="93"/>
      <c r="I110" s="93"/>
      <c r="J110" s="93"/>
      <c r="K110" s="96">
        <f>SUM(K89:K109)</f>
        <v>13475000</v>
      </c>
      <c r="L110" s="94">
        <f>SUM(L89:L109)</f>
        <v>1160000</v>
      </c>
      <c r="M110" s="94">
        <f>SUM(M89:M109)</f>
        <v>14635000</v>
      </c>
      <c r="N110" s="97">
        <f t="shared" ref="N110:P110" si="78">SUM(N89:N109)</f>
        <v>0</v>
      </c>
      <c r="O110" s="94">
        <f t="shared" si="78"/>
        <v>0</v>
      </c>
      <c r="P110" s="94">
        <f t="shared" si="78"/>
        <v>15145000</v>
      </c>
      <c r="Q110" s="94">
        <f>SUM(Q89:Q109)</f>
        <v>1350000</v>
      </c>
      <c r="R110" s="94">
        <f>SUM(R89:R109)</f>
        <v>16495000</v>
      </c>
      <c r="S110" s="96">
        <f t="shared" ref="S110:Z110" si="79">SUM(S89:S109)</f>
        <v>2886.6249999999986</v>
      </c>
      <c r="T110" s="302">
        <f t="shared" si="79"/>
        <v>2061.875</v>
      </c>
      <c r="U110" s="303">
        <f t="shared" si="79"/>
        <v>2144.3499999999995</v>
      </c>
      <c r="V110" s="303">
        <f t="shared" si="79"/>
        <v>1558.7774999999999</v>
      </c>
      <c r="W110" s="303">
        <f t="shared" si="79"/>
        <v>940.21499999999969</v>
      </c>
      <c r="X110" s="303">
        <f t="shared" si="79"/>
        <v>768.25462499999981</v>
      </c>
      <c r="Y110" s="302">
        <f t="shared" si="79"/>
        <v>10360.097124999998</v>
      </c>
      <c r="Z110" s="302">
        <f t="shared" si="79"/>
        <v>2175.6203962499999</v>
      </c>
      <c r="AA110" s="263"/>
      <c r="AB110" s="263"/>
      <c r="AC110" s="263"/>
      <c r="AD110" s="263"/>
      <c r="AE110" s="263"/>
      <c r="AF110" s="263"/>
      <c r="AG110" s="267"/>
      <c r="AH110" s="263"/>
    </row>
    <row r="111" spans="1:34" s="2" customFormat="1" ht="16.5" thickTop="1">
      <c r="A111" s="6" t="s">
        <v>197</v>
      </c>
      <c r="B111" s="14"/>
      <c r="C111" s="14"/>
      <c r="D111" s="114"/>
      <c r="E111" s="15"/>
      <c r="F111" s="15"/>
      <c r="G111" s="16"/>
      <c r="H111" s="16"/>
      <c r="I111" s="16"/>
      <c r="J111" s="16"/>
      <c r="K111" s="25"/>
      <c r="L111" s="25"/>
      <c r="M111" s="26"/>
      <c r="N111" s="85"/>
      <c r="O111" s="85"/>
      <c r="P111" s="85"/>
      <c r="Q111" s="25"/>
      <c r="R111" s="26"/>
      <c r="S111" s="54"/>
      <c r="T111" s="54"/>
      <c r="U111" s="54"/>
      <c r="V111" s="54"/>
      <c r="W111" s="54"/>
      <c r="X111" s="54"/>
      <c r="Y111" s="304"/>
      <c r="Z111" s="304"/>
      <c r="AA111" s="263"/>
      <c r="AB111" s="263"/>
      <c r="AC111" s="263"/>
      <c r="AD111" s="263"/>
      <c r="AE111" s="263"/>
      <c r="AF111" s="263"/>
      <c r="AG111" s="267"/>
      <c r="AH111" s="263"/>
    </row>
    <row r="112" spans="1:34" s="2" customFormat="1">
      <c r="A112" s="153"/>
      <c r="B112" s="21"/>
      <c r="C112" s="21"/>
      <c r="D112" s="115"/>
      <c r="E112" s="20"/>
      <c r="F112" s="11"/>
      <c r="G112" s="127"/>
      <c r="H112" s="13"/>
      <c r="I112" s="12"/>
      <c r="J112" s="144"/>
      <c r="K112" s="89">
        <v>0</v>
      </c>
      <c r="L112" s="27"/>
      <c r="M112" s="28"/>
      <c r="N112" s="98">
        <v>0</v>
      </c>
      <c r="O112" s="84">
        <v>0</v>
      </c>
      <c r="P112" s="89">
        <f t="shared" ref="P112:P114" si="80">IF(J112="TG",ROUNDUP((K112+N112)*($L$6/$K$6),-3),ROUNDUP((K112+N112)*($L$8/$K$8),-3))</f>
        <v>0</v>
      </c>
      <c r="Q112" s="27"/>
      <c r="R112" s="28"/>
      <c r="S112" s="89"/>
      <c r="T112" s="299"/>
      <c r="U112" s="27"/>
      <c r="V112" s="300"/>
      <c r="W112" s="27"/>
      <c r="X112" s="300"/>
      <c r="Y112" s="301"/>
      <c r="Z112" s="301">
        <f>Y112*$D$7</f>
        <v>0</v>
      </c>
      <c r="AA112" s="263"/>
      <c r="AB112" s="263"/>
      <c r="AC112" s="263"/>
      <c r="AD112" s="263"/>
      <c r="AE112" s="263"/>
      <c r="AF112" s="263"/>
      <c r="AG112" s="267"/>
      <c r="AH112" s="263"/>
    </row>
    <row r="113" spans="1:34" s="2" customFormat="1">
      <c r="A113" s="153" t="s">
        <v>198</v>
      </c>
      <c r="B113" s="21" t="s">
        <v>199</v>
      </c>
      <c r="C113" s="21" t="s">
        <v>829</v>
      </c>
      <c r="D113" s="115" t="s">
        <v>582</v>
      </c>
      <c r="E113" s="20"/>
      <c r="F113" s="11"/>
      <c r="G113" s="127"/>
      <c r="H113" s="13"/>
      <c r="I113" s="12" t="s">
        <v>69</v>
      </c>
      <c r="J113" s="144" t="s">
        <v>713</v>
      </c>
      <c r="K113" s="89">
        <v>329000</v>
      </c>
      <c r="L113" s="27">
        <v>0</v>
      </c>
      <c r="M113" s="28">
        <f>K113+L113</f>
        <v>329000</v>
      </c>
      <c r="N113" s="98">
        <v>0</v>
      </c>
      <c r="O113" s="84">
        <v>0</v>
      </c>
      <c r="P113" s="89">
        <f t="shared" si="80"/>
        <v>363000</v>
      </c>
      <c r="Q113" s="27">
        <f>ROUNDUP((L113+O113)*($L$7/$K$7),-3)</f>
        <v>0</v>
      </c>
      <c r="R113" s="28">
        <f>P113+Q113</f>
        <v>363000</v>
      </c>
      <c r="S113" s="89">
        <f>(R113*$G$6/1000)*$S$15</f>
        <v>63.524999999999991</v>
      </c>
      <c r="T113" s="299">
        <f>(R113*$G$7/1000)*$T$15</f>
        <v>45.375</v>
      </c>
      <c r="U113" s="27">
        <f>(R113*$G$8/1000)*$U$15</f>
        <v>47.19</v>
      </c>
      <c r="V113" s="300">
        <f>(R113*$G$9/1000)*$V$15</f>
        <v>34.3035</v>
      </c>
      <c r="W113" s="27">
        <f>(R113*$G$10/1000)*$W$15</f>
        <v>20.690999999999999</v>
      </c>
      <c r="X113" s="300">
        <f>(R113*$G$11/1000)*$X$15</f>
        <v>16.906724999999998</v>
      </c>
      <c r="Y113" s="301">
        <f>SUM(S113:X113)</f>
        <v>227.99122499999996</v>
      </c>
      <c r="Z113" s="301">
        <f>Y113*$D$7</f>
        <v>47.878157249999987</v>
      </c>
      <c r="AA113" s="263"/>
      <c r="AB113" s="263"/>
      <c r="AC113" s="263"/>
      <c r="AD113" s="263"/>
      <c r="AE113" s="263"/>
      <c r="AF113" s="263"/>
      <c r="AG113" s="267"/>
      <c r="AH113" s="263"/>
    </row>
    <row r="114" spans="1:34" s="2" customFormat="1">
      <c r="A114" s="153" t="s">
        <v>200</v>
      </c>
      <c r="B114" s="21" t="s">
        <v>201</v>
      </c>
      <c r="C114" s="21" t="s">
        <v>830</v>
      </c>
      <c r="D114" s="115" t="s">
        <v>582</v>
      </c>
      <c r="E114" s="20" t="s">
        <v>52</v>
      </c>
      <c r="F114" s="11" t="s">
        <v>81</v>
      </c>
      <c r="G114" s="127"/>
      <c r="H114" s="13"/>
      <c r="I114" s="12" t="s">
        <v>69</v>
      </c>
      <c r="J114" s="144" t="s">
        <v>713</v>
      </c>
      <c r="K114" s="89">
        <v>55000</v>
      </c>
      <c r="L114" s="27">
        <v>0</v>
      </c>
      <c r="M114" s="28">
        <f>SUM(K114+L114)</f>
        <v>55000</v>
      </c>
      <c r="N114" s="98">
        <v>0</v>
      </c>
      <c r="O114" s="84">
        <v>0</v>
      </c>
      <c r="P114" s="89">
        <f t="shared" si="80"/>
        <v>61000</v>
      </c>
      <c r="Q114" s="27">
        <f>ROUNDUP((L114+O114)*($L$7/$K$7),-3)</f>
        <v>0</v>
      </c>
      <c r="R114" s="28">
        <f t="shared" si="59"/>
        <v>61000</v>
      </c>
      <c r="S114" s="89">
        <f>(R114*$G$6/1000)*$S$15</f>
        <v>10.675000000000001</v>
      </c>
      <c r="T114" s="299">
        <f>(R114*$G$7/1000)*$T$15</f>
        <v>7.625</v>
      </c>
      <c r="U114" s="27">
        <f>(R114*$G$8/1000)*$U$15</f>
        <v>7.93</v>
      </c>
      <c r="V114" s="300">
        <f>(R114*$G$9/1000)*$V$15</f>
        <v>5.7644999999999991</v>
      </c>
      <c r="W114" s="27">
        <f>(R114*$G$10/1000)*$W$15</f>
        <v>3.4770000000000003</v>
      </c>
      <c r="X114" s="300">
        <f>(R114*$G$11/1000)*$X$15</f>
        <v>2.841075</v>
      </c>
      <c r="Y114" s="301">
        <f t="shared" ref="Y114" si="81">SUM(S114:X114)</f>
        <v>38.312574999999995</v>
      </c>
      <c r="Z114" s="301">
        <f>Y114*$D$7</f>
        <v>8.0456407499999987</v>
      </c>
      <c r="AA114" s="263"/>
      <c r="AB114" s="263"/>
      <c r="AC114" s="263"/>
      <c r="AD114" s="263"/>
      <c r="AE114" s="263"/>
      <c r="AF114" s="263"/>
      <c r="AG114" s="267"/>
      <c r="AH114" s="263"/>
    </row>
    <row r="115" spans="1:34" s="2" customFormat="1" ht="13.5" thickBot="1">
      <c r="A115" s="156" t="s">
        <v>27</v>
      </c>
      <c r="B115" s="91"/>
      <c r="C115" s="91"/>
      <c r="D115" s="113"/>
      <c r="E115" s="92"/>
      <c r="F115" s="92"/>
      <c r="G115" s="93"/>
      <c r="H115" s="93"/>
      <c r="I115" s="93"/>
      <c r="J115" s="93"/>
      <c r="K115" s="96">
        <f t="shared" ref="K115:Z115" si="82">SUM(K112:K114)</f>
        <v>384000</v>
      </c>
      <c r="L115" s="94">
        <f t="shared" si="82"/>
        <v>0</v>
      </c>
      <c r="M115" s="94">
        <f t="shared" si="82"/>
        <v>384000</v>
      </c>
      <c r="N115" s="97">
        <f t="shared" si="82"/>
        <v>0</v>
      </c>
      <c r="O115" s="94">
        <f t="shared" si="82"/>
        <v>0</v>
      </c>
      <c r="P115" s="94">
        <f t="shared" si="82"/>
        <v>424000</v>
      </c>
      <c r="Q115" s="94">
        <f t="shared" si="82"/>
        <v>0</v>
      </c>
      <c r="R115" s="94">
        <f t="shared" si="82"/>
        <v>424000</v>
      </c>
      <c r="S115" s="96">
        <f t="shared" si="82"/>
        <v>74.199999999999989</v>
      </c>
      <c r="T115" s="302">
        <f t="shared" si="82"/>
        <v>53</v>
      </c>
      <c r="U115" s="303">
        <f t="shared" si="82"/>
        <v>55.12</v>
      </c>
      <c r="V115" s="303">
        <f t="shared" si="82"/>
        <v>40.067999999999998</v>
      </c>
      <c r="W115" s="303">
        <f t="shared" si="82"/>
        <v>24.167999999999999</v>
      </c>
      <c r="X115" s="303">
        <f t="shared" si="82"/>
        <v>19.747799999999998</v>
      </c>
      <c r="Y115" s="302">
        <f t="shared" si="82"/>
        <v>266.30379999999997</v>
      </c>
      <c r="Z115" s="302">
        <f t="shared" si="82"/>
        <v>55.923797999999984</v>
      </c>
      <c r="AA115" s="263"/>
      <c r="AB115" s="263"/>
      <c r="AC115" s="263"/>
      <c r="AD115" s="263"/>
      <c r="AE115" s="263"/>
      <c r="AF115" s="263"/>
      <c r="AG115" s="267"/>
      <c r="AH115" s="263"/>
    </row>
    <row r="116" spans="1:34" s="2" customFormat="1" ht="16.5" thickTop="1">
      <c r="A116" s="6" t="s">
        <v>202</v>
      </c>
      <c r="B116" s="14"/>
      <c r="C116" s="14"/>
      <c r="D116" s="114"/>
      <c r="E116" s="15"/>
      <c r="F116" s="15"/>
      <c r="G116" s="16"/>
      <c r="H116" s="16"/>
      <c r="I116" s="16"/>
      <c r="J116" s="16"/>
      <c r="K116" s="25"/>
      <c r="L116" s="25"/>
      <c r="M116" s="26"/>
      <c r="N116" s="85"/>
      <c r="O116" s="85"/>
      <c r="P116" s="85"/>
      <c r="Q116" s="25"/>
      <c r="R116" s="26"/>
      <c r="S116" s="54"/>
      <c r="T116" s="54"/>
      <c r="U116" s="54"/>
      <c r="V116" s="54"/>
      <c r="W116" s="54"/>
      <c r="X116" s="54"/>
      <c r="Y116" s="304"/>
      <c r="Z116" s="304"/>
      <c r="AA116" s="263"/>
      <c r="AB116" s="263"/>
      <c r="AC116" s="263"/>
      <c r="AD116" s="263"/>
      <c r="AE116" s="263"/>
      <c r="AF116" s="263"/>
      <c r="AG116" s="267"/>
      <c r="AH116" s="263"/>
    </row>
    <row r="117" spans="1:34" s="2" customFormat="1">
      <c r="A117" s="153" t="s">
        <v>203</v>
      </c>
      <c r="B117" s="21"/>
      <c r="C117" s="21" t="s">
        <v>831</v>
      </c>
      <c r="D117" s="115" t="s">
        <v>582</v>
      </c>
      <c r="E117" s="20" t="s">
        <v>125</v>
      </c>
      <c r="F117" s="11" t="s">
        <v>160</v>
      </c>
      <c r="G117" s="127"/>
      <c r="H117" s="13"/>
      <c r="I117" s="12" t="s">
        <v>146</v>
      </c>
      <c r="J117" s="144"/>
      <c r="K117" s="89">
        <v>88000</v>
      </c>
      <c r="L117" s="27">
        <v>0</v>
      </c>
      <c r="M117" s="28">
        <f t="shared" ref="M117:M119" si="83">SUM(K117+L117)</f>
        <v>88000</v>
      </c>
      <c r="N117" s="98">
        <v>0</v>
      </c>
      <c r="O117" s="84">
        <v>0</v>
      </c>
      <c r="P117" s="89">
        <f t="shared" ref="P117:P119" si="84">IF(J117="TG",ROUNDUP((K117+N117)*($L$6/$K$6),-3),ROUNDUP((K117+N117)*($L$8/$K$8),-3))</f>
        <v>97000</v>
      </c>
      <c r="Q117" s="27">
        <f>ROUNDUP((L117+O117)*($L$7/$K$7),-3)</f>
        <v>0</v>
      </c>
      <c r="R117" s="28">
        <f t="shared" si="59"/>
        <v>97000</v>
      </c>
      <c r="S117" s="89">
        <f>(R117*$G$6/1000)*$S$15</f>
        <v>16.975000000000001</v>
      </c>
      <c r="T117" s="299">
        <f>(R117*$G$7/1000)*$T$15</f>
        <v>12.125</v>
      </c>
      <c r="U117" s="27">
        <f>(R117*$G$8/1000)*$U$15</f>
        <v>12.61</v>
      </c>
      <c r="V117" s="300">
        <f>(R117*$G$9/1000)*$V$15</f>
        <v>9.1664999999999992</v>
      </c>
      <c r="W117" s="27">
        <f>(R117*$G$10/1000)*$W$15</f>
        <v>5.5289999999999999</v>
      </c>
      <c r="X117" s="300">
        <f>(R117*$G$11/1000)*$X$15</f>
        <v>4.5177750000000003</v>
      </c>
      <c r="Y117" s="301">
        <f t="shared" ref="Y117:Y119" si="85">SUM(S117:X117)</f>
        <v>60.923275000000004</v>
      </c>
      <c r="Z117" s="301">
        <f>Y117*$D$7</f>
        <v>12.79388775</v>
      </c>
      <c r="AA117" s="263"/>
      <c r="AB117" s="263"/>
      <c r="AC117" s="263"/>
      <c r="AD117" s="263"/>
      <c r="AE117" s="263"/>
      <c r="AF117" s="263"/>
      <c r="AG117" s="267"/>
      <c r="AH117" s="263"/>
    </row>
    <row r="118" spans="1:34" s="2" customFormat="1">
      <c r="A118" s="153" t="s">
        <v>204</v>
      </c>
      <c r="B118" s="21" t="s">
        <v>201</v>
      </c>
      <c r="C118" s="21" t="s">
        <v>829</v>
      </c>
      <c r="D118" s="115" t="s">
        <v>582</v>
      </c>
      <c r="E118" s="20" t="s">
        <v>125</v>
      </c>
      <c r="F118" s="11" t="s">
        <v>205</v>
      </c>
      <c r="G118" s="127"/>
      <c r="H118" s="13"/>
      <c r="I118" s="12" t="s">
        <v>69</v>
      </c>
      <c r="J118" s="144" t="s">
        <v>713</v>
      </c>
      <c r="K118" s="89">
        <v>25000</v>
      </c>
      <c r="L118" s="27">
        <v>0</v>
      </c>
      <c r="M118" s="28">
        <f t="shared" si="83"/>
        <v>25000</v>
      </c>
      <c r="N118" s="98">
        <v>0</v>
      </c>
      <c r="O118" s="84">
        <v>0</v>
      </c>
      <c r="P118" s="89">
        <f t="shared" si="84"/>
        <v>28000</v>
      </c>
      <c r="Q118" s="27">
        <f>ROUNDUP((L118+O118)*($L$7/$K$7),-3)</f>
        <v>0</v>
      </c>
      <c r="R118" s="28">
        <f t="shared" si="59"/>
        <v>28000</v>
      </c>
      <c r="S118" s="89">
        <f>(R118*$G$6/1000)*$S$15</f>
        <v>4.9000000000000004</v>
      </c>
      <c r="T118" s="299">
        <f>(R118*$G$7/1000)*$T$15</f>
        <v>3.5</v>
      </c>
      <c r="U118" s="27">
        <f>(R118*$G$8/1000)*$U$15</f>
        <v>3.64</v>
      </c>
      <c r="V118" s="300">
        <f>(R118*$G$9/1000)*$V$15</f>
        <v>2.6459999999999999</v>
      </c>
      <c r="W118" s="27">
        <f>(R118*$G$10/1000)*$W$15</f>
        <v>1.5959999999999999</v>
      </c>
      <c r="X118" s="300">
        <f>(R118*$G$11/1000)*$X$15</f>
        <v>1.3041</v>
      </c>
      <c r="Y118" s="301">
        <f t="shared" si="85"/>
        <v>17.586100000000002</v>
      </c>
      <c r="Z118" s="301">
        <f>Y118*$D$7</f>
        <v>3.6930810000000003</v>
      </c>
      <c r="AA118" s="263"/>
      <c r="AB118" s="263"/>
      <c r="AC118" s="263"/>
      <c r="AD118" s="263"/>
      <c r="AE118" s="263"/>
      <c r="AF118" s="263"/>
      <c r="AG118" s="267"/>
      <c r="AH118" s="263"/>
    </row>
    <row r="119" spans="1:34" s="2" customFormat="1">
      <c r="A119" s="153" t="s">
        <v>206</v>
      </c>
      <c r="B119" s="21" t="s">
        <v>207</v>
      </c>
      <c r="C119" s="21" t="s">
        <v>829</v>
      </c>
      <c r="D119" s="115" t="s">
        <v>582</v>
      </c>
      <c r="E119" s="20" t="s">
        <v>52</v>
      </c>
      <c r="F119" s="11" t="s">
        <v>81</v>
      </c>
      <c r="G119" s="127"/>
      <c r="H119" s="13"/>
      <c r="I119" s="12" t="s">
        <v>146</v>
      </c>
      <c r="J119" s="144" t="s">
        <v>713</v>
      </c>
      <c r="K119" s="89">
        <v>147000</v>
      </c>
      <c r="L119" s="27">
        <v>0</v>
      </c>
      <c r="M119" s="28">
        <f t="shared" si="83"/>
        <v>147000</v>
      </c>
      <c r="N119" s="98">
        <v>0</v>
      </c>
      <c r="O119" s="84">
        <v>0</v>
      </c>
      <c r="P119" s="89">
        <f t="shared" si="84"/>
        <v>163000</v>
      </c>
      <c r="Q119" s="27">
        <f>ROUNDUP((L119+O119)*($L$7/$K$7),-3)</f>
        <v>0</v>
      </c>
      <c r="R119" s="28">
        <f t="shared" si="59"/>
        <v>163000</v>
      </c>
      <c r="S119" s="89">
        <f>(R119*$G$6/1000)*$S$15</f>
        <v>28.524999999999999</v>
      </c>
      <c r="T119" s="299">
        <f>(R119*$G$7/1000)*$T$15</f>
        <v>20.375</v>
      </c>
      <c r="U119" s="27">
        <f>(R119*$G$8/1000)*$U$15</f>
        <v>21.19</v>
      </c>
      <c r="V119" s="300">
        <f>(R119*$G$9/1000)*$V$15</f>
        <v>15.403499999999998</v>
      </c>
      <c r="W119" s="27">
        <f>(R119*$G$10/1000)*$W$15</f>
        <v>9.2909999999999986</v>
      </c>
      <c r="X119" s="300">
        <f>(R119*$G$11/1000)*$X$15</f>
        <v>7.5917249999999994</v>
      </c>
      <c r="Y119" s="301">
        <f t="shared" si="85"/>
        <v>102.37622499999999</v>
      </c>
      <c r="Z119" s="301">
        <f>Y119*$D$7</f>
        <v>21.499007249999998</v>
      </c>
      <c r="AA119" s="263"/>
      <c r="AB119" s="263"/>
      <c r="AC119" s="263"/>
      <c r="AD119" s="263"/>
      <c r="AE119" s="263"/>
      <c r="AF119" s="263"/>
      <c r="AG119" s="267"/>
      <c r="AH119" s="263"/>
    </row>
    <row r="120" spans="1:34" s="2" customFormat="1" ht="13.5" thickBot="1">
      <c r="A120" s="156" t="s">
        <v>27</v>
      </c>
      <c r="B120" s="91"/>
      <c r="C120" s="91"/>
      <c r="D120" s="113"/>
      <c r="E120" s="92"/>
      <c r="F120" s="92"/>
      <c r="G120" s="93"/>
      <c r="H120" s="93"/>
      <c r="I120" s="93"/>
      <c r="J120" s="93"/>
      <c r="K120" s="96">
        <f t="shared" ref="K120:Y120" si="86">SUM(K117:K119)</f>
        <v>260000</v>
      </c>
      <c r="L120" s="94">
        <f t="shared" si="86"/>
        <v>0</v>
      </c>
      <c r="M120" s="94">
        <f t="shared" si="86"/>
        <v>260000</v>
      </c>
      <c r="N120" s="97">
        <f t="shared" si="86"/>
        <v>0</v>
      </c>
      <c r="O120" s="94">
        <f t="shared" si="86"/>
        <v>0</v>
      </c>
      <c r="P120" s="94">
        <f t="shared" si="86"/>
        <v>288000</v>
      </c>
      <c r="Q120" s="94">
        <f t="shared" si="86"/>
        <v>0</v>
      </c>
      <c r="R120" s="94">
        <f t="shared" si="86"/>
        <v>288000</v>
      </c>
      <c r="S120" s="96">
        <f t="shared" si="86"/>
        <v>50.4</v>
      </c>
      <c r="T120" s="302">
        <f t="shared" si="86"/>
        <v>36</v>
      </c>
      <c r="U120" s="303">
        <f t="shared" si="86"/>
        <v>37.44</v>
      </c>
      <c r="V120" s="303">
        <f t="shared" si="86"/>
        <v>27.215999999999998</v>
      </c>
      <c r="W120" s="303">
        <f t="shared" si="86"/>
        <v>16.415999999999997</v>
      </c>
      <c r="X120" s="303">
        <f t="shared" si="86"/>
        <v>13.413599999999999</v>
      </c>
      <c r="Y120" s="302">
        <f t="shared" si="86"/>
        <v>180.88560000000001</v>
      </c>
      <c r="Z120" s="302">
        <f t="shared" ref="Z120" si="87">SUM(Z117:Z119)</f>
        <v>37.985975999999994</v>
      </c>
      <c r="AA120" s="263"/>
      <c r="AB120" s="263"/>
      <c r="AC120" s="263"/>
      <c r="AD120" s="263"/>
      <c r="AE120" s="263"/>
      <c r="AF120" s="263"/>
      <c r="AG120" s="267"/>
      <c r="AH120" s="263"/>
    </row>
    <row r="121" spans="1:34" s="2" customFormat="1" ht="16.5" thickTop="1">
      <c r="A121" s="22" t="s">
        <v>208</v>
      </c>
      <c r="B121" s="14"/>
      <c r="C121" s="14"/>
      <c r="D121" s="114"/>
      <c r="E121" s="15"/>
      <c r="F121" s="15"/>
      <c r="G121" s="16"/>
      <c r="H121" s="16"/>
      <c r="I121" s="16"/>
      <c r="J121" s="16"/>
      <c r="K121" s="25"/>
      <c r="L121" s="25"/>
      <c r="M121" s="26"/>
      <c r="N121" s="85"/>
      <c r="O121" s="85"/>
      <c r="P121" s="85"/>
      <c r="Q121" s="25"/>
      <c r="R121" s="26"/>
      <c r="S121" s="54"/>
      <c r="T121" s="54"/>
      <c r="U121" s="54"/>
      <c r="V121" s="54"/>
      <c r="W121" s="54"/>
      <c r="X121" s="54"/>
      <c r="Y121" s="304"/>
      <c r="Z121" s="304"/>
      <c r="AA121" s="263"/>
      <c r="AB121" s="263"/>
      <c r="AC121" s="263"/>
      <c r="AD121" s="263"/>
      <c r="AE121" s="263"/>
      <c r="AF121" s="263"/>
      <c r="AG121" s="267"/>
      <c r="AH121" s="263"/>
    </row>
    <row r="122" spans="1:34" s="2" customFormat="1" ht="25.5">
      <c r="A122" s="153" t="s">
        <v>209</v>
      </c>
      <c r="B122" s="21" t="s">
        <v>210</v>
      </c>
      <c r="C122" s="21" t="s">
        <v>832</v>
      </c>
      <c r="D122" s="115"/>
      <c r="E122" s="20" t="s">
        <v>52</v>
      </c>
      <c r="F122" s="11" t="s">
        <v>53</v>
      </c>
      <c r="G122" s="127"/>
      <c r="H122" s="13"/>
      <c r="I122" s="12" t="s">
        <v>211</v>
      </c>
      <c r="J122" s="144"/>
      <c r="K122" s="89">
        <v>3968000</v>
      </c>
      <c r="L122" s="27">
        <v>0</v>
      </c>
      <c r="M122" s="28">
        <f>SUM(K122+L122)</f>
        <v>3968000</v>
      </c>
      <c r="N122" s="98">
        <v>0</v>
      </c>
      <c r="O122" s="84">
        <v>0</v>
      </c>
      <c r="P122" s="89">
        <f t="shared" ref="P122:P124" si="88">IF(J122="TG",ROUNDUP((K122+N122)*($L$6/$K$6),-3),ROUNDUP((K122+N122)*($L$8/$K$8),-3))</f>
        <v>4374000</v>
      </c>
      <c r="Q122" s="27">
        <f>ROUNDUP((L122+O122)*($L$7/$K$7),-3)</f>
        <v>0</v>
      </c>
      <c r="R122" s="28">
        <f t="shared" si="59"/>
        <v>4374000</v>
      </c>
      <c r="S122" s="89">
        <f>(R122*$G$6/1000)*$S$15</f>
        <v>765.45</v>
      </c>
      <c r="T122" s="299">
        <f>(R122*$G$7/1000)*$T$15</f>
        <v>546.75</v>
      </c>
      <c r="U122" s="27">
        <f>(R122*$G$8/1000)*$U$15</f>
        <v>568.62</v>
      </c>
      <c r="V122" s="300">
        <f>(R122*$G$9/1000)*$V$15</f>
        <v>413.34299999999996</v>
      </c>
      <c r="W122" s="27">
        <f>(R122*$G$10/1000)*$W$15</f>
        <v>249.31799999999998</v>
      </c>
      <c r="X122" s="300">
        <f>(R122*$G$11/1000)*$X$15</f>
        <v>203.71904999999998</v>
      </c>
      <c r="Y122" s="301">
        <f t="shared" ref="Y122:Y124" si="89">SUM(S122:X122)</f>
        <v>2747.2000499999999</v>
      </c>
      <c r="Z122" s="301">
        <f>Y122*$D$7</f>
        <v>576.91201049999995</v>
      </c>
      <c r="AA122" s="263"/>
      <c r="AB122" s="263"/>
      <c r="AC122" s="263"/>
      <c r="AD122" s="263"/>
      <c r="AE122" s="263"/>
      <c r="AF122" s="263"/>
      <c r="AG122" s="267"/>
      <c r="AH122" s="263"/>
    </row>
    <row r="123" spans="1:34" s="2" customFormat="1">
      <c r="A123" s="153" t="s">
        <v>212</v>
      </c>
      <c r="B123" s="21" t="s">
        <v>213</v>
      </c>
      <c r="C123" s="21" t="s">
        <v>833</v>
      </c>
      <c r="D123" s="115"/>
      <c r="E123" s="20" t="s">
        <v>52</v>
      </c>
      <c r="F123" s="11" t="s">
        <v>81</v>
      </c>
      <c r="G123" s="127"/>
      <c r="H123" s="13"/>
      <c r="I123" s="12" t="s">
        <v>214</v>
      </c>
      <c r="J123" s="144"/>
      <c r="K123" s="89">
        <v>1006000</v>
      </c>
      <c r="L123" s="27">
        <v>0</v>
      </c>
      <c r="M123" s="28">
        <f>SUM(K123+L123)</f>
        <v>1006000</v>
      </c>
      <c r="N123" s="98">
        <v>0</v>
      </c>
      <c r="O123" s="84">
        <v>0</v>
      </c>
      <c r="P123" s="89">
        <f t="shared" si="88"/>
        <v>1109000</v>
      </c>
      <c r="Q123" s="27">
        <f>ROUNDUP((L123+O123)*($L$7/$K$7),-3)</f>
        <v>0</v>
      </c>
      <c r="R123" s="28">
        <f t="shared" ref="R123:R197" si="90">SUM(P123+Q123)</f>
        <v>1109000</v>
      </c>
      <c r="S123" s="89">
        <f>(R123*$G$6/1000)*$S$15</f>
        <v>194.07499999999999</v>
      </c>
      <c r="T123" s="299">
        <f>(R123*$G$7/1000)*$T$15</f>
        <v>138.625</v>
      </c>
      <c r="U123" s="27">
        <f>(R123*$G$8/1000)*$U$15</f>
        <v>144.17000000000002</v>
      </c>
      <c r="V123" s="300">
        <f>(R123*$G$9/1000)*$V$15</f>
        <v>104.8005</v>
      </c>
      <c r="W123" s="27">
        <f>(R123*$G$10/1000)*$W$15</f>
        <v>63.213000000000001</v>
      </c>
      <c r="X123" s="300">
        <f>(R123*$G$11/1000)*$X$15</f>
        <v>51.651674999999997</v>
      </c>
      <c r="Y123" s="301">
        <f t="shared" si="89"/>
        <v>696.53517499999987</v>
      </c>
      <c r="Z123" s="301">
        <f>Y123*$D$7</f>
        <v>146.27238674999995</v>
      </c>
      <c r="AA123" s="263"/>
      <c r="AB123" s="263"/>
      <c r="AC123" s="263"/>
      <c r="AD123" s="263"/>
      <c r="AE123" s="263"/>
      <c r="AF123" s="263"/>
      <c r="AG123" s="267"/>
      <c r="AH123" s="263"/>
    </row>
    <row r="124" spans="1:34" s="2" customFormat="1">
      <c r="A124" s="153" t="s">
        <v>215</v>
      </c>
      <c r="B124" s="21" t="s">
        <v>216</v>
      </c>
      <c r="C124" s="21" t="s">
        <v>834</v>
      </c>
      <c r="D124" s="115"/>
      <c r="E124" s="20" t="s">
        <v>52</v>
      </c>
      <c r="F124" s="11" t="s">
        <v>81</v>
      </c>
      <c r="G124" s="127"/>
      <c r="H124" s="13"/>
      <c r="I124" s="12" t="s">
        <v>54</v>
      </c>
      <c r="J124" s="144"/>
      <c r="K124" s="89">
        <v>688000</v>
      </c>
      <c r="L124" s="27">
        <v>22000</v>
      </c>
      <c r="M124" s="28">
        <f>SUM(K124+L124)</f>
        <v>710000</v>
      </c>
      <c r="N124" s="98">
        <v>0</v>
      </c>
      <c r="O124" s="84">
        <v>0</v>
      </c>
      <c r="P124" s="89">
        <f t="shared" si="88"/>
        <v>759000</v>
      </c>
      <c r="Q124" s="27">
        <f>ROUNDUP((L124+O124)*($L$7/$K$7),-3)</f>
        <v>26000</v>
      </c>
      <c r="R124" s="28">
        <f t="shared" si="90"/>
        <v>785000</v>
      </c>
      <c r="S124" s="89">
        <f>(R124*$G$6/1000)*$S$15</f>
        <v>137.375</v>
      </c>
      <c r="T124" s="299">
        <f>(R124*$G$7/1000)*$T$15</f>
        <v>98.125</v>
      </c>
      <c r="U124" s="27">
        <f>(R124*$G$8/1000)*$U$15</f>
        <v>102.05000000000001</v>
      </c>
      <c r="V124" s="300">
        <f>(R124*$G$9/1000)*$V$15</f>
        <v>74.18249999999999</v>
      </c>
      <c r="W124" s="27">
        <f>(R124*$G$10/1000)*$W$15</f>
        <v>44.744999999999997</v>
      </c>
      <c r="X124" s="300">
        <f>(R124*$G$11/1000)*$X$15</f>
        <v>36.561374999999998</v>
      </c>
      <c r="Y124" s="301">
        <f t="shared" si="89"/>
        <v>493.03887500000002</v>
      </c>
      <c r="Z124" s="301">
        <f>Y124*$D$7</f>
        <v>103.53816375</v>
      </c>
      <c r="AA124" s="263"/>
      <c r="AB124" s="263"/>
      <c r="AC124" s="263"/>
      <c r="AD124" s="263"/>
      <c r="AE124" s="263"/>
      <c r="AF124" s="263"/>
      <c r="AG124" s="267"/>
      <c r="AH124" s="263"/>
    </row>
    <row r="125" spans="1:34" s="2" customFormat="1" ht="13.5" thickBot="1">
      <c r="A125" s="156" t="s">
        <v>27</v>
      </c>
      <c r="B125" s="91"/>
      <c r="C125" s="91"/>
      <c r="D125" s="113"/>
      <c r="E125" s="92"/>
      <c r="F125" s="92"/>
      <c r="G125" s="93"/>
      <c r="H125" s="93"/>
      <c r="I125" s="93"/>
      <c r="J125" s="93"/>
      <c r="K125" s="96">
        <f>SUM(K122:K124)</f>
        <v>5662000</v>
      </c>
      <c r="L125" s="94">
        <f>SUM(L122:L124)</f>
        <v>22000</v>
      </c>
      <c r="M125" s="94">
        <f>SUM(M122:M124)</f>
        <v>5684000</v>
      </c>
      <c r="N125" s="97">
        <f t="shared" ref="N125:P125" si="91">SUM(N122:N124)</f>
        <v>0</v>
      </c>
      <c r="O125" s="94">
        <f t="shared" si="91"/>
        <v>0</v>
      </c>
      <c r="P125" s="94">
        <f t="shared" si="91"/>
        <v>6242000</v>
      </c>
      <c r="Q125" s="94">
        <f>SUM(Q122:Q124)</f>
        <v>26000</v>
      </c>
      <c r="R125" s="94">
        <f>SUM(R122:R124)</f>
        <v>6268000</v>
      </c>
      <c r="S125" s="96">
        <f t="shared" ref="S125:Z125" si="92">SUM(S122:S124)</f>
        <v>1096.9000000000001</v>
      </c>
      <c r="T125" s="302">
        <f t="shared" si="92"/>
        <v>783.5</v>
      </c>
      <c r="U125" s="303">
        <f t="shared" si="92"/>
        <v>814.83999999999992</v>
      </c>
      <c r="V125" s="303">
        <f t="shared" si="92"/>
        <v>592.32599999999991</v>
      </c>
      <c r="W125" s="303">
        <f t="shared" si="92"/>
        <v>357.27600000000001</v>
      </c>
      <c r="X125" s="303">
        <f t="shared" si="92"/>
        <v>291.93209999999999</v>
      </c>
      <c r="Y125" s="302">
        <f t="shared" si="92"/>
        <v>3936.7741000000001</v>
      </c>
      <c r="Z125" s="302">
        <f t="shared" si="92"/>
        <v>826.72256099999981</v>
      </c>
      <c r="AA125" s="263"/>
      <c r="AB125" s="263"/>
      <c r="AC125" s="263"/>
      <c r="AD125" s="263"/>
      <c r="AE125" s="263"/>
      <c r="AF125" s="263"/>
      <c r="AG125" s="267"/>
      <c r="AH125" s="263"/>
    </row>
    <row r="126" spans="1:34" s="2" customFormat="1" ht="16.5" thickTop="1">
      <c r="A126" s="6" t="s">
        <v>217</v>
      </c>
      <c r="B126" s="14"/>
      <c r="C126" s="14"/>
      <c r="D126" s="114"/>
      <c r="E126" s="15"/>
      <c r="F126" s="15"/>
      <c r="G126" s="16"/>
      <c r="H126" s="16"/>
      <c r="I126" s="16"/>
      <c r="J126" s="16"/>
      <c r="K126" s="25"/>
      <c r="L126" s="25"/>
      <c r="M126" s="26"/>
      <c r="N126" s="85"/>
      <c r="O126" s="85"/>
      <c r="P126" s="85"/>
      <c r="Q126" s="25"/>
      <c r="R126" s="26"/>
      <c r="S126" s="54"/>
      <c r="T126" s="54"/>
      <c r="U126" s="54"/>
      <c r="V126" s="54"/>
      <c r="W126" s="54"/>
      <c r="X126" s="54"/>
      <c r="Y126" s="304"/>
      <c r="Z126" s="304"/>
      <c r="AA126" s="263"/>
      <c r="AB126" s="263"/>
      <c r="AC126" s="263"/>
      <c r="AD126" s="263"/>
      <c r="AE126" s="263"/>
      <c r="AF126" s="263"/>
      <c r="AG126" s="267"/>
      <c r="AH126" s="263"/>
    </row>
    <row r="127" spans="1:34" s="2" customFormat="1">
      <c r="A127" s="153" t="s">
        <v>218</v>
      </c>
      <c r="B127" s="21" t="s">
        <v>219</v>
      </c>
      <c r="C127" s="21" t="s">
        <v>835</v>
      </c>
      <c r="D127" s="115"/>
      <c r="E127" s="20" t="s">
        <v>52</v>
      </c>
      <c r="F127" s="11" t="s">
        <v>53</v>
      </c>
      <c r="G127" s="127"/>
      <c r="H127" s="13"/>
      <c r="I127" s="12" t="s">
        <v>220</v>
      </c>
      <c r="J127" s="144" t="s">
        <v>712</v>
      </c>
      <c r="K127" s="89">
        <v>0</v>
      </c>
      <c r="L127" s="27">
        <v>332000</v>
      </c>
      <c r="M127" s="28">
        <f>SUM(K127+L127)</f>
        <v>332000</v>
      </c>
      <c r="N127" s="98">
        <v>0</v>
      </c>
      <c r="O127" s="84">
        <v>0</v>
      </c>
      <c r="P127" s="89">
        <f t="shared" ref="P127:P129" si="93">IF(J127="TG",ROUNDUP((K127+N127)*($L$6/$K$6),-3),ROUNDUP((K127+N127)*($L$8/$K$8),-3))</f>
        <v>0</v>
      </c>
      <c r="Q127" s="27">
        <f>ROUNDUP((L127+O127)*($L$7/$K$7),-3)</f>
        <v>386000</v>
      </c>
      <c r="R127" s="28">
        <f t="shared" si="90"/>
        <v>386000</v>
      </c>
      <c r="S127" s="89">
        <f>(R127*$G$6/1000)*$S$15</f>
        <v>67.55</v>
      </c>
      <c r="T127" s="299">
        <f>(R127*$G$7/1000)*$T$15</f>
        <v>48.25</v>
      </c>
      <c r="U127" s="27">
        <f>(R127*$G$8/1000)*$U$15</f>
        <v>50.180000000000007</v>
      </c>
      <c r="V127" s="300">
        <f>(R127*$G$9/1000)*$V$15</f>
        <v>36.476999999999997</v>
      </c>
      <c r="W127" s="27">
        <f>(R127*$G$10/1000)*$W$15</f>
        <v>22.001999999999999</v>
      </c>
      <c r="X127" s="300">
        <f>(R127*$G$11/1000)*$X$15</f>
        <v>17.97795</v>
      </c>
      <c r="Y127" s="301">
        <f t="shared" ref="Y127:Y129" si="94">SUM(S127:X127)</f>
        <v>242.43695000000002</v>
      </c>
      <c r="Z127" s="301">
        <f>Y127*$D$7</f>
        <v>50.911759500000002</v>
      </c>
      <c r="AA127" s="263"/>
      <c r="AB127" s="263"/>
      <c r="AC127" s="263"/>
      <c r="AD127" s="263"/>
      <c r="AE127" s="263"/>
      <c r="AF127" s="263"/>
      <c r="AG127" s="267"/>
      <c r="AH127" s="263"/>
    </row>
    <row r="128" spans="1:34" s="2" customFormat="1" ht="25.5">
      <c r="A128" s="153" t="s">
        <v>218</v>
      </c>
      <c r="B128" s="21" t="s">
        <v>221</v>
      </c>
      <c r="C128" s="21" t="s">
        <v>835</v>
      </c>
      <c r="D128" s="115"/>
      <c r="E128" s="20" t="s">
        <v>136</v>
      </c>
      <c r="F128" s="11" t="s">
        <v>137</v>
      </c>
      <c r="G128" s="127"/>
      <c r="H128" s="13"/>
      <c r="I128" s="12" t="s">
        <v>222</v>
      </c>
      <c r="J128" s="144" t="s">
        <v>712</v>
      </c>
      <c r="K128" s="89">
        <v>5901000</v>
      </c>
      <c r="L128" s="27">
        <v>193000</v>
      </c>
      <c r="M128" s="28">
        <f>SUM(K128+L128)</f>
        <v>6094000</v>
      </c>
      <c r="N128" s="98">
        <v>0</v>
      </c>
      <c r="O128" s="84">
        <v>0</v>
      </c>
      <c r="P128" s="89">
        <f t="shared" si="93"/>
        <v>6628000</v>
      </c>
      <c r="Q128" s="27">
        <f>ROUNDUP((L128+O128)*($L$7/$K$7),-3)</f>
        <v>225000</v>
      </c>
      <c r="R128" s="28">
        <f t="shared" si="90"/>
        <v>6853000</v>
      </c>
      <c r="S128" s="89">
        <f>(R128*$G$6/1000)*$S$15</f>
        <v>1199.2750000000001</v>
      </c>
      <c r="T128" s="299">
        <f>(R128*$G$7/1000)*$T$15</f>
        <v>856.625</v>
      </c>
      <c r="U128" s="27">
        <f>(R128*$G$8/1000)*$U$15</f>
        <v>890.89</v>
      </c>
      <c r="V128" s="300">
        <f>(R128*$G$9/1000)*$V$15</f>
        <v>647.60850000000005</v>
      </c>
      <c r="W128" s="27">
        <f>(R128*$G$10/1000)*$W$15</f>
        <v>390.62099999999998</v>
      </c>
      <c r="X128" s="300">
        <f>(R128*$G$11/1000)*$X$15</f>
        <v>319.17847499999999</v>
      </c>
      <c r="Y128" s="301">
        <f t="shared" si="94"/>
        <v>4304.197975</v>
      </c>
      <c r="Z128" s="301">
        <f>Y128*$D$7</f>
        <v>903.88157475000003</v>
      </c>
      <c r="AA128" s="263"/>
      <c r="AB128" s="263"/>
      <c r="AC128" s="263"/>
      <c r="AD128" s="263"/>
      <c r="AE128" s="263"/>
      <c r="AF128" s="263"/>
      <c r="AG128" s="267"/>
      <c r="AH128" s="263"/>
    </row>
    <row r="129" spans="1:34" s="2" customFormat="1" ht="25.5">
      <c r="A129" s="153" t="s">
        <v>218</v>
      </c>
      <c r="B129" s="21" t="s">
        <v>223</v>
      </c>
      <c r="C129" s="21" t="s">
        <v>835</v>
      </c>
      <c r="D129" s="115"/>
      <c r="E129" s="20" t="s">
        <v>52</v>
      </c>
      <c r="F129" s="11" t="s">
        <v>53</v>
      </c>
      <c r="G129" s="127"/>
      <c r="H129" s="13"/>
      <c r="I129" s="12" t="s">
        <v>220</v>
      </c>
      <c r="J129" s="144" t="s">
        <v>712</v>
      </c>
      <c r="K129" s="89">
        <v>0</v>
      </c>
      <c r="L129" s="27">
        <v>23000</v>
      </c>
      <c r="M129" s="28">
        <f>SUM(K129+L129)</f>
        <v>23000</v>
      </c>
      <c r="N129" s="98">
        <v>0</v>
      </c>
      <c r="O129" s="84">
        <v>0</v>
      </c>
      <c r="P129" s="89">
        <f t="shared" si="93"/>
        <v>0</v>
      </c>
      <c r="Q129" s="27">
        <f>ROUNDUP((L129+O129)*($L$7/$K$7),-3)</f>
        <v>27000</v>
      </c>
      <c r="R129" s="28">
        <f t="shared" si="90"/>
        <v>27000</v>
      </c>
      <c r="S129" s="89">
        <f>(R129*$G$6/1000)*$S$15</f>
        <v>4.7249999999999996</v>
      </c>
      <c r="T129" s="299">
        <f>(R129*$G$7/1000)*$T$15</f>
        <v>3.375</v>
      </c>
      <c r="U129" s="27">
        <f>(R129*$G$8/1000)*$U$15</f>
        <v>3.5100000000000002</v>
      </c>
      <c r="V129" s="300">
        <f>(R129*$G$9/1000)*$V$15</f>
        <v>2.5515000000000003</v>
      </c>
      <c r="W129" s="27">
        <f>(R129*$G$10/1000)*$W$15</f>
        <v>1.5389999999999999</v>
      </c>
      <c r="X129" s="300">
        <f>(R129*$G$11/1000)*$X$15</f>
        <v>1.257525</v>
      </c>
      <c r="Y129" s="301">
        <f t="shared" si="94"/>
        <v>16.958024999999999</v>
      </c>
      <c r="Z129" s="301">
        <f>Y129*$D$7</f>
        <v>3.5611852499999999</v>
      </c>
      <c r="AA129" s="263"/>
      <c r="AB129" s="263"/>
      <c r="AC129" s="263"/>
      <c r="AD129" s="263"/>
      <c r="AE129" s="263"/>
      <c r="AF129" s="263"/>
      <c r="AG129" s="267"/>
      <c r="AH129" s="263"/>
    </row>
    <row r="130" spans="1:34" s="2" customFormat="1" ht="13.5" thickBot="1">
      <c r="A130" s="156" t="s">
        <v>27</v>
      </c>
      <c r="B130" s="91"/>
      <c r="C130" s="91"/>
      <c r="D130" s="113"/>
      <c r="E130" s="92"/>
      <c r="F130" s="92"/>
      <c r="G130" s="93"/>
      <c r="H130" s="93"/>
      <c r="I130" s="93"/>
      <c r="J130" s="93"/>
      <c r="K130" s="96">
        <f>SUM(K127:K129)</f>
        <v>5901000</v>
      </c>
      <c r="L130" s="94">
        <f>SUM(L127:L129)</f>
        <v>548000</v>
      </c>
      <c r="M130" s="94">
        <f>SUM(M127:M129)</f>
        <v>6449000</v>
      </c>
      <c r="N130" s="97">
        <f t="shared" ref="N130:P130" si="95">SUM(N127:N129)</f>
        <v>0</v>
      </c>
      <c r="O130" s="94">
        <f t="shared" si="95"/>
        <v>0</v>
      </c>
      <c r="P130" s="94">
        <f t="shared" si="95"/>
        <v>6628000</v>
      </c>
      <c r="Q130" s="94">
        <f>SUM(Q127:Q129)</f>
        <v>638000</v>
      </c>
      <c r="R130" s="94">
        <f>SUM(R127:R129)</f>
        <v>7266000</v>
      </c>
      <c r="S130" s="96">
        <f t="shared" ref="S130:Z130" si="96">SUM(S127:S129)</f>
        <v>1271.55</v>
      </c>
      <c r="T130" s="302">
        <f t="shared" si="96"/>
        <v>908.25</v>
      </c>
      <c r="U130" s="303">
        <f t="shared" si="96"/>
        <v>944.57999999999993</v>
      </c>
      <c r="V130" s="303">
        <f t="shared" si="96"/>
        <v>686.63700000000006</v>
      </c>
      <c r="W130" s="303">
        <f t="shared" si="96"/>
        <v>414.16199999999998</v>
      </c>
      <c r="X130" s="303">
        <f t="shared" si="96"/>
        <v>338.41395</v>
      </c>
      <c r="Y130" s="302">
        <f t="shared" si="96"/>
        <v>4563.5929500000002</v>
      </c>
      <c r="Z130" s="302">
        <f t="shared" si="96"/>
        <v>958.35451950000004</v>
      </c>
      <c r="AA130" s="263"/>
      <c r="AB130" s="263"/>
      <c r="AC130" s="263"/>
      <c r="AD130" s="263"/>
      <c r="AE130" s="263"/>
      <c r="AF130" s="263"/>
      <c r="AG130" s="267"/>
      <c r="AH130" s="263"/>
    </row>
    <row r="131" spans="1:34" s="2" customFormat="1" ht="16.5" thickTop="1">
      <c r="A131" s="22" t="s">
        <v>224</v>
      </c>
      <c r="B131" s="14"/>
      <c r="C131" s="14"/>
      <c r="D131" s="114"/>
      <c r="E131" s="15"/>
      <c r="F131" s="15"/>
      <c r="G131" s="16"/>
      <c r="H131" s="16"/>
      <c r="I131" s="16"/>
      <c r="J131" s="16"/>
      <c r="K131" s="25"/>
      <c r="L131" s="25"/>
      <c r="M131" s="26"/>
      <c r="N131" s="85"/>
      <c r="O131" s="85"/>
      <c r="P131" s="85"/>
      <c r="Q131" s="25"/>
      <c r="R131" s="26"/>
      <c r="S131" s="54"/>
      <c r="T131" s="54"/>
      <c r="U131" s="54"/>
      <c r="V131" s="54"/>
      <c r="W131" s="54"/>
      <c r="X131" s="54"/>
      <c r="Y131" s="304"/>
      <c r="Z131" s="304"/>
      <c r="AA131" s="263"/>
      <c r="AB131" s="263"/>
      <c r="AC131" s="263"/>
      <c r="AD131" s="263"/>
      <c r="AE131" s="263"/>
      <c r="AF131" s="263"/>
      <c r="AG131" s="267"/>
      <c r="AH131" s="263"/>
    </row>
    <row r="132" spans="1:34" s="2" customFormat="1">
      <c r="A132" s="153" t="s">
        <v>225</v>
      </c>
      <c r="B132" s="21" t="s">
        <v>226</v>
      </c>
      <c r="C132" s="21" t="s">
        <v>836</v>
      </c>
      <c r="D132" s="115"/>
      <c r="E132" s="20"/>
      <c r="F132" s="11"/>
      <c r="G132" s="127"/>
      <c r="H132" s="13"/>
      <c r="I132" s="12" t="s">
        <v>78</v>
      </c>
      <c r="J132" s="144" t="s">
        <v>712</v>
      </c>
      <c r="K132" s="89">
        <v>0</v>
      </c>
      <c r="L132" s="27">
        <v>0</v>
      </c>
      <c r="M132" s="28">
        <f>SUM(K132+L132)</f>
        <v>0</v>
      </c>
      <c r="N132" s="98">
        <v>0</v>
      </c>
      <c r="O132" s="84">
        <v>0</v>
      </c>
      <c r="P132" s="89">
        <f t="shared" ref="P132" si="97">IF(J132="TG",ROUNDUP((K132+N132)*($L$6/$K$6),-3),ROUNDUP((K132+N132)*($L$8/$K$8),-3))</f>
        <v>0</v>
      </c>
      <c r="Q132" s="27">
        <f>ROUNDUP((L132+O132)*($L$7/$K$7),-3)</f>
        <v>0</v>
      </c>
      <c r="R132" s="28">
        <f t="shared" si="90"/>
        <v>0</v>
      </c>
      <c r="S132" s="89">
        <f>(R132*$G$6/1000)*$S$15</f>
        <v>0</v>
      </c>
      <c r="T132" s="299">
        <f>(R132*$G$7/1000)*$T$15</f>
        <v>0</v>
      </c>
      <c r="U132" s="27">
        <f>(R132*$G$8/1000)*$U$15</f>
        <v>0</v>
      </c>
      <c r="V132" s="300">
        <f>(R132*$G$9/1000)*$V$15</f>
        <v>0</v>
      </c>
      <c r="W132" s="27">
        <f>(R132*$G$10/1000)*$W$15</f>
        <v>0</v>
      </c>
      <c r="X132" s="300">
        <f>(R132*$G$11/1000)*$X$15</f>
        <v>0</v>
      </c>
      <c r="Y132" s="301">
        <f t="shared" ref="Y132" si="98">SUM(S132:X132)</f>
        <v>0</v>
      </c>
      <c r="Z132" s="301">
        <f>Y132*$D$7</f>
        <v>0</v>
      </c>
      <c r="AA132" s="263"/>
      <c r="AB132" s="263"/>
      <c r="AC132" s="263"/>
      <c r="AD132" s="263"/>
      <c r="AE132" s="263"/>
      <c r="AF132" s="263"/>
      <c r="AG132" s="267"/>
      <c r="AH132" s="263"/>
    </row>
    <row r="133" spans="1:34" s="2" customFormat="1" ht="13.5" thickBot="1">
      <c r="A133" s="156" t="s">
        <v>27</v>
      </c>
      <c r="B133" s="91"/>
      <c r="C133" s="91"/>
      <c r="D133" s="113"/>
      <c r="E133" s="92"/>
      <c r="F133" s="92"/>
      <c r="G133" s="93"/>
      <c r="H133" s="93"/>
      <c r="I133" s="93"/>
      <c r="J133" s="93"/>
      <c r="K133" s="96">
        <f>SUM(K132)</f>
        <v>0</v>
      </c>
      <c r="L133" s="94">
        <f>SUM(L132)</f>
        <v>0</v>
      </c>
      <c r="M133" s="94">
        <f>SUM(M132)</f>
        <v>0</v>
      </c>
      <c r="N133" s="97">
        <f t="shared" ref="N133:P133" si="99">SUM(N132)</f>
        <v>0</v>
      </c>
      <c r="O133" s="94">
        <f t="shared" si="99"/>
        <v>0</v>
      </c>
      <c r="P133" s="94">
        <f t="shared" si="99"/>
        <v>0</v>
      </c>
      <c r="Q133" s="94">
        <f>SUM(Q132)</f>
        <v>0</v>
      </c>
      <c r="R133" s="94">
        <f>SUM(R132)</f>
        <v>0</v>
      </c>
      <c r="S133" s="96">
        <f t="shared" ref="S133:Z133" si="100">SUM(S132)</f>
        <v>0</v>
      </c>
      <c r="T133" s="302">
        <f t="shared" si="100"/>
        <v>0</v>
      </c>
      <c r="U133" s="303">
        <f t="shared" si="100"/>
        <v>0</v>
      </c>
      <c r="V133" s="303">
        <f t="shared" si="100"/>
        <v>0</v>
      </c>
      <c r="W133" s="303">
        <f t="shared" si="100"/>
        <v>0</v>
      </c>
      <c r="X133" s="303">
        <f t="shared" si="100"/>
        <v>0</v>
      </c>
      <c r="Y133" s="302">
        <f t="shared" si="100"/>
        <v>0</v>
      </c>
      <c r="Z133" s="302">
        <f t="shared" si="100"/>
        <v>0</v>
      </c>
      <c r="AA133" s="263"/>
      <c r="AB133" s="263"/>
      <c r="AC133" s="263"/>
      <c r="AD133" s="263"/>
      <c r="AE133" s="263"/>
      <c r="AF133" s="263"/>
      <c r="AG133" s="267"/>
      <c r="AH133" s="263"/>
    </row>
    <row r="134" spans="1:34" s="2" customFormat="1" ht="16.5" thickTop="1">
      <c r="A134" s="6" t="s">
        <v>227</v>
      </c>
      <c r="B134" s="14"/>
      <c r="C134" s="14"/>
      <c r="D134" s="114"/>
      <c r="E134" s="15"/>
      <c r="F134" s="15"/>
      <c r="G134" s="16"/>
      <c r="H134" s="16"/>
      <c r="I134" s="16"/>
      <c r="J134" s="16"/>
      <c r="K134" s="25"/>
      <c r="L134" s="25"/>
      <c r="M134" s="26"/>
      <c r="N134" s="85"/>
      <c r="O134" s="85"/>
      <c r="P134" s="85"/>
      <c r="Q134" s="25"/>
      <c r="R134" s="26"/>
      <c r="S134" s="54"/>
      <c r="T134" s="54"/>
      <c r="U134" s="54"/>
      <c r="V134" s="54"/>
      <c r="W134" s="54"/>
      <c r="X134" s="54"/>
      <c r="Y134" s="304"/>
      <c r="Z134" s="304"/>
      <c r="AA134" s="263"/>
      <c r="AB134" s="263"/>
      <c r="AC134" s="263"/>
      <c r="AD134" s="263"/>
      <c r="AE134" s="263"/>
      <c r="AF134" s="263"/>
      <c r="AG134" s="267"/>
      <c r="AH134" s="263"/>
    </row>
    <row r="135" spans="1:34" s="2" customFormat="1">
      <c r="A135" s="153" t="s">
        <v>228</v>
      </c>
      <c r="B135" s="21" t="s">
        <v>656</v>
      </c>
      <c r="C135" s="21" t="s">
        <v>837</v>
      </c>
      <c r="D135" s="115" t="s">
        <v>582</v>
      </c>
      <c r="E135" s="20" t="s">
        <v>52</v>
      </c>
      <c r="F135" s="11" t="s">
        <v>53</v>
      </c>
      <c r="G135" s="127"/>
      <c r="H135" s="13"/>
      <c r="I135" s="12" t="s">
        <v>229</v>
      </c>
      <c r="J135" s="144" t="s">
        <v>712</v>
      </c>
      <c r="K135" s="89">
        <v>13441000</v>
      </c>
      <c r="L135" s="27">
        <v>1505000</v>
      </c>
      <c r="M135" s="28">
        <f>SUM(K135+L135)</f>
        <v>14946000</v>
      </c>
      <c r="N135" s="98">
        <v>0</v>
      </c>
      <c r="O135" s="84">
        <v>0</v>
      </c>
      <c r="P135" s="89">
        <f t="shared" ref="P135:P136" si="101">IF(J135="TG",ROUNDUP((K135+N135)*($L$6/$K$6),-3),ROUNDUP((K135+N135)*($L$8/$K$8),-3))</f>
        <v>15097000</v>
      </c>
      <c r="Q135" s="27">
        <f>ROUNDUP((L135+O135)*($L$7/$K$7),-3)</f>
        <v>1750000</v>
      </c>
      <c r="R135" s="28">
        <f t="shared" si="90"/>
        <v>16847000</v>
      </c>
      <c r="S135" s="89">
        <f>(R135*$G$6/1000)*$S$15</f>
        <v>2948.2249999999999</v>
      </c>
      <c r="T135" s="299">
        <f>(R135*$G$7/1000)*$T$15</f>
        <v>2105.875</v>
      </c>
      <c r="U135" s="27">
        <f>(R135*$G$8/1000)*$U$15</f>
        <v>2190.11</v>
      </c>
      <c r="V135" s="300">
        <f>(R135*$G$9/1000)*$V$15</f>
        <v>1592.0414999999998</v>
      </c>
      <c r="W135" s="27">
        <f>(R135*$G$10/1000)*$W$15</f>
        <v>960.27900000000011</v>
      </c>
      <c r="X135" s="300">
        <f>(R135*$G$11/1000)*$X$15</f>
        <v>784.64902499999994</v>
      </c>
      <c r="Y135" s="301">
        <f t="shared" ref="Y135:Y136" si="102">SUM(S135:X135)</f>
        <v>10581.179525000001</v>
      </c>
      <c r="Z135" s="301">
        <f>Y135*$D$7</f>
        <v>2222.0477002500002</v>
      </c>
      <c r="AA135" s="263"/>
      <c r="AB135" s="263"/>
      <c r="AC135" s="263"/>
      <c r="AD135" s="263"/>
      <c r="AE135" s="263"/>
      <c r="AF135" s="263"/>
      <c r="AG135" s="267"/>
      <c r="AH135" s="263"/>
    </row>
    <row r="136" spans="1:34" s="2" customFormat="1">
      <c r="A136" s="153" t="s">
        <v>231</v>
      </c>
      <c r="B136" s="21" t="s">
        <v>657</v>
      </c>
      <c r="C136" s="21" t="s">
        <v>837</v>
      </c>
      <c r="D136" s="115" t="s">
        <v>582</v>
      </c>
      <c r="E136" s="20" t="s">
        <v>52</v>
      </c>
      <c r="F136" s="11" t="s">
        <v>53</v>
      </c>
      <c r="G136" s="127"/>
      <c r="H136" s="13"/>
      <c r="I136" s="12" t="s">
        <v>232</v>
      </c>
      <c r="J136" s="144" t="s">
        <v>712</v>
      </c>
      <c r="K136" s="89">
        <v>0</v>
      </c>
      <c r="L136" s="27">
        <v>146000</v>
      </c>
      <c r="M136" s="28">
        <f>SUM(K136+L136)</f>
        <v>146000</v>
      </c>
      <c r="N136" s="98">
        <v>0</v>
      </c>
      <c r="O136" s="84">
        <v>0</v>
      </c>
      <c r="P136" s="89">
        <f t="shared" si="101"/>
        <v>0</v>
      </c>
      <c r="Q136" s="27">
        <f>ROUNDUP((L136+O136)*($L$7/$K$7),-3)</f>
        <v>170000</v>
      </c>
      <c r="R136" s="28">
        <f t="shared" si="90"/>
        <v>170000</v>
      </c>
      <c r="S136" s="89">
        <f>(R136*$G$6/1000)*$S$15</f>
        <v>29.749999999999996</v>
      </c>
      <c r="T136" s="299">
        <f>(R136*$G$7/1000)*$T$15</f>
        <v>21.25</v>
      </c>
      <c r="U136" s="27">
        <f>(R136*$G$8/1000)*$U$15</f>
        <v>22.1</v>
      </c>
      <c r="V136" s="300">
        <f>(R136*$G$9/1000)*$V$15</f>
        <v>16.064999999999998</v>
      </c>
      <c r="W136" s="27">
        <f>(R136*$G$10/1000)*$W$15</f>
        <v>9.69</v>
      </c>
      <c r="X136" s="300">
        <f>(R136*$G$11/1000)*$X$15</f>
        <v>7.917749999999999</v>
      </c>
      <c r="Y136" s="301">
        <f t="shared" si="102"/>
        <v>106.77274999999999</v>
      </c>
      <c r="Z136" s="301">
        <f>Y136*$D$7</f>
        <v>22.422277499999996</v>
      </c>
      <c r="AA136" s="263"/>
      <c r="AB136" s="263"/>
      <c r="AC136" s="263"/>
      <c r="AD136" s="263"/>
      <c r="AE136" s="263"/>
      <c r="AF136" s="263"/>
      <c r="AG136" s="267"/>
      <c r="AH136" s="263"/>
    </row>
    <row r="137" spans="1:34" s="2" customFormat="1" ht="13.5" thickBot="1">
      <c r="A137" s="156" t="s">
        <v>27</v>
      </c>
      <c r="B137" s="91"/>
      <c r="C137" s="91"/>
      <c r="D137" s="113"/>
      <c r="E137" s="92"/>
      <c r="F137" s="92"/>
      <c r="G137" s="93"/>
      <c r="H137" s="93"/>
      <c r="I137" s="93"/>
      <c r="J137" s="93"/>
      <c r="K137" s="96">
        <f t="shared" ref="K137:Z137" si="103">SUM(K135:K136)</f>
        <v>13441000</v>
      </c>
      <c r="L137" s="94">
        <f t="shared" si="103"/>
        <v>1651000</v>
      </c>
      <c r="M137" s="94">
        <f t="shared" si="103"/>
        <v>15092000</v>
      </c>
      <c r="N137" s="97">
        <f t="shared" si="103"/>
        <v>0</v>
      </c>
      <c r="O137" s="94">
        <f t="shared" si="103"/>
        <v>0</v>
      </c>
      <c r="P137" s="94">
        <f t="shared" si="103"/>
        <v>15097000</v>
      </c>
      <c r="Q137" s="94">
        <f t="shared" si="103"/>
        <v>1920000</v>
      </c>
      <c r="R137" s="94">
        <f t="shared" si="103"/>
        <v>17017000</v>
      </c>
      <c r="S137" s="96">
        <f t="shared" si="103"/>
        <v>2977.9749999999999</v>
      </c>
      <c r="T137" s="302">
        <f t="shared" si="103"/>
        <v>2127.125</v>
      </c>
      <c r="U137" s="303">
        <f t="shared" si="103"/>
        <v>2212.21</v>
      </c>
      <c r="V137" s="303">
        <f t="shared" si="103"/>
        <v>1608.1064999999999</v>
      </c>
      <c r="W137" s="303">
        <f t="shared" si="103"/>
        <v>969.96900000000016</v>
      </c>
      <c r="X137" s="303">
        <f t="shared" si="103"/>
        <v>792.56677499999989</v>
      </c>
      <c r="Y137" s="302">
        <f t="shared" si="103"/>
        <v>10687.952275000001</v>
      </c>
      <c r="Z137" s="302">
        <f t="shared" si="103"/>
        <v>2244.46997775</v>
      </c>
      <c r="AA137" s="263"/>
      <c r="AB137" s="263"/>
      <c r="AC137" s="263"/>
      <c r="AD137" s="263"/>
      <c r="AE137" s="263"/>
      <c r="AF137" s="263"/>
      <c r="AG137" s="267"/>
      <c r="AH137" s="263"/>
    </row>
    <row r="138" spans="1:34" s="2" customFormat="1" ht="16.5" thickTop="1">
      <c r="A138" s="6" t="s">
        <v>233</v>
      </c>
      <c r="B138" s="14"/>
      <c r="C138" s="14"/>
      <c r="D138" s="114"/>
      <c r="E138" s="15"/>
      <c r="F138" s="15"/>
      <c r="G138" s="16"/>
      <c r="H138" s="16"/>
      <c r="I138" s="16"/>
      <c r="J138" s="16"/>
      <c r="K138" s="25"/>
      <c r="L138" s="25"/>
      <c r="M138" s="26"/>
      <c r="N138" s="85"/>
      <c r="O138" s="85"/>
      <c r="P138" s="85"/>
      <c r="Q138" s="25"/>
      <c r="R138" s="26"/>
      <c r="S138" s="54"/>
      <c r="T138" s="54"/>
      <c r="U138" s="54"/>
      <c r="V138" s="54"/>
      <c r="W138" s="54"/>
      <c r="X138" s="54"/>
      <c r="Y138" s="304"/>
      <c r="Z138" s="304"/>
      <c r="AA138" s="263"/>
      <c r="AB138" s="263"/>
      <c r="AC138" s="263"/>
      <c r="AD138" s="263"/>
      <c r="AE138" s="263"/>
      <c r="AF138" s="263"/>
      <c r="AG138" s="267"/>
      <c r="AH138" s="263"/>
    </row>
    <row r="139" spans="1:34" s="2" customFormat="1">
      <c r="A139" s="153" t="s">
        <v>234</v>
      </c>
      <c r="B139" s="21" t="s">
        <v>658</v>
      </c>
      <c r="C139" s="21" t="s">
        <v>835</v>
      </c>
      <c r="D139" s="115" t="s">
        <v>582</v>
      </c>
      <c r="E139" s="20" t="s">
        <v>52</v>
      </c>
      <c r="F139" s="11" t="s">
        <v>53</v>
      </c>
      <c r="G139" s="127"/>
      <c r="H139" s="13"/>
      <c r="I139" s="12" t="s">
        <v>235</v>
      </c>
      <c r="J139" s="144" t="s">
        <v>712</v>
      </c>
      <c r="K139" s="89">
        <v>10800000</v>
      </c>
      <c r="L139" s="27">
        <v>318000</v>
      </c>
      <c r="M139" s="28">
        <f>SUM(K139+L139)</f>
        <v>11118000</v>
      </c>
      <c r="N139" s="98">
        <v>0</v>
      </c>
      <c r="O139" s="84">
        <v>0</v>
      </c>
      <c r="P139" s="89">
        <f t="shared" ref="P139:P142" si="104">IF(J139="TG",ROUNDUP((K139+N139)*($L$6/$K$6),-3),ROUNDUP((K139+N139)*($L$8/$K$8),-3))</f>
        <v>12131000</v>
      </c>
      <c r="Q139" s="27">
        <f>ROUNDUP((L139+O139)*($L$7/$K$7),-3)</f>
        <v>370000</v>
      </c>
      <c r="R139" s="28">
        <f t="shared" si="90"/>
        <v>12501000</v>
      </c>
      <c r="S139" s="89">
        <f>(R139*$G$6/1000)*$S$15</f>
        <v>2187.6750000000002</v>
      </c>
      <c r="T139" s="299">
        <f>(R139*$G$7/1000)*$T$15</f>
        <v>1562.625</v>
      </c>
      <c r="U139" s="27">
        <f>(R139*$G$8/1000)*$U$15</f>
        <v>1625.13</v>
      </c>
      <c r="V139" s="300">
        <f>(R139*$G$9/1000)*$V$15</f>
        <v>1181.3444999999999</v>
      </c>
      <c r="W139" s="27">
        <f>(R139*$G$10/1000)*$W$15</f>
        <v>712.5569999999999</v>
      </c>
      <c r="X139" s="300">
        <f>(R139*$G$11/1000)*$X$15</f>
        <v>582.23407499999996</v>
      </c>
      <c r="Y139" s="301">
        <f t="shared" ref="Y139:Y142" si="105">SUM(S139:X139)</f>
        <v>7851.5655750000005</v>
      </c>
      <c r="Z139" s="301">
        <f>Y139*$D$7</f>
        <v>1648.8287707500001</v>
      </c>
      <c r="AA139" s="263"/>
      <c r="AB139" s="263"/>
      <c r="AC139" s="263"/>
      <c r="AD139" s="263"/>
      <c r="AE139" s="263"/>
      <c r="AF139" s="263"/>
      <c r="AG139" s="267"/>
      <c r="AH139" s="263"/>
    </row>
    <row r="140" spans="1:34" s="2" customFormat="1" ht="25.5">
      <c r="A140" s="153" t="s">
        <v>234</v>
      </c>
      <c r="B140" s="21" t="s">
        <v>659</v>
      </c>
      <c r="C140" s="21" t="s">
        <v>835</v>
      </c>
      <c r="D140" s="115" t="s">
        <v>582</v>
      </c>
      <c r="E140" s="20" t="s">
        <v>52</v>
      </c>
      <c r="F140" s="11" t="s">
        <v>53</v>
      </c>
      <c r="G140" s="127"/>
      <c r="H140" s="13"/>
      <c r="I140" s="12" t="s">
        <v>235</v>
      </c>
      <c r="J140" s="144" t="s">
        <v>712</v>
      </c>
      <c r="K140" s="89">
        <v>0</v>
      </c>
      <c r="L140" s="27">
        <v>18329000</v>
      </c>
      <c r="M140" s="28">
        <f>SUM(K140+L140)</f>
        <v>18329000</v>
      </c>
      <c r="N140" s="98">
        <v>0</v>
      </c>
      <c r="O140" s="84">
        <v>0</v>
      </c>
      <c r="P140" s="89">
        <f t="shared" si="104"/>
        <v>0</v>
      </c>
      <c r="Q140" s="27">
        <f>ROUNDUP((L140+O140)*($L$7/$K$7),-3)</f>
        <v>21309000</v>
      </c>
      <c r="R140" s="28">
        <f t="shared" si="90"/>
        <v>21309000</v>
      </c>
      <c r="S140" s="89">
        <f>(R140*$G$6/1000)*$S$15</f>
        <v>3729.0749999999994</v>
      </c>
      <c r="T140" s="299">
        <f>(R140*$G$7/1000)*$T$15</f>
        <v>2663.625</v>
      </c>
      <c r="U140" s="27">
        <f>(R140*$G$8/1000)*$U$15</f>
        <v>2770.17</v>
      </c>
      <c r="V140" s="300">
        <f>(R140*$G$9/1000)*$V$15</f>
        <v>2013.7004999999999</v>
      </c>
      <c r="W140" s="27">
        <f>(R140*$G$10/1000)*$W$15</f>
        <v>1214.6129999999998</v>
      </c>
      <c r="X140" s="300">
        <f>(R140*$G$11/1000)*$X$15</f>
        <v>992.4666749999999</v>
      </c>
      <c r="Y140" s="301">
        <f t="shared" si="105"/>
        <v>13383.650174999997</v>
      </c>
      <c r="Z140" s="301">
        <f>Y140*$D$7</f>
        <v>2810.5665367499992</v>
      </c>
      <c r="AA140" s="263"/>
      <c r="AB140" s="263"/>
      <c r="AC140" s="263"/>
      <c r="AD140" s="263"/>
      <c r="AE140" s="263"/>
      <c r="AF140" s="263"/>
      <c r="AG140" s="267"/>
      <c r="AH140" s="263"/>
    </row>
    <row r="141" spans="1:34" s="2" customFormat="1" ht="51">
      <c r="A141" s="153" t="s">
        <v>234</v>
      </c>
      <c r="B141" s="21" t="s">
        <v>660</v>
      </c>
      <c r="C141" s="21" t="s">
        <v>835</v>
      </c>
      <c r="D141" s="115" t="s">
        <v>582</v>
      </c>
      <c r="E141" s="20" t="s">
        <v>52</v>
      </c>
      <c r="F141" s="11" t="s">
        <v>53</v>
      </c>
      <c r="G141" s="127"/>
      <c r="H141" s="13"/>
      <c r="I141" s="12" t="s">
        <v>235</v>
      </c>
      <c r="J141" s="144" t="s">
        <v>712</v>
      </c>
      <c r="K141" s="89">
        <v>0</v>
      </c>
      <c r="L141" s="27">
        <v>93000</v>
      </c>
      <c r="M141" s="28">
        <f>SUM(K141+L141)</f>
        <v>93000</v>
      </c>
      <c r="N141" s="98">
        <v>0</v>
      </c>
      <c r="O141" s="84">
        <v>0</v>
      </c>
      <c r="P141" s="89">
        <f t="shared" si="104"/>
        <v>0</v>
      </c>
      <c r="Q141" s="27">
        <f>ROUNDUP((L141+O141)*($L$7/$K$7),-3)</f>
        <v>109000</v>
      </c>
      <c r="R141" s="28">
        <f t="shared" si="90"/>
        <v>109000</v>
      </c>
      <c r="S141" s="89">
        <f>(R141*$G$6/1000)*$S$15</f>
        <v>19.074999999999999</v>
      </c>
      <c r="T141" s="299">
        <f>(R141*$G$7/1000)*$T$15</f>
        <v>13.625</v>
      </c>
      <c r="U141" s="27">
        <f>(R141*$G$8/1000)*$U$15</f>
        <v>14.17</v>
      </c>
      <c r="V141" s="300">
        <f>(R141*$G$9/1000)*$V$15</f>
        <v>10.300500000000001</v>
      </c>
      <c r="W141" s="27">
        <f>(R141*$G$10/1000)*$W$15</f>
        <v>6.2130000000000001</v>
      </c>
      <c r="X141" s="300">
        <f>(R141*$G$11/1000)*$X$15</f>
        <v>5.0766749999999989</v>
      </c>
      <c r="Y141" s="301">
        <f t="shared" si="105"/>
        <v>68.460175000000007</v>
      </c>
      <c r="Z141" s="301">
        <f>Y141*$D$7</f>
        <v>14.376636750000001</v>
      </c>
      <c r="AA141" s="263"/>
      <c r="AB141" s="263"/>
      <c r="AC141" s="263"/>
      <c r="AD141" s="263"/>
      <c r="AE141" s="263"/>
      <c r="AF141" s="263"/>
      <c r="AG141" s="267"/>
      <c r="AH141" s="263"/>
    </row>
    <row r="142" spans="1:34" s="2" customFormat="1" ht="38.25">
      <c r="A142" s="153" t="s">
        <v>234</v>
      </c>
      <c r="B142" s="21" t="s">
        <v>661</v>
      </c>
      <c r="C142" s="21" t="s">
        <v>835</v>
      </c>
      <c r="D142" s="115" t="s">
        <v>582</v>
      </c>
      <c r="E142" s="20" t="s">
        <v>52</v>
      </c>
      <c r="F142" s="11" t="s">
        <v>53</v>
      </c>
      <c r="G142" s="127"/>
      <c r="H142" s="13"/>
      <c r="I142" s="12" t="s">
        <v>235</v>
      </c>
      <c r="J142" s="144" t="s">
        <v>712</v>
      </c>
      <c r="K142" s="89">
        <v>0</v>
      </c>
      <c r="L142" s="27">
        <v>51000</v>
      </c>
      <c r="M142" s="28">
        <f>SUM(K142+L142)</f>
        <v>51000</v>
      </c>
      <c r="N142" s="98">
        <v>0</v>
      </c>
      <c r="O142" s="84">
        <v>0</v>
      </c>
      <c r="P142" s="89">
        <f t="shared" si="104"/>
        <v>0</v>
      </c>
      <c r="Q142" s="27">
        <f>ROUNDUP((L142+O142)*($L$7/$K$7),-3)</f>
        <v>60000</v>
      </c>
      <c r="R142" s="28">
        <f t="shared" si="90"/>
        <v>60000</v>
      </c>
      <c r="S142" s="89">
        <f>(R142*$G$6/1000)*$S$15</f>
        <v>10.5</v>
      </c>
      <c r="T142" s="299">
        <f>(R142*$G$7/1000)*$T$15</f>
        <v>7.5</v>
      </c>
      <c r="U142" s="27">
        <f>(R142*$G$8/1000)*$U$15</f>
        <v>7.8000000000000007</v>
      </c>
      <c r="V142" s="300">
        <f>(R142*$G$9/1000)*$V$15</f>
        <v>5.6700000000000008</v>
      </c>
      <c r="W142" s="27">
        <f>(R142*$G$10/1000)*$W$15</f>
        <v>3.4200000000000004</v>
      </c>
      <c r="X142" s="300">
        <f>(R142*$G$11/1000)*$X$15</f>
        <v>2.7944999999999998</v>
      </c>
      <c r="Y142" s="301">
        <f t="shared" si="105"/>
        <v>37.6845</v>
      </c>
      <c r="Z142" s="301">
        <f>Y142*$D$7</f>
        <v>7.9137449999999996</v>
      </c>
      <c r="AA142" s="263"/>
      <c r="AB142" s="263"/>
      <c r="AC142" s="263"/>
      <c r="AD142" s="263"/>
      <c r="AE142" s="263"/>
      <c r="AF142" s="263"/>
      <c r="AG142" s="267"/>
      <c r="AH142" s="263"/>
    </row>
    <row r="143" spans="1:34" s="2" customFormat="1" ht="13.5" thickBot="1">
      <c r="A143" s="156" t="s">
        <v>27</v>
      </c>
      <c r="B143" s="91"/>
      <c r="C143" s="91"/>
      <c r="D143" s="113"/>
      <c r="E143" s="92"/>
      <c r="F143" s="92"/>
      <c r="G143" s="93"/>
      <c r="H143" s="93"/>
      <c r="I143" s="93"/>
      <c r="J143" s="93"/>
      <c r="K143" s="96">
        <f t="shared" ref="K143:Y143" si="106">SUM(K139:K142)</f>
        <v>10800000</v>
      </c>
      <c r="L143" s="94">
        <f t="shared" si="106"/>
        <v>18791000</v>
      </c>
      <c r="M143" s="94">
        <f t="shared" si="106"/>
        <v>29591000</v>
      </c>
      <c r="N143" s="97">
        <f t="shared" si="106"/>
        <v>0</v>
      </c>
      <c r="O143" s="94">
        <f t="shared" si="106"/>
        <v>0</v>
      </c>
      <c r="P143" s="94">
        <f t="shared" si="106"/>
        <v>12131000</v>
      </c>
      <c r="Q143" s="94">
        <f t="shared" si="106"/>
        <v>21848000</v>
      </c>
      <c r="R143" s="94">
        <f t="shared" si="106"/>
        <v>33979000</v>
      </c>
      <c r="S143" s="96">
        <f t="shared" si="106"/>
        <v>5946.3249999999998</v>
      </c>
      <c r="T143" s="302">
        <f t="shared" si="106"/>
        <v>4247.375</v>
      </c>
      <c r="U143" s="303">
        <f t="shared" si="106"/>
        <v>4417.2700000000004</v>
      </c>
      <c r="V143" s="303">
        <f t="shared" si="106"/>
        <v>3211.0155</v>
      </c>
      <c r="W143" s="303">
        <f t="shared" si="106"/>
        <v>1936.8029999999997</v>
      </c>
      <c r="X143" s="303">
        <f t="shared" si="106"/>
        <v>1582.571925</v>
      </c>
      <c r="Y143" s="302">
        <f t="shared" si="106"/>
        <v>21341.360424999995</v>
      </c>
      <c r="Z143" s="302">
        <f t="shared" ref="Z143" si="107">SUM(Z139:Z142)</f>
        <v>4481.6856892499991</v>
      </c>
      <c r="AA143" s="263"/>
      <c r="AB143" s="263"/>
      <c r="AC143" s="263"/>
      <c r="AD143" s="263"/>
      <c r="AE143" s="263"/>
      <c r="AF143" s="263"/>
      <c r="AG143" s="267"/>
      <c r="AH143" s="263"/>
    </row>
    <row r="144" spans="1:34" s="2" customFormat="1" ht="16.5" thickTop="1">
      <c r="A144" s="22" t="s">
        <v>239</v>
      </c>
      <c r="B144" s="14"/>
      <c r="C144" s="14"/>
      <c r="D144" s="114"/>
      <c r="E144" s="15"/>
      <c r="F144" s="15"/>
      <c r="G144" s="16"/>
      <c r="H144" s="16"/>
      <c r="I144" s="16"/>
      <c r="J144" s="16"/>
      <c r="K144" s="25"/>
      <c r="L144" s="25"/>
      <c r="M144" s="26"/>
      <c r="N144" s="85"/>
      <c r="O144" s="85"/>
      <c r="P144" s="85"/>
      <c r="Q144" s="25"/>
      <c r="R144" s="26"/>
      <c r="S144" s="54"/>
      <c r="T144" s="54"/>
      <c r="U144" s="54"/>
      <c r="V144" s="54"/>
      <c r="W144" s="54"/>
      <c r="X144" s="54"/>
      <c r="Y144" s="304"/>
      <c r="Z144" s="304"/>
      <c r="AA144" s="263"/>
      <c r="AB144" s="263"/>
      <c r="AC144" s="263"/>
      <c r="AD144" s="263"/>
      <c r="AE144" s="263"/>
      <c r="AF144" s="263"/>
      <c r="AG144" s="267"/>
      <c r="AH144" s="263"/>
    </row>
    <row r="145" spans="1:34" s="2" customFormat="1" ht="13.5" customHeight="1">
      <c r="A145" s="153" t="s">
        <v>240</v>
      </c>
      <c r="B145" s="21" t="s">
        <v>241</v>
      </c>
      <c r="C145" s="21" t="s">
        <v>801</v>
      </c>
      <c r="D145" s="115"/>
      <c r="E145" s="20" t="s">
        <v>125</v>
      </c>
      <c r="F145" s="11" t="s">
        <v>120</v>
      </c>
      <c r="G145" s="127"/>
      <c r="H145" s="13"/>
      <c r="I145" s="12" t="s">
        <v>84</v>
      </c>
      <c r="J145" s="144" t="s">
        <v>712</v>
      </c>
      <c r="K145" s="89">
        <v>315000</v>
      </c>
      <c r="L145" s="27">
        <v>0</v>
      </c>
      <c r="M145" s="53">
        <f t="shared" ref="M145:M155" si="108">SUM(K145+L145)</f>
        <v>315000</v>
      </c>
      <c r="N145" s="90">
        <v>0</v>
      </c>
      <c r="O145" s="84">
        <v>0</v>
      </c>
      <c r="P145" s="89">
        <f t="shared" ref="P145:P155" si="109">IF(J145="TG",ROUNDUP((K145+N145)*($L$6/$K$6),-3),ROUNDUP((K145+N145)*($L$8/$K$8),-3))</f>
        <v>354000</v>
      </c>
      <c r="Q145" s="27">
        <f t="shared" ref="Q145:Q155" si="110">ROUNDUP((L145+O145)*($L$7/$K$7),-3)</f>
        <v>0</v>
      </c>
      <c r="R145" s="53">
        <f t="shared" si="90"/>
        <v>354000</v>
      </c>
      <c r="S145" s="298">
        <f t="shared" ref="S145:S155" si="111">(R145*$G$6/1000)*$S$15</f>
        <v>61.949999999999996</v>
      </c>
      <c r="T145" s="299">
        <f t="shared" ref="T145:T155" si="112">(R145*$G$7/1000)*$T$15</f>
        <v>44.25</v>
      </c>
      <c r="U145" s="27">
        <f t="shared" ref="U145:U155" si="113">(R145*$G$8/1000)*$U$15</f>
        <v>46.02</v>
      </c>
      <c r="V145" s="300">
        <f t="shared" ref="V145:V155" si="114">(R145*$G$9/1000)*$V$15</f>
        <v>33.452999999999996</v>
      </c>
      <c r="W145" s="27">
        <f t="shared" ref="W145:W155" si="115">(R145*$G$10/1000)*$W$15</f>
        <v>20.177999999999997</v>
      </c>
      <c r="X145" s="300">
        <f t="shared" ref="X145:X155" si="116">(R145*$G$11/1000)*$X$15</f>
        <v>16.487549999999999</v>
      </c>
      <c r="Y145" s="301">
        <f t="shared" ref="Y145" si="117">SUM(S145:X145)</f>
        <v>222.33855</v>
      </c>
      <c r="Z145" s="301">
        <f t="shared" ref="Z145:Z155" si="118">Y145*$D$7</f>
        <v>46.691095499999996</v>
      </c>
      <c r="AA145" s="263"/>
      <c r="AB145" s="263"/>
      <c r="AC145" s="263"/>
      <c r="AD145" s="263"/>
      <c r="AE145" s="263"/>
      <c r="AF145" s="263"/>
      <c r="AG145" s="267"/>
      <c r="AH145" s="263"/>
    </row>
    <row r="146" spans="1:34" s="2" customFormat="1" ht="13.5" customHeight="1">
      <c r="A146" s="153" t="s">
        <v>242</v>
      </c>
      <c r="B146" s="21" t="s">
        <v>243</v>
      </c>
      <c r="C146" s="21" t="s">
        <v>838</v>
      </c>
      <c r="D146" s="115"/>
      <c r="E146" s="20" t="s">
        <v>52</v>
      </c>
      <c r="F146" s="11" t="s">
        <v>205</v>
      </c>
      <c r="G146" s="127"/>
      <c r="H146" s="13"/>
      <c r="I146" s="12" t="s">
        <v>244</v>
      </c>
      <c r="J146" s="144" t="s">
        <v>712</v>
      </c>
      <c r="K146" s="89">
        <v>958000</v>
      </c>
      <c r="L146" s="27">
        <v>0</v>
      </c>
      <c r="M146" s="53">
        <f t="shared" si="108"/>
        <v>958000</v>
      </c>
      <c r="N146" s="90">
        <v>0</v>
      </c>
      <c r="O146" s="84">
        <v>0</v>
      </c>
      <c r="P146" s="89">
        <f t="shared" si="109"/>
        <v>1077000</v>
      </c>
      <c r="Q146" s="27">
        <f t="shared" si="110"/>
        <v>0</v>
      </c>
      <c r="R146" s="53">
        <f t="shared" si="90"/>
        <v>1077000</v>
      </c>
      <c r="S146" s="298">
        <f t="shared" si="111"/>
        <v>188.47499999999999</v>
      </c>
      <c r="T146" s="299">
        <f t="shared" si="112"/>
        <v>134.625</v>
      </c>
      <c r="U146" s="27">
        <f t="shared" si="113"/>
        <v>140.01</v>
      </c>
      <c r="V146" s="300">
        <f t="shared" si="114"/>
        <v>101.7765</v>
      </c>
      <c r="W146" s="27">
        <f t="shared" si="115"/>
        <v>61.389000000000003</v>
      </c>
      <c r="X146" s="300">
        <f t="shared" si="116"/>
        <v>50.161274999999996</v>
      </c>
      <c r="Y146" s="301">
        <f t="shared" ref="Y146:Y155" si="119">SUM(S146:X146)</f>
        <v>676.43677500000013</v>
      </c>
      <c r="Z146" s="301">
        <f t="shared" si="118"/>
        <v>142.05172275000001</v>
      </c>
      <c r="AA146" s="263"/>
      <c r="AB146" s="263"/>
      <c r="AC146" s="263"/>
      <c r="AD146" s="263"/>
      <c r="AE146" s="263"/>
      <c r="AF146" s="263"/>
      <c r="AG146" s="267"/>
      <c r="AH146" s="263"/>
    </row>
    <row r="147" spans="1:34" s="2" customFormat="1" ht="13.5" customHeight="1">
      <c r="A147" s="153" t="s">
        <v>839</v>
      </c>
      <c r="B147" s="21" t="s">
        <v>245</v>
      </c>
      <c r="C147" s="21" t="s">
        <v>840</v>
      </c>
      <c r="D147" s="115"/>
      <c r="E147" s="20" t="s">
        <v>141</v>
      </c>
      <c r="F147" s="11" t="s">
        <v>141</v>
      </c>
      <c r="G147" s="127"/>
      <c r="H147" s="13"/>
      <c r="I147" s="12" t="s">
        <v>39</v>
      </c>
      <c r="J147" s="144" t="s">
        <v>712</v>
      </c>
      <c r="K147" s="89">
        <v>2452000</v>
      </c>
      <c r="L147" s="27">
        <v>0</v>
      </c>
      <c r="M147" s="53">
        <f t="shared" si="108"/>
        <v>2452000</v>
      </c>
      <c r="N147" s="90">
        <v>0</v>
      </c>
      <c r="O147" s="84">
        <v>0</v>
      </c>
      <c r="P147" s="89">
        <f t="shared" si="109"/>
        <v>2755000</v>
      </c>
      <c r="Q147" s="27">
        <f t="shared" si="110"/>
        <v>0</v>
      </c>
      <c r="R147" s="53">
        <f t="shared" si="90"/>
        <v>2755000</v>
      </c>
      <c r="S147" s="298">
        <f t="shared" si="111"/>
        <v>482.12499999999994</v>
      </c>
      <c r="T147" s="299">
        <f t="shared" si="112"/>
        <v>344.375</v>
      </c>
      <c r="U147" s="27">
        <f t="shared" si="113"/>
        <v>358.15000000000003</v>
      </c>
      <c r="V147" s="300">
        <f t="shared" si="114"/>
        <v>260.34749999999997</v>
      </c>
      <c r="W147" s="27">
        <f t="shared" si="115"/>
        <v>157.03499999999997</v>
      </c>
      <c r="X147" s="300">
        <f t="shared" si="116"/>
        <v>128.31412499999999</v>
      </c>
      <c r="Y147" s="301">
        <f t="shared" si="119"/>
        <v>1730.3466249999997</v>
      </c>
      <c r="Z147" s="301">
        <f t="shared" si="118"/>
        <v>363.37279124999992</v>
      </c>
      <c r="AA147" s="263"/>
      <c r="AB147" s="263"/>
      <c r="AC147" s="263"/>
      <c r="AD147" s="263"/>
      <c r="AE147" s="263"/>
      <c r="AF147" s="263"/>
      <c r="AG147" s="267"/>
      <c r="AH147" s="263"/>
    </row>
    <row r="148" spans="1:34" s="2" customFormat="1" ht="13.5" customHeight="1">
      <c r="A148" s="153" t="s">
        <v>246</v>
      </c>
      <c r="B148" s="21" t="s">
        <v>247</v>
      </c>
      <c r="C148" s="21" t="s">
        <v>841</v>
      </c>
      <c r="D148" s="115"/>
      <c r="E148" s="20" t="s">
        <v>141</v>
      </c>
      <c r="F148" s="11" t="s">
        <v>141</v>
      </c>
      <c r="G148" s="127"/>
      <c r="H148" s="13"/>
      <c r="I148" s="12" t="s">
        <v>39</v>
      </c>
      <c r="J148" s="144" t="s">
        <v>712</v>
      </c>
      <c r="K148" s="89">
        <v>66000</v>
      </c>
      <c r="L148" s="27">
        <v>3000</v>
      </c>
      <c r="M148" s="53">
        <f t="shared" si="108"/>
        <v>69000</v>
      </c>
      <c r="N148" s="90">
        <v>0</v>
      </c>
      <c r="O148" s="84">
        <v>0</v>
      </c>
      <c r="P148" s="89">
        <f t="shared" si="109"/>
        <v>75000</v>
      </c>
      <c r="Q148" s="27">
        <f t="shared" si="110"/>
        <v>4000</v>
      </c>
      <c r="R148" s="53">
        <f t="shared" si="90"/>
        <v>79000</v>
      </c>
      <c r="S148" s="298">
        <f t="shared" si="111"/>
        <v>13.824999999999999</v>
      </c>
      <c r="T148" s="299">
        <f t="shared" si="112"/>
        <v>9.875</v>
      </c>
      <c r="U148" s="27">
        <f t="shared" si="113"/>
        <v>10.270000000000001</v>
      </c>
      <c r="V148" s="300">
        <f t="shared" si="114"/>
        <v>7.4654999999999987</v>
      </c>
      <c r="W148" s="27">
        <f t="shared" si="115"/>
        <v>4.5029999999999992</v>
      </c>
      <c r="X148" s="300">
        <f t="shared" si="116"/>
        <v>3.6794249999999997</v>
      </c>
      <c r="Y148" s="301">
        <f t="shared" si="119"/>
        <v>49.617925</v>
      </c>
      <c r="Z148" s="301">
        <f t="shared" si="118"/>
        <v>10.41976425</v>
      </c>
      <c r="AA148" s="263"/>
      <c r="AB148" s="263"/>
      <c r="AC148" s="263"/>
      <c r="AD148" s="263"/>
      <c r="AE148" s="263"/>
      <c r="AF148" s="263"/>
      <c r="AG148" s="267"/>
      <c r="AH148" s="263"/>
    </row>
    <row r="149" spans="1:34" s="2" customFormat="1" ht="13.5" customHeight="1">
      <c r="A149" s="153" t="s">
        <v>248</v>
      </c>
      <c r="B149" s="21" t="s">
        <v>249</v>
      </c>
      <c r="C149" s="21" t="s">
        <v>842</v>
      </c>
      <c r="D149" s="115"/>
      <c r="E149" s="20" t="s">
        <v>52</v>
      </c>
      <c r="F149" s="11" t="s">
        <v>81</v>
      </c>
      <c r="G149" s="127"/>
      <c r="H149" s="13"/>
      <c r="I149" s="12" t="s">
        <v>39</v>
      </c>
      <c r="J149" s="144" t="s">
        <v>712</v>
      </c>
      <c r="K149" s="89">
        <v>787000</v>
      </c>
      <c r="L149" s="27">
        <v>0</v>
      </c>
      <c r="M149" s="53">
        <f t="shared" si="108"/>
        <v>787000</v>
      </c>
      <c r="N149" s="90">
        <v>0</v>
      </c>
      <c r="O149" s="84">
        <v>0</v>
      </c>
      <c r="P149" s="89">
        <f t="shared" si="109"/>
        <v>884000</v>
      </c>
      <c r="Q149" s="27">
        <f t="shared" si="110"/>
        <v>0</v>
      </c>
      <c r="R149" s="53">
        <f t="shared" si="90"/>
        <v>884000</v>
      </c>
      <c r="S149" s="298">
        <f t="shared" si="111"/>
        <v>154.69999999999999</v>
      </c>
      <c r="T149" s="299">
        <f t="shared" si="112"/>
        <v>110.5</v>
      </c>
      <c r="U149" s="27">
        <f t="shared" si="113"/>
        <v>114.92000000000002</v>
      </c>
      <c r="V149" s="300">
        <f t="shared" si="114"/>
        <v>83.538000000000011</v>
      </c>
      <c r="W149" s="27">
        <f t="shared" si="115"/>
        <v>50.387999999999998</v>
      </c>
      <c r="X149" s="300">
        <f t="shared" si="116"/>
        <v>41.1723</v>
      </c>
      <c r="Y149" s="301">
        <f t="shared" si="119"/>
        <v>555.2183</v>
      </c>
      <c r="Z149" s="301">
        <f t="shared" si="118"/>
        <v>116.595843</v>
      </c>
      <c r="AA149" s="263"/>
      <c r="AB149" s="263"/>
      <c r="AC149" s="263"/>
      <c r="AD149" s="263"/>
      <c r="AE149" s="263"/>
      <c r="AF149" s="263"/>
      <c r="AG149" s="267"/>
      <c r="AH149" s="263"/>
    </row>
    <row r="150" spans="1:34" s="2" customFormat="1" ht="13.5" customHeight="1">
      <c r="A150" s="153" t="s">
        <v>843</v>
      </c>
      <c r="B150" s="21" t="s">
        <v>250</v>
      </c>
      <c r="C150" s="21" t="s">
        <v>844</v>
      </c>
      <c r="D150" s="115"/>
      <c r="E150" s="20" t="s">
        <v>52</v>
      </c>
      <c r="F150" s="11" t="s">
        <v>81</v>
      </c>
      <c r="G150" s="127"/>
      <c r="H150" s="13"/>
      <c r="I150" s="12" t="s">
        <v>39</v>
      </c>
      <c r="J150" s="144" t="s">
        <v>712</v>
      </c>
      <c r="K150" s="89">
        <v>360000</v>
      </c>
      <c r="L150" s="27">
        <v>0</v>
      </c>
      <c r="M150" s="53">
        <f t="shared" si="108"/>
        <v>360000</v>
      </c>
      <c r="N150" s="90">
        <v>0</v>
      </c>
      <c r="O150" s="84">
        <v>0</v>
      </c>
      <c r="P150" s="89">
        <f t="shared" si="109"/>
        <v>405000</v>
      </c>
      <c r="Q150" s="27">
        <f t="shared" si="110"/>
        <v>0</v>
      </c>
      <c r="R150" s="53">
        <f t="shared" si="90"/>
        <v>405000</v>
      </c>
      <c r="S150" s="298">
        <f t="shared" si="111"/>
        <v>70.875</v>
      </c>
      <c r="T150" s="299">
        <f t="shared" si="112"/>
        <v>50.625</v>
      </c>
      <c r="U150" s="27">
        <f t="shared" si="113"/>
        <v>52.650000000000006</v>
      </c>
      <c r="V150" s="300">
        <f t="shared" si="114"/>
        <v>38.272499999999994</v>
      </c>
      <c r="W150" s="27">
        <f t="shared" si="115"/>
        <v>23.084999999999997</v>
      </c>
      <c r="X150" s="300">
        <f t="shared" si="116"/>
        <v>18.862874999999999</v>
      </c>
      <c r="Y150" s="301">
        <f t="shared" si="119"/>
        <v>254.37037500000002</v>
      </c>
      <c r="Z150" s="301">
        <f t="shared" si="118"/>
        <v>53.417778750000004</v>
      </c>
      <c r="AA150" s="263"/>
      <c r="AB150" s="263"/>
      <c r="AC150" s="263"/>
      <c r="AD150" s="263"/>
      <c r="AE150" s="263"/>
      <c r="AF150" s="263"/>
      <c r="AG150" s="267"/>
      <c r="AH150" s="263"/>
    </row>
    <row r="151" spans="1:34" s="2" customFormat="1" ht="13.5" customHeight="1">
      <c r="A151" s="153" t="s">
        <v>37</v>
      </c>
      <c r="B151" s="21" t="s">
        <v>251</v>
      </c>
      <c r="C151" s="21"/>
      <c r="D151" s="115"/>
      <c r="E151" s="20" t="s">
        <v>52</v>
      </c>
      <c r="F151" s="11" t="s">
        <v>81</v>
      </c>
      <c r="G151" s="127"/>
      <c r="H151" s="13"/>
      <c r="I151" s="12" t="s">
        <v>39</v>
      </c>
      <c r="J151" s="144" t="s">
        <v>712</v>
      </c>
      <c r="K151" s="89">
        <v>970000</v>
      </c>
      <c r="L151" s="27">
        <v>0</v>
      </c>
      <c r="M151" s="53">
        <f t="shared" si="108"/>
        <v>970000</v>
      </c>
      <c r="N151" s="90">
        <v>0</v>
      </c>
      <c r="O151" s="84">
        <v>0</v>
      </c>
      <c r="P151" s="89">
        <f t="shared" si="109"/>
        <v>1090000</v>
      </c>
      <c r="Q151" s="27">
        <f t="shared" si="110"/>
        <v>0</v>
      </c>
      <c r="R151" s="53">
        <f t="shared" si="90"/>
        <v>1090000</v>
      </c>
      <c r="S151" s="298">
        <f t="shared" si="111"/>
        <v>190.75</v>
      </c>
      <c r="T151" s="299">
        <f t="shared" si="112"/>
        <v>136.25</v>
      </c>
      <c r="U151" s="27">
        <f t="shared" si="113"/>
        <v>141.70000000000002</v>
      </c>
      <c r="V151" s="300">
        <f t="shared" si="114"/>
        <v>103.005</v>
      </c>
      <c r="W151" s="27">
        <f t="shared" si="115"/>
        <v>62.129999999999995</v>
      </c>
      <c r="X151" s="300">
        <f t="shared" si="116"/>
        <v>50.766749999999995</v>
      </c>
      <c r="Y151" s="301">
        <f t="shared" si="119"/>
        <v>684.60175000000004</v>
      </c>
      <c r="Z151" s="301">
        <f t="shared" si="118"/>
        <v>143.7663675</v>
      </c>
      <c r="AA151" s="263"/>
      <c r="AB151" s="263"/>
      <c r="AC151" s="263"/>
      <c r="AD151" s="263"/>
      <c r="AE151" s="263"/>
      <c r="AF151" s="263"/>
      <c r="AG151" s="267"/>
      <c r="AH151" s="263"/>
    </row>
    <row r="152" spans="1:34" s="2" customFormat="1" ht="13.5" customHeight="1">
      <c r="A152" s="153" t="s">
        <v>252</v>
      </c>
      <c r="B152" s="21" t="s">
        <v>253</v>
      </c>
      <c r="C152" s="21" t="s">
        <v>841</v>
      </c>
      <c r="D152" s="115"/>
      <c r="E152" s="20" t="s">
        <v>52</v>
      </c>
      <c r="F152" s="11" t="s">
        <v>81</v>
      </c>
      <c r="G152" s="127"/>
      <c r="H152" s="13"/>
      <c r="I152" s="12" t="s">
        <v>39</v>
      </c>
      <c r="J152" s="144" t="s">
        <v>712</v>
      </c>
      <c r="K152" s="89">
        <v>203000</v>
      </c>
      <c r="L152" s="27">
        <v>0</v>
      </c>
      <c r="M152" s="53">
        <f t="shared" si="108"/>
        <v>203000</v>
      </c>
      <c r="N152" s="90">
        <v>0</v>
      </c>
      <c r="O152" s="84">
        <v>0</v>
      </c>
      <c r="P152" s="89">
        <f t="shared" si="109"/>
        <v>229000</v>
      </c>
      <c r="Q152" s="27">
        <f t="shared" si="110"/>
        <v>0</v>
      </c>
      <c r="R152" s="53">
        <f t="shared" si="90"/>
        <v>229000</v>
      </c>
      <c r="S152" s="298">
        <f t="shared" si="111"/>
        <v>40.075000000000003</v>
      </c>
      <c r="T152" s="299">
        <f t="shared" si="112"/>
        <v>28.625</v>
      </c>
      <c r="U152" s="27">
        <f t="shared" si="113"/>
        <v>29.77</v>
      </c>
      <c r="V152" s="300">
        <f t="shared" si="114"/>
        <v>21.640499999999999</v>
      </c>
      <c r="W152" s="27">
        <f t="shared" si="115"/>
        <v>13.052999999999997</v>
      </c>
      <c r="X152" s="300">
        <f t="shared" si="116"/>
        <v>10.665675</v>
      </c>
      <c r="Y152" s="301">
        <f t="shared" si="119"/>
        <v>143.82917499999999</v>
      </c>
      <c r="Z152" s="301">
        <f t="shared" si="118"/>
        <v>30.204126749999997</v>
      </c>
      <c r="AA152" s="263"/>
      <c r="AB152" s="263"/>
      <c r="AC152" s="263"/>
      <c r="AD152" s="263"/>
      <c r="AE152" s="263"/>
      <c r="AF152" s="263"/>
      <c r="AG152" s="267"/>
      <c r="AH152" s="263"/>
    </row>
    <row r="153" spans="1:34" s="2" customFormat="1" ht="13.5" customHeight="1">
      <c r="A153" s="153" t="s">
        <v>845</v>
      </c>
      <c r="B153" s="21" t="s">
        <v>254</v>
      </c>
      <c r="C153" s="21" t="s">
        <v>846</v>
      </c>
      <c r="D153" s="115"/>
      <c r="E153" s="20" t="s">
        <v>52</v>
      </c>
      <c r="F153" s="11" t="s">
        <v>81</v>
      </c>
      <c r="G153" s="127"/>
      <c r="H153" s="13"/>
      <c r="I153" s="12" t="s">
        <v>39</v>
      </c>
      <c r="J153" s="144" t="s">
        <v>712</v>
      </c>
      <c r="K153" s="89">
        <v>264000</v>
      </c>
      <c r="L153" s="27">
        <v>0</v>
      </c>
      <c r="M153" s="53">
        <f t="shared" si="108"/>
        <v>264000</v>
      </c>
      <c r="N153" s="90">
        <v>0</v>
      </c>
      <c r="O153" s="84">
        <v>0</v>
      </c>
      <c r="P153" s="89">
        <f t="shared" si="109"/>
        <v>297000</v>
      </c>
      <c r="Q153" s="27">
        <f t="shared" si="110"/>
        <v>0</v>
      </c>
      <c r="R153" s="53">
        <f t="shared" si="90"/>
        <v>297000</v>
      </c>
      <c r="S153" s="298">
        <f t="shared" si="111"/>
        <v>51.975000000000001</v>
      </c>
      <c r="T153" s="299">
        <f t="shared" si="112"/>
        <v>37.125</v>
      </c>
      <c r="U153" s="27">
        <f t="shared" si="113"/>
        <v>38.610000000000007</v>
      </c>
      <c r="V153" s="300">
        <f t="shared" si="114"/>
        <v>28.066499999999998</v>
      </c>
      <c r="W153" s="27">
        <f t="shared" si="115"/>
        <v>16.928999999999998</v>
      </c>
      <c r="X153" s="300">
        <f t="shared" si="116"/>
        <v>13.832775</v>
      </c>
      <c r="Y153" s="301">
        <f t="shared" si="119"/>
        <v>186.538275</v>
      </c>
      <c r="Z153" s="301">
        <f t="shared" si="118"/>
        <v>39.173037749999999</v>
      </c>
      <c r="AA153" s="263"/>
      <c r="AB153" s="263"/>
      <c r="AC153" s="263"/>
      <c r="AD153" s="263"/>
      <c r="AE153" s="263"/>
      <c r="AF153" s="263"/>
      <c r="AG153" s="267"/>
      <c r="AH153" s="263"/>
    </row>
    <row r="154" spans="1:34" s="2" customFormat="1" ht="13.5" customHeight="1">
      <c r="A154" s="153" t="s">
        <v>255</v>
      </c>
      <c r="B154" s="21" t="s">
        <v>256</v>
      </c>
      <c r="C154" s="21" t="s">
        <v>847</v>
      </c>
      <c r="D154" s="115"/>
      <c r="E154" s="20" t="s">
        <v>52</v>
      </c>
      <c r="F154" s="11" t="s">
        <v>81</v>
      </c>
      <c r="G154" s="127"/>
      <c r="H154" s="13"/>
      <c r="I154" s="12" t="s">
        <v>39</v>
      </c>
      <c r="J154" s="144" t="s">
        <v>712</v>
      </c>
      <c r="K154" s="89">
        <v>398000</v>
      </c>
      <c r="L154" s="27">
        <v>0</v>
      </c>
      <c r="M154" s="53">
        <f t="shared" si="108"/>
        <v>398000</v>
      </c>
      <c r="N154" s="90">
        <v>0</v>
      </c>
      <c r="O154" s="84">
        <v>0</v>
      </c>
      <c r="P154" s="89">
        <f t="shared" si="109"/>
        <v>448000</v>
      </c>
      <c r="Q154" s="27">
        <f t="shared" si="110"/>
        <v>0</v>
      </c>
      <c r="R154" s="53">
        <f t="shared" si="90"/>
        <v>448000</v>
      </c>
      <c r="S154" s="298">
        <f t="shared" si="111"/>
        <v>78.400000000000006</v>
      </c>
      <c r="T154" s="299">
        <f t="shared" si="112"/>
        <v>56</v>
      </c>
      <c r="U154" s="27">
        <f t="shared" si="113"/>
        <v>58.24</v>
      </c>
      <c r="V154" s="300">
        <f t="shared" si="114"/>
        <v>42.335999999999999</v>
      </c>
      <c r="W154" s="27">
        <f t="shared" si="115"/>
        <v>25.535999999999998</v>
      </c>
      <c r="X154" s="300">
        <f t="shared" si="116"/>
        <v>20.865600000000001</v>
      </c>
      <c r="Y154" s="301">
        <f t="shared" si="119"/>
        <v>281.37760000000003</v>
      </c>
      <c r="Z154" s="301">
        <f t="shared" si="118"/>
        <v>59.089296000000004</v>
      </c>
      <c r="AA154" s="263"/>
      <c r="AB154" s="263"/>
      <c r="AC154" s="263"/>
      <c r="AD154" s="263"/>
      <c r="AE154" s="263"/>
      <c r="AF154" s="263"/>
      <c r="AG154" s="267"/>
      <c r="AH154" s="263"/>
    </row>
    <row r="155" spans="1:34" s="2" customFormat="1" ht="13.5" customHeight="1">
      <c r="A155" s="153" t="s">
        <v>257</v>
      </c>
      <c r="B155" s="21" t="s">
        <v>258</v>
      </c>
      <c r="C155" s="21" t="s">
        <v>838</v>
      </c>
      <c r="D155" s="115"/>
      <c r="E155" s="20" t="s">
        <v>52</v>
      </c>
      <c r="F155" s="11" t="s">
        <v>81</v>
      </c>
      <c r="G155" s="127"/>
      <c r="H155" s="13"/>
      <c r="I155" s="12" t="s">
        <v>244</v>
      </c>
      <c r="J155" s="144" t="s">
        <v>712</v>
      </c>
      <c r="K155" s="89">
        <v>0</v>
      </c>
      <c r="L155" s="27">
        <v>96000</v>
      </c>
      <c r="M155" s="53">
        <f t="shared" si="108"/>
        <v>96000</v>
      </c>
      <c r="N155" s="90">
        <v>0</v>
      </c>
      <c r="O155" s="84">
        <v>0</v>
      </c>
      <c r="P155" s="89">
        <f t="shared" si="109"/>
        <v>0</v>
      </c>
      <c r="Q155" s="27">
        <f t="shared" si="110"/>
        <v>112000</v>
      </c>
      <c r="R155" s="53">
        <f t="shared" si="90"/>
        <v>112000</v>
      </c>
      <c r="S155" s="298">
        <f t="shared" si="111"/>
        <v>19.600000000000001</v>
      </c>
      <c r="T155" s="299">
        <f t="shared" si="112"/>
        <v>14</v>
      </c>
      <c r="U155" s="27">
        <f t="shared" si="113"/>
        <v>14.56</v>
      </c>
      <c r="V155" s="300">
        <f t="shared" si="114"/>
        <v>10.584</v>
      </c>
      <c r="W155" s="27">
        <f t="shared" si="115"/>
        <v>6.3839999999999995</v>
      </c>
      <c r="X155" s="300">
        <f t="shared" si="116"/>
        <v>5.2164000000000001</v>
      </c>
      <c r="Y155" s="301">
        <f t="shared" si="119"/>
        <v>70.344400000000007</v>
      </c>
      <c r="Z155" s="301">
        <f t="shared" si="118"/>
        <v>14.772324000000001</v>
      </c>
      <c r="AA155" s="263"/>
      <c r="AB155" s="263"/>
      <c r="AC155" s="263"/>
      <c r="AD155" s="263"/>
      <c r="AE155" s="263"/>
      <c r="AF155" s="263"/>
      <c r="AG155" s="267"/>
      <c r="AH155" s="263"/>
    </row>
    <row r="156" spans="1:34" s="2" customFormat="1" ht="13.5" thickBot="1">
      <c r="A156" s="156" t="s">
        <v>27</v>
      </c>
      <c r="B156" s="91"/>
      <c r="C156" s="91"/>
      <c r="D156" s="113"/>
      <c r="E156" s="92"/>
      <c r="F156" s="92"/>
      <c r="G156" s="93"/>
      <c r="H156" s="93"/>
      <c r="I156" s="93"/>
      <c r="J156" s="93"/>
      <c r="K156" s="96">
        <f>SUM(K145:K155)</f>
        <v>6773000</v>
      </c>
      <c r="L156" s="94">
        <f>SUM(L145:L155)</f>
        <v>99000</v>
      </c>
      <c r="M156" s="94">
        <f>SUM(M145:M155)</f>
        <v>6872000</v>
      </c>
      <c r="N156" s="97">
        <f t="shared" ref="N156:P156" si="120">SUM(N145:N155)</f>
        <v>0</v>
      </c>
      <c r="O156" s="94">
        <f t="shared" si="120"/>
        <v>0</v>
      </c>
      <c r="P156" s="94">
        <f t="shared" si="120"/>
        <v>7614000</v>
      </c>
      <c r="Q156" s="94">
        <f>SUM(Q145:Q155)</f>
        <v>116000</v>
      </c>
      <c r="R156" s="94">
        <f>SUM(R145:R155)</f>
        <v>7730000</v>
      </c>
      <c r="S156" s="96">
        <f t="shared" ref="S156:Z156" si="121">SUM(S145:S155)</f>
        <v>1352.75</v>
      </c>
      <c r="T156" s="302">
        <f t="shared" si="121"/>
        <v>966.25</v>
      </c>
      <c r="U156" s="303">
        <f t="shared" si="121"/>
        <v>1004.9000000000001</v>
      </c>
      <c r="V156" s="303">
        <f t="shared" si="121"/>
        <v>730.48500000000001</v>
      </c>
      <c r="W156" s="303">
        <f t="shared" si="121"/>
        <v>440.6099999999999</v>
      </c>
      <c r="X156" s="303">
        <f t="shared" si="121"/>
        <v>360.02475000000004</v>
      </c>
      <c r="Y156" s="302">
        <f t="shared" si="121"/>
        <v>4855.0197499999995</v>
      </c>
      <c r="Z156" s="302">
        <f t="shared" si="121"/>
        <v>1019.5541474999999</v>
      </c>
      <c r="AA156" s="263"/>
      <c r="AB156" s="263"/>
      <c r="AC156" s="263"/>
      <c r="AD156" s="263"/>
      <c r="AE156" s="263"/>
      <c r="AF156" s="263"/>
      <c r="AG156" s="267"/>
      <c r="AH156" s="263"/>
    </row>
    <row r="157" spans="1:34" s="2" customFormat="1" ht="16.5" thickTop="1">
      <c r="A157" s="6" t="s">
        <v>259</v>
      </c>
      <c r="B157" s="14"/>
      <c r="C157" s="14"/>
      <c r="D157" s="114"/>
      <c r="E157" s="15"/>
      <c r="F157" s="15"/>
      <c r="G157" s="16"/>
      <c r="H157" s="16"/>
      <c r="I157" s="16"/>
      <c r="J157" s="16"/>
      <c r="K157" s="25"/>
      <c r="L157" s="25"/>
      <c r="M157" s="26"/>
      <c r="N157" s="85"/>
      <c r="O157" s="85"/>
      <c r="P157" s="85"/>
      <c r="Q157" s="25"/>
      <c r="R157" s="26"/>
      <c r="S157" s="54"/>
      <c r="T157" s="54"/>
      <c r="U157" s="54"/>
      <c r="V157" s="54"/>
      <c r="W157" s="54"/>
      <c r="X157" s="54"/>
      <c r="Y157" s="304"/>
      <c r="Z157" s="304"/>
      <c r="AA157" s="263"/>
      <c r="AB157" s="263"/>
      <c r="AC157" s="263"/>
      <c r="AD157" s="263"/>
      <c r="AE157" s="263"/>
      <c r="AF157" s="263"/>
      <c r="AG157" s="267"/>
      <c r="AH157" s="263"/>
    </row>
    <row r="158" spans="1:34" s="2" customFormat="1">
      <c r="A158" s="153" t="s">
        <v>589</v>
      </c>
      <c r="B158" s="21" t="s">
        <v>260</v>
      </c>
      <c r="C158" s="21" t="s">
        <v>848</v>
      </c>
      <c r="D158" s="115" t="s">
        <v>582</v>
      </c>
      <c r="E158" s="20" t="s">
        <v>52</v>
      </c>
      <c r="F158" s="11" t="s">
        <v>261</v>
      </c>
      <c r="G158" s="127"/>
      <c r="H158" s="13"/>
      <c r="I158" s="12" t="s">
        <v>57</v>
      </c>
      <c r="J158" s="144" t="s">
        <v>712</v>
      </c>
      <c r="K158" s="89">
        <v>1058000</v>
      </c>
      <c r="L158" s="27">
        <v>0</v>
      </c>
      <c r="M158" s="53">
        <f t="shared" ref="M158:M175" si="122">SUM(K158+L158)</f>
        <v>1058000</v>
      </c>
      <c r="N158" s="90">
        <v>0</v>
      </c>
      <c r="O158" s="84">
        <v>0</v>
      </c>
      <c r="P158" s="89">
        <f t="shared" ref="P158:P175" si="123">IF(J158="TG",ROUNDUP((K158+N158)*($L$6/$K$6),-3),ROUNDUP((K158+N158)*($L$8/$K$8),-3))</f>
        <v>1189000</v>
      </c>
      <c r="Q158" s="27">
        <f t="shared" ref="Q158:Q175" si="124">ROUNDUP((L158+O158)*($L$7/$K$7),-3)</f>
        <v>0</v>
      </c>
      <c r="R158" s="53">
        <f t="shared" si="90"/>
        <v>1189000</v>
      </c>
      <c r="S158" s="298">
        <f t="shared" ref="S158:S175" si="125">(R158*$G$6/1000)*$S$15</f>
        <v>208.07499999999999</v>
      </c>
      <c r="T158" s="299">
        <f t="shared" ref="T158:T175" si="126">(R158*$G$7/1000)*$T$15</f>
        <v>148.625</v>
      </c>
      <c r="U158" s="27">
        <f t="shared" ref="U158:U175" si="127">(R158*$G$8/1000)*$U$15</f>
        <v>154.57000000000002</v>
      </c>
      <c r="V158" s="300">
        <f t="shared" ref="V158:V175" si="128">(R158*$G$9/1000)*$V$15</f>
        <v>112.36049999999999</v>
      </c>
      <c r="W158" s="27">
        <f t="shared" ref="W158:W175" si="129">(R158*$G$10/1000)*$W$15</f>
        <v>67.77300000000001</v>
      </c>
      <c r="X158" s="300">
        <f t="shared" ref="X158:X175" si="130">(R158*$G$11/1000)*$X$15</f>
        <v>55.377675000000004</v>
      </c>
      <c r="Y158" s="301">
        <f t="shared" ref="Y158" si="131">SUM(S158:X158)</f>
        <v>746.78117499999996</v>
      </c>
      <c r="Z158" s="301">
        <f t="shared" ref="Z158:Z175" si="132">Y158*$D$7</f>
        <v>156.82404674999998</v>
      </c>
      <c r="AA158" s="263"/>
      <c r="AB158" s="263"/>
      <c r="AC158" s="263"/>
      <c r="AD158" s="263"/>
      <c r="AE158" s="263"/>
      <c r="AF158" s="263"/>
      <c r="AG158" s="267"/>
      <c r="AH158" s="263"/>
    </row>
    <row r="159" spans="1:34" s="2" customFormat="1" ht="25.5">
      <c r="A159" s="153" t="s">
        <v>262</v>
      </c>
      <c r="B159" s="21" t="s">
        <v>263</v>
      </c>
      <c r="C159" s="21" t="s">
        <v>849</v>
      </c>
      <c r="D159" s="115" t="s">
        <v>582</v>
      </c>
      <c r="E159" s="20" t="s">
        <v>264</v>
      </c>
      <c r="F159" s="11" t="s">
        <v>265</v>
      </c>
      <c r="G159" s="127"/>
      <c r="H159" s="13"/>
      <c r="I159" s="12" t="s">
        <v>57</v>
      </c>
      <c r="J159" s="144" t="s">
        <v>712</v>
      </c>
      <c r="K159" s="89">
        <v>10000</v>
      </c>
      <c r="L159" s="27">
        <v>0</v>
      </c>
      <c r="M159" s="53">
        <f t="shared" si="122"/>
        <v>10000</v>
      </c>
      <c r="N159" s="90">
        <v>0</v>
      </c>
      <c r="O159" s="84">
        <v>0</v>
      </c>
      <c r="P159" s="89">
        <f t="shared" si="123"/>
        <v>12000</v>
      </c>
      <c r="Q159" s="27">
        <f t="shared" si="124"/>
        <v>0</v>
      </c>
      <c r="R159" s="53">
        <f t="shared" si="90"/>
        <v>12000</v>
      </c>
      <c r="S159" s="298">
        <f t="shared" si="125"/>
        <v>2.1</v>
      </c>
      <c r="T159" s="299">
        <f t="shared" si="126"/>
        <v>1.5</v>
      </c>
      <c r="U159" s="27">
        <f t="shared" si="127"/>
        <v>1.56</v>
      </c>
      <c r="V159" s="300">
        <f t="shared" si="128"/>
        <v>1.1339999999999999</v>
      </c>
      <c r="W159" s="27">
        <f t="shared" si="129"/>
        <v>0.68399999999999994</v>
      </c>
      <c r="X159" s="300">
        <f t="shared" si="130"/>
        <v>0.55889999999999995</v>
      </c>
      <c r="Y159" s="301">
        <f t="shared" ref="Y159:Y175" si="133">SUM(S159:X159)</f>
        <v>7.536900000000001</v>
      </c>
      <c r="Z159" s="301">
        <f t="shared" si="132"/>
        <v>1.5827490000000002</v>
      </c>
      <c r="AA159" s="263"/>
      <c r="AB159" s="263"/>
      <c r="AC159" s="263"/>
      <c r="AD159" s="263"/>
      <c r="AE159" s="263"/>
      <c r="AF159" s="263"/>
      <c r="AG159" s="267"/>
      <c r="AH159" s="263"/>
    </row>
    <row r="160" spans="1:34" s="2" customFormat="1" ht="25.5">
      <c r="A160" s="153" t="s">
        <v>262</v>
      </c>
      <c r="B160" s="21" t="s">
        <v>266</v>
      </c>
      <c r="C160" s="21" t="s">
        <v>849</v>
      </c>
      <c r="D160" s="115" t="s">
        <v>582</v>
      </c>
      <c r="E160" s="20" t="s">
        <v>264</v>
      </c>
      <c r="F160" s="11" t="s">
        <v>265</v>
      </c>
      <c r="G160" s="127"/>
      <c r="H160" s="13"/>
      <c r="I160" s="12" t="s">
        <v>57</v>
      </c>
      <c r="J160" s="144" t="s">
        <v>712</v>
      </c>
      <c r="K160" s="89">
        <v>17000</v>
      </c>
      <c r="L160" s="27">
        <v>0</v>
      </c>
      <c r="M160" s="53">
        <f t="shared" si="122"/>
        <v>17000</v>
      </c>
      <c r="N160" s="90">
        <v>0</v>
      </c>
      <c r="O160" s="84">
        <v>0</v>
      </c>
      <c r="P160" s="89">
        <f t="shared" si="123"/>
        <v>20000</v>
      </c>
      <c r="Q160" s="27">
        <f t="shared" si="124"/>
        <v>0</v>
      </c>
      <c r="R160" s="53">
        <f t="shared" si="90"/>
        <v>20000</v>
      </c>
      <c r="S160" s="298">
        <f t="shared" si="125"/>
        <v>3.5</v>
      </c>
      <c r="T160" s="299">
        <f t="shared" si="126"/>
        <v>2.5</v>
      </c>
      <c r="U160" s="27">
        <f t="shared" si="127"/>
        <v>2.6</v>
      </c>
      <c r="V160" s="300">
        <f t="shared" si="128"/>
        <v>1.89</v>
      </c>
      <c r="W160" s="27">
        <f t="shared" si="129"/>
        <v>1.1399999999999999</v>
      </c>
      <c r="X160" s="300">
        <f t="shared" si="130"/>
        <v>0.93149999999999999</v>
      </c>
      <c r="Y160" s="301">
        <f t="shared" si="133"/>
        <v>12.561500000000001</v>
      </c>
      <c r="Z160" s="301">
        <f t="shared" si="132"/>
        <v>2.637915</v>
      </c>
      <c r="AA160" s="263"/>
      <c r="AB160" s="263"/>
      <c r="AC160" s="263"/>
      <c r="AD160" s="263"/>
      <c r="AE160" s="263"/>
      <c r="AF160" s="263"/>
      <c r="AG160" s="267"/>
      <c r="AH160" s="263"/>
    </row>
    <row r="161" spans="1:34" s="2" customFormat="1" ht="25.5">
      <c r="A161" s="153" t="s">
        <v>267</v>
      </c>
      <c r="B161" s="21" t="s">
        <v>268</v>
      </c>
      <c r="C161" s="21" t="s">
        <v>850</v>
      </c>
      <c r="D161" s="115" t="s">
        <v>582</v>
      </c>
      <c r="E161" s="20" t="s">
        <v>52</v>
      </c>
      <c r="F161" s="11" t="s">
        <v>53</v>
      </c>
      <c r="G161" s="127"/>
      <c r="H161" s="13"/>
      <c r="I161" s="12" t="s">
        <v>57</v>
      </c>
      <c r="J161" s="144" t="s">
        <v>712</v>
      </c>
      <c r="K161" s="89">
        <v>1201000</v>
      </c>
      <c r="L161" s="27">
        <v>0</v>
      </c>
      <c r="M161" s="53">
        <f t="shared" si="122"/>
        <v>1201000</v>
      </c>
      <c r="N161" s="90">
        <v>0</v>
      </c>
      <c r="O161" s="84">
        <v>0</v>
      </c>
      <c r="P161" s="89">
        <f t="shared" si="123"/>
        <v>1349000</v>
      </c>
      <c r="Q161" s="27">
        <f t="shared" si="124"/>
        <v>0</v>
      </c>
      <c r="R161" s="53">
        <f t="shared" si="90"/>
        <v>1349000</v>
      </c>
      <c r="S161" s="298">
        <f t="shared" si="125"/>
        <v>236.07499999999996</v>
      </c>
      <c r="T161" s="299">
        <f t="shared" si="126"/>
        <v>168.625</v>
      </c>
      <c r="U161" s="27">
        <f t="shared" si="127"/>
        <v>175.37</v>
      </c>
      <c r="V161" s="300">
        <f t="shared" si="128"/>
        <v>127.48049999999999</v>
      </c>
      <c r="W161" s="27">
        <f t="shared" si="129"/>
        <v>76.892999999999986</v>
      </c>
      <c r="X161" s="300">
        <f t="shared" si="130"/>
        <v>62.829675000000002</v>
      </c>
      <c r="Y161" s="301">
        <f t="shared" si="133"/>
        <v>847.27317499999992</v>
      </c>
      <c r="Z161" s="301">
        <f t="shared" si="132"/>
        <v>177.92736674999998</v>
      </c>
      <c r="AA161" s="263"/>
      <c r="AB161" s="263"/>
      <c r="AC161" s="263"/>
      <c r="AD161" s="263"/>
      <c r="AE161" s="263"/>
      <c r="AF161" s="263"/>
      <c r="AG161" s="267"/>
      <c r="AH161" s="263"/>
    </row>
    <row r="162" spans="1:34" s="2" customFormat="1" ht="15">
      <c r="A162" s="153" t="s">
        <v>269</v>
      </c>
      <c r="B162" s="21" t="s">
        <v>270</v>
      </c>
      <c r="C162" s="21" t="s">
        <v>851</v>
      </c>
      <c r="D162" s="115" t="s">
        <v>582</v>
      </c>
      <c r="E162" s="20" t="s">
        <v>52</v>
      </c>
      <c r="F162" s="11" t="s">
        <v>271</v>
      </c>
      <c r="G162" s="127"/>
      <c r="H162" s="13"/>
      <c r="I162" s="128" t="s">
        <v>57</v>
      </c>
      <c r="J162" s="144" t="s">
        <v>712</v>
      </c>
      <c r="K162" s="89">
        <v>453000</v>
      </c>
      <c r="L162" s="27">
        <v>0</v>
      </c>
      <c r="M162" s="53">
        <f t="shared" si="122"/>
        <v>453000</v>
      </c>
      <c r="N162" s="90">
        <v>0</v>
      </c>
      <c r="O162" s="84">
        <v>0</v>
      </c>
      <c r="P162" s="89">
        <f t="shared" si="123"/>
        <v>509000</v>
      </c>
      <c r="Q162" s="27">
        <f t="shared" si="124"/>
        <v>0</v>
      </c>
      <c r="R162" s="53">
        <f t="shared" si="90"/>
        <v>509000</v>
      </c>
      <c r="S162" s="298">
        <f t="shared" si="125"/>
        <v>89.075000000000003</v>
      </c>
      <c r="T162" s="299">
        <f t="shared" si="126"/>
        <v>63.625</v>
      </c>
      <c r="U162" s="27">
        <f t="shared" si="127"/>
        <v>66.17</v>
      </c>
      <c r="V162" s="300">
        <f t="shared" si="128"/>
        <v>48.100499999999997</v>
      </c>
      <c r="W162" s="27">
        <f t="shared" si="129"/>
        <v>29.013000000000002</v>
      </c>
      <c r="X162" s="300">
        <f t="shared" si="130"/>
        <v>23.706675000000001</v>
      </c>
      <c r="Y162" s="301">
        <f t="shared" si="133"/>
        <v>319.69017500000001</v>
      </c>
      <c r="Z162" s="301">
        <f t="shared" si="132"/>
        <v>67.134936749999994</v>
      </c>
      <c r="AA162" s="263"/>
      <c r="AB162" s="263"/>
      <c r="AC162" s="263"/>
      <c r="AD162" s="263"/>
      <c r="AE162" s="263"/>
      <c r="AF162" s="263"/>
      <c r="AG162" s="267"/>
      <c r="AH162" s="263"/>
    </row>
    <row r="163" spans="1:34" s="2" customFormat="1">
      <c r="A163" s="153" t="s">
        <v>269</v>
      </c>
      <c r="B163" s="21" t="s">
        <v>272</v>
      </c>
      <c r="C163" s="21" t="s">
        <v>851</v>
      </c>
      <c r="D163" s="115" t="s">
        <v>582</v>
      </c>
      <c r="E163" s="20" t="s">
        <v>52</v>
      </c>
      <c r="F163" s="11" t="s">
        <v>271</v>
      </c>
      <c r="G163" s="127"/>
      <c r="H163" s="13"/>
      <c r="I163" s="12" t="s">
        <v>57</v>
      </c>
      <c r="J163" s="144" t="s">
        <v>712</v>
      </c>
      <c r="K163" s="89">
        <v>396000</v>
      </c>
      <c r="L163" s="27">
        <v>0</v>
      </c>
      <c r="M163" s="53">
        <f t="shared" si="122"/>
        <v>396000</v>
      </c>
      <c r="N163" s="90">
        <v>0</v>
      </c>
      <c r="O163" s="84">
        <v>0</v>
      </c>
      <c r="P163" s="89">
        <f t="shared" si="123"/>
        <v>445000</v>
      </c>
      <c r="Q163" s="27">
        <f t="shared" si="124"/>
        <v>0</v>
      </c>
      <c r="R163" s="53">
        <f t="shared" si="90"/>
        <v>445000</v>
      </c>
      <c r="S163" s="298">
        <f t="shared" si="125"/>
        <v>77.875</v>
      </c>
      <c r="T163" s="299">
        <f t="shared" si="126"/>
        <v>55.625</v>
      </c>
      <c r="U163" s="27">
        <f t="shared" si="127"/>
        <v>57.85</v>
      </c>
      <c r="V163" s="300">
        <f t="shared" si="128"/>
        <v>42.052500000000002</v>
      </c>
      <c r="W163" s="27">
        <f t="shared" si="129"/>
        <v>25.364999999999998</v>
      </c>
      <c r="X163" s="300">
        <f t="shared" si="130"/>
        <v>20.725875000000002</v>
      </c>
      <c r="Y163" s="301">
        <f t="shared" si="133"/>
        <v>279.49337500000001</v>
      </c>
      <c r="Z163" s="301">
        <f t="shared" si="132"/>
        <v>58.693608750000003</v>
      </c>
      <c r="AA163" s="263"/>
      <c r="AB163" s="263"/>
      <c r="AC163" s="263"/>
      <c r="AD163" s="263"/>
      <c r="AE163" s="263"/>
      <c r="AF163" s="263"/>
      <c r="AG163" s="267"/>
      <c r="AH163" s="263"/>
    </row>
    <row r="164" spans="1:34" s="2" customFormat="1" ht="25.5">
      <c r="A164" s="153" t="s">
        <v>273</v>
      </c>
      <c r="B164" s="21" t="s">
        <v>274</v>
      </c>
      <c r="C164" s="21" t="s">
        <v>848</v>
      </c>
      <c r="D164" s="115" t="s">
        <v>582</v>
      </c>
      <c r="E164" s="20" t="s">
        <v>52</v>
      </c>
      <c r="F164" s="11" t="s">
        <v>53</v>
      </c>
      <c r="G164" s="127"/>
      <c r="H164" s="13"/>
      <c r="I164" s="12" t="s">
        <v>57</v>
      </c>
      <c r="J164" s="144" t="s">
        <v>712</v>
      </c>
      <c r="K164" s="89">
        <v>218000</v>
      </c>
      <c r="L164" s="27">
        <v>0</v>
      </c>
      <c r="M164" s="53">
        <f t="shared" si="122"/>
        <v>218000</v>
      </c>
      <c r="N164" s="90">
        <v>0</v>
      </c>
      <c r="O164" s="84">
        <v>0</v>
      </c>
      <c r="P164" s="89">
        <f t="shared" si="123"/>
        <v>245000</v>
      </c>
      <c r="Q164" s="27">
        <f t="shared" si="124"/>
        <v>0</v>
      </c>
      <c r="R164" s="53">
        <f t="shared" si="90"/>
        <v>245000</v>
      </c>
      <c r="S164" s="298">
        <f t="shared" si="125"/>
        <v>42.875</v>
      </c>
      <c r="T164" s="299">
        <f t="shared" si="126"/>
        <v>30.625</v>
      </c>
      <c r="U164" s="27">
        <f t="shared" si="127"/>
        <v>31.85</v>
      </c>
      <c r="V164" s="300">
        <f t="shared" si="128"/>
        <v>23.1525</v>
      </c>
      <c r="W164" s="27">
        <f t="shared" si="129"/>
        <v>13.965000000000002</v>
      </c>
      <c r="X164" s="300">
        <f t="shared" si="130"/>
        <v>11.410875000000001</v>
      </c>
      <c r="Y164" s="301">
        <f t="shared" si="133"/>
        <v>153.87837500000001</v>
      </c>
      <c r="Z164" s="301">
        <f t="shared" si="132"/>
        <v>32.31445875</v>
      </c>
      <c r="AA164" s="263"/>
      <c r="AB164" s="263"/>
      <c r="AC164" s="263"/>
      <c r="AD164" s="263"/>
      <c r="AE164" s="263"/>
      <c r="AF164" s="263"/>
      <c r="AG164" s="267"/>
      <c r="AH164" s="263"/>
    </row>
    <row r="165" spans="1:34" s="2" customFormat="1" ht="25.5">
      <c r="A165" s="153" t="s">
        <v>572</v>
      </c>
      <c r="B165" s="21" t="s">
        <v>275</v>
      </c>
      <c r="C165" s="21" t="s">
        <v>852</v>
      </c>
      <c r="D165" s="115" t="s">
        <v>582</v>
      </c>
      <c r="E165" s="20" t="s">
        <v>52</v>
      </c>
      <c r="F165" s="11" t="s">
        <v>81</v>
      </c>
      <c r="G165" s="127"/>
      <c r="H165" s="13"/>
      <c r="I165" s="12" t="s">
        <v>57</v>
      </c>
      <c r="J165" s="144" t="s">
        <v>712</v>
      </c>
      <c r="K165" s="89">
        <v>1593000</v>
      </c>
      <c r="L165" s="27">
        <v>0</v>
      </c>
      <c r="M165" s="53">
        <f t="shared" si="122"/>
        <v>1593000</v>
      </c>
      <c r="N165" s="90">
        <v>0</v>
      </c>
      <c r="O165" s="84">
        <v>0</v>
      </c>
      <c r="P165" s="89">
        <f t="shared" si="123"/>
        <v>1790000</v>
      </c>
      <c r="Q165" s="27">
        <f t="shared" si="124"/>
        <v>0</v>
      </c>
      <c r="R165" s="53">
        <f t="shared" si="90"/>
        <v>1790000</v>
      </c>
      <c r="S165" s="298">
        <f t="shared" si="125"/>
        <v>313.25</v>
      </c>
      <c r="T165" s="299">
        <f t="shared" si="126"/>
        <v>223.75</v>
      </c>
      <c r="U165" s="27">
        <f t="shared" si="127"/>
        <v>232.70000000000002</v>
      </c>
      <c r="V165" s="300">
        <f t="shared" si="128"/>
        <v>169.155</v>
      </c>
      <c r="W165" s="27">
        <f t="shared" si="129"/>
        <v>102.02999999999999</v>
      </c>
      <c r="X165" s="300">
        <f t="shared" si="130"/>
        <v>83.369249999999994</v>
      </c>
      <c r="Y165" s="301">
        <f t="shared" si="133"/>
        <v>1124.25425</v>
      </c>
      <c r="Z165" s="301">
        <f t="shared" si="132"/>
        <v>236.09339249999999</v>
      </c>
      <c r="AA165" s="263"/>
      <c r="AB165" s="263"/>
      <c r="AC165" s="263"/>
      <c r="AD165" s="263"/>
      <c r="AE165" s="263"/>
      <c r="AF165" s="263"/>
      <c r="AG165" s="267"/>
      <c r="AH165" s="263"/>
    </row>
    <row r="166" spans="1:34" s="2" customFormat="1">
      <c r="A166" s="153" t="s">
        <v>276</v>
      </c>
      <c r="B166" s="21" t="s">
        <v>277</v>
      </c>
      <c r="C166" s="21" t="s">
        <v>853</v>
      </c>
      <c r="D166" s="115" t="s">
        <v>582</v>
      </c>
      <c r="E166" s="20" t="s">
        <v>52</v>
      </c>
      <c r="F166" s="11" t="s">
        <v>81</v>
      </c>
      <c r="G166" s="127"/>
      <c r="H166" s="13"/>
      <c r="I166" s="12" t="s">
        <v>278</v>
      </c>
      <c r="J166" s="144" t="s">
        <v>712</v>
      </c>
      <c r="K166" s="89">
        <v>802000</v>
      </c>
      <c r="L166" s="27">
        <v>49000</v>
      </c>
      <c r="M166" s="53">
        <f t="shared" si="122"/>
        <v>851000</v>
      </c>
      <c r="N166" s="90">
        <v>0</v>
      </c>
      <c r="O166" s="84">
        <v>0</v>
      </c>
      <c r="P166" s="89">
        <f t="shared" si="123"/>
        <v>901000</v>
      </c>
      <c r="Q166" s="27">
        <f t="shared" si="124"/>
        <v>57000</v>
      </c>
      <c r="R166" s="53">
        <f t="shared" si="90"/>
        <v>958000</v>
      </c>
      <c r="S166" s="298">
        <f t="shared" si="125"/>
        <v>167.65</v>
      </c>
      <c r="T166" s="299">
        <f t="shared" si="126"/>
        <v>119.75</v>
      </c>
      <c r="U166" s="27">
        <f t="shared" si="127"/>
        <v>124.54000000000002</v>
      </c>
      <c r="V166" s="300">
        <f t="shared" si="128"/>
        <v>90.531000000000006</v>
      </c>
      <c r="W166" s="27">
        <f t="shared" si="129"/>
        <v>54.605999999999995</v>
      </c>
      <c r="X166" s="300">
        <f t="shared" si="130"/>
        <v>44.618850000000002</v>
      </c>
      <c r="Y166" s="301">
        <f t="shared" si="133"/>
        <v>601.69584999999995</v>
      </c>
      <c r="Z166" s="301">
        <f t="shared" si="132"/>
        <v>126.35612849999998</v>
      </c>
      <c r="AA166" s="263"/>
      <c r="AB166" s="263"/>
      <c r="AC166" s="263"/>
      <c r="AD166" s="263"/>
      <c r="AE166" s="263"/>
      <c r="AF166" s="263"/>
      <c r="AG166" s="267"/>
      <c r="AH166" s="263"/>
    </row>
    <row r="167" spans="1:34" s="2" customFormat="1">
      <c r="A167" s="153" t="s">
        <v>279</v>
      </c>
      <c r="B167" s="21" t="s">
        <v>280</v>
      </c>
      <c r="C167" s="21" t="s">
        <v>854</v>
      </c>
      <c r="D167" s="115" t="s">
        <v>582</v>
      </c>
      <c r="E167" s="20" t="s">
        <v>52</v>
      </c>
      <c r="F167" s="11" t="s">
        <v>81</v>
      </c>
      <c r="G167" s="127"/>
      <c r="H167" s="13"/>
      <c r="I167" s="12" t="s">
        <v>281</v>
      </c>
      <c r="J167" s="144" t="s">
        <v>712</v>
      </c>
      <c r="K167" s="89">
        <v>1193000</v>
      </c>
      <c r="L167" s="27">
        <v>27000</v>
      </c>
      <c r="M167" s="53">
        <f t="shared" si="122"/>
        <v>1220000</v>
      </c>
      <c r="N167" s="90">
        <v>0</v>
      </c>
      <c r="O167" s="84">
        <v>0</v>
      </c>
      <c r="P167" s="89">
        <f t="shared" si="123"/>
        <v>1340000</v>
      </c>
      <c r="Q167" s="27">
        <f t="shared" si="124"/>
        <v>32000</v>
      </c>
      <c r="R167" s="53">
        <f t="shared" si="90"/>
        <v>1372000</v>
      </c>
      <c r="S167" s="298">
        <f t="shared" si="125"/>
        <v>240.09999999999997</v>
      </c>
      <c r="T167" s="299">
        <f t="shared" si="126"/>
        <v>171.5</v>
      </c>
      <c r="U167" s="27">
        <f t="shared" si="127"/>
        <v>178.36</v>
      </c>
      <c r="V167" s="300">
        <f t="shared" si="128"/>
        <v>129.654</v>
      </c>
      <c r="W167" s="27">
        <f t="shared" si="129"/>
        <v>78.203999999999994</v>
      </c>
      <c r="X167" s="300">
        <f t="shared" si="130"/>
        <v>63.900899999999993</v>
      </c>
      <c r="Y167" s="301">
        <f t="shared" si="133"/>
        <v>861.71889999999996</v>
      </c>
      <c r="Z167" s="301">
        <f t="shared" si="132"/>
        <v>180.96096899999998</v>
      </c>
      <c r="AA167" s="263"/>
      <c r="AB167" s="263"/>
      <c r="AC167" s="263"/>
      <c r="AD167" s="263"/>
      <c r="AE167" s="263"/>
      <c r="AF167" s="263"/>
      <c r="AG167" s="267"/>
      <c r="AH167" s="263"/>
    </row>
    <row r="168" spans="1:34" s="2" customFormat="1">
      <c r="A168" s="153" t="s">
        <v>855</v>
      </c>
      <c r="B168" s="21" t="s">
        <v>282</v>
      </c>
      <c r="C168" s="21" t="s">
        <v>856</v>
      </c>
      <c r="D168" s="115" t="s">
        <v>582</v>
      </c>
      <c r="E168" s="20" t="s">
        <v>52</v>
      </c>
      <c r="F168" s="11" t="s">
        <v>81</v>
      </c>
      <c r="G168" s="127"/>
      <c r="H168" s="13"/>
      <c r="I168" s="12"/>
      <c r="J168" s="144" t="s">
        <v>712</v>
      </c>
      <c r="K168" s="89">
        <v>78000</v>
      </c>
      <c r="L168" s="27">
        <v>0</v>
      </c>
      <c r="M168" s="53">
        <f t="shared" si="122"/>
        <v>78000</v>
      </c>
      <c r="N168" s="90">
        <v>0</v>
      </c>
      <c r="O168" s="84">
        <v>0</v>
      </c>
      <c r="P168" s="89">
        <f t="shared" si="123"/>
        <v>88000</v>
      </c>
      <c r="Q168" s="27">
        <f t="shared" si="124"/>
        <v>0</v>
      </c>
      <c r="R168" s="53">
        <f t="shared" si="90"/>
        <v>88000</v>
      </c>
      <c r="S168" s="298">
        <f t="shared" si="125"/>
        <v>15.399999999999999</v>
      </c>
      <c r="T168" s="299">
        <f t="shared" si="126"/>
        <v>11</v>
      </c>
      <c r="U168" s="27">
        <f t="shared" si="127"/>
        <v>11.440000000000001</v>
      </c>
      <c r="V168" s="300">
        <f t="shared" si="128"/>
        <v>8.3160000000000007</v>
      </c>
      <c r="W168" s="27">
        <f t="shared" si="129"/>
        <v>5.0159999999999991</v>
      </c>
      <c r="X168" s="300">
        <f t="shared" si="130"/>
        <v>4.0986000000000002</v>
      </c>
      <c r="Y168" s="301">
        <f t="shared" si="133"/>
        <v>55.270600000000002</v>
      </c>
      <c r="Z168" s="301">
        <f t="shared" si="132"/>
        <v>11.606826</v>
      </c>
      <c r="AA168" s="263"/>
      <c r="AB168" s="263"/>
      <c r="AC168" s="263"/>
      <c r="AD168" s="263"/>
      <c r="AE168" s="263"/>
      <c r="AF168" s="263"/>
      <c r="AG168" s="267"/>
      <c r="AH168" s="263"/>
    </row>
    <row r="169" spans="1:34" s="2" customFormat="1">
      <c r="A169" s="153" t="s">
        <v>283</v>
      </c>
      <c r="B169" s="21" t="s">
        <v>284</v>
      </c>
      <c r="C169" s="21" t="s">
        <v>857</v>
      </c>
      <c r="D169" s="115" t="s">
        <v>582</v>
      </c>
      <c r="E169" s="20" t="s">
        <v>52</v>
      </c>
      <c r="F169" s="11" t="s">
        <v>81</v>
      </c>
      <c r="G169" s="127"/>
      <c r="H169" s="13"/>
      <c r="I169" s="12" t="s">
        <v>285</v>
      </c>
      <c r="J169" s="144" t="s">
        <v>712</v>
      </c>
      <c r="K169" s="89">
        <v>1763000</v>
      </c>
      <c r="L169" s="27">
        <v>93000</v>
      </c>
      <c r="M169" s="53">
        <f t="shared" si="122"/>
        <v>1856000</v>
      </c>
      <c r="N169" s="90">
        <v>0</v>
      </c>
      <c r="O169" s="84">
        <v>0</v>
      </c>
      <c r="P169" s="89">
        <f t="shared" si="123"/>
        <v>1981000</v>
      </c>
      <c r="Q169" s="27">
        <f t="shared" si="124"/>
        <v>109000</v>
      </c>
      <c r="R169" s="53">
        <f t="shared" si="90"/>
        <v>2090000</v>
      </c>
      <c r="S169" s="298">
        <f t="shared" si="125"/>
        <v>365.75</v>
      </c>
      <c r="T169" s="299">
        <f t="shared" si="126"/>
        <v>261.25</v>
      </c>
      <c r="U169" s="27">
        <f t="shared" si="127"/>
        <v>271.7</v>
      </c>
      <c r="V169" s="300">
        <f t="shared" si="128"/>
        <v>197.50499999999997</v>
      </c>
      <c r="W169" s="27">
        <f t="shared" si="129"/>
        <v>119.13</v>
      </c>
      <c r="X169" s="300">
        <f t="shared" si="130"/>
        <v>97.341750000000005</v>
      </c>
      <c r="Y169" s="301">
        <f t="shared" si="133"/>
        <v>1312.6767500000001</v>
      </c>
      <c r="Z169" s="301">
        <f t="shared" si="132"/>
        <v>275.66211750000002</v>
      </c>
      <c r="AA169" s="263"/>
      <c r="AB169" s="263"/>
      <c r="AC169" s="263"/>
      <c r="AD169" s="263"/>
      <c r="AE169" s="263"/>
      <c r="AF169" s="263"/>
      <c r="AG169" s="267"/>
      <c r="AH169" s="263"/>
    </row>
    <row r="170" spans="1:34" s="2" customFormat="1" ht="51">
      <c r="A170" s="153" t="s">
        <v>859</v>
      </c>
      <c r="B170" s="21" t="s">
        <v>286</v>
      </c>
      <c r="C170" s="21" t="s">
        <v>858</v>
      </c>
      <c r="D170" s="115" t="s">
        <v>582</v>
      </c>
      <c r="E170" s="20" t="s">
        <v>52</v>
      </c>
      <c r="F170" s="11" t="s">
        <v>81</v>
      </c>
      <c r="G170" s="127"/>
      <c r="H170" s="13"/>
      <c r="I170" s="12" t="s">
        <v>57</v>
      </c>
      <c r="J170" s="144" t="s">
        <v>712</v>
      </c>
      <c r="K170" s="89">
        <v>2655000</v>
      </c>
      <c r="L170" s="27">
        <v>0</v>
      </c>
      <c r="M170" s="53">
        <f t="shared" si="122"/>
        <v>2655000</v>
      </c>
      <c r="N170" s="90">
        <v>0</v>
      </c>
      <c r="O170" s="84">
        <v>0</v>
      </c>
      <c r="P170" s="89">
        <f t="shared" si="123"/>
        <v>2983000</v>
      </c>
      <c r="Q170" s="27">
        <f t="shared" si="124"/>
        <v>0</v>
      </c>
      <c r="R170" s="53">
        <f t="shared" si="90"/>
        <v>2983000</v>
      </c>
      <c r="S170" s="298">
        <f t="shared" si="125"/>
        <v>522.02499999999998</v>
      </c>
      <c r="T170" s="299">
        <f t="shared" si="126"/>
        <v>372.875</v>
      </c>
      <c r="U170" s="27">
        <f t="shared" si="127"/>
        <v>387.79</v>
      </c>
      <c r="V170" s="300">
        <f t="shared" si="128"/>
        <v>281.89349999999996</v>
      </c>
      <c r="W170" s="27">
        <f t="shared" si="129"/>
        <v>170.03099999999998</v>
      </c>
      <c r="X170" s="300">
        <f t="shared" si="130"/>
        <v>138.93322499999999</v>
      </c>
      <c r="Y170" s="301">
        <f t="shared" si="133"/>
        <v>1873.5477249999999</v>
      </c>
      <c r="Z170" s="301">
        <f t="shared" si="132"/>
        <v>393.44502224999997</v>
      </c>
      <c r="AA170" s="263"/>
      <c r="AB170" s="263"/>
      <c r="AC170" s="263"/>
      <c r="AD170" s="263"/>
      <c r="AE170" s="263"/>
      <c r="AF170" s="263"/>
      <c r="AG170" s="267"/>
      <c r="AH170" s="263"/>
    </row>
    <row r="171" spans="1:34" s="2" customFormat="1" ht="38.25">
      <c r="A171" s="153" t="s">
        <v>287</v>
      </c>
      <c r="B171" s="21" t="s">
        <v>288</v>
      </c>
      <c r="C171" s="21" t="s">
        <v>860</v>
      </c>
      <c r="D171" s="115" t="s">
        <v>582</v>
      </c>
      <c r="E171" s="20" t="s">
        <v>52</v>
      </c>
      <c r="F171" s="11" t="s">
        <v>81</v>
      </c>
      <c r="G171" s="127"/>
      <c r="H171" s="13"/>
      <c r="I171" s="12" t="s">
        <v>57</v>
      </c>
      <c r="J171" s="144" t="s">
        <v>712</v>
      </c>
      <c r="K171" s="89">
        <v>1268000</v>
      </c>
      <c r="L171" s="27">
        <v>0</v>
      </c>
      <c r="M171" s="53">
        <f t="shared" si="122"/>
        <v>1268000</v>
      </c>
      <c r="N171" s="90">
        <v>0</v>
      </c>
      <c r="O171" s="84">
        <v>0</v>
      </c>
      <c r="P171" s="89">
        <f t="shared" si="123"/>
        <v>1425000</v>
      </c>
      <c r="Q171" s="27">
        <f t="shared" si="124"/>
        <v>0</v>
      </c>
      <c r="R171" s="53">
        <f t="shared" si="90"/>
        <v>1425000</v>
      </c>
      <c r="S171" s="298">
        <f t="shared" si="125"/>
        <v>249.37499999999997</v>
      </c>
      <c r="T171" s="299">
        <f t="shared" si="126"/>
        <v>178.125</v>
      </c>
      <c r="U171" s="27">
        <f t="shared" si="127"/>
        <v>185.25</v>
      </c>
      <c r="V171" s="300">
        <f t="shared" si="128"/>
        <v>134.66249999999999</v>
      </c>
      <c r="W171" s="27">
        <f t="shared" si="129"/>
        <v>81.224999999999994</v>
      </c>
      <c r="X171" s="300">
        <f t="shared" si="130"/>
        <v>66.369374999999991</v>
      </c>
      <c r="Y171" s="301">
        <f t="shared" si="133"/>
        <v>895.00687500000004</v>
      </c>
      <c r="Z171" s="301">
        <f t="shared" si="132"/>
        <v>187.95144375000001</v>
      </c>
      <c r="AA171" s="263"/>
      <c r="AB171" s="263"/>
      <c r="AC171" s="263"/>
      <c r="AD171" s="263"/>
      <c r="AE171" s="263"/>
      <c r="AF171" s="263"/>
      <c r="AG171" s="267"/>
      <c r="AH171" s="263"/>
    </row>
    <row r="172" spans="1:34" s="2" customFormat="1">
      <c r="A172" s="153" t="s">
        <v>861</v>
      </c>
      <c r="B172" s="21" t="s">
        <v>289</v>
      </c>
      <c r="C172" s="21" t="s">
        <v>848</v>
      </c>
      <c r="D172" s="115" t="s">
        <v>582</v>
      </c>
      <c r="E172" s="20" t="s">
        <v>179</v>
      </c>
      <c r="F172" s="11" t="s">
        <v>81</v>
      </c>
      <c r="G172" s="127"/>
      <c r="H172" s="13"/>
      <c r="I172" s="12" t="s">
        <v>57</v>
      </c>
      <c r="J172" s="144" t="s">
        <v>712</v>
      </c>
      <c r="K172" s="89">
        <v>133000</v>
      </c>
      <c r="L172" s="27">
        <v>0</v>
      </c>
      <c r="M172" s="53">
        <f t="shared" si="122"/>
        <v>133000</v>
      </c>
      <c r="N172" s="90">
        <v>0</v>
      </c>
      <c r="O172" s="84">
        <v>0</v>
      </c>
      <c r="P172" s="89">
        <f t="shared" si="123"/>
        <v>150000</v>
      </c>
      <c r="Q172" s="27">
        <f t="shared" si="124"/>
        <v>0</v>
      </c>
      <c r="R172" s="53">
        <f t="shared" si="90"/>
        <v>150000</v>
      </c>
      <c r="S172" s="298">
        <f t="shared" si="125"/>
        <v>26.25</v>
      </c>
      <c r="T172" s="299">
        <f t="shared" si="126"/>
        <v>18.75</v>
      </c>
      <c r="U172" s="27">
        <f t="shared" si="127"/>
        <v>19.5</v>
      </c>
      <c r="V172" s="300">
        <f t="shared" si="128"/>
        <v>14.174999999999999</v>
      </c>
      <c r="W172" s="27">
        <f t="shared" si="129"/>
        <v>8.5499999999999989</v>
      </c>
      <c r="X172" s="300">
        <f t="shared" si="130"/>
        <v>6.9862500000000001</v>
      </c>
      <c r="Y172" s="301">
        <f t="shared" si="133"/>
        <v>94.211249999999993</v>
      </c>
      <c r="Z172" s="301">
        <f t="shared" si="132"/>
        <v>19.784362499999997</v>
      </c>
      <c r="AA172" s="263"/>
      <c r="AB172" s="263"/>
      <c r="AC172" s="263"/>
      <c r="AD172" s="263"/>
      <c r="AE172" s="263"/>
      <c r="AF172" s="263"/>
      <c r="AG172" s="267"/>
      <c r="AH172" s="263"/>
    </row>
    <row r="173" spans="1:34" s="2" customFormat="1">
      <c r="A173" s="153" t="s">
        <v>290</v>
      </c>
      <c r="B173" s="21" t="s">
        <v>291</v>
      </c>
      <c r="C173" s="21" t="s">
        <v>851</v>
      </c>
      <c r="D173" s="115" t="s">
        <v>582</v>
      </c>
      <c r="E173" s="20" t="s">
        <v>80</v>
      </c>
      <c r="F173" s="11" t="s">
        <v>81</v>
      </c>
      <c r="G173" s="127"/>
      <c r="H173" s="13"/>
      <c r="I173" s="12" t="s">
        <v>57</v>
      </c>
      <c r="J173" s="144" t="s">
        <v>712</v>
      </c>
      <c r="K173" s="89">
        <v>195000</v>
      </c>
      <c r="L173" s="27">
        <v>0</v>
      </c>
      <c r="M173" s="53">
        <f t="shared" si="122"/>
        <v>195000</v>
      </c>
      <c r="N173" s="90">
        <v>0</v>
      </c>
      <c r="O173" s="84">
        <v>0</v>
      </c>
      <c r="P173" s="89">
        <f t="shared" si="123"/>
        <v>220000</v>
      </c>
      <c r="Q173" s="27">
        <f t="shared" si="124"/>
        <v>0</v>
      </c>
      <c r="R173" s="53">
        <f t="shared" si="90"/>
        <v>220000</v>
      </c>
      <c r="S173" s="298">
        <f t="shared" si="125"/>
        <v>38.5</v>
      </c>
      <c r="T173" s="299">
        <f t="shared" si="126"/>
        <v>27.5</v>
      </c>
      <c r="U173" s="27">
        <f t="shared" si="127"/>
        <v>28.6</v>
      </c>
      <c r="V173" s="300">
        <f t="shared" si="128"/>
        <v>20.79</v>
      </c>
      <c r="W173" s="27">
        <f t="shared" si="129"/>
        <v>12.54</v>
      </c>
      <c r="X173" s="300">
        <f t="shared" si="130"/>
        <v>10.246499999999999</v>
      </c>
      <c r="Y173" s="301">
        <f t="shared" si="133"/>
        <v>138.17649999999998</v>
      </c>
      <c r="Z173" s="301">
        <f t="shared" si="132"/>
        <v>29.017064999999995</v>
      </c>
      <c r="AA173" s="263"/>
      <c r="AB173" s="263"/>
      <c r="AC173" s="263"/>
      <c r="AD173" s="263"/>
      <c r="AE173" s="263"/>
      <c r="AF173" s="263"/>
      <c r="AG173" s="267"/>
      <c r="AH173" s="263"/>
    </row>
    <row r="174" spans="1:34" s="2" customFormat="1">
      <c r="A174" s="153" t="s">
        <v>290</v>
      </c>
      <c r="B174" s="21" t="s">
        <v>291</v>
      </c>
      <c r="C174" s="21" t="s">
        <v>851</v>
      </c>
      <c r="D174" s="115" t="s">
        <v>582</v>
      </c>
      <c r="E174" s="20" t="s">
        <v>80</v>
      </c>
      <c r="F174" s="11" t="s">
        <v>81</v>
      </c>
      <c r="G174" s="127"/>
      <c r="H174" s="13"/>
      <c r="I174" s="12" t="s">
        <v>57</v>
      </c>
      <c r="J174" s="144" t="s">
        <v>712</v>
      </c>
      <c r="K174" s="89">
        <v>0</v>
      </c>
      <c r="L174" s="27">
        <v>7000</v>
      </c>
      <c r="M174" s="53">
        <f t="shared" si="122"/>
        <v>7000</v>
      </c>
      <c r="N174" s="90">
        <v>0</v>
      </c>
      <c r="O174" s="84">
        <v>0</v>
      </c>
      <c r="P174" s="89">
        <f t="shared" si="123"/>
        <v>0</v>
      </c>
      <c r="Q174" s="27">
        <f t="shared" si="124"/>
        <v>9000</v>
      </c>
      <c r="R174" s="53">
        <f t="shared" si="90"/>
        <v>9000</v>
      </c>
      <c r="S174" s="298">
        <f t="shared" si="125"/>
        <v>1.575</v>
      </c>
      <c r="T174" s="299">
        <f t="shared" si="126"/>
        <v>1.125</v>
      </c>
      <c r="U174" s="27">
        <f t="shared" si="127"/>
        <v>1.17</v>
      </c>
      <c r="V174" s="300">
        <f t="shared" si="128"/>
        <v>0.85050000000000003</v>
      </c>
      <c r="W174" s="27">
        <f t="shared" si="129"/>
        <v>0.51300000000000001</v>
      </c>
      <c r="X174" s="300">
        <f t="shared" si="130"/>
        <v>0.41917500000000002</v>
      </c>
      <c r="Y174" s="301">
        <f t="shared" si="133"/>
        <v>5.6526750000000003</v>
      </c>
      <c r="Z174" s="301">
        <f t="shared" si="132"/>
        <v>1.18706175</v>
      </c>
      <c r="AA174" s="263"/>
      <c r="AB174" s="263"/>
      <c r="AC174" s="263"/>
      <c r="AD174" s="263"/>
      <c r="AE174" s="263"/>
      <c r="AF174" s="263"/>
      <c r="AG174" s="267"/>
      <c r="AH174" s="263"/>
    </row>
    <row r="175" spans="1:34" s="2" customFormat="1">
      <c r="A175" s="153" t="s">
        <v>290</v>
      </c>
      <c r="B175" s="21" t="s">
        <v>291</v>
      </c>
      <c r="C175" s="21" t="s">
        <v>851</v>
      </c>
      <c r="D175" s="115" t="s">
        <v>582</v>
      </c>
      <c r="E175" s="20" t="s">
        <v>80</v>
      </c>
      <c r="F175" s="11" t="s">
        <v>81</v>
      </c>
      <c r="G175" s="127"/>
      <c r="H175" s="13"/>
      <c r="I175" s="12" t="s">
        <v>57</v>
      </c>
      <c r="J175" s="144" t="s">
        <v>712</v>
      </c>
      <c r="K175" s="89">
        <v>393000</v>
      </c>
      <c r="L175" s="27">
        <v>0</v>
      </c>
      <c r="M175" s="53">
        <f t="shared" si="122"/>
        <v>393000</v>
      </c>
      <c r="N175" s="90">
        <v>0</v>
      </c>
      <c r="O175" s="84">
        <v>0</v>
      </c>
      <c r="P175" s="89">
        <f t="shared" si="123"/>
        <v>442000</v>
      </c>
      <c r="Q175" s="27">
        <f t="shared" si="124"/>
        <v>0</v>
      </c>
      <c r="R175" s="53">
        <f t="shared" si="90"/>
        <v>442000</v>
      </c>
      <c r="S175" s="298">
        <f t="shared" si="125"/>
        <v>77.349999999999994</v>
      </c>
      <c r="T175" s="299">
        <f t="shared" si="126"/>
        <v>55.25</v>
      </c>
      <c r="U175" s="27">
        <f t="shared" si="127"/>
        <v>57.460000000000008</v>
      </c>
      <c r="V175" s="300">
        <f t="shared" si="128"/>
        <v>41.769000000000005</v>
      </c>
      <c r="W175" s="27">
        <f t="shared" si="129"/>
        <v>25.193999999999999</v>
      </c>
      <c r="X175" s="300">
        <f t="shared" si="130"/>
        <v>20.58615</v>
      </c>
      <c r="Y175" s="301">
        <f t="shared" si="133"/>
        <v>277.60915</v>
      </c>
      <c r="Z175" s="301">
        <f t="shared" si="132"/>
        <v>58.297921500000001</v>
      </c>
      <c r="AA175" s="263"/>
      <c r="AB175" s="263"/>
      <c r="AC175" s="263"/>
      <c r="AD175" s="263"/>
      <c r="AE175" s="263"/>
      <c r="AF175" s="263"/>
      <c r="AG175" s="267"/>
      <c r="AH175" s="263"/>
    </row>
    <row r="176" spans="1:34" s="2" customFormat="1" ht="13.5" thickBot="1">
      <c r="A176" s="156" t="s">
        <v>27</v>
      </c>
      <c r="B176" s="91"/>
      <c r="C176" s="91"/>
      <c r="D176" s="113"/>
      <c r="E176" s="92"/>
      <c r="F176" s="92"/>
      <c r="G176" s="93"/>
      <c r="H176" s="93"/>
      <c r="I176" s="93"/>
      <c r="J176" s="93"/>
      <c r="K176" s="96">
        <f>SUM(K158:K175)</f>
        <v>13426000</v>
      </c>
      <c r="L176" s="94">
        <f>SUM(L158:L175)</f>
        <v>176000</v>
      </c>
      <c r="M176" s="94">
        <f>SUM(M158:M175)</f>
        <v>13602000</v>
      </c>
      <c r="N176" s="97">
        <f t="shared" ref="N176:P176" si="134">SUM(N158:N175)</f>
        <v>0</v>
      </c>
      <c r="O176" s="94">
        <f t="shared" si="134"/>
        <v>0</v>
      </c>
      <c r="P176" s="94">
        <f t="shared" si="134"/>
        <v>15089000</v>
      </c>
      <c r="Q176" s="94">
        <f>SUM(Q158:Q175)</f>
        <v>207000</v>
      </c>
      <c r="R176" s="94">
        <f>SUM(R158:R175)</f>
        <v>15296000</v>
      </c>
      <c r="S176" s="96">
        <f t="shared" ref="S176:Z176" si="135">SUM(S158:S175)</f>
        <v>2676.7999999999997</v>
      </c>
      <c r="T176" s="302">
        <f t="shared" si="135"/>
        <v>1912</v>
      </c>
      <c r="U176" s="303">
        <f t="shared" si="135"/>
        <v>1988.4800000000002</v>
      </c>
      <c r="V176" s="303">
        <f t="shared" si="135"/>
        <v>1445.4719999999998</v>
      </c>
      <c r="W176" s="303">
        <f t="shared" si="135"/>
        <v>871.87199999999984</v>
      </c>
      <c r="X176" s="303">
        <f t="shared" si="135"/>
        <v>712.41120000000001</v>
      </c>
      <c r="Y176" s="302">
        <f t="shared" si="135"/>
        <v>9607.0351999999984</v>
      </c>
      <c r="Z176" s="302">
        <f t="shared" si="135"/>
        <v>2017.477392</v>
      </c>
      <c r="AA176" s="263"/>
      <c r="AB176" s="263"/>
      <c r="AC176" s="263"/>
      <c r="AD176" s="263"/>
      <c r="AE176" s="263"/>
      <c r="AF176" s="263"/>
      <c r="AG176" s="267"/>
      <c r="AH176" s="263"/>
    </row>
    <row r="177" spans="1:34" s="2" customFormat="1" ht="16.5" thickTop="1">
      <c r="A177" s="6" t="s">
        <v>292</v>
      </c>
      <c r="B177" s="14"/>
      <c r="C177" s="14"/>
      <c r="D177" s="114"/>
      <c r="E177" s="15"/>
      <c r="F177" s="15"/>
      <c r="G177" s="16"/>
      <c r="H177" s="16"/>
      <c r="I177" s="16"/>
      <c r="J177" s="16"/>
      <c r="K177" s="25"/>
      <c r="L177" s="25"/>
      <c r="M177" s="26"/>
      <c r="N177" s="85"/>
      <c r="O177" s="85"/>
      <c r="P177" s="85"/>
      <c r="Q177" s="25"/>
      <c r="R177" s="26"/>
      <c r="S177" s="54"/>
      <c r="T177" s="54"/>
      <c r="U177" s="54"/>
      <c r="V177" s="54"/>
      <c r="W177" s="54"/>
      <c r="X177" s="54"/>
      <c r="Y177" s="304"/>
      <c r="Z177" s="304"/>
      <c r="AA177" s="263"/>
      <c r="AB177" s="263"/>
      <c r="AC177" s="263"/>
      <c r="AD177" s="263"/>
      <c r="AE177" s="263"/>
      <c r="AF177" s="263"/>
      <c r="AG177" s="267"/>
      <c r="AH177" s="263"/>
    </row>
    <row r="178" spans="1:34" s="2" customFormat="1" ht="25.5">
      <c r="A178" s="153" t="s">
        <v>575</v>
      </c>
      <c r="B178" s="21" t="s">
        <v>293</v>
      </c>
      <c r="C178" s="21" t="s">
        <v>862</v>
      </c>
      <c r="D178" s="115" t="s">
        <v>593</v>
      </c>
      <c r="E178" s="20" t="s">
        <v>52</v>
      </c>
      <c r="F178" s="11" t="s">
        <v>53</v>
      </c>
      <c r="G178" s="127"/>
      <c r="H178" s="13"/>
      <c r="I178" s="12" t="s">
        <v>230</v>
      </c>
      <c r="J178" s="144" t="s">
        <v>712</v>
      </c>
      <c r="K178" s="89">
        <v>0</v>
      </c>
      <c r="L178" s="27">
        <v>2407000</v>
      </c>
      <c r="M178" s="53">
        <f t="shared" ref="M178:M186" si="136">SUM(K178+L178)</f>
        <v>2407000</v>
      </c>
      <c r="N178" s="90">
        <v>0</v>
      </c>
      <c r="O178" s="84">
        <v>0</v>
      </c>
      <c r="P178" s="89">
        <f t="shared" ref="P178:P186" si="137">IF(J178="TG",ROUNDUP((K178+N178)*($L$6/$K$6),-3),ROUNDUP((K178+N178)*($L$8/$K$8),-3))</f>
        <v>0</v>
      </c>
      <c r="Q178" s="27">
        <f t="shared" ref="Q178:Q186" si="138">ROUNDUP((L178+O178)*($L$7/$K$7),-3)</f>
        <v>2799000</v>
      </c>
      <c r="R178" s="53">
        <f t="shared" si="90"/>
        <v>2799000</v>
      </c>
      <c r="S178" s="298">
        <f t="shared" ref="S178:S186" si="139">(R178*$G$6/1000)*$S$15</f>
        <v>489.82499999999993</v>
      </c>
      <c r="T178" s="299">
        <f t="shared" ref="T178:T186" si="140">(R178*$G$7/1000)*$T$15</f>
        <v>349.875</v>
      </c>
      <c r="U178" s="27">
        <f t="shared" ref="U178:U186" si="141">(R178*$G$8/1000)*$U$15</f>
        <v>363.87</v>
      </c>
      <c r="V178" s="300">
        <f t="shared" ref="V178:V186" si="142">(R178*$G$9/1000)*$V$15</f>
        <v>264.50549999999998</v>
      </c>
      <c r="W178" s="27">
        <f t="shared" ref="W178:W186" si="143">(R178*$G$10/1000)*$W$15</f>
        <v>159.54300000000001</v>
      </c>
      <c r="X178" s="300">
        <f t="shared" ref="X178:X186" si="144">(R178*$G$11/1000)*$X$15</f>
        <v>130.36342500000001</v>
      </c>
      <c r="Y178" s="301">
        <f t="shared" ref="Y178" si="145">SUM(S178:X178)</f>
        <v>1757.981925</v>
      </c>
      <c r="Z178" s="301">
        <f t="shared" ref="Z178:Z186" si="146">Y178*$D$7</f>
        <v>369.17620425000001</v>
      </c>
      <c r="AA178" s="263"/>
      <c r="AB178" s="263"/>
      <c r="AC178" s="263"/>
      <c r="AD178" s="263"/>
      <c r="AE178" s="263"/>
      <c r="AF178" s="263"/>
      <c r="AG178" s="267"/>
      <c r="AH178" s="263"/>
    </row>
    <row r="179" spans="1:34" s="2" customFormat="1" ht="38.25">
      <c r="A179" s="153" t="s">
        <v>294</v>
      </c>
      <c r="B179" s="21" t="s">
        <v>295</v>
      </c>
      <c r="C179" s="21" t="s">
        <v>863</v>
      </c>
      <c r="D179" s="115" t="s">
        <v>593</v>
      </c>
      <c r="E179" s="20" t="s">
        <v>52</v>
      </c>
      <c r="F179" s="11" t="s">
        <v>205</v>
      </c>
      <c r="G179" s="127"/>
      <c r="H179" s="13"/>
      <c r="I179" s="12" t="s">
        <v>296</v>
      </c>
      <c r="J179" s="144" t="s">
        <v>712</v>
      </c>
      <c r="K179" s="89">
        <v>0</v>
      </c>
      <c r="L179" s="27">
        <v>716000</v>
      </c>
      <c r="M179" s="53">
        <f t="shared" si="136"/>
        <v>716000</v>
      </c>
      <c r="N179" s="90">
        <v>0</v>
      </c>
      <c r="O179" s="84">
        <v>0</v>
      </c>
      <c r="P179" s="89">
        <f t="shared" si="137"/>
        <v>0</v>
      </c>
      <c r="Q179" s="27">
        <f t="shared" si="138"/>
        <v>833000</v>
      </c>
      <c r="R179" s="53">
        <f t="shared" si="90"/>
        <v>833000</v>
      </c>
      <c r="S179" s="298">
        <f t="shared" si="139"/>
        <v>145.77500000000001</v>
      </c>
      <c r="T179" s="299">
        <f t="shared" si="140"/>
        <v>104.125</v>
      </c>
      <c r="U179" s="27">
        <f t="shared" si="141"/>
        <v>108.29000000000002</v>
      </c>
      <c r="V179" s="300">
        <f t="shared" si="142"/>
        <v>78.718500000000006</v>
      </c>
      <c r="W179" s="27">
        <f t="shared" si="143"/>
        <v>47.480999999999995</v>
      </c>
      <c r="X179" s="300">
        <f t="shared" si="144"/>
        <v>38.796974999999996</v>
      </c>
      <c r="Y179" s="301">
        <f t="shared" ref="Y179:Y186" si="147">SUM(S179:X179)</f>
        <v>523.18647500000009</v>
      </c>
      <c r="Z179" s="301">
        <f t="shared" si="146"/>
        <v>109.86915975000001</v>
      </c>
      <c r="AA179" s="263"/>
      <c r="AB179" s="263"/>
      <c r="AC179" s="263"/>
      <c r="AD179" s="263"/>
      <c r="AE179" s="263"/>
      <c r="AF179" s="263"/>
      <c r="AG179" s="267"/>
      <c r="AH179" s="263"/>
    </row>
    <row r="180" spans="1:34" s="2" customFormat="1" ht="38.25">
      <c r="A180" s="153" t="s">
        <v>592</v>
      </c>
      <c r="B180" s="21" t="s">
        <v>297</v>
      </c>
      <c r="C180" s="21" t="s">
        <v>864</v>
      </c>
      <c r="D180" s="115" t="s">
        <v>593</v>
      </c>
      <c r="E180" s="20" t="s">
        <v>52</v>
      </c>
      <c r="F180" s="11" t="s">
        <v>120</v>
      </c>
      <c r="G180" s="127"/>
      <c r="H180" s="13"/>
      <c r="I180" s="157" t="s">
        <v>69</v>
      </c>
      <c r="J180" s="144" t="s">
        <v>712</v>
      </c>
      <c r="K180" s="89">
        <v>0</v>
      </c>
      <c r="L180" s="27">
        <v>643000</v>
      </c>
      <c r="M180" s="53">
        <f t="shared" si="136"/>
        <v>643000</v>
      </c>
      <c r="N180" s="90">
        <v>0</v>
      </c>
      <c r="O180" s="84">
        <v>0</v>
      </c>
      <c r="P180" s="89">
        <f t="shared" si="137"/>
        <v>0</v>
      </c>
      <c r="Q180" s="27">
        <f t="shared" si="138"/>
        <v>748000</v>
      </c>
      <c r="R180" s="53">
        <f t="shared" si="90"/>
        <v>748000</v>
      </c>
      <c r="S180" s="298">
        <f t="shared" si="139"/>
        <v>130.89999999999998</v>
      </c>
      <c r="T180" s="299">
        <f t="shared" si="140"/>
        <v>93.5</v>
      </c>
      <c r="U180" s="27">
        <f t="shared" si="141"/>
        <v>97.240000000000009</v>
      </c>
      <c r="V180" s="300">
        <f t="shared" si="142"/>
        <v>70.685999999999993</v>
      </c>
      <c r="W180" s="27">
        <f t="shared" si="143"/>
        <v>42.635999999999996</v>
      </c>
      <c r="X180" s="300">
        <f t="shared" si="144"/>
        <v>34.838099999999997</v>
      </c>
      <c r="Y180" s="301">
        <f t="shared" si="147"/>
        <v>469.80009999999999</v>
      </c>
      <c r="Z180" s="301">
        <f t="shared" si="146"/>
        <v>98.658020999999991</v>
      </c>
      <c r="AA180" s="263"/>
      <c r="AB180" s="263"/>
      <c r="AC180" s="263"/>
      <c r="AD180" s="263"/>
      <c r="AE180" s="263"/>
      <c r="AF180" s="263"/>
      <c r="AG180" s="267"/>
      <c r="AH180" s="263"/>
    </row>
    <row r="181" spans="1:34" s="2" customFormat="1">
      <c r="A181" s="153" t="s">
        <v>662</v>
      </c>
      <c r="B181" s="21" t="s">
        <v>298</v>
      </c>
      <c r="C181" s="21" t="s">
        <v>865</v>
      </c>
      <c r="D181" s="115" t="s">
        <v>593</v>
      </c>
      <c r="E181" s="20" t="s">
        <v>52</v>
      </c>
      <c r="F181" s="11" t="s">
        <v>81</v>
      </c>
      <c r="G181" s="127"/>
      <c r="H181" s="13"/>
      <c r="I181" s="12" t="s">
        <v>299</v>
      </c>
      <c r="J181" s="144" t="s">
        <v>712</v>
      </c>
      <c r="K181" s="89">
        <v>0</v>
      </c>
      <c r="L181" s="27">
        <v>375000</v>
      </c>
      <c r="M181" s="53">
        <f t="shared" si="136"/>
        <v>375000</v>
      </c>
      <c r="N181" s="90">
        <v>0</v>
      </c>
      <c r="O181" s="84">
        <v>0</v>
      </c>
      <c r="P181" s="89">
        <f t="shared" si="137"/>
        <v>0</v>
      </c>
      <c r="Q181" s="27">
        <f t="shared" si="138"/>
        <v>436000</v>
      </c>
      <c r="R181" s="53">
        <f t="shared" si="90"/>
        <v>436000</v>
      </c>
      <c r="S181" s="298">
        <f t="shared" si="139"/>
        <v>76.3</v>
      </c>
      <c r="T181" s="299">
        <f t="shared" si="140"/>
        <v>54.5</v>
      </c>
      <c r="U181" s="27">
        <f t="shared" si="141"/>
        <v>56.68</v>
      </c>
      <c r="V181" s="300">
        <f t="shared" si="142"/>
        <v>41.202000000000005</v>
      </c>
      <c r="W181" s="27">
        <f t="shared" si="143"/>
        <v>24.852</v>
      </c>
      <c r="X181" s="300">
        <f t="shared" si="144"/>
        <v>20.306699999999996</v>
      </c>
      <c r="Y181" s="301">
        <f t="shared" si="147"/>
        <v>273.84070000000003</v>
      </c>
      <c r="Z181" s="301">
        <f t="shared" si="146"/>
        <v>57.506547000000005</v>
      </c>
      <c r="AA181" s="263"/>
      <c r="AB181" s="263"/>
      <c r="AC181" s="263"/>
      <c r="AD181" s="263"/>
      <c r="AE181" s="263"/>
      <c r="AF181" s="263"/>
      <c r="AG181" s="267"/>
      <c r="AH181" s="263"/>
    </row>
    <row r="182" spans="1:34" s="2" customFormat="1">
      <c r="A182" s="153" t="s">
        <v>663</v>
      </c>
      <c r="B182" s="21" t="s">
        <v>298</v>
      </c>
      <c r="C182" s="21" t="s">
        <v>866</v>
      </c>
      <c r="D182" s="115" t="s">
        <v>593</v>
      </c>
      <c r="E182" s="20" t="s">
        <v>52</v>
      </c>
      <c r="F182" s="11" t="s">
        <v>81</v>
      </c>
      <c r="G182" s="127"/>
      <c r="H182" s="13"/>
      <c r="I182" s="12" t="s">
        <v>299</v>
      </c>
      <c r="J182" s="144" t="s">
        <v>712</v>
      </c>
      <c r="K182" s="89">
        <v>0</v>
      </c>
      <c r="L182" s="27">
        <v>335000</v>
      </c>
      <c r="M182" s="53">
        <f t="shared" si="136"/>
        <v>335000</v>
      </c>
      <c r="N182" s="90">
        <v>0</v>
      </c>
      <c r="O182" s="84">
        <v>0</v>
      </c>
      <c r="P182" s="89">
        <f t="shared" si="137"/>
        <v>0</v>
      </c>
      <c r="Q182" s="27">
        <f t="shared" si="138"/>
        <v>390000</v>
      </c>
      <c r="R182" s="53">
        <f t="shared" si="90"/>
        <v>390000</v>
      </c>
      <c r="S182" s="298">
        <f t="shared" si="139"/>
        <v>68.25</v>
      </c>
      <c r="T182" s="299">
        <f t="shared" si="140"/>
        <v>48.75</v>
      </c>
      <c r="U182" s="27">
        <f t="shared" si="141"/>
        <v>50.7</v>
      </c>
      <c r="V182" s="300">
        <f t="shared" si="142"/>
        <v>36.854999999999997</v>
      </c>
      <c r="W182" s="27">
        <f t="shared" si="143"/>
        <v>22.23</v>
      </c>
      <c r="X182" s="300">
        <f t="shared" si="144"/>
        <v>18.164249999999999</v>
      </c>
      <c r="Y182" s="301">
        <f t="shared" si="147"/>
        <v>244.94924999999998</v>
      </c>
      <c r="Z182" s="301">
        <f t="shared" si="146"/>
        <v>51.439342499999995</v>
      </c>
      <c r="AA182" s="263"/>
      <c r="AB182" s="263"/>
      <c r="AC182" s="263"/>
      <c r="AD182" s="263"/>
      <c r="AE182" s="263"/>
      <c r="AF182" s="263"/>
      <c r="AG182" s="267"/>
      <c r="AH182" s="263"/>
    </row>
    <row r="183" spans="1:34" s="2" customFormat="1" ht="25.5">
      <c r="A183" s="153" t="s">
        <v>300</v>
      </c>
      <c r="B183" s="21" t="s">
        <v>301</v>
      </c>
      <c r="C183" s="21" t="s">
        <v>867</v>
      </c>
      <c r="D183" s="115" t="s">
        <v>593</v>
      </c>
      <c r="E183" s="20" t="s">
        <v>52</v>
      </c>
      <c r="F183" s="11" t="s">
        <v>81</v>
      </c>
      <c r="G183" s="127"/>
      <c r="H183" s="13"/>
      <c r="I183" s="12" t="s">
        <v>302</v>
      </c>
      <c r="J183" s="144" t="s">
        <v>712</v>
      </c>
      <c r="K183" s="89">
        <v>0</v>
      </c>
      <c r="L183" s="27">
        <v>167000</v>
      </c>
      <c r="M183" s="53">
        <f t="shared" si="136"/>
        <v>167000</v>
      </c>
      <c r="N183" s="90">
        <v>0</v>
      </c>
      <c r="O183" s="84">
        <v>0</v>
      </c>
      <c r="P183" s="89">
        <f t="shared" si="137"/>
        <v>0</v>
      </c>
      <c r="Q183" s="27">
        <f t="shared" si="138"/>
        <v>195000</v>
      </c>
      <c r="R183" s="53">
        <f t="shared" si="90"/>
        <v>195000</v>
      </c>
      <c r="S183" s="298">
        <f t="shared" si="139"/>
        <v>34.125</v>
      </c>
      <c r="T183" s="299">
        <f t="shared" si="140"/>
        <v>24.375</v>
      </c>
      <c r="U183" s="27">
        <f t="shared" si="141"/>
        <v>25.35</v>
      </c>
      <c r="V183" s="300">
        <f t="shared" si="142"/>
        <v>18.427499999999998</v>
      </c>
      <c r="W183" s="27">
        <f t="shared" si="143"/>
        <v>11.115</v>
      </c>
      <c r="X183" s="300">
        <f t="shared" si="144"/>
        <v>9.0821249999999996</v>
      </c>
      <c r="Y183" s="301">
        <f t="shared" si="147"/>
        <v>122.47462499999999</v>
      </c>
      <c r="Z183" s="301">
        <f t="shared" si="146"/>
        <v>25.719671249999998</v>
      </c>
      <c r="AA183" s="263"/>
      <c r="AB183" s="263"/>
      <c r="AC183" s="263"/>
      <c r="AD183" s="263"/>
      <c r="AE183" s="263"/>
      <c r="AF183" s="263"/>
      <c r="AG183" s="267"/>
      <c r="AH183" s="263"/>
    </row>
    <row r="184" spans="1:34" s="2" customFormat="1" ht="25.5">
      <c r="A184" s="153" t="s">
        <v>303</v>
      </c>
      <c r="B184" s="21" t="s">
        <v>304</v>
      </c>
      <c r="C184" s="21" t="s">
        <v>868</v>
      </c>
      <c r="D184" s="115" t="s">
        <v>593</v>
      </c>
      <c r="E184" s="20" t="s">
        <v>80</v>
      </c>
      <c r="F184" s="11" t="s">
        <v>81</v>
      </c>
      <c r="G184" s="127"/>
      <c r="H184" s="13"/>
      <c r="I184" s="12" t="s">
        <v>39</v>
      </c>
      <c r="J184" s="144" t="s">
        <v>712</v>
      </c>
      <c r="K184" s="89">
        <v>0</v>
      </c>
      <c r="L184" s="27">
        <v>167000</v>
      </c>
      <c r="M184" s="53">
        <f t="shared" si="136"/>
        <v>167000</v>
      </c>
      <c r="N184" s="90">
        <v>0</v>
      </c>
      <c r="O184" s="84">
        <v>0</v>
      </c>
      <c r="P184" s="89">
        <f t="shared" si="137"/>
        <v>0</v>
      </c>
      <c r="Q184" s="27">
        <f t="shared" si="138"/>
        <v>195000</v>
      </c>
      <c r="R184" s="53">
        <f t="shared" si="90"/>
        <v>195000</v>
      </c>
      <c r="S184" s="298">
        <f t="shared" si="139"/>
        <v>34.125</v>
      </c>
      <c r="T184" s="299">
        <f t="shared" si="140"/>
        <v>24.375</v>
      </c>
      <c r="U184" s="27">
        <f t="shared" si="141"/>
        <v>25.35</v>
      </c>
      <c r="V184" s="300">
        <f t="shared" si="142"/>
        <v>18.427499999999998</v>
      </c>
      <c r="W184" s="27">
        <f t="shared" si="143"/>
        <v>11.115</v>
      </c>
      <c r="X184" s="300">
        <f t="shared" si="144"/>
        <v>9.0821249999999996</v>
      </c>
      <c r="Y184" s="301">
        <f t="shared" si="147"/>
        <v>122.47462499999999</v>
      </c>
      <c r="Z184" s="301">
        <f t="shared" si="146"/>
        <v>25.719671249999998</v>
      </c>
      <c r="AA184" s="263"/>
      <c r="AB184" s="263"/>
      <c r="AC184" s="263"/>
      <c r="AD184" s="263"/>
      <c r="AE184" s="263"/>
      <c r="AF184" s="263"/>
      <c r="AG184" s="267"/>
      <c r="AH184" s="263"/>
    </row>
    <row r="185" spans="1:34" s="2" customFormat="1">
      <c r="A185" s="153" t="s">
        <v>591</v>
      </c>
      <c r="B185" s="21" t="s">
        <v>305</v>
      </c>
      <c r="C185" s="21" t="s">
        <v>869</v>
      </c>
      <c r="D185" s="115" t="s">
        <v>593</v>
      </c>
      <c r="E185" s="20" t="s">
        <v>80</v>
      </c>
      <c r="F185" s="11" t="s">
        <v>81</v>
      </c>
      <c r="G185" s="127"/>
      <c r="H185" s="13"/>
      <c r="I185" s="12" t="s">
        <v>211</v>
      </c>
      <c r="J185" s="144" t="s">
        <v>712</v>
      </c>
      <c r="K185" s="89">
        <v>0</v>
      </c>
      <c r="L185" s="27">
        <v>379000</v>
      </c>
      <c r="M185" s="53">
        <f t="shared" si="136"/>
        <v>379000</v>
      </c>
      <c r="N185" s="90">
        <v>0</v>
      </c>
      <c r="O185" s="84">
        <v>0</v>
      </c>
      <c r="P185" s="89">
        <f t="shared" si="137"/>
        <v>0</v>
      </c>
      <c r="Q185" s="27">
        <f t="shared" si="138"/>
        <v>441000</v>
      </c>
      <c r="R185" s="53">
        <f t="shared" si="90"/>
        <v>441000</v>
      </c>
      <c r="S185" s="298">
        <f t="shared" si="139"/>
        <v>77.174999999999997</v>
      </c>
      <c r="T185" s="299">
        <f t="shared" si="140"/>
        <v>55.125</v>
      </c>
      <c r="U185" s="27">
        <f t="shared" si="141"/>
        <v>57.33</v>
      </c>
      <c r="V185" s="300">
        <f t="shared" si="142"/>
        <v>41.674500000000002</v>
      </c>
      <c r="W185" s="27">
        <f t="shared" si="143"/>
        <v>25.137</v>
      </c>
      <c r="X185" s="300">
        <f t="shared" si="144"/>
        <v>20.539574999999999</v>
      </c>
      <c r="Y185" s="301">
        <f t="shared" si="147"/>
        <v>276.98107500000003</v>
      </c>
      <c r="Z185" s="301">
        <f t="shared" si="146"/>
        <v>58.166025750000003</v>
      </c>
      <c r="AA185" s="263"/>
      <c r="AB185" s="263"/>
      <c r="AC185" s="263"/>
      <c r="AD185" s="263"/>
      <c r="AE185" s="263"/>
      <c r="AF185" s="263"/>
      <c r="AG185" s="267"/>
      <c r="AH185" s="263"/>
    </row>
    <row r="186" spans="1:34" s="2" customFormat="1">
      <c r="A186" s="153" t="s">
        <v>306</v>
      </c>
      <c r="B186" s="21" t="s">
        <v>307</v>
      </c>
      <c r="C186" s="21" t="s">
        <v>835</v>
      </c>
      <c r="D186" s="115" t="s">
        <v>593</v>
      </c>
      <c r="E186" s="20" t="s">
        <v>80</v>
      </c>
      <c r="F186" s="11" t="s">
        <v>81</v>
      </c>
      <c r="G186" s="127"/>
      <c r="H186" s="13"/>
      <c r="I186" s="12" t="s">
        <v>308</v>
      </c>
      <c r="J186" s="144" t="s">
        <v>712</v>
      </c>
      <c r="K186" s="89">
        <v>0</v>
      </c>
      <c r="L186" s="27">
        <v>17000</v>
      </c>
      <c r="M186" s="53">
        <f t="shared" si="136"/>
        <v>17000</v>
      </c>
      <c r="N186" s="90">
        <v>0</v>
      </c>
      <c r="O186" s="84">
        <v>0</v>
      </c>
      <c r="P186" s="89">
        <f t="shared" si="137"/>
        <v>0</v>
      </c>
      <c r="Q186" s="27">
        <f t="shared" si="138"/>
        <v>20000</v>
      </c>
      <c r="R186" s="53">
        <f t="shared" si="90"/>
        <v>20000</v>
      </c>
      <c r="S186" s="298">
        <f t="shared" si="139"/>
        <v>3.5</v>
      </c>
      <c r="T186" s="299">
        <f t="shared" si="140"/>
        <v>2.5</v>
      </c>
      <c r="U186" s="27">
        <f t="shared" si="141"/>
        <v>2.6</v>
      </c>
      <c r="V186" s="300">
        <f t="shared" si="142"/>
        <v>1.89</v>
      </c>
      <c r="W186" s="27">
        <f t="shared" si="143"/>
        <v>1.1399999999999999</v>
      </c>
      <c r="X186" s="300">
        <f t="shared" si="144"/>
        <v>0.93149999999999999</v>
      </c>
      <c r="Y186" s="301">
        <f t="shared" si="147"/>
        <v>12.561500000000001</v>
      </c>
      <c r="Z186" s="301">
        <f t="shared" si="146"/>
        <v>2.637915</v>
      </c>
      <c r="AA186" s="263"/>
      <c r="AB186" s="263"/>
      <c r="AC186" s="263"/>
      <c r="AD186" s="263"/>
      <c r="AE186" s="263"/>
      <c r="AF186" s="263"/>
      <c r="AG186" s="267"/>
      <c r="AH186" s="263"/>
    </row>
    <row r="187" spans="1:34" s="2" customFormat="1" ht="13.5" thickBot="1">
      <c r="A187" s="156" t="s">
        <v>27</v>
      </c>
      <c r="B187" s="91"/>
      <c r="C187" s="91"/>
      <c r="D187" s="113"/>
      <c r="E187" s="92"/>
      <c r="F187" s="92"/>
      <c r="G187" s="93"/>
      <c r="H187" s="93"/>
      <c r="I187" s="93"/>
      <c r="J187" s="93"/>
      <c r="K187" s="96">
        <f>SUM(K178:K186)</f>
        <v>0</v>
      </c>
      <c r="L187" s="94">
        <f>SUM(L178:L186)</f>
        <v>5206000</v>
      </c>
      <c r="M187" s="94">
        <f>SUM(M178:M186)</f>
        <v>5206000</v>
      </c>
      <c r="N187" s="97">
        <f t="shared" ref="N187:P187" si="148">SUM(N178:N186)</f>
        <v>0</v>
      </c>
      <c r="O187" s="94">
        <f t="shared" si="148"/>
        <v>0</v>
      </c>
      <c r="P187" s="94">
        <f t="shared" si="148"/>
        <v>0</v>
      </c>
      <c r="Q187" s="94">
        <f>SUM(Q178:Q186)</f>
        <v>6057000</v>
      </c>
      <c r="R187" s="94">
        <f>SUM(R178:R186)</f>
        <v>6057000</v>
      </c>
      <c r="S187" s="96">
        <f t="shared" ref="S187:Z187" si="149">SUM(S178:S186)</f>
        <v>1059.9749999999999</v>
      </c>
      <c r="T187" s="302">
        <f t="shared" si="149"/>
        <v>757.125</v>
      </c>
      <c r="U187" s="303">
        <f t="shared" si="149"/>
        <v>787.4100000000002</v>
      </c>
      <c r="V187" s="303">
        <f t="shared" si="149"/>
        <v>572.38649999999996</v>
      </c>
      <c r="W187" s="303">
        <f t="shared" si="149"/>
        <v>345.24900000000002</v>
      </c>
      <c r="X187" s="303">
        <f t="shared" si="149"/>
        <v>282.10477500000007</v>
      </c>
      <c r="Y187" s="302">
        <f t="shared" si="149"/>
        <v>3804.2502749999999</v>
      </c>
      <c r="Z187" s="302">
        <f t="shared" si="149"/>
        <v>798.89255775000004</v>
      </c>
      <c r="AA187" s="263"/>
      <c r="AB187" s="263"/>
      <c r="AC187" s="263"/>
      <c r="AD187" s="263"/>
      <c r="AE187" s="263"/>
      <c r="AF187" s="263"/>
      <c r="AG187" s="267"/>
      <c r="AH187" s="263"/>
    </row>
    <row r="188" spans="1:34" s="2" customFormat="1" ht="16.5" thickTop="1">
      <c r="A188" s="6" t="s">
        <v>309</v>
      </c>
      <c r="B188" s="14"/>
      <c r="C188" s="14"/>
      <c r="D188" s="114"/>
      <c r="E188" s="15"/>
      <c r="F188" s="15"/>
      <c r="G188" s="16"/>
      <c r="H188" s="16"/>
      <c r="I188" s="16"/>
      <c r="J188" s="16"/>
      <c r="K188" s="25"/>
      <c r="L188" s="25"/>
      <c r="M188" s="26"/>
      <c r="N188" s="85"/>
      <c r="O188" s="85"/>
      <c r="P188" s="85"/>
      <c r="Q188" s="25"/>
      <c r="R188" s="26"/>
      <c r="S188" s="54"/>
      <c r="T188" s="54"/>
      <c r="U188" s="54"/>
      <c r="V188" s="54"/>
      <c r="W188" s="54"/>
      <c r="X188" s="54"/>
      <c r="Y188" s="304"/>
      <c r="Z188" s="304"/>
      <c r="AA188" s="263"/>
      <c r="AB188" s="263"/>
      <c r="AC188" s="263"/>
      <c r="AD188" s="263"/>
      <c r="AE188" s="263"/>
      <c r="AF188" s="263"/>
      <c r="AG188" s="267"/>
      <c r="AH188" s="263"/>
    </row>
    <row r="189" spans="1:34" s="2" customFormat="1">
      <c r="A189" s="153" t="s">
        <v>310</v>
      </c>
      <c r="B189" s="21" t="s">
        <v>311</v>
      </c>
      <c r="C189" s="21" t="s">
        <v>870</v>
      </c>
      <c r="D189" s="115"/>
      <c r="E189" s="20" t="s">
        <v>52</v>
      </c>
      <c r="F189" s="11" t="s">
        <v>53</v>
      </c>
      <c r="G189" s="127"/>
      <c r="H189" s="13"/>
      <c r="I189" s="12" t="s">
        <v>308</v>
      </c>
      <c r="J189" s="144" t="s">
        <v>712</v>
      </c>
      <c r="K189" s="89">
        <v>0</v>
      </c>
      <c r="L189" s="27">
        <v>8000</v>
      </c>
      <c r="M189" s="53">
        <f t="shared" ref="M189:M200" si="150">SUM(K189+L189)</f>
        <v>8000</v>
      </c>
      <c r="N189" s="90">
        <v>0</v>
      </c>
      <c r="O189" s="84">
        <v>0</v>
      </c>
      <c r="P189" s="89">
        <f t="shared" ref="P189:P200" si="151">IF(J189="TG",ROUNDUP((K189+N189)*($L$6/$K$6),-3),ROUNDUP((K189+N189)*($L$8/$K$8),-3))</f>
        <v>0</v>
      </c>
      <c r="Q189" s="27">
        <f t="shared" ref="Q189:Q200" si="152">ROUNDUP((L189+O189)*($L$7/$K$7),-3)</f>
        <v>10000</v>
      </c>
      <c r="R189" s="53">
        <f t="shared" si="90"/>
        <v>10000</v>
      </c>
      <c r="S189" s="298">
        <f t="shared" ref="S189:S200" si="153">(R189*$G$6/1000)*$S$15</f>
        <v>1.75</v>
      </c>
      <c r="T189" s="299">
        <f t="shared" ref="T189:T200" si="154">(R189*$G$7/1000)*$T$15</f>
        <v>1.25</v>
      </c>
      <c r="U189" s="27">
        <f t="shared" ref="U189:U200" si="155">(R189*$G$8/1000)*$U$15</f>
        <v>1.3</v>
      </c>
      <c r="V189" s="300">
        <f t="shared" ref="V189:V200" si="156">(R189*$G$9/1000)*$V$15</f>
        <v>0.94499999999999995</v>
      </c>
      <c r="W189" s="27">
        <f t="shared" ref="W189:W200" si="157">(R189*$G$10/1000)*$W$15</f>
        <v>0.56999999999999995</v>
      </c>
      <c r="X189" s="300">
        <f t="shared" ref="X189:X200" si="158">(R189*$G$11/1000)*$X$15</f>
        <v>0.46575</v>
      </c>
      <c r="Y189" s="301">
        <f t="shared" ref="Y189" si="159">SUM(S189:X189)</f>
        <v>6.2807500000000003</v>
      </c>
      <c r="Z189" s="301">
        <f t="shared" ref="Z189:Z200" si="160">Y189*$D$7</f>
        <v>1.3189575</v>
      </c>
      <c r="AA189" s="263"/>
      <c r="AB189" s="263"/>
      <c r="AC189" s="263"/>
      <c r="AD189" s="263"/>
      <c r="AE189" s="263"/>
      <c r="AF189" s="263"/>
      <c r="AG189" s="267"/>
      <c r="AH189" s="263"/>
    </row>
    <row r="190" spans="1:34" s="2" customFormat="1">
      <c r="A190" s="153" t="s">
        <v>312</v>
      </c>
      <c r="B190" s="21"/>
      <c r="C190" s="21" t="s">
        <v>871</v>
      </c>
      <c r="D190" s="115"/>
      <c r="E190" s="20" t="s">
        <v>141</v>
      </c>
      <c r="F190" s="11" t="s">
        <v>141</v>
      </c>
      <c r="G190" s="127"/>
      <c r="H190" s="13"/>
      <c r="I190" s="12" t="s">
        <v>308</v>
      </c>
      <c r="J190" s="144" t="s">
        <v>712</v>
      </c>
      <c r="K190" s="89">
        <v>0</v>
      </c>
      <c r="L190" s="27">
        <v>7000</v>
      </c>
      <c r="M190" s="53">
        <f t="shared" si="150"/>
        <v>7000</v>
      </c>
      <c r="N190" s="90">
        <v>0</v>
      </c>
      <c r="O190" s="84">
        <v>0</v>
      </c>
      <c r="P190" s="89">
        <f t="shared" si="151"/>
        <v>0</v>
      </c>
      <c r="Q190" s="27">
        <f t="shared" si="152"/>
        <v>9000</v>
      </c>
      <c r="R190" s="53">
        <f t="shared" si="90"/>
        <v>9000</v>
      </c>
      <c r="S190" s="298">
        <f t="shared" si="153"/>
        <v>1.575</v>
      </c>
      <c r="T190" s="299">
        <f t="shared" si="154"/>
        <v>1.125</v>
      </c>
      <c r="U190" s="27">
        <f t="shared" si="155"/>
        <v>1.17</v>
      </c>
      <c r="V190" s="300">
        <f t="shared" si="156"/>
        <v>0.85050000000000003</v>
      </c>
      <c r="W190" s="27">
        <f t="shared" si="157"/>
        <v>0.51300000000000001</v>
      </c>
      <c r="X190" s="300">
        <f t="shared" si="158"/>
        <v>0.41917500000000002</v>
      </c>
      <c r="Y190" s="301">
        <f t="shared" ref="Y190:Y200" si="161">SUM(S190:X190)</f>
        <v>5.6526750000000003</v>
      </c>
      <c r="Z190" s="301">
        <f t="shared" si="160"/>
        <v>1.18706175</v>
      </c>
      <c r="AA190" s="263"/>
      <c r="AB190" s="263"/>
      <c r="AC190" s="263"/>
      <c r="AD190" s="263"/>
      <c r="AE190" s="263"/>
      <c r="AF190" s="263"/>
      <c r="AG190" s="267"/>
      <c r="AH190" s="263"/>
    </row>
    <row r="191" spans="1:34" s="2" customFormat="1">
      <c r="A191" s="153" t="s">
        <v>313</v>
      </c>
      <c r="B191" s="21"/>
      <c r="C191" s="21" t="s">
        <v>872</v>
      </c>
      <c r="D191" s="115"/>
      <c r="E191" s="20" t="s">
        <v>141</v>
      </c>
      <c r="F191" s="11" t="s">
        <v>141</v>
      </c>
      <c r="G191" s="127"/>
      <c r="H191" s="13"/>
      <c r="I191" s="12" t="s">
        <v>308</v>
      </c>
      <c r="J191" s="144" t="s">
        <v>712</v>
      </c>
      <c r="K191" s="89">
        <v>8000</v>
      </c>
      <c r="L191" s="27">
        <v>0</v>
      </c>
      <c r="M191" s="53">
        <f t="shared" si="150"/>
        <v>8000</v>
      </c>
      <c r="N191" s="90">
        <v>0</v>
      </c>
      <c r="O191" s="84">
        <v>0</v>
      </c>
      <c r="P191" s="89">
        <f t="shared" si="151"/>
        <v>9000</v>
      </c>
      <c r="Q191" s="27">
        <f t="shared" si="152"/>
        <v>0</v>
      </c>
      <c r="R191" s="53">
        <f t="shared" si="90"/>
        <v>9000</v>
      </c>
      <c r="S191" s="298">
        <f t="shared" si="153"/>
        <v>1.575</v>
      </c>
      <c r="T191" s="299">
        <f t="shared" si="154"/>
        <v>1.125</v>
      </c>
      <c r="U191" s="27">
        <f t="shared" si="155"/>
        <v>1.17</v>
      </c>
      <c r="V191" s="300">
        <f t="shared" si="156"/>
        <v>0.85050000000000003</v>
      </c>
      <c r="W191" s="27">
        <f t="shared" si="157"/>
        <v>0.51300000000000001</v>
      </c>
      <c r="X191" s="300">
        <f t="shared" si="158"/>
        <v>0.41917500000000002</v>
      </c>
      <c r="Y191" s="301">
        <f t="shared" si="161"/>
        <v>5.6526750000000003</v>
      </c>
      <c r="Z191" s="301">
        <f t="shared" si="160"/>
        <v>1.18706175</v>
      </c>
      <c r="AA191" s="263"/>
      <c r="AB191" s="263"/>
      <c r="AC191" s="263"/>
      <c r="AD191" s="263"/>
      <c r="AE191" s="263"/>
      <c r="AF191" s="263"/>
      <c r="AG191" s="267"/>
      <c r="AH191" s="263"/>
    </row>
    <row r="192" spans="1:34" s="2" customFormat="1">
      <c r="A192" s="153" t="s">
        <v>314</v>
      </c>
      <c r="B192" s="21"/>
      <c r="C192" s="21" t="s">
        <v>873</v>
      </c>
      <c r="D192" s="115"/>
      <c r="E192" s="20" t="s">
        <v>52</v>
      </c>
      <c r="F192" s="11" t="s">
        <v>81</v>
      </c>
      <c r="G192" s="127"/>
      <c r="H192" s="13"/>
      <c r="I192" s="12" t="s">
        <v>308</v>
      </c>
      <c r="J192" s="144" t="s">
        <v>712</v>
      </c>
      <c r="K192" s="89">
        <v>0</v>
      </c>
      <c r="L192" s="27">
        <v>4000</v>
      </c>
      <c r="M192" s="53">
        <f t="shared" si="150"/>
        <v>4000</v>
      </c>
      <c r="N192" s="90">
        <v>0</v>
      </c>
      <c r="O192" s="84">
        <v>0</v>
      </c>
      <c r="P192" s="89">
        <f t="shared" si="151"/>
        <v>0</v>
      </c>
      <c r="Q192" s="27">
        <f t="shared" si="152"/>
        <v>5000</v>
      </c>
      <c r="R192" s="53">
        <f t="shared" si="90"/>
        <v>5000</v>
      </c>
      <c r="S192" s="298">
        <f t="shared" si="153"/>
        <v>0.875</v>
      </c>
      <c r="T192" s="299">
        <f t="shared" si="154"/>
        <v>0.625</v>
      </c>
      <c r="U192" s="27">
        <f t="shared" si="155"/>
        <v>0.65</v>
      </c>
      <c r="V192" s="300">
        <f t="shared" si="156"/>
        <v>0.47249999999999998</v>
      </c>
      <c r="W192" s="27">
        <f t="shared" si="157"/>
        <v>0.28499999999999998</v>
      </c>
      <c r="X192" s="300">
        <f t="shared" si="158"/>
        <v>0.232875</v>
      </c>
      <c r="Y192" s="301">
        <f t="shared" si="161"/>
        <v>3.1403750000000001</v>
      </c>
      <c r="Z192" s="301">
        <f t="shared" si="160"/>
        <v>0.65947875</v>
      </c>
      <c r="AA192" s="263"/>
      <c r="AB192" s="263"/>
      <c r="AC192" s="263"/>
      <c r="AD192" s="263"/>
      <c r="AE192" s="263"/>
      <c r="AF192" s="263"/>
      <c r="AG192" s="267"/>
      <c r="AH192" s="263"/>
    </row>
    <row r="193" spans="1:34" s="2" customFormat="1">
      <c r="A193" s="153" t="s">
        <v>315</v>
      </c>
      <c r="B193" s="21"/>
      <c r="C193" s="21" t="s">
        <v>874</v>
      </c>
      <c r="D193" s="115"/>
      <c r="E193" s="20" t="s">
        <v>52</v>
      </c>
      <c r="F193" s="11" t="s">
        <v>81</v>
      </c>
      <c r="G193" s="127"/>
      <c r="H193" s="13"/>
      <c r="I193" s="12" t="s">
        <v>308</v>
      </c>
      <c r="J193" s="144" t="s">
        <v>712</v>
      </c>
      <c r="K193" s="89">
        <v>0</v>
      </c>
      <c r="L193" s="27">
        <v>7000</v>
      </c>
      <c r="M193" s="53">
        <f t="shared" si="150"/>
        <v>7000</v>
      </c>
      <c r="N193" s="90">
        <v>0</v>
      </c>
      <c r="O193" s="84">
        <v>0</v>
      </c>
      <c r="P193" s="89">
        <f t="shared" si="151"/>
        <v>0</v>
      </c>
      <c r="Q193" s="27">
        <f t="shared" si="152"/>
        <v>9000</v>
      </c>
      <c r="R193" s="53">
        <f t="shared" si="90"/>
        <v>9000</v>
      </c>
      <c r="S193" s="298">
        <f t="shared" si="153"/>
        <v>1.575</v>
      </c>
      <c r="T193" s="299">
        <f t="shared" si="154"/>
        <v>1.125</v>
      </c>
      <c r="U193" s="27">
        <f t="shared" si="155"/>
        <v>1.17</v>
      </c>
      <c r="V193" s="300">
        <f t="shared" si="156"/>
        <v>0.85050000000000003</v>
      </c>
      <c r="W193" s="27">
        <f t="shared" si="157"/>
        <v>0.51300000000000001</v>
      </c>
      <c r="X193" s="300">
        <f t="shared" si="158"/>
        <v>0.41917500000000002</v>
      </c>
      <c r="Y193" s="301">
        <f t="shared" si="161"/>
        <v>5.6526750000000003</v>
      </c>
      <c r="Z193" s="301">
        <f t="shared" si="160"/>
        <v>1.18706175</v>
      </c>
      <c r="AA193" s="263"/>
      <c r="AB193" s="263"/>
      <c r="AC193" s="263"/>
      <c r="AD193" s="263"/>
      <c r="AE193" s="263"/>
      <c r="AF193" s="263"/>
      <c r="AG193" s="267"/>
      <c r="AH193" s="263"/>
    </row>
    <row r="194" spans="1:34" s="2" customFormat="1">
      <c r="A194" s="153" t="s">
        <v>316</v>
      </c>
      <c r="B194" s="21"/>
      <c r="C194" s="21" t="s">
        <v>875</v>
      </c>
      <c r="D194" s="115"/>
      <c r="E194" s="20" t="s">
        <v>52</v>
      </c>
      <c r="F194" s="11" t="s">
        <v>81</v>
      </c>
      <c r="G194" s="127"/>
      <c r="H194" s="13"/>
      <c r="I194" s="12" t="s">
        <v>308</v>
      </c>
      <c r="J194" s="144" t="s">
        <v>712</v>
      </c>
      <c r="K194" s="89">
        <v>0</v>
      </c>
      <c r="L194" s="27">
        <v>7000</v>
      </c>
      <c r="M194" s="53">
        <f t="shared" si="150"/>
        <v>7000</v>
      </c>
      <c r="N194" s="90">
        <v>0</v>
      </c>
      <c r="O194" s="84">
        <v>0</v>
      </c>
      <c r="P194" s="89">
        <f t="shared" si="151"/>
        <v>0</v>
      </c>
      <c r="Q194" s="27">
        <f t="shared" si="152"/>
        <v>9000</v>
      </c>
      <c r="R194" s="53">
        <f t="shared" si="90"/>
        <v>9000</v>
      </c>
      <c r="S194" s="298">
        <f t="shared" si="153"/>
        <v>1.575</v>
      </c>
      <c r="T194" s="299">
        <f t="shared" si="154"/>
        <v>1.125</v>
      </c>
      <c r="U194" s="27">
        <f t="shared" si="155"/>
        <v>1.17</v>
      </c>
      <c r="V194" s="300">
        <f t="shared" si="156"/>
        <v>0.85050000000000003</v>
      </c>
      <c r="W194" s="27">
        <f t="shared" si="157"/>
        <v>0.51300000000000001</v>
      </c>
      <c r="X194" s="300">
        <f t="shared" si="158"/>
        <v>0.41917500000000002</v>
      </c>
      <c r="Y194" s="301">
        <f t="shared" si="161"/>
        <v>5.6526750000000003</v>
      </c>
      <c r="Z194" s="301">
        <f t="shared" si="160"/>
        <v>1.18706175</v>
      </c>
      <c r="AA194" s="263"/>
      <c r="AB194" s="263"/>
      <c r="AC194" s="263"/>
      <c r="AD194" s="263"/>
      <c r="AE194" s="263"/>
      <c r="AF194" s="263"/>
      <c r="AG194" s="267"/>
      <c r="AH194" s="263"/>
    </row>
    <row r="195" spans="1:34" s="2" customFormat="1">
      <c r="A195" s="153" t="s">
        <v>317</v>
      </c>
      <c r="B195" s="21"/>
      <c r="C195" s="21" t="s">
        <v>876</v>
      </c>
      <c r="D195" s="115"/>
      <c r="E195" s="20" t="s">
        <v>52</v>
      </c>
      <c r="F195" s="11" t="s">
        <v>81</v>
      </c>
      <c r="G195" s="127"/>
      <c r="H195" s="13"/>
      <c r="I195" s="12" t="s">
        <v>308</v>
      </c>
      <c r="J195" s="144" t="s">
        <v>712</v>
      </c>
      <c r="K195" s="89">
        <v>0</v>
      </c>
      <c r="L195" s="27">
        <v>7000</v>
      </c>
      <c r="M195" s="53">
        <f t="shared" si="150"/>
        <v>7000</v>
      </c>
      <c r="N195" s="90">
        <v>0</v>
      </c>
      <c r="O195" s="84">
        <v>0</v>
      </c>
      <c r="P195" s="89">
        <f t="shared" si="151"/>
        <v>0</v>
      </c>
      <c r="Q195" s="27">
        <f t="shared" si="152"/>
        <v>9000</v>
      </c>
      <c r="R195" s="53">
        <f t="shared" si="90"/>
        <v>9000</v>
      </c>
      <c r="S195" s="298">
        <f t="shared" si="153"/>
        <v>1.575</v>
      </c>
      <c r="T195" s="299">
        <f t="shared" si="154"/>
        <v>1.125</v>
      </c>
      <c r="U195" s="27">
        <f t="shared" si="155"/>
        <v>1.17</v>
      </c>
      <c r="V195" s="300">
        <f t="shared" si="156"/>
        <v>0.85050000000000003</v>
      </c>
      <c r="W195" s="27">
        <f t="shared" si="157"/>
        <v>0.51300000000000001</v>
      </c>
      <c r="X195" s="300">
        <f t="shared" si="158"/>
        <v>0.41917500000000002</v>
      </c>
      <c r="Y195" s="301">
        <f t="shared" si="161"/>
        <v>5.6526750000000003</v>
      </c>
      <c r="Z195" s="301">
        <f t="shared" si="160"/>
        <v>1.18706175</v>
      </c>
      <c r="AA195" s="263"/>
      <c r="AB195" s="263"/>
      <c r="AC195" s="263"/>
      <c r="AD195" s="263"/>
      <c r="AE195" s="263"/>
      <c r="AF195" s="263"/>
      <c r="AG195" s="267"/>
      <c r="AH195" s="263"/>
    </row>
    <row r="196" spans="1:34" s="2" customFormat="1">
      <c r="A196" s="153" t="s">
        <v>318</v>
      </c>
      <c r="B196" s="21"/>
      <c r="C196" s="21" t="s">
        <v>877</v>
      </c>
      <c r="D196" s="115"/>
      <c r="E196" s="20" t="s">
        <v>52</v>
      </c>
      <c r="F196" s="11" t="s">
        <v>81</v>
      </c>
      <c r="G196" s="127"/>
      <c r="H196" s="13"/>
      <c r="I196" s="12" t="s">
        <v>308</v>
      </c>
      <c r="J196" s="144" t="s">
        <v>712</v>
      </c>
      <c r="K196" s="89">
        <v>0</v>
      </c>
      <c r="L196" s="27">
        <v>6000</v>
      </c>
      <c r="M196" s="53">
        <f t="shared" si="150"/>
        <v>6000</v>
      </c>
      <c r="N196" s="90">
        <v>0</v>
      </c>
      <c r="O196" s="84">
        <v>0</v>
      </c>
      <c r="P196" s="89">
        <f t="shared" si="151"/>
        <v>0</v>
      </c>
      <c r="Q196" s="27">
        <f t="shared" si="152"/>
        <v>7000</v>
      </c>
      <c r="R196" s="53">
        <f t="shared" si="90"/>
        <v>7000</v>
      </c>
      <c r="S196" s="298">
        <f t="shared" si="153"/>
        <v>1.2250000000000001</v>
      </c>
      <c r="T196" s="299">
        <f t="shared" si="154"/>
        <v>0.875</v>
      </c>
      <c r="U196" s="27">
        <f t="shared" si="155"/>
        <v>0.91</v>
      </c>
      <c r="V196" s="300">
        <f t="shared" si="156"/>
        <v>0.66149999999999998</v>
      </c>
      <c r="W196" s="27">
        <f t="shared" si="157"/>
        <v>0.39899999999999997</v>
      </c>
      <c r="X196" s="300">
        <f t="shared" si="158"/>
        <v>0.32602500000000001</v>
      </c>
      <c r="Y196" s="301">
        <f t="shared" si="161"/>
        <v>4.3965250000000005</v>
      </c>
      <c r="Z196" s="301">
        <f t="shared" si="160"/>
        <v>0.92327025000000007</v>
      </c>
      <c r="AA196" s="263"/>
      <c r="AB196" s="263"/>
      <c r="AC196" s="263"/>
      <c r="AD196" s="263"/>
      <c r="AE196" s="263"/>
      <c r="AF196" s="263"/>
      <c r="AG196" s="267"/>
      <c r="AH196" s="263"/>
    </row>
    <row r="197" spans="1:34" s="2" customFormat="1">
      <c r="A197" s="153" t="s">
        <v>319</v>
      </c>
      <c r="B197" s="21"/>
      <c r="C197" s="21" t="s">
        <v>864</v>
      </c>
      <c r="D197" s="115"/>
      <c r="E197" s="20" t="s">
        <v>52</v>
      </c>
      <c r="F197" s="11" t="s">
        <v>81</v>
      </c>
      <c r="G197" s="127"/>
      <c r="H197" s="13"/>
      <c r="I197" s="12" t="s">
        <v>308</v>
      </c>
      <c r="J197" s="144" t="s">
        <v>712</v>
      </c>
      <c r="K197" s="89">
        <v>0</v>
      </c>
      <c r="L197" s="27">
        <v>7000</v>
      </c>
      <c r="M197" s="53">
        <f t="shared" si="150"/>
        <v>7000</v>
      </c>
      <c r="N197" s="90">
        <v>0</v>
      </c>
      <c r="O197" s="84">
        <v>0</v>
      </c>
      <c r="P197" s="89">
        <f t="shared" si="151"/>
        <v>0</v>
      </c>
      <c r="Q197" s="27">
        <f t="shared" si="152"/>
        <v>9000</v>
      </c>
      <c r="R197" s="53">
        <f t="shared" si="90"/>
        <v>9000</v>
      </c>
      <c r="S197" s="298">
        <f t="shared" si="153"/>
        <v>1.575</v>
      </c>
      <c r="T197" s="299">
        <f t="shared" si="154"/>
        <v>1.125</v>
      </c>
      <c r="U197" s="27">
        <f t="shared" si="155"/>
        <v>1.17</v>
      </c>
      <c r="V197" s="300">
        <f t="shared" si="156"/>
        <v>0.85050000000000003</v>
      </c>
      <c r="W197" s="27">
        <f t="shared" si="157"/>
        <v>0.51300000000000001</v>
      </c>
      <c r="X197" s="300">
        <f t="shared" si="158"/>
        <v>0.41917500000000002</v>
      </c>
      <c r="Y197" s="301">
        <f t="shared" si="161"/>
        <v>5.6526750000000003</v>
      </c>
      <c r="Z197" s="301">
        <f t="shared" si="160"/>
        <v>1.18706175</v>
      </c>
      <c r="AH197" s="263"/>
    </row>
    <row r="198" spans="1:34" s="2" customFormat="1">
      <c r="A198" s="153" t="s">
        <v>320</v>
      </c>
      <c r="B198" s="21"/>
      <c r="C198" s="21" t="s">
        <v>878</v>
      </c>
      <c r="D198" s="115"/>
      <c r="E198" s="20" t="s">
        <v>52</v>
      </c>
      <c r="F198" s="11" t="s">
        <v>81</v>
      </c>
      <c r="G198" s="127"/>
      <c r="H198" s="13"/>
      <c r="I198" s="12" t="s">
        <v>308</v>
      </c>
      <c r="J198" s="144" t="s">
        <v>712</v>
      </c>
      <c r="K198" s="89">
        <v>0</v>
      </c>
      <c r="L198" s="27">
        <v>7000</v>
      </c>
      <c r="M198" s="53">
        <f t="shared" si="150"/>
        <v>7000</v>
      </c>
      <c r="N198" s="90">
        <v>0</v>
      </c>
      <c r="O198" s="84">
        <v>0</v>
      </c>
      <c r="P198" s="89">
        <f t="shared" si="151"/>
        <v>0</v>
      </c>
      <c r="Q198" s="27">
        <f t="shared" si="152"/>
        <v>9000</v>
      </c>
      <c r="R198" s="53">
        <f t="shared" ref="R198:R313" si="162">SUM(P198+Q198)</f>
        <v>9000</v>
      </c>
      <c r="S198" s="298">
        <f t="shared" si="153"/>
        <v>1.575</v>
      </c>
      <c r="T198" s="299">
        <f t="shared" si="154"/>
        <v>1.125</v>
      </c>
      <c r="U198" s="27">
        <f t="shared" si="155"/>
        <v>1.17</v>
      </c>
      <c r="V198" s="300">
        <f t="shared" si="156"/>
        <v>0.85050000000000003</v>
      </c>
      <c r="W198" s="27">
        <f t="shared" si="157"/>
        <v>0.51300000000000001</v>
      </c>
      <c r="X198" s="300">
        <f t="shared" si="158"/>
        <v>0.41917500000000002</v>
      </c>
      <c r="Y198" s="301">
        <f t="shared" si="161"/>
        <v>5.6526750000000003</v>
      </c>
      <c r="Z198" s="301">
        <f t="shared" si="160"/>
        <v>1.18706175</v>
      </c>
      <c r="AA198" s="263"/>
      <c r="AB198" s="263"/>
      <c r="AC198" s="263"/>
      <c r="AD198" s="263"/>
      <c r="AE198" s="263"/>
      <c r="AF198" s="263"/>
      <c r="AG198" s="267"/>
      <c r="AH198" s="263"/>
    </row>
    <row r="199" spans="1:34" s="2" customFormat="1">
      <c r="A199" s="153" t="s">
        <v>879</v>
      </c>
      <c r="B199" s="21" t="s">
        <v>321</v>
      </c>
      <c r="C199" s="21" t="s">
        <v>880</v>
      </c>
      <c r="D199" s="115"/>
      <c r="E199" s="20" t="s">
        <v>52</v>
      </c>
      <c r="F199" s="11" t="s">
        <v>81</v>
      </c>
      <c r="G199" s="127"/>
      <c r="H199" s="13"/>
      <c r="I199" s="12" t="s">
        <v>308</v>
      </c>
      <c r="J199" s="144" t="s">
        <v>713</v>
      </c>
      <c r="K199" s="89">
        <v>0</v>
      </c>
      <c r="L199" s="27">
        <v>7000</v>
      </c>
      <c r="M199" s="53">
        <f t="shared" si="150"/>
        <v>7000</v>
      </c>
      <c r="N199" s="90">
        <v>0</v>
      </c>
      <c r="O199" s="84">
        <v>0</v>
      </c>
      <c r="P199" s="89">
        <f t="shared" si="151"/>
        <v>0</v>
      </c>
      <c r="Q199" s="27">
        <f t="shared" si="152"/>
        <v>9000</v>
      </c>
      <c r="R199" s="53">
        <f t="shared" si="162"/>
        <v>9000</v>
      </c>
      <c r="S199" s="298">
        <f t="shared" si="153"/>
        <v>1.575</v>
      </c>
      <c r="T199" s="299">
        <f t="shared" si="154"/>
        <v>1.125</v>
      </c>
      <c r="U199" s="27">
        <f t="shared" si="155"/>
        <v>1.17</v>
      </c>
      <c r="V199" s="300">
        <f t="shared" si="156"/>
        <v>0.85050000000000003</v>
      </c>
      <c r="W199" s="27">
        <f t="shared" si="157"/>
        <v>0.51300000000000001</v>
      </c>
      <c r="X199" s="300">
        <f t="shared" si="158"/>
        <v>0.41917500000000002</v>
      </c>
      <c r="Y199" s="301">
        <f t="shared" si="161"/>
        <v>5.6526750000000003</v>
      </c>
      <c r="Z199" s="301">
        <f t="shared" si="160"/>
        <v>1.18706175</v>
      </c>
      <c r="AA199" s="263"/>
      <c r="AB199" s="263"/>
      <c r="AC199" s="263"/>
      <c r="AD199" s="263"/>
      <c r="AE199" s="263"/>
      <c r="AF199" s="263"/>
      <c r="AG199" s="267"/>
      <c r="AH199" s="263"/>
    </row>
    <row r="200" spans="1:34" s="2" customFormat="1">
      <c r="A200" s="153" t="s">
        <v>322</v>
      </c>
      <c r="B200" s="21"/>
      <c r="C200" s="21" t="s">
        <v>964</v>
      </c>
      <c r="D200" s="115"/>
      <c r="E200" s="20" t="s">
        <v>52</v>
      </c>
      <c r="F200" s="11" t="s">
        <v>81</v>
      </c>
      <c r="G200" s="127"/>
      <c r="H200" s="13"/>
      <c r="I200" s="12" t="s">
        <v>308</v>
      </c>
      <c r="J200" s="144" t="s">
        <v>712</v>
      </c>
      <c r="K200" s="89">
        <v>0</v>
      </c>
      <c r="L200" s="27">
        <v>6000</v>
      </c>
      <c r="M200" s="53">
        <f t="shared" si="150"/>
        <v>6000</v>
      </c>
      <c r="N200" s="90">
        <v>0</v>
      </c>
      <c r="O200" s="84">
        <v>0</v>
      </c>
      <c r="P200" s="89">
        <f t="shared" si="151"/>
        <v>0</v>
      </c>
      <c r="Q200" s="27">
        <f t="shared" si="152"/>
        <v>7000</v>
      </c>
      <c r="R200" s="53">
        <f t="shared" si="162"/>
        <v>7000</v>
      </c>
      <c r="S200" s="298">
        <f t="shared" si="153"/>
        <v>1.2250000000000001</v>
      </c>
      <c r="T200" s="299">
        <f t="shared" si="154"/>
        <v>0.875</v>
      </c>
      <c r="U200" s="27">
        <f t="shared" si="155"/>
        <v>0.91</v>
      </c>
      <c r="V200" s="300">
        <f t="shared" si="156"/>
        <v>0.66149999999999998</v>
      </c>
      <c r="W200" s="27">
        <f t="shared" si="157"/>
        <v>0.39899999999999997</v>
      </c>
      <c r="X200" s="300">
        <f t="shared" si="158"/>
        <v>0.32602500000000001</v>
      </c>
      <c r="Y200" s="301">
        <f t="shared" si="161"/>
        <v>4.3965250000000005</v>
      </c>
      <c r="Z200" s="301">
        <f t="shared" si="160"/>
        <v>0.92327025000000007</v>
      </c>
      <c r="AA200" s="263"/>
      <c r="AB200" s="263"/>
      <c r="AC200" s="263"/>
      <c r="AD200" s="263"/>
      <c r="AE200" s="263"/>
      <c r="AF200" s="263"/>
      <c r="AG200" s="267"/>
      <c r="AH200" s="263"/>
    </row>
    <row r="201" spans="1:34" s="2" customFormat="1" ht="13.5" thickBot="1">
      <c r="A201" s="156" t="s">
        <v>27</v>
      </c>
      <c r="B201" s="91"/>
      <c r="C201" s="91"/>
      <c r="D201" s="113"/>
      <c r="E201" s="92"/>
      <c r="F201" s="92"/>
      <c r="G201" s="93"/>
      <c r="H201" s="93"/>
      <c r="I201" s="93"/>
      <c r="J201" s="93"/>
      <c r="K201" s="96">
        <f>SUM(K189:K200)</f>
        <v>8000</v>
      </c>
      <c r="L201" s="94">
        <f>SUM(L189:L200)</f>
        <v>73000</v>
      </c>
      <c r="M201" s="94">
        <f>SUM(M189:M200)</f>
        <v>81000</v>
      </c>
      <c r="N201" s="97">
        <f t="shared" ref="N201:P201" si="163">SUM(N189:N200)</f>
        <v>0</v>
      </c>
      <c r="O201" s="94">
        <f t="shared" si="163"/>
        <v>0</v>
      </c>
      <c r="P201" s="94">
        <f t="shared" si="163"/>
        <v>9000</v>
      </c>
      <c r="Q201" s="94">
        <f>SUM(Q189:Q200)</f>
        <v>92000</v>
      </c>
      <c r="R201" s="94">
        <f>SUM(R189:R200)</f>
        <v>101000</v>
      </c>
      <c r="S201" s="96">
        <f t="shared" ref="S201:Z201" si="164">SUM(S189:S200)</f>
        <v>17.675000000000001</v>
      </c>
      <c r="T201" s="302">
        <f t="shared" si="164"/>
        <v>12.625</v>
      </c>
      <c r="U201" s="303">
        <f t="shared" si="164"/>
        <v>13.129999999999999</v>
      </c>
      <c r="V201" s="303">
        <f t="shared" si="164"/>
        <v>9.5445000000000011</v>
      </c>
      <c r="W201" s="303">
        <f t="shared" si="164"/>
        <v>5.7569999999999997</v>
      </c>
      <c r="X201" s="303">
        <f t="shared" si="164"/>
        <v>4.7040749999999996</v>
      </c>
      <c r="Y201" s="302">
        <f t="shared" si="164"/>
        <v>63.435575000000014</v>
      </c>
      <c r="Z201" s="302">
        <f t="shared" si="164"/>
        <v>13.32147075</v>
      </c>
      <c r="AA201" s="263"/>
      <c r="AB201" s="263"/>
      <c r="AC201" s="263"/>
      <c r="AD201" s="263"/>
      <c r="AE201" s="263"/>
      <c r="AF201" s="263"/>
      <c r="AG201" s="267"/>
      <c r="AH201" s="263"/>
    </row>
    <row r="202" spans="1:34" s="2" customFormat="1" ht="16.5" thickTop="1">
      <c r="A202" s="6" t="s">
        <v>323</v>
      </c>
      <c r="B202" s="14"/>
      <c r="C202" s="14"/>
      <c r="D202" s="114"/>
      <c r="E202" s="15"/>
      <c r="F202" s="15"/>
      <c r="G202" s="16"/>
      <c r="H202" s="16"/>
      <c r="I202" s="16"/>
      <c r="J202" s="16"/>
      <c r="K202" s="25"/>
      <c r="L202" s="25"/>
      <c r="M202" s="26"/>
      <c r="N202" s="85"/>
      <c r="O202" s="85"/>
      <c r="P202" s="85"/>
      <c r="Q202" s="25"/>
      <c r="R202" s="26"/>
      <c r="S202" s="54"/>
      <c r="T202" s="54"/>
      <c r="U202" s="54"/>
      <c r="V202" s="54"/>
      <c r="W202" s="54"/>
      <c r="X202" s="54"/>
      <c r="Y202" s="304"/>
      <c r="Z202" s="304"/>
      <c r="AA202" s="263"/>
      <c r="AB202" s="263"/>
      <c r="AC202" s="263"/>
      <c r="AD202" s="263"/>
      <c r="AE202" s="263"/>
      <c r="AF202" s="263"/>
      <c r="AG202" s="267"/>
      <c r="AH202" s="263"/>
    </row>
    <row r="203" spans="1:34" s="2" customFormat="1">
      <c r="A203" s="153"/>
      <c r="B203" s="21" t="s">
        <v>324</v>
      </c>
      <c r="C203" s="21" t="s">
        <v>881</v>
      </c>
      <c r="D203" s="115"/>
      <c r="E203" s="20" t="s">
        <v>125</v>
      </c>
      <c r="F203" s="11" t="s">
        <v>325</v>
      </c>
      <c r="G203" s="127"/>
      <c r="H203" s="13"/>
      <c r="I203" s="12" t="s">
        <v>82</v>
      </c>
      <c r="J203" s="144" t="s">
        <v>712</v>
      </c>
      <c r="K203" s="89">
        <v>23000</v>
      </c>
      <c r="L203" s="27">
        <v>0</v>
      </c>
      <c r="M203" s="53">
        <f>SUM(K203+L203)</f>
        <v>23000</v>
      </c>
      <c r="N203" s="90">
        <v>0</v>
      </c>
      <c r="O203" s="84">
        <v>0</v>
      </c>
      <c r="P203" s="89">
        <f t="shared" ref="P203:P204" si="165">IF(J203="TG",ROUNDUP((K203+N203)*($L$6/$K$6),-3),ROUNDUP((K203+N203)*($L$8/$K$8),-3))</f>
        <v>26000</v>
      </c>
      <c r="Q203" s="27">
        <f>ROUNDUP((L203+O203)*($L$7/$K$7),-3)</f>
        <v>0</v>
      </c>
      <c r="R203" s="53">
        <f t="shared" si="162"/>
        <v>26000</v>
      </c>
      <c r="S203" s="298">
        <f>(R203*$G$6/1000)*$S$15</f>
        <v>4.55</v>
      </c>
      <c r="T203" s="299">
        <f>(R203*$G$7/1000)*$T$15</f>
        <v>3.25</v>
      </c>
      <c r="U203" s="27">
        <f>(R203*$G$8/1000)*$U$15</f>
        <v>3.38</v>
      </c>
      <c r="V203" s="300">
        <f>(R203*$G$9/1000)*$V$15</f>
        <v>2.4570000000000003</v>
      </c>
      <c r="W203" s="27">
        <f>(R203*$G$10/1000)*$W$15</f>
        <v>1.482</v>
      </c>
      <c r="X203" s="300">
        <f>(R203*$G$11/1000)*$X$15</f>
        <v>1.21095</v>
      </c>
      <c r="Y203" s="301">
        <f t="shared" ref="Y203:Y204" si="166">SUM(S203:X203)</f>
        <v>16.32995</v>
      </c>
      <c r="Z203" s="301">
        <f>Y203*$D$7</f>
        <v>3.4292894999999999</v>
      </c>
      <c r="AA203" s="263"/>
      <c r="AB203" s="263"/>
      <c r="AC203" s="263"/>
      <c r="AD203" s="263"/>
      <c r="AE203" s="263"/>
      <c r="AF203" s="263"/>
      <c r="AG203" s="267"/>
      <c r="AH203" s="263"/>
    </row>
    <row r="204" spans="1:34" s="2" customFormat="1">
      <c r="A204" s="153" t="s">
        <v>326</v>
      </c>
      <c r="B204" s="21" t="s">
        <v>327</v>
      </c>
      <c r="C204" s="21" t="s">
        <v>882</v>
      </c>
      <c r="D204" s="115"/>
      <c r="E204" s="20" t="s">
        <v>328</v>
      </c>
      <c r="F204" s="11" t="s">
        <v>53</v>
      </c>
      <c r="G204" s="127"/>
      <c r="H204" s="13"/>
      <c r="I204" s="12" t="s">
        <v>163</v>
      </c>
      <c r="J204" s="144" t="s">
        <v>712</v>
      </c>
      <c r="K204" s="89">
        <v>216000</v>
      </c>
      <c r="L204" s="27">
        <v>0</v>
      </c>
      <c r="M204" s="53">
        <f>SUM(K204+L204)</f>
        <v>216000</v>
      </c>
      <c r="N204" s="90">
        <v>0</v>
      </c>
      <c r="O204" s="84">
        <v>0</v>
      </c>
      <c r="P204" s="89">
        <f t="shared" si="165"/>
        <v>243000</v>
      </c>
      <c r="Q204" s="27">
        <f>ROUNDUP((L204+O204)*($L$7/$K$7),-3)</f>
        <v>0</v>
      </c>
      <c r="R204" s="53">
        <f t="shared" si="162"/>
        <v>243000</v>
      </c>
      <c r="S204" s="298">
        <f>(R204*$G$6/1000)*$S$15</f>
        <v>42.524999999999999</v>
      </c>
      <c r="T204" s="299">
        <f>(R204*$G$7/1000)*$T$15</f>
        <v>30.375</v>
      </c>
      <c r="U204" s="27">
        <f>(R204*$G$8/1000)*$U$15</f>
        <v>31.59</v>
      </c>
      <c r="V204" s="300">
        <f>(R204*$G$9/1000)*$V$15</f>
        <v>22.9635</v>
      </c>
      <c r="W204" s="27">
        <f>(R204*$G$10/1000)*$W$15</f>
        <v>13.850999999999999</v>
      </c>
      <c r="X204" s="300">
        <f>(R204*$G$11/1000)*$X$15</f>
        <v>11.317724999999999</v>
      </c>
      <c r="Y204" s="301">
        <f t="shared" si="166"/>
        <v>152.62222500000001</v>
      </c>
      <c r="Z204" s="301">
        <f>Y204*$D$7</f>
        <v>32.050667250000004</v>
      </c>
      <c r="AA204" s="263"/>
      <c r="AB204" s="263"/>
      <c r="AC204" s="263"/>
      <c r="AD204" s="263"/>
      <c r="AE204" s="263"/>
      <c r="AF204" s="263"/>
      <c r="AG204" s="267"/>
      <c r="AH204" s="263"/>
    </row>
    <row r="205" spans="1:34" s="2" customFormat="1" ht="13.5" thickBot="1">
      <c r="A205" s="156" t="s">
        <v>27</v>
      </c>
      <c r="B205" s="91"/>
      <c r="C205" s="91"/>
      <c r="D205" s="113"/>
      <c r="E205" s="92"/>
      <c r="F205" s="92"/>
      <c r="G205" s="93"/>
      <c r="H205" s="93"/>
      <c r="I205" s="93"/>
      <c r="J205" s="93"/>
      <c r="K205" s="96">
        <f>SUM(K203:K204)</f>
        <v>239000</v>
      </c>
      <c r="L205" s="94">
        <f>SUM(L203:L204)</f>
        <v>0</v>
      </c>
      <c r="M205" s="94">
        <f>SUM(M203:M204)</f>
        <v>239000</v>
      </c>
      <c r="N205" s="101"/>
      <c r="O205" s="95"/>
      <c r="P205" s="145">
        <f>SUM(P203:P204)</f>
        <v>269000</v>
      </c>
      <c r="Q205" s="94">
        <f>SUM(Q203:Q204)</f>
        <v>0</v>
      </c>
      <c r="R205" s="94">
        <f>SUM(R203:R204)</f>
        <v>269000</v>
      </c>
      <c r="S205" s="96">
        <f t="shared" ref="S205:Z205" si="167">SUM(S203:S204)</f>
        <v>47.074999999999996</v>
      </c>
      <c r="T205" s="302">
        <f t="shared" si="167"/>
        <v>33.625</v>
      </c>
      <c r="U205" s="303">
        <f t="shared" si="167"/>
        <v>34.97</v>
      </c>
      <c r="V205" s="303">
        <f t="shared" si="167"/>
        <v>25.420500000000001</v>
      </c>
      <c r="W205" s="303">
        <f t="shared" si="167"/>
        <v>15.332999999999998</v>
      </c>
      <c r="X205" s="303">
        <f t="shared" si="167"/>
        <v>12.528675</v>
      </c>
      <c r="Y205" s="302">
        <f t="shared" si="167"/>
        <v>168.95217500000001</v>
      </c>
      <c r="Z205" s="302">
        <f t="shared" si="167"/>
        <v>35.479956750000007</v>
      </c>
      <c r="AA205" s="263"/>
      <c r="AB205" s="263"/>
      <c r="AC205" s="263"/>
      <c r="AD205" s="263"/>
      <c r="AE205" s="263"/>
      <c r="AF205" s="263"/>
      <c r="AG205" s="267"/>
      <c r="AH205" s="263"/>
    </row>
    <row r="206" spans="1:34" s="2" customFormat="1" ht="16.5" thickTop="1">
      <c r="A206" s="6" t="s">
        <v>329</v>
      </c>
      <c r="B206" s="14"/>
      <c r="C206" s="14"/>
      <c r="D206" s="114"/>
      <c r="E206" s="15"/>
      <c r="F206" s="15"/>
      <c r="G206" s="16"/>
      <c r="H206" s="16"/>
      <c r="I206" s="16"/>
      <c r="J206" s="16"/>
      <c r="K206" s="25"/>
      <c r="L206" s="25"/>
      <c r="M206" s="26"/>
      <c r="N206" s="85"/>
      <c r="O206" s="85"/>
      <c r="P206" s="85"/>
      <c r="Q206" s="25"/>
      <c r="R206" s="26"/>
      <c r="S206" s="54"/>
      <c r="T206" s="54"/>
      <c r="U206" s="54"/>
      <c r="V206" s="54"/>
      <c r="W206" s="54"/>
      <c r="X206" s="54"/>
      <c r="Y206" s="304"/>
      <c r="Z206" s="304"/>
      <c r="AA206" s="263"/>
      <c r="AB206" s="263"/>
      <c r="AC206" s="263"/>
      <c r="AD206" s="263"/>
      <c r="AE206" s="263"/>
      <c r="AF206" s="263"/>
      <c r="AG206" s="267"/>
      <c r="AH206" s="263"/>
    </row>
    <row r="207" spans="1:34" s="2" customFormat="1">
      <c r="A207" s="136" t="s">
        <v>330</v>
      </c>
      <c r="B207" s="21" t="s">
        <v>664</v>
      </c>
      <c r="C207" s="21" t="s">
        <v>963</v>
      </c>
      <c r="D207" s="115" t="s">
        <v>582</v>
      </c>
      <c r="E207" s="20" t="s">
        <v>136</v>
      </c>
      <c r="F207" s="11" t="s">
        <v>137</v>
      </c>
      <c r="G207" s="127"/>
      <c r="H207" s="13"/>
      <c r="I207" s="12" t="s">
        <v>331</v>
      </c>
      <c r="J207" s="144" t="s">
        <v>712</v>
      </c>
      <c r="K207" s="89">
        <v>257000</v>
      </c>
      <c r="L207" s="27">
        <v>0</v>
      </c>
      <c r="M207" s="28">
        <f t="shared" ref="M207:M240" si="168">SUM(K207+L207)</f>
        <v>257000</v>
      </c>
      <c r="N207" s="98">
        <v>0</v>
      </c>
      <c r="O207" s="84">
        <v>0</v>
      </c>
      <c r="P207" s="89">
        <f t="shared" ref="P207:P270" si="169">IF(J207="TG",ROUNDUP((K207+N207)*($L$6/$K$6),-3),ROUNDUP((K207+N207)*($L$8/$K$8),-3))</f>
        <v>289000</v>
      </c>
      <c r="Q207" s="27">
        <f t="shared" ref="Q207:Q270" si="170">ROUNDUP((L207+O207)*($L$7/$K$7),-3)</f>
        <v>0</v>
      </c>
      <c r="R207" s="28">
        <f t="shared" si="162"/>
        <v>289000</v>
      </c>
      <c r="S207" s="89">
        <f t="shared" ref="S207:S213" si="171">(R207*$G$6/1000)*$S$15</f>
        <v>50.575000000000003</v>
      </c>
      <c r="T207" s="299">
        <f t="shared" ref="T207:T213" si="172">(R207*$G$7/1000)*$T$15</f>
        <v>36.125</v>
      </c>
      <c r="U207" s="27">
        <f t="shared" ref="U207:U213" si="173">(R207*$G$8/1000)*$U$15</f>
        <v>37.57</v>
      </c>
      <c r="V207" s="300">
        <f t="shared" ref="V207:V213" si="174">(R207*$G$9/1000)*$V$15</f>
        <v>27.310499999999998</v>
      </c>
      <c r="W207" s="27">
        <f t="shared" ref="W207:W213" si="175">(R207*$G$10/1000)*$W$15</f>
        <v>16.472999999999999</v>
      </c>
      <c r="X207" s="300">
        <f t="shared" ref="X207:X213" si="176">(R207*$G$11/1000)*$X$15</f>
        <v>13.460175</v>
      </c>
      <c r="Y207" s="301">
        <f t="shared" ref="Y207:Y270" si="177">SUM(S207:X207)</f>
        <v>181.51367499999998</v>
      </c>
      <c r="Z207" s="301">
        <f t="shared" ref="Z207:Z270" si="178">Y207*$D$7</f>
        <v>38.117871749999992</v>
      </c>
      <c r="AA207" s="263"/>
      <c r="AB207" s="263"/>
      <c r="AC207" s="263"/>
      <c r="AD207" s="263"/>
      <c r="AE207" s="263"/>
      <c r="AF207" s="263"/>
      <c r="AG207" s="267"/>
      <c r="AH207" s="263"/>
    </row>
    <row r="208" spans="1:34" s="2" customFormat="1" ht="25.5">
      <c r="A208" s="153" t="s">
        <v>581</v>
      </c>
      <c r="B208" s="21" t="s">
        <v>671</v>
      </c>
      <c r="C208" s="21" t="s">
        <v>883</v>
      </c>
      <c r="D208" s="115" t="s">
        <v>582</v>
      </c>
      <c r="E208" s="20" t="s">
        <v>52</v>
      </c>
      <c r="F208" s="11" t="s">
        <v>53</v>
      </c>
      <c r="G208" s="127"/>
      <c r="H208" s="13"/>
      <c r="I208" s="12" t="s">
        <v>332</v>
      </c>
      <c r="J208" s="144" t="s">
        <v>712</v>
      </c>
      <c r="K208" s="89">
        <v>519000</v>
      </c>
      <c r="L208" s="27">
        <v>0</v>
      </c>
      <c r="M208" s="28">
        <f t="shared" si="168"/>
        <v>519000</v>
      </c>
      <c r="N208" s="98">
        <v>0</v>
      </c>
      <c r="O208" s="84">
        <v>0</v>
      </c>
      <c r="P208" s="89">
        <f t="shared" si="169"/>
        <v>583000</v>
      </c>
      <c r="Q208" s="27">
        <f t="shared" si="170"/>
        <v>0</v>
      </c>
      <c r="R208" s="28">
        <f t="shared" si="162"/>
        <v>583000</v>
      </c>
      <c r="S208" s="89">
        <f t="shared" si="171"/>
        <v>102.02500000000001</v>
      </c>
      <c r="T208" s="299">
        <f t="shared" si="172"/>
        <v>72.875</v>
      </c>
      <c r="U208" s="27">
        <f t="shared" si="173"/>
        <v>75.790000000000006</v>
      </c>
      <c r="V208" s="300">
        <f t="shared" si="174"/>
        <v>55.093499999999999</v>
      </c>
      <c r="W208" s="27">
        <f t="shared" si="175"/>
        <v>33.231000000000002</v>
      </c>
      <c r="X208" s="300">
        <f t="shared" si="176"/>
        <v>27.153224999999999</v>
      </c>
      <c r="Y208" s="301">
        <f t="shared" si="177"/>
        <v>366.16772500000002</v>
      </c>
      <c r="Z208" s="301">
        <f t="shared" si="178"/>
        <v>76.895222250000003</v>
      </c>
      <c r="AA208" s="263"/>
      <c r="AB208" s="263"/>
      <c r="AC208" s="263"/>
      <c r="AD208" s="263"/>
      <c r="AE208" s="263"/>
      <c r="AF208" s="263"/>
      <c r="AG208" s="267"/>
      <c r="AH208" s="263"/>
    </row>
    <row r="209" spans="1:34" s="403" customFormat="1">
      <c r="A209" s="155" t="s">
        <v>333</v>
      </c>
      <c r="B209" s="130" t="s">
        <v>672</v>
      </c>
      <c r="C209" s="130" t="s">
        <v>885</v>
      </c>
      <c r="D209" s="335" t="s">
        <v>582</v>
      </c>
      <c r="E209" s="336" t="s">
        <v>52</v>
      </c>
      <c r="F209" s="337" t="s">
        <v>81</v>
      </c>
      <c r="G209" s="338"/>
      <c r="H209" s="339"/>
      <c r="I209" s="140" t="s">
        <v>334</v>
      </c>
      <c r="J209" s="340" t="s">
        <v>712</v>
      </c>
      <c r="K209" s="341">
        <v>471000</v>
      </c>
      <c r="L209" s="342">
        <v>0</v>
      </c>
      <c r="M209" s="152">
        <f t="shared" si="168"/>
        <v>471000</v>
      </c>
      <c r="N209" s="343">
        <v>0</v>
      </c>
      <c r="O209" s="344">
        <v>0</v>
      </c>
      <c r="P209" s="341">
        <f t="shared" si="169"/>
        <v>530000</v>
      </c>
      <c r="Q209" s="342">
        <f t="shared" si="170"/>
        <v>0</v>
      </c>
      <c r="R209" s="152">
        <f t="shared" si="162"/>
        <v>530000</v>
      </c>
      <c r="S209" s="341">
        <f t="shared" si="171"/>
        <v>92.75</v>
      </c>
      <c r="T209" s="345">
        <f t="shared" si="172"/>
        <v>66.25</v>
      </c>
      <c r="U209" s="342">
        <f t="shared" si="173"/>
        <v>68.900000000000006</v>
      </c>
      <c r="V209" s="346">
        <f t="shared" si="174"/>
        <v>50.084999999999994</v>
      </c>
      <c r="W209" s="342">
        <f t="shared" si="175"/>
        <v>30.210000000000004</v>
      </c>
      <c r="X209" s="346">
        <f t="shared" si="176"/>
        <v>24.684749999999998</v>
      </c>
      <c r="Y209" s="347">
        <f t="shared" si="177"/>
        <v>332.87975</v>
      </c>
      <c r="Z209" s="347">
        <f t="shared" si="178"/>
        <v>69.904747499999999</v>
      </c>
      <c r="AA209" s="401"/>
      <c r="AB209" s="401"/>
      <c r="AC209" s="401"/>
      <c r="AD209" s="401"/>
      <c r="AE209" s="401"/>
      <c r="AF209" s="401"/>
      <c r="AG209" s="402"/>
      <c r="AH209" s="401"/>
    </row>
    <row r="210" spans="1:34" s="403" customFormat="1">
      <c r="A210" s="155" t="s">
        <v>335</v>
      </c>
      <c r="B210" s="130" t="s">
        <v>673</v>
      </c>
      <c r="C210" s="130" t="s">
        <v>884</v>
      </c>
      <c r="D210" s="335" t="s">
        <v>582</v>
      </c>
      <c r="E210" s="336" t="s">
        <v>52</v>
      </c>
      <c r="F210" s="337" t="s">
        <v>53</v>
      </c>
      <c r="G210" s="338"/>
      <c r="H210" s="339"/>
      <c r="I210" s="140" t="s">
        <v>334</v>
      </c>
      <c r="J210" s="340" t="s">
        <v>712</v>
      </c>
      <c r="K210" s="341">
        <v>170000</v>
      </c>
      <c r="L210" s="342">
        <v>0</v>
      </c>
      <c r="M210" s="152">
        <f t="shared" si="168"/>
        <v>170000</v>
      </c>
      <c r="N210" s="343">
        <v>0</v>
      </c>
      <c r="O210" s="344">
        <v>0</v>
      </c>
      <c r="P210" s="341">
        <f t="shared" si="169"/>
        <v>191000</v>
      </c>
      <c r="Q210" s="342">
        <f t="shared" si="170"/>
        <v>0</v>
      </c>
      <c r="R210" s="152">
        <f t="shared" si="162"/>
        <v>191000</v>
      </c>
      <c r="S210" s="341">
        <f t="shared" si="171"/>
        <v>33.424999999999997</v>
      </c>
      <c r="T210" s="345">
        <f t="shared" si="172"/>
        <v>23.875</v>
      </c>
      <c r="U210" s="342">
        <f t="shared" si="173"/>
        <v>24.830000000000002</v>
      </c>
      <c r="V210" s="346">
        <f t="shared" si="174"/>
        <v>18.049499999999998</v>
      </c>
      <c r="W210" s="342">
        <f t="shared" si="175"/>
        <v>10.887</v>
      </c>
      <c r="X210" s="346">
        <f t="shared" si="176"/>
        <v>8.8958250000000003</v>
      </c>
      <c r="Y210" s="347">
        <f t="shared" si="177"/>
        <v>119.96232499999999</v>
      </c>
      <c r="Z210" s="347">
        <f t="shared" si="178"/>
        <v>25.192088249999998</v>
      </c>
      <c r="AA210" s="401"/>
      <c r="AB210" s="401"/>
      <c r="AC210" s="401"/>
      <c r="AD210" s="401"/>
      <c r="AE210" s="401"/>
      <c r="AF210" s="401"/>
      <c r="AG210" s="402"/>
      <c r="AH210" s="401"/>
    </row>
    <row r="211" spans="1:34" s="2" customFormat="1">
      <c r="A211" s="153" t="s">
        <v>336</v>
      </c>
      <c r="B211" s="21" t="s">
        <v>727</v>
      </c>
      <c r="C211" s="21" t="s">
        <v>886</v>
      </c>
      <c r="D211" s="115" t="s">
        <v>582</v>
      </c>
      <c r="E211" s="20" t="s">
        <v>52</v>
      </c>
      <c r="F211" s="11" t="s">
        <v>160</v>
      </c>
      <c r="G211" s="127"/>
      <c r="H211" s="13"/>
      <c r="I211" s="12" t="s">
        <v>337</v>
      </c>
      <c r="J211" s="144" t="s">
        <v>712</v>
      </c>
      <c r="K211" s="89">
        <v>653000</v>
      </c>
      <c r="L211" s="27">
        <v>0</v>
      </c>
      <c r="M211" s="28">
        <f t="shared" si="168"/>
        <v>653000</v>
      </c>
      <c r="N211" s="98">
        <v>0</v>
      </c>
      <c r="O211" s="84">
        <v>0</v>
      </c>
      <c r="P211" s="89">
        <f t="shared" si="169"/>
        <v>734000</v>
      </c>
      <c r="Q211" s="27">
        <f t="shared" si="170"/>
        <v>0</v>
      </c>
      <c r="R211" s="28">
        <f t="shared" si="162"/>
        <v>734000</v>
      </c>
      <c r="S211" s="89">
        <f t="shared" si="171"/>
        <v>128.44999999999999</v>
      </c>
      <c r="T211" s="299">
        <f t="shared" si="172"/>
        <v>91.75</v>
      </c>
      <c r="U211" s="27">
        <f t="shared" si="173"/>
        <v>95.420000000000016</v>
      </c>
      <c r="V211" s="300">
        <f t="shared" si="174"/>
        <v>69.363</v>
      </c>
      <c r="W211" s="27">
        <f t="shared" si="175"/>
        <v>41.837999999999994</v>
      </c>
      <c r="X211" s="300">
        <f t="shared" si="176"/>
        <v>34.186050000000002</v>
      </c>
      <c r="Y211" s="301">
        <f t="shared" si="177"/>
        <v>461.00705000000005</v>
      </c>
      <c r="Z211" s="301">
        <f t="shared" si="178"/>
        <v>96.811480500000002</v>
      </c>
      <c r="AA211" s="263"/>
      <c r="AB211" s="263"/>
      <c r="AC211" s="263"/>
      <c r="AD211" s="263"/>
      <c r="AE211" s="263"/>
      <c r="AF211" s="263"/>
      <c r="AG211" s="267"/>
      <c r="AH211" s="263"/>
    </row>
    <row r="212" spans="1:34" s="2" customFormat="1">
      <c r="A212" s="153" t="s">
        <v>338</v>
      </c>
      <c r="B212" s="21" t="s">
        <v>339</v>
      </c>
      <c r="C212" s="21" t="s">
        <v>887</v>
      </c>
      <c r="D212" s="115" t="s">
        <v>582</v>
      </c>
      <c r="E212" s="20" t="s">
        <v>52</v>
      </c>
      <c r="F212" s="11" t="s">
        <v>53</v>
      </c>
      <c r="G212" s="127"/>
      <c r="H212" s="13"/>
      <c r="I212" s="12" t="s">
        <v>340</v>
      </c>
      <c r="J212" s="144" t="s">
        <v>712</v>
      </c>
      <c r="K212" s="89">
        <v>3336000</v>
      </c>
      <c r="L212" s="27">
        <v>0</v>
      </c>
      <c r="M212" s="28">
        <f t="shared" si="168"/>
        <v>3336000</v>
      </c>
      <c r="N212" s="98">
        <v>0</v>
      </c>
      <c r="O212" s="84">
        <v>0</v>
      </c>
      <c r="P212" s="89">
        <f t="shared" si="169"/>
        <v>3747000</v>
      </c>
      <c r="Q212" s="27">
        <f t="shared" si="170"/>
        <v>0</v>
      </c>
      <c r="R212" s="28">
        <f t="shared" si="162"/>
        <v>3747000</v>
      </c>
      <c r="S212" s="89">
        <f t="shared" si="171"/>
        <v>655.72500000000002</v>
      </c>
      <c r="T212" s="299">
        <f t="shared" si="172"/>
        <v>468.375</v>
      </c>
      <c r="U212" s="27">
        <f t="shared" si="173"/>
        <v>487.11000000000007</v>
      </c>
      <c r="V212" s="300">
        <f t="shared" si="174"/>
        <v>354.09150000000005</v>
      </c>
      <c r="W212" s="27">
        <f t="shared" si="175"/>
        <v>213.57900000000001</v>
      </c>
      <c r="X212" s="300">
        <f t="shared" si="176"/>
        <v>174.516525</v>
      </c>
      <c r="Y212" s="301">
        <f t="shared" si="177"/>
        <v>2353.3970250000002</v>
      </c>
      <c r="Z212" s="301">
        <f t="shared" si="178"/>
        <v>494.21337525000001</v>
      </c>
      <c r="AA212" s="263"/>
      <c r="AB212" s="263"/>
      <c r="AC212" s="263"/>
      <c r="AD212" s="263"/>
      <c r="AE212" s="263"/>
      <c r="AF212" s="263"/>
      <c r="AG212" s="267"/>
      <c r="AH212" s="263"/>
    </row>
    <row r="213" spans="1:34" s="2" customFormat="1" ht="25.5">
      <c r="A213" s="153" t="s">
        <v>341</v>
      </c>
      <c r="B213" s="21" t="s">
        <v>342</v>
      </c>
      <c r="C213" s="21" t="s">
        <v>888</v>
      </c>
      <c r="D213" s="115" t="s">
        <v>582</v>
      </c>
      <c r="E213" s="20" t="s">
        <v>52</v>
      </c>
      <c r="F213" s="11" t="s">
        <v>53</v>
      </c>
      <c r="G213" s="127"/>
      <c r="H213" s="13"/>
      <c r="I213" s="12" t="s">
        <v>343</v>
      </c>
      <c r="J213" s="144" t="s">
        <v>712</v>
      </c>
      <c r="K213" s="89">
        <v>966000</v>
      </c>
      <c r="L213" s="27">
        <v>0</v>
      </c>
      <c r="M213" s="28">
        <f t="shared" si="168"/>
        <v>966000</v>
      </c>
      <c r="N213" s="98">
        <v>0</v>
      </c>
      <c r="O213" s="84">
        <v>0</v>
      </c>
      <c r="P213" s="89">
        <f t="shared" si="169"/>
        <v>1085000</v>
      </c>
      <c r="Q213" s="27">
        <f t="shared" si="170"/>
        <v>0</v>
      </c>
      <c r="R213" s="28">
        <f t="shared" si="162"/>
        <v>1085000</v>
      </c>
      <c r="S213" s="89">
        <f t="shared" si="171"/>
        <v>189.875</v>
      </c>
      <c r="T213" s="299">
        <f t="shared" si="172"/>
        <v>135.625</v>
      </c>
      <c r="U213" s="27">
        <f t="shared" si="173"/>
        <v>141.05000000000001</v>
      </c>
      <c r="V213" s="300">
        <f t="shared" si="174"/>
        <v>102.53249999999998</v>
      </c>
      <c r="W213" s="27">
        <f t="shared" si="175"/>
        <v>61.845000000000006</v>
      </c>
      <c r="X213" s="300">
        <f t="shared" si="176"/>
        <v>50.533874999999995</v>
      </c>
      <c r="Y213" s="301">
        <f t="shared" si="177"/>
        <v>681.46137499999998</v>
      </c>
      <c r="Z213" s="301">
        <f t="shared" si="178"/>
        <v>143.10688875</v>
      </c>
      <c r="AA213" s="263"/>
      <c r="AB213" s="263"/>
      <c r="AC213" s="263"/>
      <c r="AD213" s="263"/>
      <c r="AE213" s="263"/>
      <c r="AF213" s="263"/>
      <c r="AG213" s="267"/>
      <c r="AH213" s="263"/>
    </row>
    <row r="214" spans="1:34" s="2" customFormat="1">
      <c r="A214" s="153"/>
      <c r="B214" s="21"/>
      <c r="C214" s="21"/>
      <c r="D214" s="115"/>
      <c r="E214" s="20"/>
      <c r="F214" s="11"/>
      <c r="G214" s="127"/>
      <c r="H214" s="13"/>
      <c r="I214" s="12"/>
      <c r="J214" s="144"/>
      <c r="K214" s="89">
        <v>0</v>
      </c>
      <c r="L214" s="27"/>
      <c r="M214" s="28"/>
      <c r="N214" s="98">
        <v>0</v>
      </c>
      <c r="O214" s="84">
        <v>0</v>
      </c>
      <c r="P214" s="89">
        <f t="shared" si="169"/>
        <v>0</v>
      </c>
      <c r="Q214" s="27">
        <f t="shared" si="170"/>
        <v>0</v>
      </c>
      <c r="R214" s="28"/>
      <c r="S214" s="89"/>
      <c r="T214" s="299"/>
      <c r="U214" s="27"/>
      <c r="V214" s="300"/>
      <c r="W214" s="27"/>
      <c r="X214" s="300"/>
      <c r="Y214" s="301"/>
      <c r="Z214" s="301">
        <f t="shared" si="178"/>
        <v>0</v>
      </c>
      <c r="AA214" s="263"/>
      <c r="AB214" s="263"/>
      <c r="AC214" s="263"/>
      <c r="AD214" s="263"/>
      <c r="AE214" s="263"/>
      <c r="AF214" s="263"/>
      <c r="AG214" s="267"/>
      <c r="AH214" s="263"/>
    </row>
    <row r="215" spans="1:34" s="2" customFormat="1">
      <c r="A215" s="153" t="s">
        <v>344</v>
      </c>
      <c r="B215" s="21" t="s">
        <v>670</v>
      </c>
      <c r="C215" s="21" t="s">
        <v>889</v>
      </c>
      <c r="D215" s="115" t="s">
        <v>582</v>
      </c>
      <c r="E215" s="20" t="s">
        <v>52</v>
      </c>
      <c r="F215" s="11" t="s">
        <v>53</v>
      </c>
      <c r="G215" s="127"/>
      <c r="H215" s="13"/>
      <c r="I215" s="12" t="s">
        <v>345</v>
      </c>
      <c r="J215" s="144" t="s">
        <v>713</v>
      </c>
      <c r="K215" s="89">
        <v>250000</v>
      </c>
      <c r="L215" s="27">
        <v>0</v>
      </c>
      <c r="M215" s="28">
        <f t="shared" si="168"/>
        <v>250000</v>
      </c>
      <c r="N215" s="98">
        <v>0</v>
      </c>
      <c r="O215" s="84">
        <v>0</v>
      </c>
      <c r="P215" s="89">
        <f t="shared" si="169"/>
        <v>276000</v>
      </c>
      <c r="Q215" s="27">
        <f t="shared" si="170"/>
        <v>0</v>
      </c>
      <c r="R215" s="28">
        <f t="shared" si="162"/>
        <v>276000</v>
      </c>
      <c r="S215" s="89">
        <f>(R215*$G$6/1000)*$S$15</f>
        <v>48.3</v>
      </c>
      <c r="T215" s="299">
        <f>(R215*$G$7/1000)*$T$15</f>
        <v>34.5</v>
      </c>
      <c r="U215" s="27">
        <f>(R215*$G$8/1000)*$U$15</f>
        <v>35.880000000000003</v>
      </c>
      <c r="V215" s="300">
        <f>(R215*$G$9/1000)*$V$15</f>
        <v>26.081999999999997</v>
      </c>
      <c r="W215" s="27">
        <f>(R215*$G$10/1000)*$W$15</f>
        <v>15.731999999999999</v>
      </c>
      <c r="X215" s="300">
        <f>(R215*$G$11/1000)*$X$15</f>
        <v>12.854699999999999</v>
      </c>
      <c r="Y215" s="301">
        <f t="shared" si="177"/>
        <v>173.34870000000001</v>
      </c>
      <c r="Z215" s="301">
        <f t="shared" si="178"/>
        <v>36.403227000000001</v>
      </c>
      <c r="AA215" s="263"/>
      <c r="AB215" s="263"/>
      <c r="AC215" s="263"/>
      <c r="AD215" s="263"/>
      <c r="AE215" s="263"/>
      <c r="AF215" s="263"/>
      <c r="AG215" s="267"/>
      <c r="AH215" s="263"/>
    </row>
    <row r="216" spans="1:34" s="2" customFormat="1">
      <c r="A216" s="153" t="s">
        <v>581</v>
      </c>
      <c r="B216" s="21" t="s">
        <v>346</v>
      </c>
      <c r="C216" s="21" t="s">
        <v>883</v>
      </c>
      <c r="D216" s="115" t="s">
        <v>582</v>
      </c>
      <c r="E216" s="20" t="s">
        <v>52</v>
      </c>
      <c r="F216" s="11" t="s">
        <v>81</v>
      </c>
      <c r="G216" s="127"/>
      <c r="H216" s="13"/>
      <c r="I216" s="12" t="s">
        <v>332</v>
      </c>
      <c r="J216" s="144" t="s">
        <v>712</v>
      </c>
      <c r="K216" s="89">
        <v>0</v>
      </c>
      <c r="L216" s="27">
        <v>16000</v>
      </c>
      <c r="M216" s="28">
        <f t="shared" si="168"/>
        <v>16000</v>
      </c>
      <c r="N216" s="98">
        <v>0</v>
      </c>
      <c r="O216" s="84">
        <v>0</v>
      </c>
      <c r="P216" s="89">
        <f t="shared" si="169"/>
        <v>0</v>
      </c>
      <c r="Q216" s="27">
        <f t="shared" si="170"/>
        <v>19000</v>
      </c>
      <c r="R216" s="28">
        <f t="shared" si="162"/>
        <v>19000</v>
      </c>
      <c r="S216" s="89">
        <f>(R216*$G$6/1000)*$S$15</f>
        <v>3.3250000000000002</v>
      </c>
      <c r="T216" s="299">
        <f>(R216*$G$7/1000)*$T$15</f>
        <v>2.375</v>
      </c>
      <c r="U216" s="27">
        <f>(R216*$G$8/1000)*$U$15</f>
        <v>2.4700000000000002</v>
      </c>
      <c r="V216" s="300">
        <f>(R216*$G$9/1000)*$V$15</f>
        <v>1.7954999999999999</v>
      </c>
      <c r="W216" s="27">
        <f>(R216*$G$10/1000)*$W$15</f>
        <v>1.083</v>
      </c>
      <c r="X216" s="300">
        <f>(R216*$G$11/1000)*$X$15</f>
        <v>0.88492499999999996</v>
      </c>
      <c r="Y216" s="301">
        <f t="shared" si="177"/>
        <v>11.933425</v>
      </c>
      <c r="Z216" s="301">
        <f t="shared" si="178"/>
        <v>2.50601925</v>
      </c>
      <c r="AA216" s="263"/>
      <c r="AB216" s="263"/>
      <c r="AC216" s="263"/>
      <c r="AD216" s="263"/>
      <c r="AE216" s="263"/>
      <c r="AF216" s="263"/>
      <c r="AG216" s="267"/>
      <c r="AH216" s="263"/>
    </row>
    <row r="217" spans="1:34" s="403" customFormat="1">
      <c r="A217" s="155" t="s">
        <v>347</v>
      </c>
      <c r="B217" s="130" t="s">
        <v>669</v>
      </c>
      <c r="C217" s="130" t="s">
        <v>884</v>
      </c>
      <c r="D217" s="335" t="s">
        <v>582</v>
      </c>
      <c r="E217" s="336" t="s">
        <v>349</v>
      </c>
      <c r="F217" s="337" t="s">
        <v>81</v>
      </c>
      <c r="G217" s="338"/>
      <c r="H217" s="339"/>
      <c r="I217" s="140" t="s">
        <v>350</v>
      </c>
      <c r="J217" s="340" t="s">
        <v>713</v>
      </c>
      <c r="K217" s="341">
        <v>174000</v>
      </c>
      <c r="L217" s="342">
        <v>0</v>
      </c>
      <c r="M217" s="152">
        <f t="shared" si="168"/>
        <v>174000</v>
      </c>
      <c r="N217" s="343">
        <v>0</v>
      </c>
      <c r="O217" s="344">
        <v>0</v>
      </c>
      <c r="P217" s="341">
        <f t="shared" si="169"/>
        <v>192000</v>
      </c>
      <c r="Q217" s="342">
        <f t="shared" si="170"/>
        <v>0</v>
      </c>
      <c r="R217" s="152">
        <f t="shared" si="162"/>
        <v>192000</v>
      </c>
      <c r="S217" s="341">
        <f>(R217*$G$6/1000)*$S$15</f>
        <v>33.6</v>
      </c>
      <c r="T217" s="345">
        <f>(R217*$G$7/1000)*$T$15</f>
        <v>24</v>
      </c>
      <c r="U217" s="342">
        <f>(R217*$G$8/1000)*$U$15</f>
        <v>24.96</v>
      </c>
      <c r="V217" s="346">
        <f>(R217*$G$9/1000)*$V$15</f>
        <v>18.143999999999998</v>
      </c>
      <c r="W217" s="342">
        <f>(R217*$G$10/1000)*$W$15</f>
        <v>10.943999999999999</v>
      </c>
      <c r="X217" s="346">
        <f>(R217*$G$11/1000)*$X$15</f>
        <v>8.9423999999999992</v>
      </c>
      <c r="Y217" s="347">
        <f t="shared" si="177"/>
        <v>120.59040000000002</v>
      </c>
      <c r="Z217" s="347">
        <f t="shared" si="178"/>
        <v>25.323984000000003</v>
      </c>
      <c r="AA217" s="401"/>
      <c r="AB217" s="401"/>
      <c r="AC217" s="401"/>
      <c r="AD217" s="401"/>
      <c r="AE217" s="401"/>
      <c r="AF217" s="401"/>
      <c r="AG217" s="402"/>
      <c r="AH217" s="401"/>
    </row>
    <row r="218" spans="1:34" s="2" customFormat="1">
      <c r="A218" s="153" t="s">
        <v>351</v>
      </c>
      <c r="B218" s="21" t="s">
        <v>348</v>
      </c>
      <c r="C218" s="21" t="s">
        <v>890</v>
      </c>
      <c r="D218" s="115" t="s">
        <v>582</v>
      </c>
      <c r="E218" s="20" t="s">
        <v>52</v>
      </c>
      <c r="F218" s="11" t="s">
        <v>81</v>
      </c>
      <c r="G218" s="127"/>
      <c r="H218" s="13"/>
      <c r="I218" s="12" t="s">
        <v>352</v>
      </c>
      <c r="J218" s="144" t="s">
        <v>713</v>
      </c>
      <c r="K218" s="89">
        <v>338000</v>
      </c>
      <c r="L218" s="27">
        <v>0</v>
      </c>
      <c r="M218" s="28">
        <f t="shared" si="168"/>
        <v>338000</v>
      </c>
      <c r="N218" s="98">
        <v>0</v>
      </c>
      <c r="O218" s="84">
        <v>0</v>
      </c>
      <c r="P218" s="89">
        <f t="shared" si="169"/>
        <v>373000</v>
      </c>
      <c r="Q218" s="27">
        <f t="shared" si="170"/>
        <v>0</v>
      </c>
      <c r="R218" s="28">
        <f t="shared" si="162"/>
        <v>373000</v>
      </c>
      <c r="S218" s="89">
        <f>(R218*$G$6/1000)*$S$15</f>
        <v>65.274999999999991</v>
      </c>
      <c r="T218" s="299">
        <f>(R218*$G$7/1000)*$T$15</f>
        <v>46.625</v>
      </c>
      <c r="U218" s="27">
        <f>(R218*$G$8/1000)*$U$15</f>
        <v>48.49</v>
      </c>
      <c r="V218" s="300">
        <f>(R218*$G$9/1000)*$V$15</f>
        <v>35.248499999999993</v>
      </c>
      <c r="W218" s="27">
        <f>(R218*$G$10/1000)*$W$15</f>
        <v>21.260999999999996</v>
      </c>
      <c r="X218" s="300">
        <f>(R218*$G$11/1000)*$X$15</f>
        <v>17.372475000000001</v>
      </c>
      <c r="Y218" s="301">
        <f t="shared" si="177"/>
        <v>234.27197499999997</v>
      </c>
      <c r="Z218" s="301">
        <f t="shared" si="178"/>
        <v>49.19711474999999</v>
      </c>
      <c r="AA218" s="263"/>
      <c r="AB218" s="263"/>
      <c r="AC218" s="263"/>
      <c r="AD218" s="263"/>
      <c r="AE218" s="263"/>
      <c r="AF218" s="263"/>
      <c r="AG218" s="267"/>
      <c r="AH218" s="263"/>
    </row>
    <row r="219" spans="1:34" s="2" customFormat="1">
      <c r="A219" s="153"/>
      <c r="B219" s="21"/>
      <c r="C219" s="21"/>
      <c r="D219" s="115"/>
      <c r="E219" s="20"/>
      <c r="F219" s="11"/>
      <c r="G219" s="127"/>
      <c r="H219" s="13"/>
      <c r="I219" s="12"/>
      <c r="J219" s="144"/>
      <c r="K219" s="89">
        <v>0</v>
      </c>
      <c r="L219" s="27"/>
      <c r="M219" s="28"/>
      <c r="N219" s="98">
        <v>0</v>
      </c>
      <c r="O219" s="84">
        <v>0</v>
      </c>
      <c r="P219" s="89">
        <f t="shared" si="169"/>
        <v>0</v>
      </c>
      <c r="Q219" s="27">
        <f t="shared" si="170"/>
        <v>0</v>
      </c>
      <c r="R219" s="28"/>
      <c r="S219" s="89"/>
      <c r="T219" s="299"/>
      <c r="U219" s="27"/>
      <c r="V219" s="300"/>
      <c r="W219" s="27"/>
      <c r="X219" s="300"/>
      <c r="Y219" s="301"/>
      <c r="Z219" s="301">
        <f t="shared" si="178"/>
        <v>0</v>
      </c>
      <c r="AA219" s="263"/>
      <c r="AB219" s="263"/>
      <c r="AC219" s="263"/>
      <c r="AD219" s="263"/>
      <c r="AE219" s="263"/>
      <c r="AF219" s="263"/>
      <c r="AG219" s="267"/>
      <c r="AH219" s="263"/>
    </row>
    <row r="220" spans="1:34" s="2" customFormat="1">
      <c r="A220" s="153" t="s">
        <v>353</v>
      </c>
      <c r="B220" s="21"/>
      <c r="C220" s="21" t="s">
        <v>885</v>
      </c>
      <c r="D220" s="115" t="s">
        <v>582</v>
      </c>
      <c r="E220" s="20" t="s">
        <v>52</v>
      </c>
      <c r="F220" s="11" t="s">
        <v>81</v>
      </c>
      <c r="G220" s="127"/>
      <c r="H220" s="13"/>
      <c r="I220" s="12" t="s">
        <v>44</v>
      </c>
      <c r="J220" s="144" t="s">
        <v>712</v>
      </c>
      <c r="K220" s="89">
        <v>492000</v>
      </c>
      <c r="L220" s="27">
        <v>0</v>
      </c>
      <c r="M220" s="28">
        <f t="shared" si="168"/>
        <v>492000</v>
      </c>
      <c r="N220" s="98">
        <v>0</v>
      </c>
      <c r="O220" s="84">
        <v>0</v>
      </c>
      <c r="P220" s="89">
        <f t="shared" si="169"/>
        <v>553000</v>
      </c>
      <c r="Q220" s="27">
        <f t="shared" si="170"/>
        <v>0</v>
      </c>
      <c r="R220" s="28">
        <f t="shared" si="162"/>
        <v>553000</v>
      </c>
      <c r="S220" s="89">
        <f t="shared" ref="S220:S227" si="179">(R220*$G$6/1000)*$S$15</f>
        <v>96.775000000000006</v>
      </c>
      <c r="T220" s="299">
        <f t="shared" ref="T220:T227" si="180">(R220*$G$7/1000)*$T$15</f>
        <v>69.125</v>
      </c>
      <c r="U220" s="27">
        <f t="shared" ref="U220:U227" si="181">(R220*$G$8/1000)*$U$15</f>
        <v>71.89</v>
      </c>
      <c r="V220" s="300">
        <f t="shared" ref="V220:V227" si="182">(R220*$G$9/1000)*$V$15</f>
        <v>52.258499999999998</v>
      </c>
      <c r="W220" s="27">
        <f t="shared" ref="W220:W227" si="183">(R220*$G$10/1000)*$W$15</f>
        <v>31.521000000000001</v>
      </c>
      <c r="X220" s="300">
        <f t="shared" ref="X220:X227" si="184">(R220*$G$11/1000)*$X$15</f>
        <v>25.755974999999999</v>
      </c>
      <c r="Y220" s="301">
        <f t="shared" si="177"/>
        <v>347.32547499999998</v>
      </c>
      <c r="Z220" s="301">
        <f t="shared" si="178"/>
        <v>72.93834975</v>
      </c>
      <c r="AA220" s="263"/>
      <c r="AB220" s="263"/>
      <c r="AC220" s="263"/>
      <c r="AD220" s="263"/>
      <c r="AE220" s="263"/>
      <c r="AF220" s="263"/>
      <c r="AG220" s="267"/>
      <c r="AH220" s="263"/>
    </row>
    <row r="221" spans="1:34" s="403" customFormat="1">
      <c r="A221" s="155" t="s">
        <v>354</v>
      </c>
      <c r="B221" s="130" t="s">
        <v>355</v>
      </c>
      <c r="C221" s="130" t="s">
        <v>979</v>
      </c>
      <c r="D221" s="335" t="s">
        <v>582</v>
      </c>
      <c r="E221" s="336" t="s">
        <v>52</v>
      </c>
      <c r="F221" s="337" t="s">
        <v>81</v>
      </c>
      <c r="G221" s="338"/>
      <c r="H221" s="339"/>
      <c r="I221" s="140" t="s">
        <v>356</v>
      </c>
      <c r="J221" s="340" t="s">
        <v>712</v>
      </c>
      <c r="K221" s="341">
        <v>171000</v>
      </c>
      <c r="L221" s="342">
        <v>5000</v>
      </c>
      <c r="M221" s="152">
        <f t="shared" si="168"/>
        <v>176000</v>
      </c>
      <c r="N221" s="343">
        <v>0</v>
      </c>
      <c r="O221" s="344">
        <v>0</v>
      </c>
      <c r="P221" s="341">
        <f t="shared" si="169"/>
        <v>193000</v>
      </c>
      <c r="Q221" s="342">
        <f t="shared" si="170"/>
        <v>6000</v>
      </c>
      <c r="R221" s="152">
        <f t="shared" si="162"/>
        <v>199000</v>
      </c>
      <c r="S221" s="341">
        <f t="shared" si="179"/>
        <v>34.825000000000003</v>
      </c>
      <c r="T221" s="345">
        <f t="shared" si="180"/>
        <v>24.875</v>
      </c>
      <c r="U221" s="342">
        <f t="shared" si="181"/>
        <v>25.87</v>
      </c>
      <c r="V221" s="346">
        <f t="shared" si="182"/>
        <v>18.805499999999999</v>
      </c>
      <c r="W221" s="342">
        <f t="shared" si="183"/>
        <v>11.342999999999998</v>
      </c>
      <c r="X221" s="346">
        <f t="shared" si="184"/>
        <v>9.2684249999999988</v>
      </c>
      <c r="Y221" s="347">
        <f t="shared" si="177"/>
        <v>124.986925</v>
      </c>
      <c r="Z221" s="347">
        <f t="shared" si="178"/>
        <v>26.247254249999997</v>
      </c>
      <c r="AA221" s="401"/>
      <c r="AB221" s="401"/>
      <c r="AC221" s="401"/>
      <c r="AD221" s="401"/>
      <c r="AE221" s="401"/>
      <c r="AF221" s="401"/>
      <c r="AG221" s="402"/>
      <c r="AH221" s="401"/>
    </row>
    <row r="222" spans="1:34" s="2" customFormat="1" ht="25.5">
      <c r="A222" s="153" t="s">
        <v>357</v>
      </c>
      <c r="B222" s="21" t="s">
        <v>668</v>
      </c>
      <c r="C222" s="21" t="s">
        <v>891</v>
      </c>
      <c r="D222" s="115" t="s">
        <v>582</v>
      </c>
      <c r="E222" s="20" t="s">
        <v>52</v>
      </c>
      <c r="F222" s="11" t="s">
        <v>81</v>
      </c>
      <c r="G222" s="127"/>
      <c r="H222" s="13"/>
      <c r="I222" s="12" t="s">
        <v>358</v>
      </c>
      <c r="J222" s="144" t="s">
        <v>713</v>
      </c>
      <c r="K222" s="89">
        <v>1563000</v>
      </c>
      <c r="L222" s="27">
        <v>0</v>
      </c>
      <c r="M222" s="28">
        <f t="shared" si="168"/>
        <v>1563000</v>
      </c>
      <c r="N222" s="98">
        <v>0</v>
      </c>
      <c r="O222" s="84">
        <v>0</v>
      </c>
      <c r="P222" s="89">
        <f t="shared" si="169"/>
        <v>1723000</v>
      </c>
      <c r="Q222" s="27">
        <f t="shared" si="170"/>
        <v>0</v>
      </c>
      <c r="R222" s="28">
        <f t="shared" si="162"/>
        <v>1723000</v>
      </c>
      <c r="S222" s="89">
        <f t="shared" si="179"/>
        <v>301.52499999999998</v>
      </c>
      <c r="T222" s="299">
        <f t="shared" si="180"/>
        <v>215.375</v>
      </c>
      <c r="U222" s="27">
        <f t="shared" si="181"/>
        <v>223.99</v>
      </c>
      <c r="V222" s="300">
        <f t="shared" si="182"/>
        <v>162.8235</v>
      </c>
      <c r="W222" s="27">
        <f t="shared" si="183"/>
        <v>98.210999999999999</v>
      </c>
      <c r="X222" s="300">
        <f t="shared" si="184"/>
        <v>80.248724999999993</v>
      </c>
      <c r="Y222" s="301">
        <f t="shared" si="177"/>
        <v>1082.173225</v>
      </c>
      <c r="Z222" s="301">
        <f t="shared" si="178"/>
        <v>227.25637724999999</v>
      </c>
      <c r="AA222" s="263"/>
      <c r="AB222" s="263"/>
      <c r="AC222" s="263"/>
      <c r="AD222" s="263"/>
      <c r="AE222" s="263"/>
      <c r="AF222" s="263"/>
      <c r="AG222" s="267"/>
      <c r="AH222" s="263"/>
    </row>
    <row r="223" spans="1:34" s="2" customFormat="1">
      <c r="A223" s="153" t="s">
        <v>583</v>
      </c>
      <c r="B223" s="21" t="s">
        <v>359</v>
      </c>
      <c r="C223" s="21" t="s">
        <v>851</v>
      </c>
      <c r="D223" s="115" t="s">
        <v>582</v>
      </c>
      <c r="E223" s="20" t="s">
        <v>80</v>
      </c>
      <c r="F223" s="11" t="s">
        <v>81</v>
      </c>
      <c r="G223" s="127"/>
      <c r="H223" s="13"/>
      <c r="I223" s="12" t="s">
        <v>358</v>
      </c>
      <c r="J223" s="144" t="s">
        <v>712</v>
      </c>
      <c r="K223" s="89">
        <v>0</v>
      </c>
      <c r="L223" s="27">
        <v>7000</v>
      </c>
      <c r="M223" s="28">
        <f t="shared" si="168"/>
        <v>7000</v>
      </c>
      <c r="N223" s="98">
        <v>0</v>
      </c>
      <c r="O223" s="84">
        <v>0</v>
      </c>
      <c r="P223" s="89">
        <f t="shared" si="169"/>
        <v>0</v>
      </c>
      <c r="Q223" s="27">
        <f t="shared" si="170"/>
        <v>9000</v>
      </c>
      <c r="R223" s="28">
        <f t="shared" si="162"/>
        <v>9000</v>
      </c>
      <c r="S223" s="89">
        <f t="shared" si="179"/>
        <v>1.575</v>
      </c>
      <c r="T223" s="299">
        <f t="shared" si="180"/>
        <v>1.125</v>
      </c>
      <c r="U223" s="27">
        <f t="shared" si="181"/>
        <v>1.17</v>
      </c>
      <c r="V223" s="300">
        <f t="shared" si="182"/>
        <v>0.85050000000000003</v>
      </c>
      <c r="W223" s="27">
        <f t="shared" si="183"/>
        <v>0.51300000000000001</v>
      </c>
      <c r="X223" s="300">
        <f t="shared" si="184"/>
        <v>0.41917500000000002</v>
      </c>
      <c r="Y223" s="301">
        <f t="shared" si="177"/>
        <v>5.6526750000000003</v>
      </c>
      <c r="Z223" s="301">
        <f t="shared" si="178"/>
        <v>1.18706175</v>
      </c>
      <c r="AA223" s="263"/>
      <c r="AB223" s="263"/>
      <c r="AC223" s="263"/>
      <c r="AD223" s="263"/>
      <c r="AE223" s="263"/>
      <c r="AF223" s="263"/>
      <c r="AG223" s="267"/>
      <c r="AH223" s="263"/>
    </row>
    <row r="224" spans="1:34" s="2" customFormat="1">
      <c r="A224" s="153" t="s">
        <v>361</v>
      </c>
      <c r="B224" s="21"/>
      <c r="C224" s="21" t="s">
        <v>892</v>
      </c>
      <c r="D224" s="115" t="s">
        <v>582</v>
      </c>
      <c r="E224" s="20" t="s">
        <v>80</v>
      </c>
      <c r="F224" s="11" t="s">
        <v>81</v>
      </c>
      <c r="G224" s="127"/>
      <c r="H224" s="13"/>
      <c r="I224" s="12" t="s">
        <v>302</v>
      </c>
      <c r="J224" s="144" t="s">
        <v>712</v>
      </c>
      <c r="K224" s="89">
        <v>1677000</v>
      </c>
      <c r="L224" s="27">
        <v>0</v>
      </c>
      <c r="M224" s="28">
        <f t="shared" si="168"/>
        <v>1677000</v>
      </c>
      <c r="N224" s="98">
        <v>0</v>
      </c>
      <c r="O224" s="84">
        <v>0</v>
      </c>
      <c r="P224" s="89">
        <f t="shared" si="169"/>
        <v>1884000</v>
      </c>
      <c r="Q224" s="27">
        <f t="shared" si="170"/>
        <v>0</v>
      </c>
      <c r="R224" s="28">
        <f t="shared" si="162"/>
        <v>1884000</v>
      </c>
      <c r="S224" s="89">
        <f t="shared" si="179"/>
        <v>329.7</v>
      </c>
      <c r="T224" s="299">
        <f t="shared" si="180"/>
        <v>235.5</v>
      </c>
      <c r="U224" s="27">
        <f t="shared" si="181"/>
        <v>244.92</v>
      </c>
      <c r="V224" s="300">
        <f t="shared" si="182"/>
        <v>178.03800000000001</v>
      </c>
      <c r="W224" s="27">
        <f t="shared" si="183"/>
        <v>107.38800000000002</v>
      </c>
      <c r="X224" s="300">
        <f t="shared" si="184"/>
        <v>87.747299999999996</v>
      </c>
      <c r="Y224" s="301">
        <f t="shared" si="177"/>
        <v>1183.2933</v>
      </c>
      <c r="Z224" s="301">
        <f t="shared" si="178"/>
        <v>248.49159299999999</v>
      </c>
      <c r="AA224" s="263"/>
      <c r="AB224" s="263"/>
      <c r="AC224" s="263"/>
      <c r="AD224" s="263"/>
      <c r="AE224" s="263"/>
      <c r="AF224" s="263"/>
      <c r="AG224" s="267"/>
      <c r="AH224" s="263"/>
    </row>
    <row r="225" spans="1:34" s="2" customFormat="1">
      <c r="A225" s="153" t="s">
        <v>362</v>
      </c>
      <c r="B225" s="21" t="s">
        <v>667</v>
      </c>
      <c r="C225" s="21" t="s">
        <v>893</v>
      </c>
      <c r="D225" s="115" t="s">
        <v>582</v>
      </c>
      <c r="E225" s="20" t="s">
        <v>80</v>
      </c>
      <c r="F225" s="11" t="s">
        <v>81</v>
      </c>
      <c r="G225" s="127"/>
      <c r="H225" s="13"/>
      <c r="I225" s="12" t="s">
        <v>79</v>
      </c>
      <c r="J225" s="144" t="s">
        <v>712</v>
      </c>
      <c r="K225" s="89">
        <v>373000</v>
      </c>
      <c r="L225" s="27">
        <v>0</v>
      </c>
      <c r="M225" s="28">
        <f t="shared" si="168"/>
        <v>373000</v>
      </c>
      <c r="N225" s="98">
        <v>0</v>
      </c>
      <c r="O225" s="84">
        <v>0</v>
      </c>
      <c r="P225" s="89">
        <f t="shared" si="169"/>
        <v>419000</v>
      </c>
      <c r="Q225" s="27">
        <f t="shared" si="170"/>
        <v>0</v>
      </c>
      <c r="R225" s="28">
        <f t="shared" si="162"/>
        <v>419000</v>
      </c>
      <c r="S225" s="89">
        <f t="shared" si="179"/>
        <v>73.325000000000003</v>
      </c>
      <c r="T225" s="299">
        <f t="shared" si="180"/>
        <v>52.375</v>
      </c>
      <c r="U225" s="27">
        <f t="shared" si="181"/>
        <v>54.470000000000006</v>
      </c>
      <c r="V225" s="300">
        <f t="shared" si="182"/>
        <v>39.595500000000001</v>
      </c>
      <c r="W225" s="27">
        <f t="shared" si="183"/>
        <v>23.882999999999999</v>
      </c>
      <c r="X225" s="300">
        <f t="shared" si="184"/>
        <v>19.514925000000002</v>
      </c>
      <c r="Y225" s="301">
        <f t="shared" si="177"/>
        <v>263.16342500000002</v>
      </c>
      <c r="Z225" s="301">
        <f t="shared" si="178"/>
        <v>55.26431925</v>
      </c>
      <c r="AA225" s="263"/>
      <c r="AB225" s="263"/>
      <c r="AC225" s="263"/>
      <c r="AD225" s="263"/>
      <c r="AE225" s="263"/>
      <c r="AF225" s="263"/>
      <c r="AG225" s="267"/>
      <c r="AH225" s="263"/>
    </row>
    <row r="226" spans="1:34" s="2" customFormat="1">
      <c r="A226" s="153" t="s">
        <v>357</v>
      </c>
      <c r="B226" s="21" t="s">
        <v>363</v>
      </c>
      <c r="C226" s="21" t="s">
        <v>891</v>
      </c>
      <c r="D226" s="115" t="s">
        <v>582</v>
      </c>
      <c r="E226" s="20" t="s">
        <v>80</v>
      </c>
      <c r="F226" s="11" t="s">
        <v>81</v>
      </c>
      <c r="G226" s="127"/>
      <c r="H226" s="13"/>
      <c r="I226" s="12" t="s">
        <v>358</v>
      </c>
      <c r="J226" s="144" t="s">
        <v>712</v>
      </c>
      <c r="K226" s="89">
        <v>126000</v>
      </c>
      <c r="L226" s="27">
        <v>0</v>
      </c>
      <c r="M226" s="28">
        <f t="shared" si="168"/>
        <v>126000</v>
      </c>
      <c r="N226" s="98">
        <v>0</v>
      </c>
      <c r="O226" s="84">
        <v>0</v>
      </c>
      <c r="P226" s="89">
        <f t="shared" si="169"/>
        <v>142000</v>
      </c>
      <c r="Q226" s="27">
        <f t="shared" si="170"/>
        <v>0</v>
      </c>
      <c r="R226" s="28">
        <f t="shared" si="162"/>
        <v>142000</v>
      </c>
      <c r="S226" s="89">
        <f t="shared" si="179"/>
        <v>24.85</v>
      </c>
      <c r="T226" s="299">
        <f t="shared" si="180"/>
        <v>17.75</v>
      </c>
      <c r="U226" s="27">
        <f t="shared" si="181"/>
        <v>18.46</v>
      </c>
      <c r="V226" s="300">
        <f t="shared" si="182"/>
        <v>13.419</v>
      </c>
      <c r="W226" s="27">
        <f t="shared" si="183"/>
        <v>8.0939999999999994</v>
      </c>
      <c r="X226" s="300">
        <f t="shared" si="184"/>
        <v>6.6136499999999998</v>
      </c>
      <c r="Y226" s="301">
        <f t="shared" si="177"/>
        <v>89.186649999999986</v>
      </c>
      <c r="Z226" s="301">
        <f t="shared" si="178"/>
        <v>18.729196499999997</v>
      </c>
      <c r="AA226" s="263"/>
      <c r="AB226" s="263"/>
      <c r="AC226" s="263"/>
      <c r="AD226" s="263"/>
      <c r="AE226" s="263"/>
      <c r="AF226" s="263"/>
      <c r="AG226" s="267"/>
      <c r="AH226" s="263"/>
    </row>
    <row r="227" spans="1:34" s="2" customFormat="1">
      <c r="A227" s="153" t="s">
        <v>584</v>
      </c>
      <c r="B227" s="21" t="s">
        <v>666</v>
      </c>
      <c r="C227" s="21" t="s">
        <v>894</v>
      </c>
      <c r="D227" s="115" t="s">
        <v>582</v>
      </c>
      <c r="E227" s="20" t="s">
        <v>80</v>
      </c>
      <c r="F227" s="11" t="s">
        <v>81</v>
      </c>
      <c r="G227" s="127"/>
      <c r="H227" s="13"/>
      <c r="I227" s="12" t="s">
        <v>44</v>
      </c>
      <c r="J227" s="144" t="s">
        <v>712</v>
      </c>
      <c r="K227" s="89">
        <v>906000</v>
      </c>
      <c r="L227" s="27">
        <v>0</v>
      </c>
      <c r="M227" s="28">
        <f t="shared" si="168"/>
        <v>906000</v>
      </c>
      <c r="N227" s="98">
        <v>0</v>
      </c>
      <c r="O227" s="84">
        <v>0</v>
      </c>
      <c r="P227" s="89">
        <f t="shared" si="169"/>
        <v>1018000</v>
      </c>
      <c r="Q227" s="27">
        <f t="shared" si="170"/>
        <v>0</v>
      </c>
      <c r="R227" s="28">
        <f t="shared" si="162"/>
        <v>1018000</v>
      </c>
      <c r="S227" s="89">
        <f t="shared" si="179"/>
        <v>178.15</v>
      </c>
      <c r="T227" s="299">
        <f t="shared" si="180"/>
        <v>127.25</v>
      </c>
      <c r="U227" s="27">
        <f t="shared" si="181"/>
        <v>132.34</v>
      </c>
      <c r="V227" s="300">
        <f t="shared" si="182"/>
        <v>96.200999999999993</v>
      </c>
      <c r="W227" s="27">
        <f t="shared" si="183"/>
        <v>58.026000000000003</v>
      </c>
      <c r="X227" s="300">
        <f t="shared" si="184"/>
        <v>47.413350000000001</v>
      </c>
      <c r="Y227" s="301">
        <f t="shared" si="177"/>
        <v>639.38035000000002</v>
      </c>
      <c r="Z227" s="301">
        <f t="shared" si="178"/>
        <v>134.26987349999999</v>
      </c>
      <c r="AA227" s="263"/>
      <c r="AB227" s="263"/>
      <c r="AC227" s="263"/>
      <c r="AD227" s="263"/>
      <c r="AE227" s="263"/>
      <c r="AF227" s="263"/>
      <c r="AG227" s="267"/>
      <c r="AH227" s="263"/>
    </row>
    <row r="228" spans="1:34" s="2" customFormat="1">
      <c r="A228" s="153"/>
      <c r="B228" s="21"/>
      <c r="C228" s="21"/>
      <c r="D228" s="115"/>
      <c r="E228" s="20"/>
      <c r="F228" s="11"/>
      <c r="G228" s="127"/>
      <c r="H228" s="13"/>
      <c r="I228" s="12"/>
      <c r="J228" s="144" t="s">
        <v>712</v>
      </c>
      <c r="K228" s="89">
        <v>0</v>
      </c>
      <c r="L228" s="27"/>
      <c r="M228" s="28"/>
      <c r="N228" s="98">
        <v>0</v>
      </c>
      <c r="O228" s="84">
        <v>0</v>
      </c>
      <c r="P228" s="89">
        <f t="shared" si="169"/>
        <v>0</v>
      </c>
      <c r="Q228" s="27">
        <f t="shared" si="170"/>
        <v>0</v>
      </c>
      <c r="R228" s="28"/>
      <c r="S228" s="89"/>
      <c r="T228" s="299"/>
      <c r="U228" s="27"/>
      <c r="V228" s="300"/>
      <c r="W228" s="27"/>
      <c r="X228" s="300"/>
      <c r="Y228" s="301"/>
      <c r="Z228" s="301">
        <f t="shared" si="178"/>
        <v>0</v>
      </c>
      <c r="AA228" s="263"/>
      <c r="AB228" s="263"/>
      <c r="AC228" s="263"/>
      <c r="AD228" s="263"/>
      <c r="AE228" s="263"/>
      <c r="AF228" s="263"/>
      <c r="AG228" s="267"/>
      <c r="AH228" s="263"/>
    </row>
    <row r="229" spans="1:34" s="2" customFormat="1">
      <c r="A229" s="153" t="s">
        <v>364</v>
      </c>
      <c r="B229" s="21" t="s">
        <v>365</v>
      </c>
      <c r="C229" s="21" t="s">
        <v>895</v>
      </c>
      <c r="D229" s="115" t="s">
        <v>582</v>
      </c>
      <c r="E229" s="20" t="s">
        <v>366</v>
      </c>
      <c r="F229" s="11" t="s">
        <v>81</v>
      </c>
      <c r="G229" s="127"/>
      <c r="H229" s="13"/>
      <c r="I229" s="12" t="s">
        <v>86</v>
      </c>
      <c r="J229" s="144" t="s">
        <v>712</v>
      </c>
      <c r="K229" s="89">
        <v>72000</v>
      </c>
      <c r="L229" s="27">
        <v>39000</v>
      </c>
      <c r="M229" s="28">
        <f t="shared" si="168"/>
        <v>111000</v>
      </c>
      <c r="N229" s="98">
        <v>0</v>
      </c>
      <c r="O229" s="84">
        <v>0</v>
      </c>
      <c r="P229" s="89">
        <f t="shared" si="169"/>
        <v>81000</v>
      </c>
      <c r="Q229" s="27">
        <f t="shared" si="170"/>
        <v>46000</v>
      </c>
      <c r="R229" s="28">
        <f t="shared" si="162"/>
        <v>127000</v>
      </c>
      <c r="S229" s="89">
        <f>(R229*$G$6/1000)*$S$15</f>
        <v>22.225000000000001</v>
      </c>
      <c r="T229" s="299">
        <f>(R229*$G$7/1000)*$T$15</f>
        <v>15.875</v>
      </c>
      <c r="U229" s="27">
        <f>(R229*$G$8/1000)*$U$15</f>
        <v>16.510000000000002</v>
      </c>
      <c r="V229" s="300">
        <f>(R229*$G$9/1000)*$V$15</f>
        <v>12.001499999999998</v>
      </c>
      <c r="W229" s="27">
        <f>(R229*$G$10/1000)*$W$15</f>
        <v>7.2390000000000008</v>
      </c>
      <c r="X229" s="300">
        <f>(R229*$G$11/1000)*$X$15</f>
        <v>5.915025</v>
      </c>
      <c r="Y229" s="301">
        <f t="shared" si="177"/>
        <v>79.765524999999997</v>
      </c>
      <c r="Z229" s="301">
        <f t="shared" si="178"/>
        <v>16.750760249999999</v>
      </c>
      <c r="AA229" s="263"/>
      <c r="AB229" s="263"/>
      <c r="AC229" s="263"/>
      <c r="AD229" s="263"/>
      <c r="AE229" s="263"/>
      <c r="AF229" s="263"/>
      <c r="AG229" s="267"/>
      <c r="AH229" s="263"/>
    </row>
    <row r="230" spans="1:34" s="2" customFormat="1" ht="25.5">
      <c r="A230" s="153" t="s">
        <v>367</v>
      </c>
      <c r="B230" s="21" t="s">
        <v>368</v>
      </c>
      <c r="C230" s="21" t="s">
        <v>896</v>
      </c>
      <c r="D230" s="115" t="s">
        <v>582</v>
      </c>
      <c r="E230" s="20" t="s">
        <v>80</v>
      </c>
      <c r="F230" s="11" t="s">
        <v>81</v>
      </c>
      <c r="G230" s="127"/>
      <c r="H230" s="13"/>
      <c r="I230" s="12" t="s">
        <v>369</v>
      </c>
      <c r="J230" s="144" t="s">
        <v>712</v>
      </c>
      <c r="K230" s="89">
        <v>500000</v>
      </c>
      <c r="L230" s="27">
        <v>0</v>
      </c>
      <c r="M230" s="28">
        <f t="shared" si="168"/>
        <v>500000</v>
      </c>
      <c r="N230" s="98">
        <v>0</v>
      </c>
      <c r="O230" s="84">
        <v>0</v>
      </c>
      <c r="P230" s="89">
        <f t="shared" si="169"/>
        <v>562000</v>
      </c>
      <c r="Q230" s="27">
        <f t="shared" si="170"/>
        <v>0</v>
      </c>
      <c r="R230" s="28">
        <f t="shared" si="162"/>
        <v>562000</v>
      </c>
      <c r="S230" s="89">
        <f>(R230*$G$6/1000)*$S$15</f>
        <v>98.35</v>
      </c>
      <c r="T230" s="299">
        <f>(R230*$G$7/1000)*$T$15</f>
        <v>70.25</v>
      </c>
      <c r="U230" s="27">
        <f>(R230*$G$8/1000)*$U$15</f>
        <v>73.06</v>
      </c>
      <c r="V230" s="300">
        <f>(R230*$G$9/1000)*$V$15</f>
        <v>53.109000000000002</v>
      </c>
      <c r="W230" s="27">
        <f>(R230*$G$10/1000)*$W$15</f>
        <v>32.033999999999999</v>
      </c>
      <c r="X230" s="300">
        <f>(R230*$G$11/1000)*$X$15</f>
        <v>26.175149999999999</v>
      </c>
      <c r="Y230" s="301">
        <f t="shared" si="177"/>
        <v>352.97814999999997</v>
      </c>
      <c r="Z230" s="301">
        <f t="shared" si="178"/>
        <v>74.125411499999984</v>
      </c>
      <c r="AA230" s="263"/>
      <c r="AB230" s="263"/>
      <c r="AC230" s="263"/>
      <c r="AD230" s="263"/>
      <c r="AE230" s="263"/>
      <c r="AF230" s="263"/>
      <c r="AG230" s="267"/>
      <c r="AH230" s="263"/>
    </row>
    <row r="231" spans="1:34" s="2" customFormat="1" ht="25.5">
      <c r="A231" s="153" t="s">
        <v>370</v>
      </c>
      <c r="B231" s="21" t="s">
        <v>371</v>
      </c>
      <c r="C231" s="21" t="s">
        <v>897</v>
      </c>
      <c r="D231" s="115" t="s">
        <v>582</v>
      </c>
      <c r="E231" s="20" t="s">
        <v>80</v>
      </c>
      <c r="F231" s="11" t="s">
        <v>81</v>
      </c>
      <c r="G231" s="127"/>
      <c r="H231" s="13"/>
      <c r="I231" s="12" t="s">
        <v>372</v>
      </c>
      <c r="J231" s="144" t="s">
        <v>712</v>
      </c>
      <c r="K231" s="89">
        <v>152000</v>
      </c>
      <c r="L231" s="27">
        <v>0</v>
      </c>
      <c r="M231" s="28">
        <f t="shared" si="168"/>
        <v>152000</v>
      </c>
      <c r="N231" s="98">
        <v>0</v>
      </c>
      <c r="O231" s="84">
        <v>0</v>
      </c>
      <c r="P231" s="89">
        <f t="shared" si="169"/>
        <v>171000</v>
      </c>
      <c r="Q231" s="27">
        <f t="shared" si="170"/>
        <v>0</v>
      </c>
      <c r="R231" s="28">
        <f t="shared" si="162"/>
        <v>171000</v>
      </c>
      <c r="S231" s="89">
        <f>(R231*$G$6/1000)*$S$15</f>
        <v>29.924999999999997</v>
      </c>
      <c r="T231" s="299">
        <f>(R231*$G$7/1000)*$T$15</f>
        <v>21.375</v>
      </c>
      <c r="U231" s="27">
        <f>(R231*$G$8/1000)*$U$15</f>
        <v>22.230000000000004</v>
      </c>
      <c r="V231" s="300">
        <f>(R231*$G$9/1000)*$V$15</f>
        <v>16.159500000000001</v>
      </c>
      <c r="W231" s="27">
        <f>(R231*$G$10/1000)*$W$15</f>
        <v>9.7469999999999999</v>
      </c>
      <c r="X231" s="300">
        <f>(R231*$G$11/1000)*$X$15</f>
        <v>7.9643249999999997</v>
      </c>
      <c r="Y231" s="301">
        <f t="shared" si="177"/>
        <v>107.40082500000001</v>
      </c>
      <c r="Z231" s="301">
        <f t="shared" si="178"/>
        <v>22.554173250000002</v>
      </c>
      <c r="AA231" s="263"/>
      <c r="AB231" s="263"/>
      <c r="AC231" s="263"/>
      <c r="AD231" s="263"/>
      <c r="AE231" s="263"/>
      <c r="AF231" s="263"/>
      <c r="AG231" s="267"/>
      <c r="AH231" s="263"/>
    </row>
    <row r="232" spans="1:34" s="2" customFormat="1" ht="25.5">
      <c r="A232" s="153" t="s">
        <v>373</v>
      </c>
      <c r="B232" s="21" t="s">
        <v>374</v>
      </c>
      <c r="C232" s="21" t="s">
        <v>898</v>
      </c>
      <c r="D232" s="115" t="s">
        <v>582</v>
      </c>
      <c r="E232" s="20" t="s">
        <v>80</v>
      </c>
      <c r="F232" s="11" t="s">
        <v>81</v>
      </c>
      <c r="G232" s="127"/>
      <c r="H232" s="13"/>
      <c r="I232" s="12" t="s">
        <v>360</v>
      </c>
      <c r="J232" s="144" t="s">
        <v>712</v>
      </c>
      <c r="K232" s="89">
        <v>2748000</v>
      </c>
      <c r="L232" s="27">
        <v>0</v>
      </c>
      <c r="M232" s="28">
        <f t="shared" si="168"/>
        <v>2748000</v>
      </c>
      <c r="N232" s="98">
        <v>0</v>
      </c>
      <c r="O232" s="84">
        <v>0</v>
      </c>
      <c r="P232" s="89">
        <f t="shared" si="169"/>
        <v>3087000</v>
      </c>
      <c r="Q232" s="27">
        <f t="shared" si="170"/>
        <v>0</v>
      </c>
      <c r="R232" s="28">
        <f t="shared" si="162"/>
        <v>3087000</v>
      </c>
      <c r="S232" s="89">
        <f>(R232*$G$6/1000)*$S$15</f>
        <v>540.22500000000002</v>
      </c>
      <c r="T232" s="299">
        <f>(R232*$G$7/1000)*$T$15</f>
        <v>385.875</v>
      </c>
      <c r="U232" s="27">
        <f>(R232*$G$8/1000)*$U$15</f>
        <v>401.31</v>
      </c>
      <c r="V232" s="300">
        <f>(R232*$G$9/1000)*$V$15</f>
        <v>291.72149999999999</v>
      </c>
      <c r="W232" s="27">
        <f>(R232*$G$10/1000)*$W$15</f>
        <v>175.95899999999997</v>
      </c>
      <c r="X232" s="300">
        <f>(R232*$G$11/1000)*$X$15</f>
        <v>143.77702500000001</v>
      </c>
      <c r="Y232" s="301">
        <f t="shared" si="177"/>
        <v>1938.8675250000001</v>
      </c>
      <c r="Z232" s="301">
        <f t="shared" si="178"/>
        <v>407.16218025000001</v>
      </c>
      <c r="AA232" s="263"/>
      <c r="AB232" s="263"/>
      <c r="AC232" s="263"/>
      <c r="AD232" s="263"/>
      <c r="AE232" s="263"/>
      <c r="AF232" s="263"/>
      <c r="AG232" s="267"/>
      <c r="AH232" s="263"/>
    </row>
    <row r="233" spans="1:34" s="2" customFormat="1">
      <c r="A233" s="153" t="s">
        <v>375</v>
      </c>
      <c r="B233" s="21" t="s">
        <v>665</v>
      </c>
      <c r="C233" s="21" t="s">
        <v>899</v>
      </c>
      <c r="D233" s="115" t="s">
        <v>582</v>
      </c>
      <c r="E233" s="20" t="s">
        <v>80</v>
      </c>
      <c r="F233" s="11" t="s">
        <v>81</v>
      </c>
      <c r="G233" s="127"/>
      <c r="H233" s="13"/>
      <c r="I233" s="12" t="s">
        <v>44</v>
      </c>
      <c r="J233" s="144" t="s">
        <v>713</v>
      </c>
      <c r="K233" s="89">
        <v>956000</v>
      </c>
      <c r="L233" s="27">
        <v>0</v>
      </c>
      <c r="M233" s="28">
        <f t="shared" si="168"/>
        <v>956000</v>
      </c>
      <c r="N233" s="98">
        <v>0</v>
      </c>
      <c r="O233" s="84">
        <v>0</v>
      </c>
      <c r="P233" s="89">
        <f t="shared" si="169"/>
        <v>1054000</v>
      </c>
      <c r="Q233" s="27">
        <f t="shared" si="170"/>
        <v>0</v>
      </c>
      <c r="R233" s="28">
        <f t="shared" si="162"/>
        <v>1054000</v>
      </c>
      <c r="S233" s="89">
        <f>(R233*$G$6/1000)*$S$15</f>
        <v>184.45</v>
      </c>
      <c r="T233" s="299">
        <f>(R233*$G$7/1000)*$T$15</f>
        <v>131.75</v>
      </c>
      <c r="U233" s="27">
        <f>(R233*$G$8/1000)*$U$15</f>
        <v>137.02000000000001</v>
      </c>
      <c r="V233" s="300">
        <f>(R233*$G$9/1000)*$V$15</f>
        <v>99.602999999999994</v>
      </c>
      <c r="W233" s="27">
        <f>(R233*$G$10/1000)*$W$15</f>
        <v>60.078000000000003</v>
      </c>
      <c r="X233" s="300">
        <f>(R233*$G$11/1000)*$X$15</f>
        <v>49.090049999999998</v>
      </c>
      <c r="Y233" s="301">
        <f t="shared" si="177"/>
        <v>661.99104999999997</v>
      </c>
      <c r="Z233" s="301">
        <f t="shared" si="178"/>
        <v>139.01812049999998</v>
      </c>
      <c r="AA233" s="263"/>
      <c r="AB233" s="263"/>
      <c r="AC233" s="263"/>
      <c r="AD233" s="263"/>
      <c r="AE233" s="263"/>
      <c r="AF233" s="263"/>
      <c r="AG233" s="267"/>
      <c r="AH233" s="263"/>
    </row>
    <row r="234" spans="1:34" s="2" customFormat="1">
      <c r="A234" s="153"/>
      <c r="B234" s="21"/>
      <c r="C234" s="21"/>
      <c r="D234" s="115"/>
      <c r="E234" s="20"/>
      <c r="F234" s="11"/>
      <c r="G234" s="127"/>
      <c r="H234" s="13"/>
      <c r="I234" s="12"/>
      <c r="J234" s="144" t="s">
        <v>712</v>
      </c>
      <c r="K234" s="89">
        <v>0</v>
      </c>
      <c r="L234" s="27"/>
      <c r="M234" s="28"/>
      <c r="N234" s="98">
        <v>0</v>
      </c>
      <c r="O234" s="84">
        <v>0</v>
      </c>
      <c r="P234" s="89">
        <f t="shared" si="169"/>
        <v>0</v>
      </c>
      <c r="Q234" s="27">
        <f t="shared" si="170"/>
        <v>0</v>
      </c>
      <c r="R234" s="28"/>
      <c r="S234" s="89"/>
      <c r="T234" s="299"/>
      <c r="U234" s="27"/>
      <c r="V234" s="300"/>
      <c r="W234" s="27"/>
      <c r="X234" s="300"/>
      <c r="Y234" s="301"/>
      <c r="Z234" s="301">
        <f t="shared" si="178"/>
        <v>0</v>
      </c>
      <c r="AA234" s="263"/>
      <c r="AB234" s="263"/>
      <c r="AC234" s="263"/>
      <c r="AD234" s="263"/>
      <c r="AE234" s="263"/>
      <c r="AF234" s="263"/>
      <c r="AG234" s="267"/>
      <c r="AH234" s="263"/>
    </row>
    <row r="235" spans="1:34" s="2" customFormat="1" ht="25.5">
      <c r="A235" s="153" t="s">
        <v>585</v>
      </c>
      <c r="B235" s="21" t="s">
        <v>578</v>
      </c>
      <c r="C235" s="21" t="s">
        <v>965</v>
      </c>
      <c r="D235" s="115" t="s">
        <v>582</v>
      </c>
      <c r="E235" s="20" t="s">
        <v>80</v>
      </c>
      <c r="F235" s="11" t="s">
        <v>81</v>
      </c>
      <c r="G235" s="127" t="s">
        <v>573</v>
      </c>
      <c r="H235" s="13"/>
      <c r="I235" s="12" t="s">
        <v>377</v>
      </c>
      <c r="J235" s="144" t="s">
        <v>712</v>
      </c>
      <c r="K235" s="89">
        <v>402000</v>
      </c>
      <c r="L235" s="27">
        <v>0</v>
      </c>
      <c r="M235" s="28">
        <f t="shared" si="168"/>
        <v>402000</v>
      </c>
      <c r="N235" s="98">
        <v>0</v>
      </c>
      <c r="O235" s="84">
        <v>0</v>
      </c>
      <c r="P235" s="89">
        <f t="shared" si="169"/>
        <v>452000</v>
      </c>
      <c r="Q235" s="27">
        <f t="shared" si="170"/>
        <v>0</v>
      </c>
      <c r="R235" s="28">
        <f t="shared" si="162"/>
        <v>452000</v>
      </c>
      <c r="S235" s="89">
        <f t="shared" ref="S235:S276" si="185">(R235*$G$6/1000)*$S$15</f>
        <v>79.099999999999994</v>
      </c>
      <c r="T235" s="299">
        <f t="shared" ref="T235:T276" si="186">(R235*$G$7/1000)*$T$15</f>
        <v>56.5</v>
      </c>
      <c r="U235" s="27">
        <f t="shared" ref="U235:U276" si="187">(R235*$G$8/1000)*$U$15</f>
        <v>58.760000000000005</v>
      </c>
      <c r="V235" s="300">
        <f t="shared" ref="V235:V276" si="188">(R235*$G$9/1000)*$V$15</f>
        <v>42.714000000000006</v>
      </c>
      <c r="W235" s="27">
        <f t="shared" ref="W235:W276" si="189">(R235*$G$10/1000)*$W$15</f>
        <v>25.763999999999999</v>
      </c>
      <c r="X235" s="300">
        <f t="shared" ref="X235:X276" si="190">(R235*$G$11/1000)*$X$15</f>
        <v>21.0519</v>
      </c>
      <c r="Y235" s="301">
        <f t="shared" si="177"/>
        <v>283.88990000000001</v>
      </c>
      <c r="Z235" s="301">
        <f t="shared" si="178"/>
        <v>59.616878999999997</v>
      </c>
      <c r="AA235" s="263"/>
      <c r="AB235" s="263"/>
      <c r="AC235" s="263"/>
      <c r="AD235" s="263"/>
      <c r="AE235" s="263"/>
      <c r="AF235" s="263"/>
      <c r="AG235" s="267"/>
      <c r="AH235" s="263"/>
    </row>
    <row r="236" spans="1:34" s="2" customFormat="1" ht="25.5">
      <c r="A236" s="153" t="s">
        <v>379</v>
      </c>
      <c r="B236" s="21" t="s">
        <v>380</v>
      </c>
      <c r="C236" s="21" t="s">
        <v>977</v>
      </c>
      <c r="D236" s="115" t="s">
        <v>582</v>
      </c>
      <c r="E236" s="20" t="s">
        <v>80</v>
      </c>
      <c r="F236" s="11" t="s">
        <v>81</v>
      </c>
      <c r="G236" s="127"/>
      <c r="H236" s="13"/>
      <c r="I236" s="12" t="s">
        <v>381</v>
      </c>
      <c r="J236" s="144" t="s">
        <v>712</v>
      </c>
      <c r="K236" s="89">
        <v>1012000</v>
      </c>
      <c r="L236" s="27">
        <v>0</v>
      </c>
      <c r="M236" s="28">
        <f t="shared" si="168"/>
        <v>1012000</v>
      </c>
      <c r="N236" s="98">
        <v>0</v>
      </c>
      <c r="O236" s="84">
        <v>0</v>
      </c>
      <c r="P236" s="89">
        <f t="shared" si="169"/>
        <v>1137000</v>
      </c>
      <c r="Q236" s="27">
        <f t="shared" si="170"/>
        <v>0</v>
      </c>
      <c r="R236" s="28">
        <f t="shared" si="162"/>
        <v>1137000</v>
      </c>
      <c r="S236" s="89">
        <f t="shared" si="185"/>
        <v>198.97499999999999</v>
      </c>
      <c r="T236" s="299">
        <f t="shared" si="186"/>
        <v>142.125</v>
      </c>
      <c r="U236" s="27">
        <f t="shared" si="187"/>
        <v>147.81</v>
      </c>
      <c r="V236" s="300">
        <f t="shared" si="188"/>
        <v>107.4465</v>
      </c>
      <c r="W236" s="27">
        <f t="shared" si="189"/>
        <v>64.809000000000012</v>
      </c>
      <c r="X236" s="300">
        <f t="shared" si="190"/>
        <v>52.955774999999996</v>
      </c>
      <c r="Y236" s="301">
        <f t="shared" si="177"/>
        <v>714.12127499999997</v>
      </c>
      <c r="Z236" s="301">
        <f t="shared" si="178"/>
        <v>149.96546774999999</v>
      </c>
      <c r="AA236" s="263"/>
      <c r="AB236" s="263"/>
      <c r="AC236" s="263"/>
      <c r="AD236" s="263"/>
      <c r="AE236" s="263"/>
      <c r="AF236" s="263"/>
      <c r="AG236" s="267"/>
      <c r="AH236" s="263"/>
    </row>
    <row r="237" spans="1:34" s="2" customFormat="1">
      <c r="A237" s="153" t="s">
        <v>522</v>
      </c>
      <c r="B237" s="129"/>
      <c r="C237" s="21" t="s">
        <v>900</v>
      </c>
      <c r="D237" s="115"/>
      <c r="E237" s="20" t="s">
        <v>523</v>
      </c>
      <c r="F237" s="11" t="s">
        <v>524</v>
      </c>
      <c r="G237" s="127"/>
      <c r="H237" s="13"/>
      <c r="I237" s="12" t="s">
        <v>144</v>
      </c>
      <c r="J237" s="144" t="s">
        <v>712</v>
      </c>
      <c r="K237" s="89">
        <v>1355000</v>
      </c>
      <c r="L237" s="27">
        <v>0</v>
      </c>
      <c r="M237" s="28">
        <f>SUM(K237+L237)</f>
        <v>1355000</v>
      </c>
      <c r="N237" s="98">
        <v>0</v>
      </c>
      <c r="O237" s="84">
        <v>0</v>
      </c>
      <c r="P237" s="89">
        <f t="shared" si="169"/>
        <v>1522000</v>
      </c>
      <c r="Q237" s="27">
        <f t="shared" si="170"/>
        <v>0</v>
      </c>
      <c r="R237" s="28">
        <f>SUM(P237+Q237)</f>
        <v>1522000</v>
      </c>
      <c r="S237" s="89">
        <f t="shared" si="185"/>
        <v>266.35000000000002</v>
      </c>
      <c r="T237" s="299">
        <f t="shared" si="186"/>
        <v>190.25</v>
      </c>
      <c r="U237" s="27">
        <f t="shared" si="187"/>
        <v>197.86</v>
      </c>
      <c r="V237" s="300">
        <f t="shared" si="188"/>
        <v>143.82899999999998</v>
      </c>
      <c r="W237" s="27">
        <f t="shared" si="189"/>
        <v>86.753999999999991</v>
      </c>
      <c r="X237" s="300">
        <f t="shared" si="190"/>
        <v>70.887150000000005</v>
      </c>
      <c r="Y237" s="301">
        <f>SUM(S237:X237)</f>
        <v>955.93015000000003</v>
      </c>
      <c r="Z237" s="301">
        <f t="shared" si="178"/>
        <v>200.74533149999999</v>
      </c>
      <c r="AA237" s="263"/>
      <c r="AB237" s="263"/>
      <c r="AC237" s="263"/>
      <c r="AD237" s="263"/>
      <c r="AE237" s="263"/>
      <c r="AF237" s="263"/>
      <c r="AG237" s="267"/>
      <c r="AH237" s="263"/>
    </row>
    <row r="238" spans="1:34" s="2" customFormat="1">
      <c r="A238" s="153" t="s">
        <v>468</v>
      </c>
      <c r="B238" s="130" t="s">
        <v>726</v>
      </c>
      <c r="C238" s="21" t="s">
        <v>901</v>
      </c>
      <c r="D238" s="115"/>
      <c r="E238" s="20" t="s">
        <v>52</v>
      </c>
      <c r="F238" s="11" t="s">
        <v>53</v>
      </c>
      <c r="G238" s="127"/>
      <c r="H238" s="13"/>
      <c r="I238" s="12" t="s">
        <v>590</v>
      </c>
      <c r="J238" s="144" t="s">
        <v>712</v>
      </c>
      <c r="K238" s="89">
        <v>3736000</v>
      </c>
      <c r="L238" s="27">
        <v>0</v>
      </c>
      <c r="M238" s="53">
        <f>SUM(K238+L238)</f>
        <v>3736000</v>
      </c>
      <c r="N238" s="98">
        <v>0</v>
      </c>
      <c r="O238" s="84">
        <v>0</v>
      </c>
      <c r="P238" s="89">
        <f t="shared" si="169"/>
        <v>4197000</v>
      </c>
      <c r="Q238" s="27">
        <f t="shared" si="170"/>
        <v>0</v>
      </c>
      <c r="R238" s="53">
        <f>SUM(P238+Q238)</f>
        <v>4197000</v>
      </c>
      <c r="S238" s="298">
        <f t="shared" si="185"/>
        <v>734.47500000000002</v>
      </c>
      <c r="T238" s="299">
        <f t="shared" si="186"/>
        <v>524.625</v>
      </c>
      <c r="U238" s="27">
        <f t="shared" si="187"/>
        <v>545.61</v>
      </c>
      <c r="V238" s="300">
        <f t="shared" si="188"/>
        <v>396.61649999999997</v>
      </c>
      <c r="W238" s="27">
        <f t="shared" si="189"/>
        <v>239.22900000000001</v>
      </c>
      <c r="X238" s="300">
        <f t="shared" si="190"/>
        <v>195.47527499999998</v>
      </c>
      <c r="Y238" s="301">
        <f t="shared" ref="Y238:Y239" si="191">SUM(S238:X238)</f>
        <v>2636.0307749999997</v>
      </c>
      <c r="Z238" s="301">
        <f t="shared" si="178"/>
        <v>553.56646274999991</v>
      </c>
      <c r="AA238" s="263"/>
      <c r="AB238" s="263"/>
      <c r="AC238" s="263"/>
      <c r="AD238" s="263"/>
      <c r="AE238" s="263"/>
      <c r="AF238" s="263"/>
      <c r="AG238" s="267"/>
      <c r="AH238" s="263"/>
    </row>
    <row r="239" spans="1:34" s="2" customFormat="1">
      <c r="A239" s="153" t="s">
        <v>714</v>
      </c>
      <c r="B239" s="147" t="s">
        <v>719</v>
      </c>
      <c r="C239" s="21" t="s">
        <v>902</v>
      </c>
      <c r="D239" s="115"/>
      <c r="E239" s="20"/>
      <c r="F239" s="11"/>
      <c r="G239" s="127"/>
      <c r="H239" s="13"/>
      <c r="I239" s="12"/>
      <c r="J239" s="144" t="s">
        <v>712</v>
      </c>
      <c r="K239" s="89">
        <v>2424000</v>
      </c>
      <c r="L239" s="27"/>
      <c r="M239" s="53"/>
      <c r="N239" s="98">
        <v>0</v>
      </c>
      <c r="O239" s="84">
        <v>0</v>
      </c>
      <c r="P239" s="89">
        <f t="shared" si="169"/>
        <v>2723000</v>
      </c>
      <c r="Q239" s="27">
        <f t="shared" si="170"/>
        <v>0</v>
      </c>
      <c r="R239" s="53">
        <f>SUM(P239+Q239)</f>
        <v>2723000</v>
      </c>
      <c r="S239" s="298">
        <f t="shared" si="185"/>
        <v>476.52499999999992</v>
      </c>
      <c r="T239" s="299">
        <f t="shared" si="186"/>
        <v>340.375</v>
      </c>
      <c r="U239" s="27">
        <f t="shared" si="187"/>
        <v>353.99</v>
      </c>
      <c r="V239" s="300">
        <f t="shared" si="188"/>
        <v>257.32350000000002</v>
      </c>
      <c r="W239" s="27">
        <f t="shared" si="189"/>
        <v>155.21099999999998</v>
      </c>
      <c r="X239" s="300">
        <f t="shared" si="190"/>
        <v>126.823725</v>
      </c>
      <c r="Y239" s="301">
        <f t="shared" si="191"/>
        <v>1710.2482249999998</v>
      </c>
      <c r="Z239" s="301">
        <f t="shared" si="178"/>
        <v>359.15212724999992</v>
      </c>
      <c r="AA239" s="263"/>
      <c r="AB239" s="263"/>
      <c r="AC239" s="263"/>
      <c r="AD239" s="263"/>
      <c r="AE239" s="263"/>
      <c r="AF239" s="263"/>
      <c r="AG239" s="267"/>
      <c r="AH239" s="263"/>
    </row>
    <row r="240" spans="1:34" s="2" customFormat="1">
      <c r="A240" s="153" t="s">
        <v>382</v>
      </c>
      <c r="B240" s="21" t="s">
        <v>383</v>
      </c>
      <c r="C240" s="21" t="s">
        <v>966</v>
      </c>
      <c r="D240" s="115" t="s">
        <v>582</v>
      </c>
      <c r="E240" s="20" t="s">
        <v>80</v>
      </c>
      <c r="F240" s="11" t="s">
        <v>81</v>
      </c>
      <c r="G240" s="127"/>
      <c r="H240" s="13"/>
      <c r="I240" s="12" t="s">
        <v>376</v>
      </c>
      <c r="J240" s="144" t="s">
        <v>712</v>
      </c>
      <c r="K240" s="89">
        <v>1274000</v>
      </c>
      <c r="L240" s="27">
        <v>0</v>
      </c>
      <c r="M240" s="28">
        <f t="shared" si="168"/>
        <v>1274000</v>
      </c>
      <c r="N240" s="98">
        <v>0</v>
      </c>
      <c r="O240" s="84">
        <v>0</v>
      </c>
      <c r="P240" s="89">
        <f t="shared" si="169"/>
        <v>1431000</v>
      </c>
      <c r="Q240" s="27">
        <f t="shared" si="170"/>
        <v>0</v>
      </c>
      <c r="R240" s="28">
        <f t="shared" si="162"/>
        <v>1431000</v>
      </c>
      <c r="S240" s="89">
        <f t="shared" si="185"/>
        <v>250.42499999999998</v>
      </c>
      <c r="T240" s="299">
        <f t="shared" si="186"/>
        <v>178.875</v>
      </c>
      <c r="U240" s="27">
        <f t="shared" si="187"/>
        <v>186.03</v>
      </c>
      <c r="V240" s="300">
        <f t="shared" si="188"/>
        <v>135.2295</v>
      </c>
      <c r="W240" s="27">
        <f t="shared" si="189"/>
        <v>81.566999999999993</v>
      </c>
      <c r="X240" s="300">
        <f t="shared" si="190"/>
        <v>66.648824999999988</v>
      </c>
      <c r="Y240" s="301">
        <f t="shared" si="177"/>
        <v>898.77532499999995</v>
      </c>
      <c r="Z240" s="301">
        <f t="shared" si="178"/>
        <v>188.74281824999997</v>
      </c>
      <c r="AA240" s="263"/>
      <c r="AB240" s="263"/>
      <c r="AC240" s="263"/>
      <c r="AD240" s="263"/>
      <c r="AE240" s="263"/>
      <c r="AF240" s="263"/>
      <c r="AG240" s="267"/>
      <c r="AH240" s="263"/>
    </row>
    <row r="241" spans="1:34" s="2" customFormat="1">
      <c r="A241" s="154" t="s">
        <v>675</v>
      </c>
      <c r="B241" s="154" t="s">
        <v>711</v>
      </c>
      <c r="C241" s="21" t="s">
        <v>903</v>
      </c>
      <c r="D241" s="115"/>
      <c r="E241" s="20"/>
      <c r="F241" s="11"/>
      <c r="G241" s="127"/>
      <c r="H241" s="13"/>
      <c r="I241" s="12"/>
      <c r="J241" s="144" t="s">
        <v>713</v>
      </c>
      <c r="K241" s="89">
        <v>135000</v>
      </c>
      <c r="L241" s="27">
        <v>0</v>
      </c>
      <c r="M241" s="53"/>
      <c r="N241" s="98">
        <v>0</v>
      </c>
      <c r="O241" s="84">
        <v>0</v>
      </c>
      <c r="P241" s="89">
        <f t="shared" si="169"/>
        <v>149000</v>
      </c>
      <c r="Q241" s="27">
        <f t="shared" si="170"/>
        <v>0</v>
      </c>
      <c r="R241" s="28">
        <f t="shared" si="162"/>
        <v>149000</v>
      </c>
      <c r="S241" s="89">
        <f t="shared" si="185"/>
        <v>26.074999999999999</v>
      </c>
      <c r="T241" s="299">
        <f t="shared" si="186"/>
        <v>18.625</v>
      </c>
      <c r="U241" s="27">
        <f t="shared" si="187"/>
        <v>19.37</v>
      </c>
      <c r="V241" s="300">
        <f t="shared" si="188"/>
        <v>14.080499999999997</v>
      </c>
      <c r="W241" s="27">
        <f t="shared" si="189"/>
        <v>8.4930000000000003</v>
      </c>
      <c r="X241" s="300">
        <f t="shared" si="190"/>
        <v>6.9396749999999994</v>
      </c>
      <c r="Y241" s="301">
        <f t="shared" si="177"/>
        <v>93.583174999999997</v>
      </c>
      <c r="Z241" s="301">
        <f t="shared" si="178"/>
        <v>19.652466749999999</v>
      </c>
      <c r="AA241" s="263"/>
      <c r="AB241" s="263"/>
      <c r="AC241" s="263"/>
      <c r="AD241" s="263"/>
      <c r="AE241" s="263"/>
      <c r="AF241" s="263"/>
      <c r="AG241" s="267"/>
      <c r="AH241" s="263"/>
    </row>
    <row r="242" spans="1:34" s="2" customFormat="1">
      <c r="A242" s="154" t="s">
        <v>676</v>
      </c>
      <c r="B242" s="154" t="s">
        <v>711</v>
      </c>
      <c r="C242" s="21" t="s">
        <v>903</v>
      </c>
      <c r="D242" s="115"/>
      <c r="E242" s="20"/>
      <c r="F242" s="11"/>
      <c r="G242" s="127"/>
      <c r="H242" s="13"/>
      <c r="I242" s="12"/>
      <c r="J242" s="144" t="s">
        <v>713</v>
      </c>
      <c r="K242" s="89">
        <v>135000</v>
      </c>
      <c r="L242" s="27">
        <v>0</v>
      </c>
      <c r="M242" s="53"/>
      <c r="N242" s="98">
        <v>0</v>
      </c>
      <c r="O242" s="84">
        <v>0</v>
      </c>
      <c r="P242" s="89">
        <f t="shared" si="169"/>
        <v>149000</v>
      </c>
      <c r="Q242" s="27">
        <f t="shared" si="170"/>
        <v>0</v>
      </c>
      <c r="R242" s="28">
        <f t="shared" si="162"/>
        <v>149000</v>
      </c>
      <c r="S242" s="89">
        <f t="shared" si="185"/>
        <v>26.074999999999999</v>
      </c>
      <c r="T242" s="299">
        <f t="shared" si="186"/>
        <v>18.625</v>
      </c>
      <c r="U242" s="27">
        <f t="shared" si="187"/>
        <v>19.37</v>
      </c>
      <c r="V242" s="300">
        <f t="shared" si="188"/>
        <v>14.080499999999997</v>
      </c>
      <c r="W242" s="27">
        <f t="shared" si="189"/>
        <v>8.4930000000000003</v>
      </c>
      <c r="X242" s="300">
        <f t="shared" si="190"/>
        <v>6.9396749999999994</v>
      </c>
      <c r="Y242" s="301">
        <f t="shared" si="177"/>
        <v>93.583174999999997</v>
      </c>
      <c r="Z242" s="301">
        <f t="shared" si="178"/>
        <v>19.652466749999999</v>
      </c>
      <c r="AA242" s="263"/>
      <c r="AB242" s="263"/>
      <c r="AC242" s="263"/>
      <c r="AD242" s="263"/>
      <c r="AE242" s="263"/>
      <c r="AF242" s="263"/>
      <c r="AG242" s="267"/>
      <c r="AH242" s="263"/>
    </row>
    <row r="243" spans="1:34" s="2" customFormat="1">
      <c r="A243" s="154" t="s">
        <v>677</v>
      </c>
      <c r="B243" s="154" t="s">
        <v>711</v>
      </c>
      <c r="C243" s="21" t="s">
        <v>903</v>
      </c>
      <c r="D243" s="115"/>
      <c r="E243" s="20"/>
      <c r="F243" s="11"/>
      <c r="G243" s="127"/>
      <c r="H243" s="13"/>
      <c r="I243" s="12"/>
      <c r="J243" s="144" t="s">
        <v>713</v>
      </c>
      <c r="K243" s="89">
        <v>135000</v>
      </c>
      <c r="L243" s="27">
        <v>0</v>
      </c>
      <c r="M243" s="53"/>
      <c r="N243" s="98">
        <v>0</v>
      </c>
      <c r="O243" s="84">
        <v>0</v>
      </c>
      <c r="P243" s="89">
        <f t="shared" si="169"/>
        <v>149000</v>
      </c>
      <c r="Q243" s="27">
        <f t="shared" si="170"/>
        <v>0</v>
      </c>
      <c r="R243" s="28">
        <f t="shared" si="162"/>
        <v>149000</v>
      </c>
      <c r="S243" s="89">
        <f t="shared" si="185"/>
        <v>26.074999999999999</v>
      </c>
      <c r="T243" s="299">
        <f t="shared" si="186"/>
        <v>18.625</v>
      </c>
      <c r="U243" s="27">
        <f t="shared" si="187"/>
        <v>19.37</v>
      </c>
      <c r="V243" s="300">
        <f t="shared" si="188"/>
        <v>14.080499999999997</v>
      </c>
      <c r="W243" s="27">
        <f t="shared" si="189"/>
        <v>8.4930000000000003</v>
      </c>
      <c r="X243" s="300">
        <f t="shared" si="190"/>
        <v>6.9396749999999994</v>
      </c>
      <c r="Y243" s="301">
        <f t="shared" si="177"/>
        <v>93.583174999999997</v>
      </c>
      <c r="Z243" s="301">
        <f t="shared" si="178"/>
        <v>19.652466749999999</v>
      </c>
      <c r="AA243" s="263"/>
      <c r="AB243" s="263"/>
      <c r="AC243" s="263"/>
      <c r="AD243" s="263"/>
      <c r="AE243" s="263"/>
      <c r="AF243" s="263"/>
      <c r="AG243" s="267"/>
      <c r="AH243" s="263"/>
    </row>
    <row r="244" spans="1:34" s="2" customFormat="1">
      <c r="A244" s="154" t="s">
        <v>678</v>
      </c>
      <c r="B244" s="154" t="s">
        <v>711</v>
      </c>
      <c r="C244" s="21" t="s">
        <v>903</v>
      </c>
      <c r="D244" s="115"/>
      <c r="E244" s="20"/>
      <c r="F244" s="11"/>
      <c r="G244" s="127"/>
      <c r="H244" s="13"/>
      <c r="I244" s="12"/>
      <c r="J244" s="144" t="s">
        <v>713</v>
      </c>
      <c r="K244" s="89">
        <v>135000</v>
      </c>
      <c r="L244" s="27">
        <v>0</v>
      </c>
      <c r="M244" s="53"/>
      <c r="N244" s="98">
        <v>0</v>
      </c>
      <c r="O244" s="84">
        <v>0</v>
      </c>
      <c r="P244" s="89">
        <f t="shared" si="169"/>
        <v>149000</v>
      </c>
      <c r="Q244" s="27">
        <f t="shared" si="170"/>
        <v>0</v>
      </c>
      <c r="R244" s="28">
        <f t="shared" si="162"/>
        <v>149000</v>
      </c>
      <c r="S244" s="89">
        <f t="shared" si="185"/>
        <v>26.074999999999999</v>
      </c>
      <c r="T244" s="299">
        <f t="shared" si="186"/>
        <v>18.625</v>
      </c>
      <c r="U244" s="27">
        <f t="shared" si="187"/>
        <v>19.37</v>
      </c>
      <c r="V244" s="300">
        <f t="shared" si="188"/>
        <v>14.080499999999997</v>
      </c>
      <c r="W244" s="27">
        <f t="shared" si="189"/>
        <v>8.4930000000000003</v>
      </c>
      <c r="X244" s="300">
        <f t="shared" si="190"/>
        <v>6.9396749999999994</v>
      </c>
      <c r="Y244" s="301">
        <f t="shared" si="177"/>
        <v>93.583174999999997</v>
      </c>
      <c r="Z244" s="301">
        <f t="shared" si="178"/>
        <v>19.652466749999999</v>
      </c>
      <c r="AA244" s="263"/>
      <c r="AB244" s="263"/>
      <c r="AC244" s="263"/>
      <c r="AD244" s="263"/>
      <c r="AE244" s="263"/>
      <c r="AF244" s="263"/>
      <c r="AG244" s="267"/>
      <c r="AH244" s="263"/>
    </row>
    <row r="245" spans="1:34" s="2" customFormat="1">
      <c r="A245" s="154" t="s">
        <v>679</v>
      </c>
      <c r="B245" s="154" t="s">
        <v>711</v>
      </c>
      <c r="C245" s="21" t="s">
        <v>903</v>
      </c>
      <c r="D245" s="115"/>
      <c r="E245" s="20"/>
      <c r="F245" s="11"/>
      <c r="G245" s="127"/>
      <c r="H245" s="13"/>
      <c r="I245" s="12"/>
      <c r="J245" s="144" t="s">
        <v>713</v>
      </c>
      <c r="K245" s="89">
        <v>135000</v>
      </c>
      <c r="L245" s="27">
        <v>0</v>
      </c>
      <c r="M245" s="53"/>
      <c r="N245" s="98">
        <v>0</v>
      </c>
      <c r="O245" s="84">
        <v>0</v>
      </c>
      <c r="P245" s="89">
        <f t="shared" si="169"/>
        <v>149000</v>
      </c>
      <c r="Q245" s="27">
        <f t="shared" si="170"/>
        <v>0</v>
      </c>
      <c r="R245" s="28">
        <f t="shared" si="162"/>
        <v>149000</v>
      </c>
      <c r="S245" s="89">
        <f t="shared" si="185"/>
        <v>26.074999999999999</v>
      </c>
      <c r="T245" s="299">
        <f t="shared" si="186"/>
        <v>18.625</v>
      </c>
      <c r="U245" s="27">
        <f t="shared" si="187"/>
        <v>19.37</v>
      </c>
      <c r="V245" s="300">
        <f t="shared" si="188"/>
        <v>14.080499999999997</v>
      </c>
      <c r="W245" s="27">
        <f t="shared" si="189"/>
        <v>8.4930000000000003</v>
      </c>
      <c r="X245" s="300">
        <f t="shared" si="190"/>
        <v>6.9396749999999994</v>
      </c>
      <c r="Y245" s="301">
        <f t="shared" si="177"/>
        <v>93.583174999999997</v>
      </c>
      <c r="Z245" s="301">
        <f t="shared" si="178"/>
        <v>19.652466749999999</v>
      </c>
      <c r="AA245" s="263"/>
      <c r="AB245" s="263"/>
      <c r="AC245" s="263"/>
      <c r="AD245" s="263"/>
      <c r="AE245" s="263"/>
      <c r="AF245" s="263"/>
      <c r="AG245" s="267"/>
      <c r="AH245" s="263"/>
    </row>
    <row r="246" spans="1:34" s="2" customFormat="1">
      <c r="A246" s="154" t="s">
        <v>680</v>
      </c>
      <c r="B246" s="154" t="s">
        <v>711</v>
      </c>
      <c r="C246" s="21" t="s">
        <v>903</v>
      </c>
      <c r="D246" s="115"/>
      <c r="E246" s="20"/>
      <c r="F246" s="11"/>
      <c r="G246" s="127"/>
      <c r="H246" s="13"/>
      <c r="I246" s="12"/>
      <c r="J246" s="144" t="s">
        <v>713</v>
      </c>
      <c r="K246" s="89">
        <v>135000</v>
      </c>
      <c r="L246" s="27">
        <v>0</v>
      </c>
      <c r="M246" s="53"/>
      <c r="N246" s="98">
        <v>0</v>
      </c>
      <c r="O246" s="84">
        <v>0</v>
      </c>
      <c r="P246" s="89">
        <f t="shared" si="169"/>
        <v>149000</v>
      </c>
      <c r="Q246" s="27">
        <f t="shared" si="170"/>
        <v>0</v>
      </c>
      <c r="R246" s="28">
        <f t="shared" si="162"/>
        <v>149000</v>
      </c>
      <c r="S246" s="89">
        <f t="shared" si="185"/>
        <v>26.074999999999999</v>
      </c>
      <c r="T246" s="299">
        <f t="shared" si="186"/>
        <v>18.625</v>
      </c>
      <c r="U246" s="27">
        <f t="shared" si="187"/>
        <v>19.37</v>
      </c>
      <c r="V246" s="300">
        <f t="shared" si="188"/>
        <v>14.080499999999997</v>
      </c>
      <c r="W246" s="27">
        <f t="shared" si="189"/>
        <v>8.4930000000000003</v>
      </c>
      <c r="X246" s="300">
        <f t="shared" si="190"/>
        <v>6.9396749999999994</v>
      </c>
      <c r="Y246" s="301">
        <f t="shared" si="177"/>
        <v>93.583174999999997</v>
      </c>
      <c r="Z246" s="301">
        <f t="shared" si="178"/>
        <v>19.652466749999999</v>
      </c>
      <c r="AA246" s="263"/>
      <c r="AB246" s="263"/>
      <c r="AC246" s="263"/>
      <c r="AD246" s="263"/>
      <c r="AE246" s="263"/>
      <c r="AF246" s="263"/>
      <c r="AG246" s="267"/>
      <c r="AH246" s="263"/>
    </row>
    <row r="247" spans="1:34" s="2" customFormat="1">
      <c r="A247" s="154" t="s">
        <v>681</v>
      </c>
      <c r="B247" s="154" t="s">
        <v>711</v>
      </c>
      <c r="C247" s="21" t="s">
        <v>903</v>
      </c>
      <c r="D247" s="115"/>
      <c r="E247" s="20"/>
      <c r="F247" s="11"/>
      <c r="G247" s="127"/>
      <c r="H247" s="13"/>
      <c r="I247" s="12"/>
      <c r="J247" s="144" t="s">
        <v>713</v>
      </c>
      <c r="K247" s="89">
        <v>133000</v>
      </c>
      <c r="L247" s="27">
        <v>0</v>
      </c>
      <c r="M247" s="53"/>
      <c r="N247" s="98">
        <v>0</v>
      </c>
      <c r="O247" s="84">
        <v>0</v>
      </c>
      <c r="P247" s="89">
        <f t="shared" si="169"/>
        <v>147000</v>
      </c>
      <c r="Q247" s="27">
        <f t="shared" si="170"/>
        <v>0</v>
      </c>
      <c r="R247" s="28">
        <f t="shared" si="162"/>
        <v>147000</v>
      </c>
      <c r="S247" s="89">
        <f t="shared" si="185"/>
        <v>25.725000000000001</v>
      </c>
      <c r="T247" s="299">
        <f t="shared" si="186"/>
        <v>18.375</v>
      </c>
      <c r="U247" s="27">
        <f t="shared" si="187"/>
        <v>19.11</v>
      </c>
      <c r="V247" s="300">
        <f t="shared" si="188"/>
        <v>13.891499999999999</v>
      </c>
      <c r="W247" s="27">
        <f t="shared" si="189"/>
        <v>8.3790000000000013</v>
      </c>
      <c r="X247" s="300">
        <f t="shared" si="190"/>
        <v>6.8465250000000006</v>
      </c>
      <c r="Y247" s="301">
        <f t="shared" si="177"/>
        <v>92.327025000000006</v>
      </c>
      <c r="Z247" s="301">
        <f t="shared" si="178"/>
        <v>19.388675250000002</v>
      </c>
      <c r="AA247" s="263"/>
      <c r="AB247" s="263"/>
      <c r="AC247" s="263"/>
      <c r="AD247" s="263"/>
      <c r="AE247" s="263"/>
      <c r="AF247" s="263"/>
      <c r="AG247" s="267"/>
      <c r="AH247" s="263"/>
    </row>
    <row r="248" spans="1:34" s="2" customFormat="1">
      <c r="A248" s="154" t="s">
        <v>682</v>
      </c>
      <c r="B248" s="154" t="s">
        <v>711</v>
      </c>
      <c r="C248" s="21" t="s">
        <v>903</v>
      </c>
      <c r="D248" s="115"/>
      <c r="E248" s="20"/>
      <c r="F248" s="11"/>
      <c r="G248" s="127"/>
      <c r="H248" s="13"/>
      <c r="I248" s="12"/>
      <c r="J248" s="144" t="s">
        <v>713</v>
      </c>
      <c r="K248" s="89">
        <v>133000</v>
      </c>
      <c r="L248" s="27">
        <v>0</v>
      </c>
      <c r="M248" s="53"/>
      <c r="N248" s="98">
        <v>0</v>
      </c>
      <c r="O248" s="84">
        <v>0</v>
      </c>
      <c r="P248" s="89">
        <f t="shared" si="169"/>
        <v>147000</v>
      </c>
      <c r="Q248" s="27">
        <f t="shared" si="170"/>
        <v>0</v>
      </c>
      <c r="R248" s="28">
        <f t="shared" si="162"/>
        <v>147000</v>
      </c>
      <c r="S248" s="89">
        <f t="shared" si="185"/>
        <v>25.725000000000001</v>
      </c>
      <c r="T248" s="299">
        <f t="shared" si="186"/>
        <v>18.375</v>
      </c>
      <c r="U248" s="27">
        <f t="shared" si="187"/>
        <v>19.11</v>
      </c>
      <c r="V248" s="300">
        <f t="shared" si="188"/>
        <v>13.891499999999999</v>
      </c>
      <c r="W248" s="27">
        <f t="shared" si="189"/>
        <v>8.3790000000000013</v>
      </c>
      <c r="X248" s="300">
        <f t="shared" si="190"/>
        <v>6.8465250000000006</v>
      </c>
      <c r="Y248" s="301">
        <f t="shared" si="177"/>
        <v>92.327025000000006</v>
      </c>
      <c r="Z248" s="301">
        <f t="shared" si="178"/>
        <v>19.388675250000002</v>
      </c>
      <c r="AA248" s="263"/>
      <c r="AB248" s="263"/>
      <c r="AC248" s="263"/>
      <c r="AD248" s="263"/>
      <c r="AE248" s="263"/>
      <c r="AF248" s="263"/>
      <c r="AG248" s="267"/>
      <c r="AH248" s="263"/>
    </row>
    <row r="249" spans="1:34" s="2" customFormat="1">
      <c r="A249" s="154" t="s">
        <v>683</v>
      </c>
      <c r="B249" s="154" t="s">
        <v>711</v>
      </c>
      <c r="C249" s="21" t="s">
        <v>903</v>
      </c>
      <c r="D249" s="115"/>
      <c r="E249" s="20"/>
      <c r="F249" s="11"/>
      <c r="G249" s="127"/>
      <c r="H249" s="13"/>
      <c r="I249" s="12"/>
      <c r="J249" s="144" t="s">
        <v>713</v>
      </c>
      <c r="K249" s="89">
        <v>133000</v>
      </c>
      <c r="L249" s="27">
        <v>0</v>
      </c>
      <c r="M249" s="53"/>
      <c r="N249" s="98">
        <v>0</v>
      </c>
      <c r="O249" s="84">
        <v>0</v>
      </c>
      <c r="P249" s="89">
        <f t="shared" si="169"/>
        <v>147000</v>
      </c>
      <c r="Q249" s="27">
        <f t="shared" si="170"/>
        <v>0</v>
      </c>
      <c r="R249" s="28">
        <f t="shared" si="162"/>
        <v>147000</v>
      </c>
      <c r="S249" s="89">
        <f t="shared" si="185"/>
        <v>25.725000000000001</v>
      </c>
      <c r="T249" s="299">
        <f t="shared" si="186"/>
        <v>18.375</v>
      </c>
      <c r="U249" s="27">
        <f t="shared" si="187"/>
        <v>19.11</v>
      </c>
      <c r="V249" s="300">
        <f t="shared" si="188"/>
        <v>13.891499999999999</v>
      </c>
      <c r="W249" s="27">
        <f t="shared" si="189"/>
        <v>8.3790000000000013</v>
      </c>
      <c r="X249" s="300">
        <f t="shared" si="190"/>
        <v>6.8465250000000006</v>
      </c>
      <c r="Y249" s="301">
        <f t="shared" si="177"/>
        <v>92.327025000000006</v>
      </c>
      <c r="Z249" s="301">
        <f t="shared" si="178"/>
        <v>19.388675250000002</v>
      </c>
      <c r="AA249" s="263"/>
      <c r="AB249" s="263"/>
      <c r="AC249" s="263"/>
      <c r="AD249" s="263"/>
      <c r="AE249" s="263"/>
      <c r="AF249" s="263"/>
      <c r="AG249" s="267"/>
      <c r="AH249" s="263"/>
    </row>
    <row r="250" spans="1:34" s="2" customFormat="1">
      <c r="A250" s="154" t="s">
        <v>684</v>
      </c>
      <c r="B250" s="154" t="s">
        <v>711</v>
      </c>
      <c r="C250" s="21" t="s">
        <v>903</v>
      </c>
      <c r="D250" s="115"/>
      <c r="E250" s="20"/>
      <c r="F250" s="11"/>
      <c r="G250" s="127"/>
      <c r="H250" s="13"/>
      <c r="I250" s="12"/>
      <c r="J250" s="144" t="s">
        <v>713</v>
      </c>
      <c r="K250" s="89">
        <v>136000</v>
      </c>
      <c r="L250" s="27">
        <v>0</v>
      </c>
      <c r="M250" s="53"/>
      <c r="N250" s="98">
        <v>0</v>
      </c>
      <c r="O250" s="84">
        <v>0</v>
      </c>
      <c r="P250" s="89">
        <f t="shared" si="169"/>
        <v>150000</v>
      </c>
      <c r="Q250" s="27">
        <f t="shared" si="170"/>
        <v>0</v>
      </c>
      <c r="R250" s="28">
        <f t="shared" si="162"/>
        <v>150000</v>
      </c>
      <c r="S250" s="89">
        <f t="shared" si="185"/>
        <v>26.25</v>
      </c>
      <c r="T250" s="299">
        <f t="shared" si="186"/>
        <v>18.75</v>
      </c>
      <c r="U250" s="27">
        <f t="shared" si="187"/>
        <v>19.5</v>
      </c>
      <c r="V250" s="300">
        <f t="shared" si="188"/>
        <v>14.174999999999999</v>
      </c>
      <c r="W250" s="27">
        <f t="shared" si="189"/>
        <v>8.5499999999999989</v>
      </c>
      <c r="X250" s="300">
        <f t="shared" si="190"/>
        <v>6.9862500000000001</v>
      </c>
      <c r="Y250" s="301">
        <f t="shared" si="177"/>
        <v>94.211249999999993</v>
      </c>
      <c r="Z250" s="301">
        <f t="shared" si="178"/>
        <v>19.784362499999997</v>
      </c>
      <c r="AA250" s="263"/>
      <c r="AB250" s="263"/>
      <c r="AC250" s="263"/>
      <c r="AD250" s="263"/>
      <c r="AE250" s="263"/>
      <c r="AF250" s="263"/>
      <c r="AG250" s="267"/>
      <c r="AH250" s="263"/>
    </row>
    <row r="251" spans="1:34" s="2" customFormat="1">
      <c r="A251" s="154" t="s">
        <v>685</v>
      </c>
      <c r="B251" s="154" t="s">
        <v>711</v>
      </c>
      <c r="C251" s="21" t="s">
        <v>903</v>
      </c>
      <c r="D251" s="115"/>
      <c r="E251" s="20"/>
      <c r="F251" s="11"/>
      <c r="G251" s="127"/>
      <c r="H251" s="13"/>
      <c r="I251" s="12"/>
      <c r="J251" s="144" t="s">
        <v>713</v>
      </c>
      <c r="K251" s="89">
        <v>136000</v>
      </c>
      <c r="L251" s="27">
        <v>0</v>
      </c>
      <c r="M251" s="53"/>
      <c r="N251" s="98">
        <v>0</v>
      </c>
      <c r="O251" s="84">
        <v>0</v>
      </c>
      <c r="P251" s="89">
        <f t="shared" si="169"/>
        <v>150000</v>
      </c>
      <c r="Q251" s="27">
        <f t="shared" si="170"/>
        <v>0</v>
      </c>
      <c r="R251" s="28">
        <f t="shared" si="162"/>
        <v>150000</v>
      </c>
      <c r="S251" s="89">
        <f t="shared" si="185"/>
        <v>26.25</v>
      </c>
      <c r="T251" s="299">
        <f t="shared" si="186"/>
        <v>18.75</v>
      </c>
      <c r="U251" s="27">
        <f t="shared" si="187"/>
        <v>19.5</v>
      </c>
      <c r="V251" s="300">
        <f t="shared" si="188"/>
        <v>14.174999999999999</v>
      </c>
      <c r="W251" s="27">
        <f t="shared" si="189"/>
        <v>8.5499999999999989</v>
      </c>
      <c r="X251" s="300">
        <f t="shared" si="190"/>
        <v>6.9862500000000001</v>
      </c>
      <c r="Y251" s="301">
        <f t="shared" si="177"/>
        <v>94.211249999999993</v>
      </c>
      <c r="Z251" s="301">
        <f t="shared" si="178"/>
        <v>19.784362499999997</v>
      </c>
      <c r="AA251" s="263"/>
      <c r="AB251" s="263"/>
      <c r="AC251" s="263"/>
      <c r="AD251" s="263"/>
      <c r="AE251" s="263"/>
      <c r="AF251" s="263"/>
      <c r="AG251" s="267"/>
      <c r="AH251" s="263"/>
    </row>
    <row r="252" spans="1:34" s="2" customFormat="1">
      <c r="A252" s="154" t="s">
        <v>686</v>
      </c>
      <c r="B252" s="154" t="s">
        <v>711</v>
      </c>
      <c r="C252" s="21" t="s">
        <v>903</v>
      </c>
      <c r="D252" s="115"/>
      <c r="E252" s="20"/>
      <c r="F252" s="11"/>
      <c r="G252" s="127"/>
      <c r="H252" s="13"/>
      <c r="I252" s="12"/>
      <c r="J252" s="144" t="s">
        <v>713</v>
      </c>
      <c r="K252" s="89">
        <v>133000</v>
      </c>
      <c r="L252" s="27">
        <v>0</v>
      </c>
      <c r="M252" s="53"/>
      <c r="N252" s="98">
        <v>0</v>
      </c>
      <c r="O252" s="84">
        <v>0</v>
      </c>
      <c r="P252" s="89">
        <f t="shared" si="169"/>
        <v>147000</v>
      </c>
      <c r="Q252" s="27">
        <f t="shared" si="170"/>
        <v>0</v>
      </c>
      <c r="R252" s="28">
        <f t="shared" si="162"/>
        <v>147000</v>
      </c>
      <c r="S252" s="89">
        <f t="shared" si="185"/>
        <v>25.725000000000001</v>
      </c>
      <c r="T252" s="299">
        <f t="shared" si="186"/>
        <v>18.375</v>
      </c>
      <c r="U252" s="27">
        <f t="shared" si="187"/>
        <v>19.11</v>
      </c>
      <c r="V252" s="300">
        <f t="shared" si="188"/>
        <v>13.891499999999999</v>
      </c>
      <c r="W252" s="27">
        <f t="shared" si="189"/>
        <v>8.3790000000000013</v>
      </c>
      <c r="X252" s="300">
        <f t="shared" si="190"/>
        <v>6.8465250000000006</v>
      </c>
      <c r="Y252" s="301">
        <f t="shared" si="177"/>
        <v>92.327025000000006</v>
      </c>
      <c r="Z252" s="301">
        <f t="shared" si="178"/>
        <v>19.388675250000002</v>
      </c>
      <c r="AA252" s="263"/>
      <c r="AB252" s="263"/>
      <c r="AC252" s="263"/>
      <c r="AD252" s="263"/>
      <c r="AE252" s="263"/>
      <c r="AF252" s="263"/>
      <c r="AG252" s="267"/>
      <c r="AH252" s="263"/>
    </row>
    <row r="253" spans="1:34" s="2" customFormat="1">
      <c r="A253" s="154" t="s">
        <v>687</v>
      </c>
      <c r="B253" s="154" t="s">
        <v>711</v>
      </c>
      <c r="C253" s="21" t="s">
        <v>903</v>
      </c>
      <c r="D253" s="115"/>
      <c r="E253" s="20"/>
      <c r="F253" s="11"/>
      <c r="G253" s="127"/>
      <c r="H253" s="13"/>
      <c r="I253" s="12"/>
      <c r="J253" s="144" t="s">
        <v>713</v>
      </c>
      <c r="K253" s="89">
        <v>130000</v>
      </c>
      <c r="L253" s="27">
        <v>0</v>
      </c>
      <c r="M253" s="53"/>
      <c r="N253" s="98">
        <v>0</v>
      </c>
      <c r="O253" s="84">
        <v>0</v>
      </c>
      <c r="P253" s="89">
        <f t="shared" si="169"/>
        <v>144000</v>
      </c>
      <c r="Q253" s="27">
        <f t="shared" si="170"/>
        <v>0</v>
      </c>
      <c r="R253" s="28">
        <f t="shared" si="162"/>
        <v>144000</v>
      </c>
      <c r="S253" s="89">
        <f t="shared" si="185"/>
        <v>25.2</v>
      </c>
      <c r="T253" s="299">
        <f t="shared" si="186"/>
        <v>18</v>
      </c>
      <c r="U253" s="27">
        <f t="shared" si="187"/>
        <v>18.72</v>
      </c>
      <c r="V253" s="300">
        <f t="shared" si="188"/>
        <v>13.608000000000001</v>
      </c>
      <c r="W253" s="27">
        <f t="shared" si="189"/>
        <v>8.2080000000000002</v>
      </c>
      <c r="X253" s="300">
        <f t="shared" si="190"/>
        <v>6.7068000000000003</v>
      </c>
      <c r="Y253" s="301">
        <f t="shared" si="177"/>
        <v>90.442800000000005</v>
      </c>
      <c r="Z253" s="301">
        <f t="shared" si="178"/>
        <v>18.992988</v>
      </c>
      <c r="AA253" s="263"/>
      <c r="AB253" s="263"/>
      <c r="AC253" s="263"/>
      <c r="AD253" s="263"/>
      <c r="AE253" s="263"/>
      <c r="AF253" s="263"/>
      <c r="AG253" s="267"/>
      <c r="AH253" s="263"/>
    </row>
    <row r="254" spans="1:34" s="2" customFormat="1">
      <c r="A254" s="154" t="s">
        <v>688</v>
      </c>
      <c r="B254" s="154" t="s">
        <v>711</v>
      </c>
      <c r="C254" s="21" t="s">
        <v>903</v>
      </c>
      <c r="D254" s="115"/>
      <c r="E254" s="20"/>
      <c r="F254" s="11"/>
      <c r="G254" s="127"/>
      <c r="H254" s="13"/>
      <c r="I254" s="12"/>
      <c r="J254" s="144" t="s">
        <v>713</v>
      </c>
      <c r="K254" s="89">
        <v>130000</v>
      </c>
      <c r="L254" s="27">
        <v>0</v>
      </c>
      <c r="M254" s="53"/>
      <c r="N254" s="98">
        <v>0</v>
      </c>
      <c r="O254" s="84">
        <v>0</v>
      </c>
      <c r="P254" s="89">
        <f t="shared" si="169"/>
        <v>144000</v>
      </c>
      <c r="Q254" s="27">
        <f t="shared" si="170"/>
        <v>0</v>
      </c>
      <c r="R254" s="28">
        <f t="shared" si="162"/>
        <v>144000</v>
      </c>
      <c r="S254" s="89">
        <f t="shared" si="185"/>
        <v>25.2</v>
      </c>
      <c r="T254" s="299">
        <f t="shared" si="186"/>
        <v>18</v>
      </c>
      <c r="U254" s="27">
        <f t="shared" si="187"/>
        <v>18.72</v>
      </c>
      <c r="V254" s="300">
        <f t="shared" si="188"/>
        <v>13.608000000000001</v>
      </c>
      <c r="W254" s="27">
        <f t="shared" si="189"/>
        <v>8.2080000000000002</v>
      </c>
      <c r="X254" s="300">
        <f t="shared" si="190"/>
        <v>6.7068000000000003</v>
      </c>
      <c r="Y254" s="301">
        <f t="shared" si="177"/>
        <v>90.442800000000005</v>
      </c>
      <c r="Z254" s="301">
        <f t="shared" si="178"/>
        <v>18.992988</v>
      </c>
      <c r="AA254" s="263"/>
      <c r="AB254" s="263"/>
      <c r="AC254" s="263"/>
      <c r="AD254" s="263"/>
      <c r="AE254" s="263"/>
      <c r="AF254" s="263"/>
      <c r="AG254" s="267"/>
      <c r="AH254" s="263"/>
    </row>
    <row r="255" spans="1:34" s="2" customFormat="1">
      <c r="A255" s="154" t="s">
        <v>689</v>
      </c>
      <c r="B255" s="154" t="s">
        <v>711</v>
      </c>
      <c r="C255" s="21" t="s">
        <v>903</v>
      </c>
      <c r="D255" s="115"/>
      <c r="E255" s="20"/>
      <c r="F255" s="11"/>
      <c r="G255" s="127"/>
      <c r="H255" s="13"/>
      <c r="I255" s="12"/>
      <c r="J255" s="144" t="s">
        <v>713</v>
      </c>
      <c r="K255" s="89">
        <v>130000</v>
      </c>
      <c r="L255" s="27">
        <v>0</v>
      </c>
      <c r="M255" s="53"/>
      <c r="N255" s="98">
        <v>0</v>
      </c>
      <c r="O255" s="84">
        <v>0</v>
      </c>
      <c r="P255" s="89">
        <f t="shared" si="169"/>
        <v>144000</v>
      </c>
      <c r="Q255" s="27">
        <f t="shared" si="170"/>
        <v>0</v>
      </c>
      <c r="R255" s="28">
        <f t="shared" si="162"/>
        <v>144000</v>
      </c>
      <c r="S255" s="89">
        <f t="shared" si="185"/>
        <v>25.2</v>
      </c>
      <c r="T255" s="299">
        <f t="shared" si="186"/>
        <v>18</v>
      </c>
      <c r="U255" s="27">
        <f t="shared" si="187"/>
        <v>18.72</v>
      </c>
      <c r="V255" s="300">
        <f t="shared" si="188"/>
        <v>13.608000000000001</v>
      </c>
      <c r="W255" s="27">
        <f t="shared" si="189"/>
        <v>8.2080000000000002</v>
      </c>
      <c r="X255" s="300">
        <f t="shared" si="190"/>
        <v>6.7068000000000003</v>
      </c>
      <c r="Y255" s="301">
        <f t="shared" si="177"/>
        <v>90.442800000000005</v>
      </c>
      <c r="Z255" s="301">
        <f t="shared" si="178"/>
        <v>18.992988</v>
      </c>
      <c r="AA255" s="263"/>
      <c r="AB255" s="263"/>
      <c r="AC255" s="263"/>
      <c r="AD255" s="263"/>
      <c r="AE255" s="263"/>
      <c r="AF255" s="263"/>
      <c r="AG255" s="267"/>
      <c r="AH255" s="263"/>
    </row>
    <row r="256" spans="1:34" s="2" customFormat="1">
      <c r="A256" s="154" t="s">
        <v>690</v>
      </c>
      <c r="B256" s="154" t="s">
        <v>711</v>
      </c>
      <c r="C256" s="21" t="s">
        <v>903</v>
      </c>
      <c r="D256" s="115"/>
      <c r="E256" s="20"/>
      <c r="F256" s="11"/>
      <c r="G256" s="127"/>
      <c r="H256" s="13"/>
      <c r="I256" s="12"/>
      <c r="J256" s="144" t="s">
        <v>713</v>
      </c>
      <c r="K256" s="89">
        <v>130000</v>
      </c>
      <c r="L256" s="27">
        <v>0</v>
      </c>
      <c r="M256" s="53"/>
      <c r="N256" s="98">
        <v>0</v>
      </c>
      <c r="O256" s="84">
        <v>0</v>
      </c>
      <c r="P256" s="89">
        <f t="shared" si="169"/>
        <v>144000</v>
      </c>
      <c r="Q256" s="27">
        <f t="shared" si="170"/>
        <v>0</v>
      </c>
      <c r="R256" s="28">
        <f t="shared" si="162"/>
        <v>144000</v>
      </c>
      <c r="S256" s="89">
        <f t="shared" si="185"/>
        <v>25.2</v>
      </c>
      <c r="T256" s="299">
        <f t="shared" si="186"/>
        <v>18</v>
      </c>
      <c r="U256" s="27">
        <f t="shared" si="187"/>
        <v>18.72</v>
      </c>
      <c r="V256" s="300">
        <f t="shared" si="188"/>
        <v>13.608000000000001</v>
      </c>
      <c r="W256" s="27">
        <f t="shared" si="189"/>
        <v>8.2080000000000002</v>
      </c>
      <c r="X256" s="300">
        <f t="shared" si="190"/>
        <v>6.7068000000000003</v>
      </c>
      <c r="Y256" s="301">
        <f t="shared" si="177"/>
        <v>90.442800000000005</v>
      </c>
      <c r="Z256" s="301">
        <f t="shared" si="178"/>
        <v>18.992988</v>
      </c>
      <c r="AA256" s="263"/>
      <c r="AB256" s="263"/>
      <c r="AC256" s="263"/>
      <c r="AD256" s="263"/>
      <c r="AE256" s="263"/>
      <c r="AF256" s="263"/>
      <c r="AG256" s="267"/>
      <c r="AH256" s="263"/>
    </row>
    <row r="257" spans="1:34" s="2" customFormat="1">
      <c r="A257" s="154" t="s">
        <v>691</v>
      </c>
      <c r="B257" s="154" t="s">
        <v>711</v>
      </c>
      <c r="C257" s="21" t="s">
        <v>903</v>
      </c>
      <c r="D257" s="115"/>
      <c r="E257" s="20"/>
      <c r="F257" s="11"/>
      <c r="G257" s="127"/>
      <c r="H257" s="13"/>
      <c r="I257" s="12"/>
      <c r="J257" s="144" t="s">
        <v>713</v>
      </c>
      <c r="K257" s="89">
        <v>130000</v>
      </c>
      <c r="L257" s="27">
        <v>0</v>
      </c>
      <c r="M257" s="53"/>
      <c r="N257" s="98">
        <v>0</v>
      </c>
      <c r="O257" s="84">
        <v>0</v>
      </c>
      <c r="P257" s="89">
        <f t="shared" si="169"/>
        <v>144000</v>
      </c>
      <c r="Q257" s="27">
        <f t="shared" si="170"/>
        <v>0</v>
      </c>
      <c r="R257" s="28">
        <f t="shared" si="162"/>
        <v>144000</v>
      </c>
      <c r="S257" s="89">
        <f t="shared" si="185"/>
        <v>25.2</v>
      </c>
      <c r="T257" s="299">
        <f t="shared" si="186"/>
        <v>18</v>
      </c>
      <c r="U257" s="27">
        <f t="shared" si="187"/>
        <v>18.72</v>
      </c>
      <c r="V257" s="300">
        <f t="shared" si="188"/>
        <v>13.608000000000001</v>
      </c>
      <c r="W257" s="27">
        <f t="shared" si="189"/>
        <v>8.2080000000000002</v>
      </c>
      <c r="X257" s="300">
        <f t="shared" si="190"/>
        <v>6.7068000000000003</v>
      </c>
      <c r="Y257" s="301">
        <f t="shared" si="177"/>
        <v>90.442800000000005</v>
      </c>
      <c r="Z257" s="301">
        <f t="shared" si="178"/>
        <v>18.992988</v>
      </c>
      <c r="AA257" s="263"/>
      <c r="AB257" s="263"/>
      <c r="AC257" s="263"/>
      <c r="AD257" s="263"/>
      <c r="AE257" s="263"/>
      <c r="AF257" s="263"/>
      <c r="AG257" s="267"/>
      <c r="AH257" s="263"/>
    </row>
    <row r="258" spans="1:34" s="2" customFormat="1">
      <c r="A258" s="154" t="s">
        <v>692</v>
      </c>
      <c r="B258" s="154" t="s">
        <v>711</v>
      </c>
      <c r="C258" s="21" t="s">
        <v>903</v>
      </c>
      <c r="D258" s="115"/>
      <c r="E258" s="20"/>
      <c r="F258" s="11"/>
      <c r="G258" s="127"/>
      <c r="H258" s="13"/>
      <c r="I258" s="12"/>
      <c r="J258" s="144" t="s">
        <v>713</v>
      </c>
      <c r="K258" s="89">
        <v>131000</v>
      </c>
      <c r="L258" s="27">
        <v>0</v>
      </c>
      <c r="M258" s="53"/>
      <c r="N258" s="98">
        <v>0</v>
      </c>
      <c r="O258" s="84">
        <v>0</v>
      </c>
      <c r="P258" s="89">
        <f t="shared" si="169"/>
        <v>145000</v>
      </c>
      <c r="Q258" s="27">
        <f t="shared" si="170"/>
        <v>0</v>
      </c>
      <c r="R258" s="28">
        <f t="shared" si="162"/>
        <v>145000</v>
      </c>
      <c r="S258" s="89">
        <f t="shared" si="185"/>
        <v>25.375</v>
      </c>
      <c r="T258" s="299">
        <f t="shared" si="186"/>
        <v>18.125</v>
      </c>
      <c r="U258" s="27">
        <f t="shared" si="187"/>
        <v>18.850000000000001</v>
      </c>
      <c r="V258" s="300">
        <f t="shared" si="188"/>
        <v>13.702499999999999</v>
      </c>
      <c r="W258" s="27">
        <f t="shared" si="189"/>
        <v>8.2650000000000006</v>
      </c>
      <c r="X258" s="300">
        <f t="shared" si="190"/>
        <v>6.7533750000000001</v>
      </c>
      <c r="Y258" s="301">
        <f t="shared" si="177"/>
        <v>91.070875000000001</v>
      </c>
      <c r="Z258" s="301">
        <f t="shared" si="178"/>
        <v>19.124883749999999</v>
      </c>
      <c r="AA258" s="263"/>
      <c r="AB258" s="263"/>
      <c r="AC258" s="263"/>
      <c r="AD258" s="263"/>
      <c r="AE258" s="263"/>
      <c r="AF258" s="263"/>
      <c r="AG258" s="267"/>
      <c r="AH258" s="263"/>
    </row>
    <row r="259" spans="1:34" s="2" customFormat="1">
      <c r="A259" s="154" t="s">
        <v>693</v>
      </c>
      <c r="B259" s="154" t="s">
        <v>711</v>
      </c>
      <c r="C259" s="21" t="s">
        <v>904</v>
      </c>
      <c r="D259" s="115"/>
      <c r="E259" s="20"/>
      <c r="F259" s="11"/>
      <c r="G259" s="127"/>
      <c r="H259" s="13"/>
      <c r="I259" s="12"/>
      <c r="J259" s="144" t="s">
        <v>713</v>
      </c>
      <c r="K259" s="89">
        <v>129000</v>
      </c>
      <c r="L259" s="27">
        <v>0</v>
      </c>
      <c r="M259" s="53"/>
      <c r="N259" s="98">
        <v>0</v>
      </c>
      <c r="O259" s="84">
        <v>0</v>
      </c>
      <c r="P259" s="89">
        <f t="shared" si="169"/>
        <v>143000</v>
      </c>
      <c r="Q259" s="27">
        <f t="shared" si="170"/>
        <v>0</v>
      </c>
      <c r="R259" s="28">
        <f t="shared" si="162"/>
        <v>143000</v>
      </c>
      <c r="S259" s="89">
        <f t="shared" si="185"/>
        <v>25.024999999999999</v>
      </c>
      <c r="T259" s="299">
        <f t="shared" si="186"/>
        <v>17.875</v>
      </c>
      <c r="U259" s="27">
        <f t="shared" si="187"/>
        <v>18.59</v>
      </c>
      <c r="V259" s="300">
        <f t="shared" si="188"/>
        <v>13.513499999999999</v>
      </c>
      <c r="W259" s="27">
        <f t="shared" si="189"/>
        <v>8.1510000000000016</v>
      </c>
      <c r="X259" s="300">
        <f t="shared" si="190"/>
        <v>6.6602249999999996</v>
      </c>
      <c r="Y259" s="301">
        <f t="shared" si="177"/>
        <v>89.814724999999981</v>
      </c>
      <c r="Z259" s="301">
        <f t="shared" si="178"/>
        <v>18.861092249999995</v>
      </c>
      <c r="AA259" s="263"/>
      <c r="AB259" s="263"/>
      <c r="AC259" s="263"/>
      <c r="AD259" s="263"/>
      <c r="AE259" s="263"/>
      <c r="AF259" s="263"/>
      <c r="AG259" s="267"/>
      <c r="AH259" s="263"/>
    </row>
    <row r="260" spans="1:34" s="2" customFormat="1">
      <c r="A260" s="154" t="s">
        <v>694</v>
      </c>
      <c r="B260" s="154" t="s">
        <v>711</v>
      </c>
      <c r="C260" s="21" t="s">
        <v>904</v>
      </c>
      <c r="D260" s="115"/>
      <c r="E260" s="20"/>
      <c r="F260" s="11"/>
      <c r="G260" s="127"/>
      <c r="H260" s="13"/>
      <c r="I260" s="12"/>
      <c r="J260" s="144" t="s">
        <v>713</v>
      </c>
      <c r="K260" s="89">
        <v>129000</v>
      </c>
      <c r="L260" s="27">
        <v>0</v>
      </c>
      <c r="M260" s="53"/>
      <c r="N260" s="98">
        <v>0</v>
      </c>
      <c r="O260" s="84">
        <v>0</v>
      </c>
      <c r="P260" s="89">
        <f t="shared" si="169"/>
        <v>143000</v>
      </c>
      <c r="Q260" s="27">
        <f t="shared" si="170"/>
        <v>0</v>
      </c>
      <c r="R260" s="28">
        <f t="shared" si="162"/>
        <v>143000</v>
      </c>
      <c r="S260" s="89">
        <f t="shared" si="185"/>
        <v>25.024999999999999</v>
      </c>
      <c r="T260" s="299">
        <f t="shared" si="186"/>
        <v>17.875</v>
      </c>
      <c r="U260" s="27">
        <f t="shared" si="187"/>
        <v>18.59</v>
      </c>
      <c r="V260" s="300">
        <f t="shared" si="188"/>
        <v>13.513499999999999</v>
      </c>
      <c r="W260" s="27">
        <f t="shared" si="189"/>
        <v>8.1510000000000016</v>
      </c>
      <c r="X260" s="300">
        <f t="shared" si="190"/>
        <v>6.6602249999999996</v>
      </c>
      <c r="Y260" s="301">
        <f t="shared" si="177"/>
        <v>89.814724999999981</v>
      </c>
      <c r="Z260" s="301">
        <f t="shared" si="178"/>
        <v>18.861092249999995</v>
      </c>
      <c r="AA260" s="263"/>
      <c r="AB260" s="263"/>
      <c r="AC260" s="263"/>
      <c r="AD260" s="263"/>
      <c r="AE260" s="263"/>
      <c r="AF260" s="263"/>
      <c r="AG260" s="267"/>
      <c r="AH260" s="263"/>
    </row>
    <row r="261" spans="1:34" s="2" customFormat="1">
      <c r="A261" s="154" t="s">
        <v>695</v>
      </c>
      <c r="B261" s="154" t="s">
        <v>711</v>
      </c>
      <c r="C261" s="21" t="s">
        <v>904</v>
      </c>
      <c r="D261" s="115"/>
      <c r="E261" s="20"/>
      <c r="F261" s="11"/>
      <c r="G261" s="127"/>
      <c r="H261" s="13"/>
      <c r="I261" s="12"/>
      <c r="J261" s="144" t="s">
        <v>713</v>
      </c>
      <c r="K261" s="89">
        <v>129000</v>
      </c>
      <c r="L261" s="27">
        <v>0</v>
      </c>
      <c r="M261" s="53"/>
      <c r="N261" s="98">
        <v>0</v>
      </c>
      <c r="O261" s="84">
        <v>0</v>
      </c>
      <c r="P261" s="89">
        <f t="shared" si="169"/>
        <v>143000</v>
      </c>
      <c r="Q261" s="27">
        <f t="shared" si="170"/>
        <v>0</v>
      </c>
      <c r="R261" s="28">
        <f t="shared" si="162"/>
        <v>143000</v>
      </c>
      <c r="S261" s="89">
        <f t="shared" si="185"/>
        <v>25.024999999999999</v>
      </c>
      <c r="T261" s="299">
        <f t="shared" si="186"/>
        <v>17.875</v>
      </c>
      <c r="U261" s="27">
        <f t="shared" si="187"/>
        <v>18.59</v>
      </c>
      <c r="V261" s="300">
        <f t="shared" si="188"/>
        <v>13.513499999999999</v>
      </c>
      <c r="W261" s="27">
        <f t="shared" si="189"/>
        <v>8.1510000000000016</v>
      </c>
      <c r="X261" s="300">
        <f t="shared" si="190"/>
        <v>6.6602249999999996</v>
      </c>
      <c r="Y261" s="301">
        <f t="shared" si="177"/>
        <v>89.814724999999981</v>
      </c>
      <c r="Z261" s="301">
        <f t="shared" si="178"/>
        <v>18.861092249999995</v>
      </c>
      <c r="AA261" s="263"/>
      <c r="AB261" s="263"/>
      <c r="AC261" s="263"/>
      <c r="AD261" s="263"/>
      <c r="AE261" s="263"/>
      <c r="AF261" s="263"/>
      <c r="AG261" s="267"/>
      <c r="AH261" s="263"/>
    </row>
    <row r="262" spans="1:34" s="2" customFormat="1">
      <c r="A262" s="154" t="s">
        <v>696</v>
      </c>
      <c r="B262" s="154" t="s">
        <v>711</v>
      </c>
      <c r="C262" s="21" t="s">
        <v>904</v>
      </c>
      <c r="D262" s="115"/>
      <c r="E262" s="20"/>
      <c r="F262" s="11"/>
      <c r="G262" s="127"/>
      <c r="H262" s="13"/>
      <c r="I262" s="12"/>
      <c r="J262" s="144" t="s">
        <v>713</v>
      </c>
      <c r="K262" s="89">
        <v>129000</v>
      </c>
      <c r="L262" s="27">
        <v>0</v>
      </c>
      <c r="M262" s="53"/>
      <c r="N262" s="98">
        <v>0</v>
      </c>
      <c r="O262" s="84">
        <v>0</v>
      </c>
      <c r="P262" s="89">
        <f t="shared" si="169"/>
        <v>143000</v>
      </c>
      <c r="Q262" s="27">
        <f t="shared" si="170"/>
        <v>0</v>
      </c>
      <c r="R262" s="28">
        <f t="shared" si="162"/>
        <v>143000</v>
      </c>
      <c r="S262" s="89">
        <f t="shared" si="185"/>
        <v>25.024999999999999</v>
      </c>
      <c r="T262" s="299">
        <f t="shared" si="186"/>
        <v>17.875</v>
      </c>
      <c r="U262" s="27">
        <f t="shared" si="187"/>
        <v>18.59</v>
      </c>
      <c r="V262" s="300">
        <f t="shared" si="188"/>
        <v>13.513499999999999</v>
      </c>
      <c r="W262" s="27">
        <f t="shared" si="189"/>
        <v>8.1510000000000016</v>
      </c>
      <c r="X262" s="300">
        <f t="shared" si="190"/>
        <v>6.6602249999999996</v>
      </c>
      <c r="Y262" s="301">
        <f t="shared" si="177"/>
        <v>89.814724999999981</v>
      </c>
      <c r="Z262" s="301">
        <f t="shared" si="178"/>
        <v>18.861092249999995</v>
      </c>
      <c r="AA262" s="263"/>
      <c r="AB262" s="263"/>
      <c r="AC262" s="263"/>
      <c r="AD262" s="263"/>
      <c r="AE262" s="263"/>
      <c r="AF262" s="263"/>
      <c r="AG262" s="267"/>
      <c r="AH262" s="263"/>
    </row>
    <row r="263" spans="1:34" s="2" customFormat="1">
      <c r="A263" s="154" t="s">
        <v>697</v>
      </c>
      <c r="B263" s="154" t="s">
        <v>711</v>
      </c>
      <c r="C263" s="21" t="s">
        <v>904</v>
      </c>
      <c r="D263" s="115"/>
      <c r="E263" s="20"/>
      <c r="F263" s="11"/>
      <c r="G263" s="127"/>
      <c r="H263" s="13"/>
      <c r="I263" s="12"/>
      <c r="J263" s="144" t="s">
        <v>713</v>
      </c>
      <c r="K263" s="89">
        <v>129000</v>
      </c>
      <c r="L263" s="27">
        <v>0</v>
      </c>
      <c r="M263" s="53"/>
      <c r="N263" s="98">
        <v>0</v>
      </c>
      <c r="O263" s="84">
        <v>0</v>
      </c>
      <c r="P263" s="89">
        <f t="shared" si="169"/>
        <v>143000</v>
      </c>
      <c r="Q263" s="27">
        <f t="shared" si="170"/>
        <v>0</v>
      </c>
      <c r="R263" s="28">
        <f t="shared" si="162"/>
        <v>143000</v>
      </c>
      <c r="S263" s="89">
        <f t="shared" si="185"/>
        <v>25.024999999999999</v>
      </c>
      <c r="T263" s="299">
        <f t="shared" si="186"/>
        <v>17.875</v>
      </c>
      <c r="U263" s="27">
        <f t="shared" si="187"/>
        <v>18.59</v>
      </c>
      <c r="V263" s="300">
        <f t="shared" si="188"/>
        <v>13.513499999999999</v>
      </c>
      <c r="W263" s="27">
        <f t="shared" si="189"/>
        <v>8.1510000000000016</v>
      </c>
      <c r="X263" s="300">
        <f t="shared" si="190"/>
        <v>6.6602249999999996</v>
      </c>
      <c r="Y263" s="301">
        <f t="shared" si="177"/>
        <v>89.814724999999981</v>
      </c>
      <c r="Z263" s="301">
        <f t="shared" si="178"/>
        <v>18.861092249999995</v>
      </c>
      <c r="AA263" s="263"/>
      <c r="AB263" s="263"/>
      <c r="AC263" s="263"/>
      <c r="AD263" s="263"/>
      <c r="AE263" s="263"/>
      <c r="AF263" s="263"/>
      <c r="AG263" s="267"/>
      <c r="AH263" s="263"/>
    </row>
    <row r="264" spans="1:34" s="2" customFormat="1">
      <c r="A264" s="154" t="s">
        <v>698</v>
      </c>
      <c r="B264" s="154" t="s">
        <v>711</v>
      </c>
      <c r="C264" s="21" t="s">
        <v>904</v>
      </c>
      <c r="D264" s="115"/>
      <c r="E264" s="20"/>
      <c r="F264" s="11"/>
      <c r="G264" s="127"/>
      <c r="H264" s="13"/>
      <c r="I264" s="12"/>
      <c r="J264" s="144" t="s">
        <v>713</v>
      </c>
      <c r="K264" s="89">
        <v>129000</v>
      </c>
      <c r="L264" s="27">
        <v>0</v>
      </c>
      <c r="M264" s="53"/>
      <c r="N264" s="98">
        <v>0</v>
      </c>
      <c r="O264" s="84">
        <v>0</v>
      </c>
      <c r="P264" s="89">
        <f t="shared" si="169"/>
        <v>143000</v>
      </c>
      <c r="Q264" s="27">
        <f t="shared" si="170"/>
        <v>0</v>
      </c>
      <c r="R264" s="28">
        <f t="shared" si="162"/>
        <v>143000</v>
      </c>
      <c r="S264" s="89">
        <f t="shared" si="185"/>
        <v>25.024999999999999</v>
      </c>
      <c r="T264" s="299">
        <f t="shared" si="186"/>
        <v>17.875</v>
      </c>
      <c r="U264" s="27">
        <f t="shared" si="187"/>
        <v>18.59</v>
      </c>
      <c r="V264" s="300">
        <f t="shared" si="188"/>
        <v>13.513499999999999</v>
      </c>
      <c r="W264" s="27">
        <f t="shared" si="189"/>
        <v>8.1510000000000016</v>
      </c>
      <c r="X264" s="300">
        <f t="shared" si="190"/>
        <v>6.6602249999999996</v>
      </c>
      <c r="Y264" s="301">
        <f t="shared" si="177"/>
        <v>89.814724999999981</v>
      </c>
      <c r="Z264" s="301">
        <f t="shared" si="178"/>
        <v>18.861092249999995</v>
      </c>
      <c r="AA264" s="263"/>
      <c r="AB264" s="263"/>
      <c r="AC264" s="263"/>
      <c r="AD264" s="263"/>
      <c r="AE264" s="263"/>
      <c r="AF264" s="263"/>
      <c r="AG264" s="267"/>
      <c r="AH264" s="263"/>
    </row>
    <row r="265" spans="1:34" s="2" customFormat="1">
      <c r="A265" s="154" t="s">
        <v>699</v>
      </c>
      <c r="B265" s="154" t="s">
        <v>711</v>
      </c>
      <c r="C265" s="21" t="s">
        <v>904</v>
      </c>
      <c r="D265" s="115"/>
      <c r="E265" s="20"/>
      <c r="F265" s="11"/>
      <c r="G265" s="127"/>
      <c r="H265" s="13"/>
      <c r="I265" s="12"/>
      <c r="J265" s="144" t="s">
        <v>713</v>
      </c>
      <c r="K265" s="89">
        <v>131000</v>
      </c>
      <c r="L265" s="27">
        <v>0</v>
      </c>
      <c r="M265" s="53"/>
      <c r="N265" s="98">
        <v>0</v>
      </c>
      <c r="O265" s="84">
        <v>0</v>
      </c>
      <c r="P265" s="89">
        <f t="shared" si="169"/>
        <v>145000</v>
      </c>
      <c r="Q265" s="27">
        <f t="shared" si="170"/>
        <v>0</v>
      </c>
      <c r="R265" s="28">
        <f t="shared" si="162"/>
        <v>145000</v>
      </c>
      <c r="S265" s="89">
        <f t="shared" si="185"/>
        <v>25.375</v>
      </c>
      <c r="T265" s="299">
        <f t="shared" si="186"/>
        <v>18.125</v>
      </c>
      <c r="U265" s="27">
        <f t="shared" si="187"/>
        <v>18.850000000000001</v>
      </c>
      <c r="V265" s="300">
        <f t="shared" si="188"/>
        <v>13.702499999999999</v>
      </c>
      <c r="W265" s="27">
        <f t="shared" si="189"/>
        <v>8.2650000000000006</v>
      </c>
      <c r="X265" s="300">
        <f t="shared" si="190"/>
        <v>6.7533750000000001</v>
      </c>
      <c r="Y265" s="301">
        <f t="shared" si="177"/>
        <v>91.070875000000001</v>
      </c>
      <c r="Z265" s="301">
        <f t="shared" si="178"/>
        <v>19.124883749999999</v>
      </c>
      <c r="AA265" s="263"/>
      <c r="AB265" s="263"/>
      <c r="AC265" s="263"/>
      <c r="AD265" s="263"/>
      <c r="AE265" s="263"/>
      <c r="AF265" s="263"/>
      <c r="AG265" s="267"/>
      <c r="AH265" s="263"/>
    </row>
    <row r="266" spans="1:34" s="2" customFormat="1">
      <c r="A266" s="154" t="s">
        <v>700</v>
      </c>
      <c r="B266" s="154" t="s">
        <v>711</v>
      </c>
      <c r="C266" s="21" t="s">
        <v>904</v>
      </c>
      <c r="D266" s="115"/>
      <c r="E266" s="20"/>
      <c r="F266" s="11"/>
      <c r="G266" s="127"/>
      <c r="H266" s="13"/>
      <c r="I266" s="12"/>
      <c r="J266" s="144" t="s">
        <v>713</v>
      </c>
      <c r="K266" s="89">
        <v>131000</v>
      </c>
      <c r="L266" s="27">
        <v>0</v>
      </c>
      <c r="M266" s="53"/>
      <c r="N266" s="98">
        <v>0</v>
      </c>
      <c r="O266" s="84">
        <v>0</v>
      </c>
      <c r="P266" s="89">
        <f t="shared" si="169"/>
        <v>145000</v>
      </c>
      <c r="Q266" s="27">
        <f t="shared" si="170"/>
        <v>0</v>
      </c>
      <c r="R266" s="28">
        <f t="shared" si="162"/>
        <v>145000</v>
      </c>
      <c r="S266" s="89">
        <f t="shared" si="185"/>
        <v>25.375</v>
      </c>
      <c r="T266" s="299">
        <f t="shared" si="186"/>
        <v>18.125</v>
      </c>
      <c r="U266" s="27">
        <f t="shared" si="187"/>
        <v>18.850000000000001</v>
      </c>
      <c r="V266" s="300">
        <f t="shared" si="188"/>
        <v>13.702499999999999</v>
      </c>
      <c r="W266" s="27">
        <f t="shared" si="189"/>
        <v>8.2650000000000006</v>
      </c>
      <c r="X266" s="300">
        <f t="shared" si="190"/>
        <v>6.7533750000000001</v>
      </c>
      <c r="Y266" s="301">
        <f t="shared" si="177"/>
        <v>91.070875000000001</v>
      </c>
      <c r="Z266" s="301">
        <f t="shared" si="178"/>
        <v>19.124883749999999</v>
      </c>
      <c r="AA266" s="263"/>
      <c r="AB266" s="263"/>
      <c r="AC266" s="263"/>
      <c r="AD266" s="263"/>
      <c r="AE266" s="263"/>
      <c r="AF266" s="263"/>
      <c r="AG266" s="267"/>
      <c r="AH266" s="263"/>
    </row>
    <row r="267" spans="1:34" s="2" customFormat="1">
      <c r="A267" s="154" t="s">
        <v>701</v>
      </c>
      <c r="B267" s="154" t="s">
        <v>711</v>
      </c>
      <c r="C267" s="21" t="s">
        <v>904</v>
      </c>
      <c r="D267" s="115"/>
      <c r="E267" s="20"/>
      <c r="F267" s="11"/>
      <c r="G267" s="127"/>
      <c r="H267" s="13"/>
      <c r="I267" s="12"/>
      <c r="J267" s="144" t="s">
        <v>713</v>
      </c>
      <c r="K267" s="89">
        <v>131000</v>
      </c>
      <c r="L267" s="27">
        <v>0</v>
      </c>
      <c r="M267" s="53"/>
      <c r="N267" s="98">
        <v>0</v>
      </c>
      <c r="O267" s="84">
        <v>0</v>
      </c>
      <c r="P267" s="89">
        <f t="shared" si="169"/>
        <v>145000</v>
      </c>
      <c r="Q267" s="27">
        <f t="shared" si="170"/>
        <v>0</v>
      </c>
      <c r="R267" s="28">
        <f t="shared" si="162"/>
        <v>145000</v>
      </c>
      <c r="S267" s="89">
        <f t="shared" si="185"/>
        <v>25.375</v>
      </c>
      <c r="T267" s="299">
        <f t="shared" si="186"/>
        <v>18.125</v>
      </c>
      <c r="U267" s="27">
        <f t="shared" si="187"/>
        <v>18.850000000000001</v>
      </c>
      <c r="V267" s="300">
        <f t="shared" si="188"/>
        <v>13.702499999999999</v>
      </c>
      <c r="W267" s="27">
        <f t="shared" si="189"/>
        <v>8.2650000000000006</v>
      </c>
      <c r="X267" s="300">
        <f t="shared" si="190"/>
        <v>6.7533750000000001</v>
      </c>
      <c r="Y267" s="301">
        <f t="shared" si="177"/>
        <v>91.070875000000001</v>
      </c>
      <c r="Z267" s="301">
        <f t="shared" si="178"/>
        <v>19.124883749999999</v>
      </c>
      <c r="AA267" s="263"/>
      <c r="AB267" s="263"/>
      <c r="AC267" s="263"/>
      <c r="AD267" s="263"/>
      <c r="AE267" s="263"/>
      <c r="AF267" s="263"/>
      <c r="AG267" s="267"/>
      <c r="AH267" s="263"/>
    </row>
    <row r="268" spans="1:34" s="2" customFormat="1">
      <c r="A268" s="154" t="s">
        <v>702</v>
      </c>
      <c r="B268" s="154" t="s">
        <v>711</v>
      </c>
      <c r="C268" s="21" t="s">
        <v>904</v>
      </c>
      <c r="D268" s="115"/>
      <c r="E268" s="20"/>
      <c r="F268" s="11"/>
      <c r="G268" s="127"/>
      <c r="H268" s="13"/>
      <c r="I268" s="12"/>
      <c r="J268" s="144" t="s">
        <v>713</v>
      </c>
      <c r="K268" s="89">
        <v>131000</v>
      </c>
      <c r="L268" s="27">
        <v>0</v>
      </c>
      <c r="M268" s="53"/>
      <c r="N268" s="98">
        <v>0</v>
      </c>
      <c r="O268" s="84">
        <v>0</v>
      </c>
      <c r="P268" s="89">
        <f t="shared" si="169"/>
        <v>145000</v>
      </c>
      <c r="Q268" s="27">
        <f t="shared" si="170"/>
        <v>0</v>
      </c>
      <c r="R268" s="28">
        <f t="shared" si="162"/>
        <v>145000</v>
      </c>
      <c r="S268" s="89">
        <f t="shared" si="185"/>
        <v>25.375</v>
      </c>
      <c r="T268" s="299">
        <f t="shared" si="186"/>
        <v>18.125</v>
      </c>
      <c r="U268" s="27">
        <f t="shared" si="187"/>
        <v>18.850000000000001</v>
      </c>
      <c r="V268" s="300">
        <f t="shared" si="188"/>
        <v>13.702499999999999</v>
      </c>
      <c r="W268" s="27">
        <f t="shared" si="189"/>
        <v>8.2650000000000006</v>
      </c>
      <c r="X268" s="300">
        <f t="shared" si="190"/>
        <v>6.7533750000000001</v>
      </c>
      <c r="Y268" s="301">
        <f t="shared" si="177"/>
        <v>91.070875000000001</v>
      </c>
      <c r="Z268" s="301">
        <f t="shared" si="178"/>
        <v>19.124883749999999</v>
      </c>
      <c r="AA268" s="263"/>
      <c r="AB268" s="263"/>
      <c r="AC268" s="263"/>
      <c r="AD268" s="263"/>
      <c r="AE268" s="263"/>
      <c r="AF268" s="263"/>
      <c r="AG268" s="267"/>
      <c r="AH268" s="263"/>
    </row>
    <row r="269" spans="1:34" s="2" customFormat="1">
      <c r="A269" s="154" t="s">
        <v>703</v>
      </c>
      <c r="B269" s="154" t="s">
        <v>711</v>
      </c>
      <c r="C269" s="21" t="s">
        <v>904</v>
      </c>
      <c r="D269" s="115"/>
      <c r="E269" s="20"/>
      <c r="F269" s="11"/>
      <c r="G269" s="127"/>
      <c r="H269" s="13"/>
      <c r="I269" s="12"/>
      <c r="J269" s="144" t="s">
        <v>713</v>
      </c>
      <c r="K269" s="89">
        <v>131000</v>
      </c>
      <c r="L269" s="27">
        <v>0</v>
      </c>
      <c r="M269" s="53"/>
      <c r="N269" s="98">
        <v>0</v>
      </c>
      <c r="O269" s="84">
        <v>0</v>
      </c>
      <c r="P269" s="89">
        <f t="shared" si="169"/>
        <v>145000</v>
      </c>
      <c r="Q269" s="27">
        <f t="shared" si="170"/>
        <v>0</v>
      </c>
      <c r="R269" s="28">
        <f t="shared" si="162"/>
        <v>145000</v>
      </c>
      <c r="S269" s="89">
        <f t="shared" si="185"/>
        <v>25.375</v>
      </c>
      <c r="T269" s="299">
        <f t="shared" si="186"/>
        <v>18.125</v>
      </c>
      <c r="U269" s="27">
        <f t="shared" si="187"/>
        <v>18.850000000000001</v>
      </c>
      <c r="V269" s="300">
        <f t="shared" si="188"/>
        <v>13.702499999999999</v>
      </c>
      <c r="W269" s="27">
        <f t="shared" si="189"/>
        <v>8.2650000000000006</v>
      </c>
      <c r="X269" s="300">
        <f t="shared" si="190"/>
        <v>6.7533750000000001</v>
      </c>
      <c r="Y269" s="301">
        <f t="shared" si="177"/>
        <v>91.070875000000001</v>
      </c>
      <c r="Z269" s="301">
        <f t="shared" si="178"/>
        <v>19.124883749999999</v>
      </c>
      <c r="AA269" s="263"/>
      <c r="AB269" s="263"/>
      <c r="AC269" s="263"/>
      <c r="AD269" s="263"/>
      <c r="AE269" s="263"/>
      <c r="AF269" s="263"/>
      <c r="AG269" s="267"/>
      <c r="AH269" s="263"/>
    </row>
    <row r="270" spans="1:34" s="2" customFormat="1">
      <c r="A270" s="154" t="s">
        <v>704</v>
      </c>
      <c r="B270" s="154" t="s">
        <v>711</v>
      </c>
      <c r="C270" s="21" t="s">
        <v>904</v>
      </c>
      <c r="D270" s="115"/>
      <c r="E270" s="20"/>
      <c r="F270" s="11"/>
      <c r="G270" s="127"/>
      <c r="H270" s="13"/>
      <c r="I270" s="12"/>
      <c r="J270" s="144" t="s">
        <v>713</v>
      </c>
      <c r="K270" s="89">
        <v>131000</v>
      </c>
      <c r="L270" s="27">
        <v>0</v>
      </c>
      <c r="M270" s="53"/>
      <c r="N270" s="98">
        <v>0</v>
      </c>
      <c r="O270" s="84">
        <v>0</v>
      </c>
      <c r="P270" s="89">
        <f t="shared" si="169"/>
        <v>145000</v>
      </c>
      <c r="Q270" s="27">
        <f t="shared" si="170"/>
        <v>0</v>
      </c>
      <c r="R270" s="28">
        <f t="shared" si="162"/>
        <v>145000</v>
      </c>
      <c r="S270" s="89">
        <f t="shared" si="185"/>
        <v>25.375</v>
      </c>
      <c r="T270" s="299">
        <f t="shared" si="186"/>
        <v>18.125</v>
      </c>
      <c r="U270" s="27">
        <f t="shared" si="187"/>
        <v>18.850000000000001</v>
      </c>
      <c r="V270" s="300">
        <f t="shared" si="188"/>
        <v>13.702499999999999</v>
      </c>
      <c r="W270" s="27">
        <f t="shared" si="189"/>
        <v>8.2650000000000006</v>
      </c>
      <c r="X270" s="300">
        <f t="shared" si="190"/>
        <v>6.7533750000000001</v>
      </c>
      <c r="Y270" s="301">
        <f t="shared" si="177"/>
        <v>91.070875000000001</v>
      </c>
      <c r="Z270" s="301">
        <f t="shared" si="178"/>
        <v>19.124883749999999</v>
      </c>
      <c r="AA270" s="263"/>
      <c r="AB270" s="263"/>
      <c r="AC270" s="263"/>
      <c r="AD270" s="263"/>
      <c r="AE270" s="263"/>
      <c r="AF270" s="263"/>
      <c r="AG270" s="267"/>
      <c r="AH270" s="263"/>
    </row>
    <row r="271" spans="1:34" s="2" customFormat="1">
      <c r="A271" s="154" t="s">
        <v>705</v>
      </c>
      <c r="B271" s="154" t="s">
        <v>711</v>
      </c>
      <c r="C271" s="21" t="s">
        <v>904</v>
      </c>
      <c r="D271" s="115"/>
      <c r="E271" s="20"/>
      <c r="F271" s="11"/>
      <c r="G271" s="127"/>
      <c r="H271" s="13"/>
      <c r="I271" s="12"/>
      <c r="J271" s="144" t="s">
        <v>713</v>
      </c>
      <c r="K271" s="89">
        <v>130000</v>
      </c>
      <c r="L271" s="27">
        <v>0</v>
      </c>
      <c r="M271" s="53"/>
      <c r="N271" s="98">
        <v>0</v>
      </c>
      <c r="O271" s="84">
        <v>0</v>
      </c>
      <c r="P271" s="89">
        <f t="shared" ref="P271:P278" si="192">IF(J271="TG",ROUNDUP((K271+N271)*($L$6/$K$6),-3),ROUNDUP((K271+N271)*($L$8/$K$8),-3))</f>
        <v>144000</v>
      </c>
      <c r="Q271" s="27">
        <f t="shared" ref="Q271:Q278" si="193">ROUNDUP((L271+O271)*($L$7/$K$7),-3)</f>
        <v>0</v>
      </c>
      <c r="R271" s="28">
        <f t="shared" si="162"/>
        <v>144000</v>
      </c>
      <c r="S271" s="89">
        <f t="shared" si="185"/>
        <v>25.2</v>
      </c>
      <c r="T271" s="299">
        <f t="shared" si="186"/>
        <v>18</v>
      </c>
      <c r="U271" s="27">
        <f t="shared" si="187"/>
        <v>18.72</v>
      </c>
      <c r="V271" s="300">
        <f t="shared" si="188"/>
        <v>13.608000000000001</v>
      </c>
      <c r="W271" s="27">
        <f t="shared" si="189"/>
        <v>8.2080000000000002</v>
      </c>
      <c r="X271" s="300">
        <f t="shared" si="190"/>
        <v>6.7068000000000003</v>
      </c>
      <c r="Y271" s="301">
        <f t="shared" ref="Y271:Y276" si="194">SUM(S271:X271)</f>
        <v>90.442800000000005</v>
      </c>
      <c r="Z271" s="301">
        <f t="shared" ref="Z271:Z278" si="195">Y271*$D$7</f>
        <v>18.992988</v>
      </c>
      <c r="AA271" s="263"/>
      <c r="AB271" s="263"/>
      <c r="AC271" s="263"/>
      <c r="AD271" s="263"/>
      <c r="AE271" s="263"/>
      <c r="AF271" s="263"/>
      <c r="AG271" s="267"/>
      <c r="AH271" s="263"/>
    </row>
    <row r="272" spans="1:34" s="2" customFormat="1">
      <c r="A272" s="154" t="s">
        <v>706</v>
      </c>
      <c r="B272" s="154" t="s">
        <v>711</v>
      </c>
      <c r="C272" s="21" t="s">
        <v>904</v>
      </c>
      <c r="D272" s="115"/>
      <c r="E272" s="20"/>
      <c r="F272" s="11"/>
      <c r="G272" s="127"/>
      <c r="H272" s="13"/>
      <c r="I272" s="12"/>
      <c r="J272" s="144" t="s">
        <v>713</v>
      </c>
      <c r="K272" s="89">
        <v>130000</v>
      </c>
      <c r="L272" s="27">
        <v>0</v>
      </c>
      <c r="M272" s="53"/>
      <c r="N272" s="98">
        <v>0</v>
      </c>
      <c r="O272" s="84">
        <v>0</v>
      </c>
      <c r="P272" s="89">
        <f t="shared" si="192"/>
        <v>144000</v>
      </c>
      <c r="Q272" s="27">
        <f t="shared" si="193"/>
        <v>0</v>
      </c>
      <c r="R272" s="28">
        <f t="shared" si="162"/>
        <v>144000</v>
      </c>
      <c r="S272" s="89">
        <f t="shared" si="185"/>
        <v>25.2</v>
      </c>
      <c r="T272" s="299">
        <f t="shared" si="186"/>
        <v>18</v>
      </c>
      <c r="U272" s="27">
        <f t="shared" si="187"/>
        <v>18.72</v>
      </c>
      <c r="V272" s="300">
        <f t="shared" si="188"/>
        <v>13.608000000000001</v>
      </c>
      <c r="W272" s="27">
        <f t="shared" si="189"/>
        <v>8.2080000000000002</v>
      </c>
      <c r="X272" s="300">
        <f t="shared" si="190"/>
        <v>6.7068000000000003</v>
      </c>
      <c r="Y272" s="301">
        <f t="shared" si="194"/>
        <v>90.442800000000005</v>
      </c>
      <c r="Z272" s="301">
        <f t="shared" si="195"/>
        <v>18.992988</v>
      </c>
      <c r="AA272" s="263"/>
      <c r="AB272" s="263"/>
      <c r="AC272" s="263"/>
      <c r="AD272" s="263"/>
      <c r="AE272" s="263"/>
      <c r="AF272" s="263"/>
      <c r="AG272" s="267"/>
      <c r="AH272" s="263"/>
    </row>
    <row r="273" spans="1:34" s="2" customFormat="1">
      <c r="A273" s="154" t="s">
        <v>707</v>
      </c>
      <c r="B273" s="154" t="s">
        <v>711</v>
      </c>
      <c r="C273" s="21" t="s">
        <v>904</v>
      </c>
      <c r="D273" s="115"/>
      <c r="E273" s="20"/>
      <c r="F273" s="11"/>
      <c r="G273" s="127"/>
      <c r="H273" s="13"/>
      <c r="I273" s="12"/>
      <c r="J273" s="144" t="s">
        <v>713</v>
      </c>
      <c r="K273" s="89">
        <v>130000</v>
      </c>
      <c r="L273" s="27">
        <v>0</v>
      </c>
      <c r="M273" s="53"/>
      <c r="N273" s="98">
        <v>0</v>
      </c>
      <c r="O273" s="84">
        <v>0</v>
      </c>
      <c r="P273" s="89">
        <f t="shared" si="192"/>
        <v>144000</v>
      </c>
      <c r="Q273" s="27">
        <f t="shared" si="193"/>
        <v>0</v>
      </c>
      <c r="R273" s="28">
        <f t="shared" si="162"/>
        <v>144000</v>
      </c>
      <c r="S273" s="89">
        <f t="shared" si="185"/>
        <v>25.2</v>
      </c>
      <c r="T273" s="299">
        <f t="shared" si="186"/>
        <v>18</v>
      </c>
      <c r="U273" s="27">
        <f t="shared" si="187"/>
        <v>18.72</v>
      </c>
      <c r="V273" s="300">
        <f t="shared" si="188"/>
        <v>13.608000000000001</v>
      </c>
      <c r="W273" s="27">
        <f t="shared" si="189"/>
        <v>8.2080000000000002</v>
      </c>
      <c r="X273" s="300">
        <f t="shared" si="190"/>
        <v>6.7068000000000003</v>
      </c>
      <c r="Y273" s="301">
        <f t="shared" si="194"/>
        <v>90.442800000000005</v>
      </c>
      <c r="Z273" s="301">
        <f t="shared" si="195"/>
        <v>18.992988</v>
      </c>
      <c r="AA273" s="263"/>
      <c r="AB273" s="263"/>
      <c r="AC273" s="263"/>
      <c r="AD273" s="263"/>
      <c r="AE273" s="263"/>
      <c r="AF273" s="263"/>
      <c r="AG273" s="267"/>
      <c r="AH273" s="263"/>
    </row>
    <row r="274" spans="1:34" s="2" customFormat="1">
      <c r="A274" s="154" t="s">
        <v>708</v>
      </c>
      <c r="B274" s="154" t="s">
        <v>711</v>
      </c>
      <c r="C274" s="21" t="s">
        <v>904</v>
      </c>
      <c r="D274" s="115"/>
      <c r="E274" s="20"/>
      <c r="F274" s="11"/>
      <c r="G274" s="127"/>
      <c r="H274" s="13"/>
      <c r="I274" s="12"/>
      <c r="J274" s="144" t="s">
        <v>713</v>
      </c>
      <c r="K274" s="89">
        <v>130000</v>
      </c>
      <c r="L274" s="27">
        <v>0</v>
      </c>
      <c r="M274" s="53"/>
      <c r="N274" s="98">
        <v>0</v>
      </c>
      <c r="O274" s="84">
        <v>0</v>
      </c>
      <c r="P274" s="89">
        <f t="shared" si="192"/>
        <v>144000</v>
      </c>
      <c r="Q274" s="27">
        <f t="shared" si="193"/>
        <v>0</v>
      </c>
      <c r="R274" s="28">
        <f t="shared" si="162"/>
        <v>144000</v>
      </c>
      <c r="S274" s="89">
        <f t="shared" si="185"/>
        <v>25.2</v>
      </c>
      <c r="T274" s="299">
        <f t="shared" si="186"/>
        <v>18</v>
      </c>
      <c r="U274" s="27">
        <f t="shared" si="187"/>
        <v>18.72</v>
      </c>
      <c r="V274" s="300">
        <f t="shared" si="188"/>
        <v>13.608000000000001</v>
      </c>
      <c r="W274" s="27">
        <f t="shared" si="189"/>
        <v>8.2080000000000002</v>
      </c>
      <c r="X274" s="300">
        <f t="shared" si="190"/>
        <v>6.7068000000000003</v>
      </c>
      <c r="Y274" s="301">
        <f t="shared" si="194"/>
        <v>90.442800000000005</v>
      </c>
      <c r="Z274" s="301">
        <f t="shared" si="195"/>
        <v>18.992988</v>
      </c>
      <c r="AA274" s="263"/>
      <c r="AB274" s="263"/>
      <c r="AC274" s="263"/>
      <c r="AD274" s="263"/>
      <c r="AE274" s="263"/>
      <c r="AF274" s="263"/>
      <c r="AG274" s="267"/>
      <c r="AH274" s="263"/>
    </row>
    <row r="275" spans="1:34" s="2" customFormat="1">
      <c r="A275" s="154" t="s">
        <v>709</v>
      </c>
      <c r="B275" s="154" t="s">
        <v>711</v>
      </c>
      <c r="C275" s="21" t="s">
        <v>904</v>
      </c>
      <c r="D275" s="115"/>
      <c r="E275" s="20"/>
      <c r="F275" s="11"/>
      <c r="G275" s="127"/>
      <c r="H275" s="13"/>
      <c r="I275" s="12"/>
      <c r="J275" s="144" t="s">
        <v>713</v>
      </c>
      <c r="K275" s="89">
        <v>130000</v>
      </c>
      <c r="L275" s="27">
        <v>0</v>
      </c>
      <c r="M275" s="53"/>
      <c r="N275" s="98">
        <v>0</v>
      </c>
      <c r="O275" s="84">
        <v>0</v>
      </c>
      <c r="P275" s="89">
        <f t="shared" si="192"/>
        <v>144000</v>
      </c>
      <c r="Q275" s="27">
        <f t="shared" si="193"/>
        <v>0</v>
      </c>
      <c r="R275" s="28">
        <f t="shared" si="162"/>
        <v>144000</v>
      </c>
      <c r="S275" s="89">
        <f t="shared" si="185"/>
        <v>25.2</v>
      </c>
      <c r="T275" s="299">
        <f t="shared" si="186"/>
        <v>18</v>
      </c>
      <c r="U275" s="27">
        <f t="shared" si="187"/>
        <v>18.72</v>
      </c>
      <c r="V275" s="300">
        <f t="shared" si="188"/>
        <v>13.608000000000001</v>
      </c>
      <c r="W275" s="27">
        <f t="shared" si="189"/>
        <v>8.2080000000000002</v>
      </c>
      <c r="X275" s="300">
        <f t="shared" si="190"/>
        <v>6.7068000000000003</v>
      </c>
      <c r="Y275" s="301">
        <f t="shared" si="194"/>
        <v>90.442800000000005</v>
      </c>
      <c r="Z275" s="301">
        <f t="shared" si="195"/>
        <v>18.992988</v>
      </c>
      <c r="AH275" s="263"/>
    </row>
    <row r="276" spans="1:34" s="2" customFormat="1">
      <c r="A276" s="154" t="s">
        <v>710</v>
      </c>
      <c r="B276" s="154" t="s">
        <v>711</v>
      </c>
      <c r="C276" s="21" t="s">
        <v>904</v>
      </c>
      <c r="D276" s="115"/>
      <c r="E276" s="20"/>
      <c r="F276" s="11"/>
      <c r="G276" s="127"/>
      <c r="H276" s="13"/>
      <c r="I276" s="12"/>
      <c r="J276" s="144" t="s">
        <v>713</v>
      </c>
      <c r="K276" s="89">
        <v>130000</v>
      </c>
      <c r="L276" s="27">
        <v>0</v>
      </c>
      <c r="M276" s="53"/>
      <c r="N276" s="98">
        <v>0</v>
      </c>
      <c r="O276" s="84">
        <v>0</v>
      </c>
      <c r="P276" s="89">
        <f t="shared" si="192"/>
        <v>144000</v>
      </c>
      <c r="Q276" s="27">
        <f t="shared" si="193"/>
        <v>0</v>
      </c>
      <c r="R276" s="28">
        <f t="shared" si="162"/>
        <v>144000</v>
      </c>
      <c r="S276" s="89">
        <f t="shared" si="185"/>
        <v>25.2</v>
      </c>
      <c r="T276" s="299">
        <f t="shared" si="186"/>
        <v>18</v>
      </c>
      <c r="U276" s="27">
        <f t="shared" si="187"/>
        <v>18.72</v>
      </c>
      <c r="V276" s="300">
        <f t="shared" si="188"/>
        <v>13.608000000000001</v>
      </c>
      <c r="W276" s="27">
        <f t="shared" si="189"/>
        <v>8.2080000000000002</v>
      </c>
      <c r="X276" s="300">
        <f t="shared" si="190"/>
        <v>6.7068000000000003</v>
      </c>
      <c r="Y276" s="301">
        <f t="shared" si="194"/>
        <v>90.442800000000005</v>
      </c>
      <c r="Z276" s="301">
        <f t="shared" si="195"/>
        <v>18.992988</v>
      </c>
      <c r="AA276" s="263"/>
      <c r="AB276" s="263"/>
      <c r="AC276" s="263"/>
      <c r="AD276" s="263"/>
      <c r="AE276" s="263"/>
      <c r="AF276" s="263"/>
      <c r="AG276" s="267"/>
      <c r="AH276" s="263"/>
    </row>
    <row r="277" spans="1:34" s="2" customFormat="1">
      <c r="A277" s="153" t="s">
        <v>474</v>
      </c>
      <c r="B277" s="129"/>
      <c r="C277" s="21" t="s">
        <v>905</v>
      </c>
      <c r="D277" s="115"/>
      <c r="E277" s="20" t="s">
        <v>52</v>
      </c>
      <c r="F277" s="11" t="s">
        <v>81</v>
      </c>
      <c r="G277" s="127"/>
      <c r="H277" s="13"/>
      <c r="I277" s="12" t="s">
        <v>475</v>
      </c>
      <c r="J277" s="144" t="s">
        <v>712</v>
      </c>
      <c r="K277" s="89">
        <v>2422000</v>
      </c>
      <c r="L277" s="27">
        <v>0</v>
      </c>
      <c r="M277" s="53">
        <f>SUM(K277+L277)</f>
        <v>2422000</v>
      </c>
      <c r="N277" s="98">
        <v>0</v>
      </c>
      <c r="O277" s="84">
        <v>0</v>
      </c>
      <c r="P277" s="89">
        <f t="shared" si="192"/>
        <v>2721000</v>
      </c>
      <c r="Q277" s="27">
        <f t="shared" si="193"/>
        <v>0</v>
      </c>
      <c r="R277" s="53">
        <f>SUM(P277+Q277)</f>
        <v>2721000</v>
      </c>
      <c r="S277" s="298">
        <f>(R277*$G$6/1000)*$S$15</f>
        <v>476.17499999999995</v>
      </c>
      <c r="T277" s="299">
        <f>(R277*$G$7/1000)*$T$15</f>
        <v>340.125</v>
      </c>
      <c r="U277" s="27">
        <f>(R277*$G$8/1000)*$U$15</f>
        <v>353.73</v>
      </c>
      <c r="V277" s="300">
        <f>(R277*$G$9/1000)*$V$15</f>
        <v>257.13449999999995</v>
      </c>
      <c r="W277" s="27">
        <f>(R277*$G$10/1000)*$W$15</f>
        <v>155.09699999999998</v>
      </c>
      <c r="X277" s="300">
        <f>(R277*$G$11/1000)*$X$15</f>
        <v>126.73057499999999</v>
      </c>
      <c r="Y277" s="301">
        <f>SUM(S277:X277)</f>
        <v>1708.9920749999999</v>
      </c>
      <c r="Z277" s="301">
        <f t="shared" si="195"/>
        <v>358.88833574999995</v>
      </c>
      <c r="AA277" s="263"/>
      <c r="AB277" s="263"/>
      <c r="AC277" s="263"/>
      <c r="AD277" s="263"/>
      <c r="AE277" s="263"/>
      <c r="AF277" s="263"/>
      <c r="AG277" s="267"/>
      <c r="AH277" s="263"/>
    </row>
    <row r="278" spans="1:34" s="2" customFormat="1">
      <c r="A278" s="153" t="s">
        <v>641</v>
      </c>
      <c r="B278" s="129"/>
      <c r="C278" s="21" t="s">
        <v>901</v>
      </c>
      <c r="D278" s="115"/>
      <c r="E278" s="20" t="s">
        <v>52</v>
      </c>
      <c r="F278" s="11" t="s">
        <v>205</v>
      </c>
      <c r="G278" s="127"/>
      <c r="H278" s="13"/>
      <c r="I278" s="12" t="s">
        <v>475</v>
      </c>
      <c r="J278" s="144" t="s">
        <v>712</v>
      </c>
      <c r="K278" s="89">
        <v>1124000</v>
      </c>
      <c r="L278" s="141">
        <v>0</v>
      </c>
      <c r="M278" s="28">
        <f>SUM(K278+L278)</f>
        <v>1124000</v>
      </c>
      <c r="N278" s="98">
        <v>0</v>
      </c>
      <c r="O278" s="84">
        <v>0</v>
      </c>
      <c r="P278" s="89">
        <f t="shared" si="192"/>
        <v>1263000</v>
      </c>
      <c r="Q278" s="27">
        <f t="shared" si="193"/>
        <v>0</v>
      </c>
      <c r="R278" s="28">
        <f>SUM(P278+Q278)</f>
        <v>1263000</v>
      </c>
      <c r="S278" s="89">
        <f>(R278*$G$6/1000)*$S$15</f>
        <v>221.02500000000001</v>
      </c>
      <c r="T278" s="299">
        <f>(R278*$G$7/1000)*$T$15</f>
        <v>157.875</v>
      </c>
      <c r="U278" s="27">
        <f>(R278*$G$8/1000)*$U$15</f>
        <v>164.19000000000003</v>
      </c>
      <c r="V278" s="300">
        <f>(R278*$G$9/1000)*$V$15</f>
        <v>119.35349999999998</v>
      </c>
      <c r="W278" s="27">
        <f>(R278*$G$10/1000)*$W$15</f>
        <v>71.990999999999985</v>
      </c>
      <c r="X278" s="300">
        <f>(R278*$G$11/1000)*$X$15</f>
        <v>58.824224999999998</v>
      </c>
      <c r="Y278" s="301">
        <f>SUM(S278:X278)</f>
        <v>793.25872499999991</v>
      </c>
      <c r="Z278" s="301">
        <f t="shared" si="195"/>
        <v>166.58433224999999</v>
      </c>
      <c r="AA278" s="263"/>
      <c r="AB278" s="263"/>
      <c r="AC278" s="263"/>
      <c r="AD278" s="263"/>
      <c r="AE278" s="263"/>
      <c r="AF278" s="263"/>
      <c r="AG278" s="267"/>
      <c r="AH278" s="263"/>
    </row>
    <row r="279" spans="1:34" s="2" customFormat="1" ht="13.5" thickBot="1">
      <c r="A279" s="156" t="s">
        <v>27</v>
      </c>
      <c r="B279" s="91"/>
      <c r="C279" s="91"/>
      <c r="D279" s="113"/>
      <c r="E279" s="92"/>
      <c r="F279" s="92"/>
      <c r="G279" s="93"/>
      <c r="H279" s="93"/>
      <c r="I279" s="93"/>
      <c r="J279" s="93"/>
      <c r="K279" s="96">
        <f>SUM(K207:K278)</f>
        <v>35354000</v>
      </c>
      <c r="L279" s="94">
        <f>SUM(L207:L240)</f>
        <v>67000</v>
      </c>
      <c r="M279" s="94">
        <f>SUM(M207:M278)</f>
        <v>28262000</v>
      </c>
      <c r="N279" s="97">
        <f>SUM(N207:N240)</f>
        <v>0</v>
      </c>
      <c r="O279" s="94">
        <f>SUM(O207:O240)</f>
        <v>0</v>
      </c>
      <c r="P279" s="94">
        <f>SUM(P207:P240)</f>
        <v>30349000</v>
      </c>
      <c r="Q279" s="94">
        <f>SUM(Q207:Q240)</f>
        <v>80000</v>
      </c>
      <c r="R279" s="94">
        <f t="shared" ref="R279:Z279" si="196">SUM(R207:R278)</f>
        <v>39652000</v>
      </c>
      <c r="S279" s="96">
        <f t="shared" si="196"/>
        <v>6939.0999999999958</v>
      </c>
      <c r="T279" s="302">
        <f t="shared" si="196"/>
        <v>4956.5</v>
      </c>
      <c r="U279" s="303">
        <f t="shared" si="196"/>
        <v>5154.7600000000048</v>
      </c>
      <c r="V279" s="303">
        <f t="shared" si="196"/>
        <v>3747.1140000000028</v>
      </c>
      <c r="W279" s="303">
        <f t="shared" si="196"/>
        <v>2260.1640000000011</v>
      </c>
      <c r="X279" s="303">
        <f t="shared" si="196"/>
        <v>1846.7918999999999</v>
      </c>
      <c r="Y279" s="302">
        <f t="shared" si="196"/>
        <v>24904.42990000001</v>
      </c>
      <c r="Z279" s="302">
        <f t="shared" si="196"/>
        <v>5229.9302789999965</v>
      </c>
      <c r="AA279" s="263"/>
      <c r="AB279" s="263"/>
      <c r="AC279" s="263"/>
      <c r="AD279" s="263"/>
      <c r="AE279" s="263"/>
      <c r="AF279" s="263"/>
      <c r="AG279" s="267"/>
      <c r="AH279" s="263"/>
    </row>
    <row r="280" spans="1:34" s="2" customFormat="1" ht="16.5" thickTop="1">
      <c r="A280" s="6" t="s">
        <v>384</v>
      </c>
      <c r="B280" s="14"/>
      <c r="C280" s="14"/>
      <c r="D280" s="114"/>
      <c r="E280" s="15"/>
      <c r="F280" s="15"/>
      <c r="G280" s="16"/>
      <c r="H280" s="16"/>
      <c r="I280" s="16"/>
      <c r="J280" s="16"/>
      <c r="K280" s="25"/>
      <c r="L280" s="25"/>
      <c r="M280" s="26"/>
      <c r="N280" s="85"/>
      <c r="O280" s="85"/>
      <c r="P280" s="85"/>
      <c r="Q280" s="25"/>
      <c r="R280" s="26"/>
      <c r="S280" s="54"/>
      <c r="T280" s="54"/>
      <c r="U280" s="54"/>
      <c r="V280" s="54"/>
      <c r="W280" s="54"/>
      <c r="X280" s="54"/>
      <c r="Y280" s="304"/>
      <c r="Z280" s="304"/>
      <c r="AA280" s="263"/>
      <c r="AB280" s="263"/>
      <c r="AC280" s="263"/>
      <c r="AD280" s="263"/>
      <c r="AE280" s="263"/>
      <c r="AF280" s="263"/>
      <c r="AG280" s="267"/>
      <c r="AH280" s="263"/>
    </row>
    <row r="281" spans="1:34" s="2" customFormat="1">
      <c r="A281" s="153" t="s">
        <v>385</v>
      </c>
      <c r="B281" s="21" t="s">
        <v>348</v>
      </c>
      <c r="C281" s="21" t="s">
        <v>906</v>
      </c>
      <c r="D281" s="115" t="s">
        <v>582</v>
      </c>
      <c r="E281" s="20" t="s">
        <v>52</v>
      </c>
      <c r="F281" s="11" t="s">
        <v>53</v>
      </c>
      <c r="G281" s="127"/>
      <c r="H281" s="13"/>
      <c r="I281" s="12" t="s">
        <v>386</v>
      </c>
      <c r="J281" s="144" t="s">
        <v>713</v>
      </c>
      <c r="K281" s="89">
        <v>469000</v>
      </c>
      <c r="L281" s="27">
        <v>0</v>
      </c>
      <c r="M281" s="28">
        <f t="shared" ref="M281:M288" si="197">SUM(K281+L281)</f>
        <v>469000</v>
      </c>
      <c r="N281" s="98">
        <v>0</v>
      </c>
      <c r="O281" s="84">
        <v>0</v>
      </c>
      <c r="P281" s="89">
        <f t="shared" ref="P281:P288" si="198">IF(J281="TG",ROUNDUP((K281+N281)*($L$6/$K$6),-3),ROUNDUP((K281+N281)*($L$8/$K$8),-3))</f>
        <v>517000</v>
      </c>
      <c r="Q281" s="27">
        <f t="shared" ref="Q281:Q288" si="199">ROUNDUP((L281+O281)*($L$7/$K$7),-3)</f>
        <v>0</v>
      </c>
      <c r="R281" s="28">
        <f t="shared" si="162"/>
        <v>517000</v>
      </c>
      <c r="S281" s="89">
        <f t="shared" ref="S281:S288" si="200">(R281*$G$6/1000)*$S$15</f>
        <v>90.474999999999994</v>
      </c>
      <c r="T281" s="299">
        <f t="shared" ref="T281:T288" si="201">(R281*$G$7/1000)*$T$15</f>
        <v>64.625</v>
      </c>
      <c r="U281" s="27">
        <f t="shared" ref="U281:U288" si="202">(R281*$G$8/1000)*$U$15</f>
        <v>67.210000000000008</v>
      </c>
      <c r="V281" s="300">
        <f t="shared" ref="V281:V288" si="203">(R281*$G$9/1000)*$V$15</f>
        <v>48.856499999999997</v>
      </c>
      <c r="W281" s="27">
        <f t="shared" ref="W281:W288" si="204">(R281*$G$10/1000)*$W$15</f>
        <v>29.469000000000001</v>
      </c>
      <c r="X281" s="300">
        <f t="shared" ref="X281:X288" si="205">(R281*$G$11/1000)*$X$15</f>
        <v>24.079274999999999</v>
      </c>
      <c r="Y281" s="301">
        <f t="shared" ref="Y281:Y288" si="206">SUM(S281:X281)</f>
        <v>324.71477499999997</v>
      </c>
      <c r="Z281" s="301">
        <f t="shared" ref="Z281:Z288" si="207">Y281*$D$7</f>
        <v>68.190102749999994</v>
      </c>
      <c r="AA281" s="263"/>
      <c r="AB281" s="263"/>
      <c r="AC281" s="263"/>
      <c r="AD281" s="263"/>
      <c r="AE281" s="263"/>
      <c r="AF281" s="263"/>
      <c r="AG281" s="267"/>
      <c r="AH281" s="263"/>
    </row>
    <row r="282" spans="1:34" s="2" customFormat="1" ht="25.5">
      <c r="A282" s="153" t="s">
        <v>387</v>
      </c>
      <c r="B282" s="21" t="s">
        <v>388</v>
      </c>
      <c r="C282" s="21" t="s">
        <v>803</v>
      </c>
      <c r="D282" s="115" t="s">
        <v>582</v>
      </c>
      <c r="E282" s="20" t="s">
        <v>52</v>
      </c>
      <c r="F282" s="11" t="s">
        <v>53</v>
      </c>
      <c r="G282" s="127"/>
      <c r="H282" s="13"/>
      <c r="I282" s="12" t="s">
        <v>389</v>
      </c>
      <c r="J282" s="144" t="s">
        <v>712</v>
      </c>
      <c r="K282" s="89">
        <v>2018000</v>
      </c>
      <c r="L282" s="27">
        <v>0</v>
      </c>
      <c r="M282" s="28">
        <f t="shared" si="197"/>
        <v>2018000</v>
      </c>
      <c r="N282" s="98">
        <v>0</v>
      </c>
      <c r="O282" s="84">
        <v>0</v>
      </c>
      <c r="P282" s="89">
        <f t="shared" si="198"/>
        <v>2267000</v>
      </c>
      <c r="Q282" s="27">
        <f t="shared" si="199"/>
        <v>0</v>
      </c>
      <c r="R282" s="28">
        <f t="shared" si="162"/>
        <v>2267000</v>
      </c>
      <c r="S282" s="89">
        <f t="shared" si="200"/>
        <v>396.72500000000002</v>
      </c>
      <c r="T282" s="299">
        <f t="shared" si="201"/>
        <v>283.375</v>
      </c>
      <c r="U282" s="27">
        <f t="shared" si="202"/>
        <v>294.70999999999998</v>
      </c>
      <c r="V282" s="300">
        <f t="shared" si="203"/>
        <v>214.23150000000001</v>
      </c>
      <c r="W282" s="27">
        <f t="shared" si="204"/>
        <v>129.21900000000002</v>
      </c>
      <c r="X282" s="300">
        <f t="shared" si="205"/>
        <v>105.585525</v>
      </c>
      <c r="Y282" s="301">
        <f t="shared" si="206"/>
        <v>1423.8460250000001</v>
      </c>
      <c r="Z282" s="301">
        <f t="shared" si="207"/>
        <v>299.00766525</v>
      </c>
      <c r="AA282" s="263"/>
      <c r="AB282" s="263"/>
      <c r="AC282" s="263"/>
      <c r="AD282" s="263"/>
      <c r="AE282" s="263"/>
      <c r="AF282" s="263"/>
      <c r="AG282" s="267"/>
      <c r="AH282" s="263"/>
    </row>
    <row r="283" spans="1:34" s="2" customFormat="1">
      <c r="A283" s="153" t="s">
        <v>390</v>
      </c>
      <c r="B283" s="21" t="s">
        <v>391</v>
      </c>
      <c r="C283" s="21" t="s">
        <v>906</v>
      </c>
      <c r="D283" s="115" t="s">
        <v>582</v>
      </c>
      <c r="E283" s="20" t="s">
        <v>52</v>
      </c>
      <c r="F283" s="11" t="s">
        <v>53</v>
      </c>
      <c r="G283" s="127"/>
      <c r="H283" s="13"/>
      <c r="I283" s="12" t="s">
        <v>392</v>
      </c>
      <c r="J283" s="144" t="s">
        <v>713</v>
      </c>
      <c r="K283" s="89">
        <v>220000</v>
      </c>
      <c r="L283" s="27">
        <v>0</v>
      </c>
      <c r="M283" s="28">
        <f t="shared" si="197"/>
        <v>220000</v>
      </c>
      <c r="N283" s="98">
        <v>0</v>
      </c>
      <c r="O283" s="84">
        <v>0</v>
      </c>
      <c r="P283" s="89">
        <f t="shared" si="198"/>
        <v>243000</v>
      </c>
      <c r="Q283" s="27">
        <f t="shared" si="199"/>
        <v>0</v>
      </c>
      <c r="R283" s="28">
        <f t="shared" si="162"/>
        <v>243000</v>
      </c>
      <c r="S283" s="89">
        <f t="shared" si="200"/>
        <v>42.524999999999999</v>
      </c>
      <c r="T283" s="299">
        <f t="shared" si="201"/>
        <v>30.375</v>
      </c>
      <c r="U283" s="27">
        <f t="shared" si="202"/>
        <v>31.59</v>
      </c>
      <c r="V283" s="300">
        <f t="shared" si="203"/>
        <v>22.9635</v>
      </c>
      <c r="W283" s="27">
        <f t="shared" si="204"/>
        <v>13.850999999999999</v>
      </c>
      <c r="X283" s="300">
        <f t="shared" si="205"/>
        <v>11.317724999999999</v>
      </c>
      <c r="Y283" s="301">
        <f t="shared" si="206"/>
        <v>152.62222500000001</v>
      </c>
      <c r="Z283" s="301">
        <f t="shared" si="207"/>
        <v>32.050667250000004</v>
      </c>
      <c r="AA283" s="263"/>
      <c r="AB283" s="263"/>
      <c r="AC283" s="263"/>
      <c r="AD283" s="263"/>
      <c r="AE283" s="263"/>
      <c r="AF283" s="263"/>
      <c r="AG283" s="267"/>
      <c r="AH283" s="263"/>
    </row>
    <row r="284" spans="1:34" s="2" customFormat="1">
      <c r="A284" s="153" t="s">
        <v>393</v>
      </c>
      <c r="B284" s="21" t="s">
        <v>378</v>
      </c>
      <c r="C284" s="21" t="s">
        <v>805</v>
      </c>
      <c r="D284" s="115" t="s">
        <v>582</v>
      </c>
      <c r="E284" s="20" t="s">
        <v>52</v>
      </c>
      <c r="F284" s="11" t="s">
        <v>53</v>
      </c>
      <c r="G284" s="127"/>
      <c r="H284" s="13"/>
      <c r="I284" s="12" t="s">
        <v>394</v>
      </c>
      <c r="J284" s="144" t="s">
        <v>713</v>
      </c>
      <c r="K284" s="89">
        <v>142000</v>
      </c>
      <c r="L284" s="27">
        <v>0</v>
      </c>
      <c r="M284" s="28">
        <f t="shared" si="197"/>
        <v>142000</v>
      </c>
      <c r="N284" s="98">
        <v>0</v>
      </c>
      <c r="O284" s="84">
        <v>0</v>
      </c>
      <c r="P284" s="89">
        <f t="shared" si="198"/>
        <v>157000</v>
      </c>
      <c r="Q284" s="27">
        <f t="shared" si="199"/>
        <v>0</v>
      </c>
      <c r="R284" s="28">
        <f t="shared" si="162"/>
        <v>157000</v>
      </c>
      <c r="S284" s="89">
        <f t="shared" si="200"/>
        <v>27.475000000000001</v>
      </c>
      <c r="T284" s="299">
        <f t="shared" si="201"/>
        <v>19.625</v>
      </c>
      <c r="U284" s="27">
        <f t="shared" si="202"/>
        <v>20.41</v>
      </c>
      <c r="V284" s="300">
        <f t="shared" si="203"/>
        <v>14.836499999999999</v>
      </c>
      <c r="W284" s="27">
        <f t="shared" si="204"/>
        <v>8.9489999999999981</v>
      </c>
      <c r="X284" s="300">
        <f t="shared" si="205"/>
        <v>7.3122749999999996</v>
      </c>
      <c r="Y284" s="301">
        <f t="shared" si="206"/>
        <v>98.607775000000004</v>
      </c>
      <c r="Z284" s="301">
        <f t="shared" si="207"/>
        <v>20.707632749999998</v>
      </c>
      <c r="AA284" s="263"/>
      <c r="AB284" s="263"/>
      <c r="AC284" s="263"/>
      <c r="AD284" s="263"/>
      <c r="AE284" s="263"/>
      <c r="AF284" s="263"/>
      <c r="AG284" s="267"/>
      <c r="AH284" s="263"/>
    </row>
    <row r="285" spans="1:34" s="2" customFormat="1">
      <c r="A285" s="153" t="s">
        <v>395</v>
      </c>
      <c r="B285" s="21" t="s">
        <v>378</v>
      </c>
      <c r="C285" s="21" t="s">
        <v>906</v>
      </c>
      <c r="D285" s="115" t="s">
        <v>582</v>
      </c>
      <c r="E285" s="20" t="s">
        <v>52</v>
      </c>
      <c r="F285" s="11" t="s">
        <v>53</v>
      </c>
      <c r="G285" s="127"/>
      <c r="H285" s="13"/>
      <c r="I285" s="12" t="s">
        <v>396</v>
      </c>
      <c r="J285" s="144" t="s">
        <v>713</v>
      </c>
      <c r="K285" s="89">
        <v>233000</v>
      </c>
      <c r="L285" s="27">
        <v>0</v>
      </c>
      <c r="M285" s="28">
        <f t="shared" si="197"/>
        <v>233000</v>
      </c>
      <c r="N285" s="98">
        <v>0</v>
      </c>
      <c r="O285" s="84">
        <v>0</v>
      </c>
      <c r="P285" s="89">
        <f t="shared" si="198"/>
        <v>257000</v>
      </c>
      <c r="Q285" s="27">
        <f t="shared" si="199"/>
        <v>0</v>
      </c>
      <c r="R285" s="28">
        <f t="shared" si="162"/>
        <v>257000</v>
      </c>
      <c r="S285" s="89">
        <f t="shared" si="200"/>
        <v>44.975000000000001</v>
      </c>
      <c r="T285" s="299">
        <f t="shared" si="201"/>
        <v>32.125</v>
      </c>
      <c r="U285" s="27">
        <f t="shared" si="202"/>
        <v>33.410000000000004</v>
      </c>
      <c r="V285" s="300">
        <f t="shared" si="203"/>
        <v>24.2865</v>
      </c>
      <c r="W285" s="27">
        <f t="shared" si="204"/>
        <v>14.649000000000001</v>
      </c>
      <c r="X285" s="300">
        <f t="shared" si="205"/>
        <v>11.969775</v>
      </c>
      <c r="Y285" s="301">
        <f t="shared" si="206"/>
        <v>161.41527499999998</v>
      </c>
      <c r="Z285" s="301">
        <f t="shared" si="207"/>
        <v>33.897207749999993</v>
      </c>
      <c r="AH285" s="263"/>
    </row>
    <row r="286" spans="1:34" s="2" customFormat="1">
      <c r="A286" s="153" t="s">
        <v>397</v>
      </c>
      <c r="B286" s="21"/>
      <c r="C286" s="21" t="s">
        <v>805</v>
      </c>
      <c r="D286" s="115" t="s">
        <v>582</v>
      </c>
      <c r="E286" s="20" t="s">
        <v>52</v>
      </c>
      <c r="F286" s="11" t="s">
        <v>53</v>
      </c>
      <c r="G286" s="127"/>
      <c r="H286" s="13"/>
      <c r="I286" s="12" t="s">
        <v>398</v>
      </c>
      <c r="J286" s="144" t="s">
        <v>712</v>
      </c>
      <c r="K286" s="89">
        <v>746000</v>
      </c>
      <c r="L286" s="27">
        <v>0</v>
      </c>
      <c r="M286" s="28">
        <f t="shared" si="197"/>
        <v>746000</v>
      </c>
      <c r="N286" s="98">
        <v>0</v>
      </c>
      <c r="O286" s="84">
        <v>0</v>
      </c>
      <c r="P286" s="89">
        <f t="shared" si="198"/>
        <v>838000</v>
      </c>
      <c r="Q286" s="27">
        <f t="shared" si="199"/>
        <v>0</v>
      </c>
      <c r="R286" s="28">
        <f t="shared" si="162"/>
        <v>838000</v>
      </c>
      <c r="S286" s="89">
        <f t="shared" si="200"/>
        <v>146.65</v>
      </c>
      <c r="T286" s="299">
        <f t="shared" si="201"/>
        <v>104.75</v>
      </c>
      <c r="U286" s="27">
        <f t="shared" si="202"/>
        <v>108.94000000000001</v>
      </c>
      <c r="V286" s="300">
        <f t="shared" si="203"/>
        <v>79.191000000000003</v>
      </c>
      <c r="W286" s="27">
        <f t="shared" si="204"/>
        <v>47.765999999999998</v>
      </c>
      <c r="X286" s="300">
        <f t="shared" si="205"/>
        <v>39.029850000000003</v>
      </c>
      <c r="Y286" s="301">
        <f t="shared" si="206"/>
        <v>526.32685000000004</v>
      </c>
      <c r="Z286" s="301">
        <f t="shared" si="207"/>
        <v>110.5286385</v>
      </c>
      <c r="AA286" s="263"/>
      <c r="AB286" s="263"/>
      <c r="AC286" s="263"/>
      <c r="AD286" s="263"/>
      <c r="AE286" s="263"/>
      <c r="AF286" s="263"/>
      <c r="AG286" s="267"/>
      <c r="AH286" s="263"/>
    </row>
    <row r="287" spans="1:34" s="2" customFormat="1">
      <c r="A287" s="153" t="s">
        <v>399</v>
      </c>
      <c r="B287" s="21"/>
      <c r="C287" s="21" t="s">
        <v>906</v>
      </c>
      <c r="D287" s="115" t="s">
        <v>582</v>
      </c>
      <c r="E287" s="20" t="s">
        <v>52</v>
      </c>
      <c r="F287" s="11" t="s">
        <v>53</v>
      </c>
      <c r="G287" s="127"/>
      <c r="H287" s="13"/>
      <c r="I287" s="12" t="s">
        <v>400</v>
      </c>
      <c r="J287" s="144" t="s">
        <v>712</v>
      </c>
      <c r="K287" s="89">
        <v>249000</v>
      </c>
      <c r="L287" s="27">
        <v>0</v>
      </c>
      <c r="M287" s="28">
        <f t="shared" si="197"/>
        <v>249000</v>
      </c>
      <c r="N287" s="98">
        <v>0</v>
      </c>
      <c r="O287" s="84">
        <v>0</v>
      </c>
      <c r="P287" s="89">
        <f t="shared" si="198"/>
        <v>280000</v>
      </c>
      <c r="Q287" s="27">
        <f t="shared" si="199"/>
        <v>0</v>
      </c>
      <c r="R287" s="28">
        <f t="shared" si="162"/>
        <v>280000</v>
      </c>
      <c r="S287" s="89">
        <f t="shared" si="200"/>
        <v>49</v>
      </c>
      <c r="T287" s="299">
        <f t="shared" si="201"/>
        <v>35</v>
      </c>
      <c r="U287" s="27">
        <f t="shared" si="202"/>
        <v>36.4</v>
      </c>
      <c r="V287" s="300">
        <f t="shared" si="203"/>
        <v>26.459999999999997</v>
      </c>
      <c r="W287" s="27">
        <f t="shared" si="204"/>
        <v>15.96</v>
      </c>
      <c r="X287" s="300">
        <f t="shared" si="205"/>
        <v>13.040999999999999</v>
      </c>
      <c r="Y287" s="301">
        <f t="shared" si="206"/>
        <v>175.86100000000002</v>
      </c>
      <c r="Z287" s="301">
        <f t="shared" si="207"/>
        <v>36.930810000000001</v>
      </c>
      <c r="AA287" s="263"/>
      <c r="AB287" s="263"/>
      <c r="AC287" s="263"/>
      <c r="AD287" s="263"/>
      <c r="AE287" s="263"/>
      <c r="AF287" s="263"/>
      <c r="AG287" s="267"/>
      <c r="AH287" s="263"/>
    </row>
    <row r="288" spans="1:34" s="2" customFormat="1">
      <c r="A288" s="153" t="s">
        <v>401</v>
      </c>
      <c r="B288" s="21"/>
      <c r="C288" s="21" t="s">
        <v>805</v>
      </c>
      <c r="D288" s="115" t="s">
        <v>582</v>
      </c>
      <c r="E288" s="20" t="s">
        <v>52</v>
      </c>
      <c r="F288" s="11" t="s">
        <v>53</v>
      </c>
      <c r="G288" s="127"/>
      <c r="H288" s="13"/>
      <c r="I288" s="12" t="s">
        <v>402</v>
      </c>
      <c r="J288" s="144" t="s">
        <v>712</v>
      </c>
      <c r="K288" s="89">
        <v>300000</v>
      </c>
      <c r="L288" s="27">
        <v>0</v>
      </c>
      <c r="M288" s="28">
        <f t="shared" si="197"/>
        <v>300000</v>
      </c>
      <c r="N288" s="98">
        <v>0</v>
      </c>
      <c r="O288" s="84">
        <v>0</v>
      </c>
      <c r="P288" s="89">
        <f t="shared" si="198"/>
        <v>337000</v>
      </c>
      <c r="Q288" s="27">
        <f t="shared" si="199"/>
        <v>0</v>
      </c>
      <c r="R288" s="28">
        <f t="shared" si="162"/>
        <v>337000</v>
      </c>
      <c r="S288" s="89">
        <f t="shared" si="200"/>
        <v>58.974999999999994</v>
      </c>
      <c r="T288" s="299">
        <f t="shared" si="201"/>
        <v>42.125</v>
      </c>
      <c r="U288" s="27">
        <f t="shared" si="202"/>
        <v>43.81</v>
      </c>
      <c r="V288" s="300">
        <f t="shared" si="203"/>
        <v>31.846499999999995</v>
      </c>
      <c r="W288" s="27">
        <f t="shared" si="204"/>
        <v>19.209</v>
      </c>
      <c r="X288" s="300">
        <f t="shared" si="205"/>
        <v>15.695774999999998</v>
      </c>
      <c r="Y288" s="301">
        <f t="shared" si="206"/>
        <v>211.66127499999999</v>
      </c>
      <c r="Z288" s="301">
        <f t="shared" si="207"/>
        <v>44.448867749999998</v>
      </c>
      <c r="AA288" s="263"/>
      <c r="AB288" s="263"/>
      <c r="AC288" s="263"/>
      <c r="AD288" s="263"/>
      <c r="AE288" s="263"/>
      <c r="AF288" s="263"/>
      <c r="AG288" s="267"/>
      <c r="AH288" s="263"/>
    </row>
    <row r="289" spans="1:34" s="2" customFormat="1" ht="13.5" thickBot="1">
      <c r="A289" s="156" t="s">
        <v>27</v>
      </c>
      <c r="B289" s="91"/>
      <c r="C289" s="91"/>
      <c r="D289" s="113"/>
      <c r="E289" s="92"/>
      <c r="F289" s="92"/>
      <c r="G289" s="93"/>
      <c r="H289" s="93"/>
      <c r="I289" s="93"/>
      <c r="J289" s="93"/>
      <c r="K289" s="96">
        <f t="shared" ref="K289:Z289" si="208">SUM(K281:K288)</f>
        <v>4377000</v>
      </c>
      <c r="L289" s="94">
        <f t="shared" si="208"/>
        <v>0</v>
      </c>
      <c r="M289" s="94">
        <f t="shared" si="208"/>
        <v>4377000</v>
      </c>
      <c r="N289" s="97">
        <f t="shared" si="208"/>
        <v>0</v>
      </c>
      <c r="O289" s="94">
        <f t="shared" si="208"/>
        <v>0</v>
      </c>
      <c r="P289" s="94">
        <f t="shared" si="208"/>
        <v>4896000</v>
      </c>
      <c r="Q289" s="94">
        <f t="shared" si="208"/>
        <v>0</v>
      </c>
      <c r="R289" s="94">
        <f t="shared" si="208"/>
        <v>4896000</v>
      </c>
      <c r="S289" s="97">
        <f t="shared" si="208"/>
        <v>856.80000000000007</v>
      </c>
      <c r="T289" s="302">
        <f t="shared" si="208"/>
        <v>612</v>
      </c>
      <c r="U289" s="303">
        <f t="shared" si="208"/>
        <v>636.48</v>
      </c>
      <c r="V289" s="303">
        <f t="shared" si="208"/>
        <v>462.67199999999997</v>
      </c>
      <c r="W289" s="303">
        <f t="shared" si="208"/>
        <v>279.072</v>
      </c>
      <c r="X289" s="303">
        <f t="shared" si="208"/>
        <v>228.03120000000001</v>
      </c>
      <c r="Y289" s="302">
        <f t="shared" si="208"/>
        <v>3075.0551999999998</v>
      </c>
      <c r="Z289" s="302">
        <f t="shared" si="208"/>
        <v>645.76159199999995</v>
      </c>
      <c r="AA289" s="263"/>
      <c r="AB289" s="263"/>
      <c r="AC289" s="263"/>
      <c r="AD289" s="263"/>
      <c r="AE289" s="263"/>
      <c r="AF289" s="263"/>
      <c r="AG289" s="267"/>
      <c r="AH289" s="263"/>
    </row>
    <row r="290" spans="1:34" s="2" customFormat="1" ht="16.5" thickTop="1">
      <c r="A290" s="6" t="s">
        <v>403</v>
      </c>
      <c r="B290" s="14"/>
      <c r="C290" s="14"/>
      <c r="D290" s="114"/>
      <c r="E290" s="15"/>
      <c r="F290" s="15"/>
      <c r="G290" s="16"/>
      <c r="H290" s="16"/>
      <c r="I290" s="16"/>
      <c r="J290" s="16"/>
      <c r="K290" s="25"/>
      <c r="L290" s="25"/>
      <c r="M290" s="26"/>
      <c r="N290" s="85"/>
      <c r="O290" s="85"/>
      <c r="P290" s="85"/>
      <c r="Q290" s="25"/>
      <c r="R290" s="26"/>
      <c r="S290" s="54"/>
      <c r="T290" s="54"/>
      <c r="U290" s="54"/>
      <c r="V290" s="54"/>
      <c r="W290" s="54"/>
      <c r="X290" s="54"/>
      <c r="Y290" s="304"/>
      <c r="Z290" s="304"/>
      <c r="AA290" s="263"/>
      <c r="AB290" s="263"/>
      <c r="AC290" s="263"/>
      <c r="AD290" s="263"/>
      <c r="AE290" s="263"/>
      <c r="AF290" s="263"/>
      <c r="AG290" s="267"/>
      <c r="AH290" s="263"/>
    </row>
    <row r="291" spans="1:34" s="2" customFormat="1" ht="25.5">
      <c r="A291" s="153" t="s">
        <v>907</v>
      </c>
      <c r="B291" s="21" t="s">
        <v>404</v>
      </c>
      <c r="C291" s="21" t="s">
        <v>967</v>
      </c>
      <c r="D291" s="115"/>
      <c r="E291" s="20" t="s">
        <v>52</v>
      </c>
      <c r="F291" s="11" t="s">
        <v>53</v>
      </c>
      <c r="G291" s="127"/>
      <c r="H291" s="13"/>
      <c r="I291" s="12" t="s">
        <v>405</v>
      </c>
      <c r="J291" s="144" t="s">
        <v>712</v>
      </c>
      <c r="K291" s="89">
        <v>460000</v>
      </c>
      <c r="L291" s="27">
        <v>0</v>
      </c>
      <c r="M291" s="53">
        <f>SUM(K291+L291)</f>
        <v>460000</v>
      </c>
      <c r="N291" s="90">
        <v>0</v>
      </c>
      <c r="O291" s="84">
        <v>0</v>
      </c>
      <c r="P291" s="89">
        <f t="shared" ref="P291" si="209">IF(J291="TG",ROUNDUP((K291+N291)*($L$6/$K$6),-3),ROUNDUP((K291+N291)*($L$8/$K$8),-3))</f>
        <v>517000</v>
      </c>
      <c r="Q291" s="27">
        <f>ROUNDUP((L291+O291)*($L$7/$K$7),-3)</f>
        <v>0</v>
      </c>
      <c r="R291" s="53">
        <f t="shared" si="162"/>
        <v>517000</v>
      </c>
      <c r="S291" s="298">
        <f>(R291*$G$6/1000)*$S$15</f>
        <v>90.474999999999994</v>
      </c>
      <c r="T291" s="299">
        <f>(R291*$G$7/1000)*$T$15</f>
        <v>64.625</v>
      </c>
      <c r="U291" s="27">
        <f>(R291*$G$8/1000)*$U$15</f>
        <v>67.210000000000008</v>
      </c>
      <c r="V291" s="300">
        <f>(R291*$G$9/1000)*$V$15</f>
        <v>48.856499999999997</v>
      </c>
      <c r="W291" s="27">
        <f>(R291*$G$10/1000)*$W$15</f>
        <v>29.469000000000001</v>
      </c>
      <c r="X291" s="300">
        <f>(R291*$G$11/1000)*$X$15</f>
        <v>24.079274999999999</v>
      </c>
      <c r="Y291" s="301">
        <f t="shared" ref="Y291" si="210">SUM(S291:X291)</f>
        <v>324.71477499999997</v>
      </c>
      <c r="Z291" s="301">
        <f>Y291*$D$7</f>
        <v>68.190102749999994</v>
      </c>
      <c r="AA291" s="263"/>
      <c r="AB291" s="263"/>
      <c r="AC291" s="263"/>
      <c r="AD291" s="263"/>
      <c r="AE291" s="263"/>
      <c r="AF291" s="263"/>
      <c r="AG291" s="267"/>
      <c r="AH291" s="263"/>
    </row>
    <row r="292" spans="1:34" s="2" customFormat="1" ht="13.5" thickBot="1">
      <c r="A292" s="156" t="s">
        <v>27</v>
      </c>
      <c r="B292" s="91"/>
      <c r="C292" s="91"/>
      <c r="D292" s="113"/>
      <c r="E292" s="92"/>
      <c r="F292" s="92"/>
      <c r="G292" s="93"/>
      <c r="H292" s="93"/>
      <c r="I292" s="93"/>
      <c r="J292" s="93"/>
      <c r="K292" s="96">
        <f>SUM(K291)</f>
        <v>460000</v>
      </c>
      <c r="L292" s="94">
        <f>SUM(L291)</f>
        <v>0</v>
      </c>
      <c r="M292" s="94">
        <f>SUM(M291)</f>
        <v>460000</v>
      </c>
      <c r="N292" s="97">
        <f t="shared" ref="N292:P292" si="211">SUM(N291)</f>
        <v>0</v>
      </c>
      <c r="O292" s="94">
        <f t="shared" si="211"/>
        <v>0</v>
      </c>
      <c r="P292" s="94">
        <f t="shared" si="211"/>
        <v>517000</v>
      </c>
      <c r="Q292" s="94">
        <f>SUM(Q291)</f>
        <v>0</v>
      </c>
      <c r="R292" s="94">
        <f>SUM(R291)</f>
        <v>517000</v>
      </c>
      <c r="S292" s="97">
        <f t="shared" ref="S292:Z292" si="212">SUM(S291)</f>
        <v>90.474999999999994</v>
      </c>
      <c r="T292" s="302">
        <f t="shared" si="212"/>
        <v>64.625</v>
      </c>
      <c r="U292" s="303">
        <f t="shared" si="212"/>
        <v>67.210000000000008</v>
      </c>
      <c r="V292" s="303">
        <f t="shared" si="212"/>
        <v>48.856499999999997</v>
      </c>
      <c r="W292" s="303">
        <f t="shared" si="212"/>
        <v>29.469000000000001</v>
      </c>
      <c r="X292" s="303">
        <f t="shared" si="212"/>
        <v>24.079274999999999</v>
      </c>
      <c r="Y292" s="302">
        <f t="shared" si="212"/>
        <v>324.71477499999997</v>
      </c>
      <c r="Z292" s="302">
        <f t="shared" si="212"/>
        <v>68.190102749999994</v>
      </c>
      <c r="AA292" s="263"/>
      <c r="AB292" s="263"/>
      <c r="AC292" s="263"/>
      <c r="AD292" s="263"/>
      <c r="AE292" s="263"/>
      <c r="AF292" s="263"/>
      <c r="AG292" s="267"/>
      <c r="AH292" s="263"/>
    </row>
    <row r="293" spans="1:34" s="2" customFormat="1" ht="16.5" thickTop="1">
      <c r="A293" s="6" t="s">
        <v>406</v>
      </c>
      <c r="B293" s="14"/>
      <c r="C293" s="14"/>
      <c r="D293" s="114"/>
      <c r="E293" s="15"/>
      <c r="F293" s="15"/>
      <c r="G293" s="16"/>
      <c r="H293" s="16"/>
      <c r="I293" s="16"/>
      <c r="J293" s="16"/>
      <c r="K293" s="25"/>
      <c r="L293" s="25"/>
      <c r="M293" s="26"/>
      <c r="N293" s="85"/>
      <c r="O293" s="85"/>
      <c r="P293" s="85"/>
      <c r="Q293" s="25"/>
      <c r="R293" s="26"/>
      <c r="S293" s="54"/>
      <c r="T293" s="54"/>
      <c r="U293" s="54"/>
      <c r="V293" s="54"/>
      <c r="W293" s="54"/>
      <c r="X293" s="54"/>
      <c r="Y293" s="304"/>
      <c r="Z293" s="304"/>
      <c r="AA293" s="263"/>
      <c r="AB293" s="263"/>
      <c r="AC293" s="263"/>
      <c r="AD293" s="263"/>
      <c r="AE293" s="263"/>
      <c r="AF293" s="263"/>
      <c r="AG293" s="267"/>
      <c r="AH293" s="263"/>
    </row>
    <row r="294" spans="1:34" s="2" customFormat="1">
      <c r="A294" s="153" t="s">
        <v>407</v>
      </c>
      <c r="B294" s="21" t="s">
        <v>408</v>
      </c>
      <c r="C294" s="21" t="s">
        <v>908</v>
      </c>
      <c r="D294" s="115" t="s">
        <v>409</v>
      </c>
      <c r="E294" s="20" t="s">
        <v>52</v>
      </c>
      <c r="F294" s="11" t="s">
        <v>53</v>
      </c>
      <c r="G294" s="127"/>
      <c r="H294" s="13"/>
      <c r="I294" s="12" t="s">
        <v>296</v>
      </c>
      <c r="J294" s="144" t="s">
        <v>712</v>
      </c>
      <c r="K294" s="89">
        <v>0</v>
      </c>
      <c r="L294" s="27">
        <v>2750000</v>
      </c>
      <c r="M294" s="53">
        <f>SUM(K294+L294)</f>
        <v>2750000</v>
      </c>
      <c r="N294" s="90">
        <v>0</v>
      </c>
      <c r="O294" s="84">
        <v>0</v>
      </c>
      <c r="P294" s="89">
        <f t="shared" ref="P294:P296" si="213">IF(J294="TG",ROUNDUP((K294+N294)*($L$6/$K$6),-3),ROUNDUP((K294+N294)*($L$8/$K$8),-3))</f>
        <v>0</v>
      </c>
      <c r="Q294" s="27">
        <f>ROUNDUP((L294+O294)*($L$7/$K$7),-3)</f>
        <v>3198000</v>
      </c>
      <c r="R294" s="53">
        <f t="shared" si="162"/>
        <v>3198000</v>
      </c>
      <c r="S294" s="298">
        <f>(R294*$G$6/1000)*$S$15</f>
        <v>559.65</v>
      </c>
      <c r="T294" s="299">
        <f>(R294*$G$7/1000)*$T$15</f>
        <v>399.75</v>
      </c>
      <c r="U294" s="27">
        <f>(R294*$G$8/1000)*$U$15</f>
        <v>415.74</v>
      </c>
      <c r="V294" s="300">
        <f>(R294*$G$9/1000)*$V$15</f>
        <v>302.21100000000001</v>
      </c>
      <c r="W294" s="27">
        <f>(R294*$G$10/1000)*$W$15</f>
        <v>182.28599999999997</v>
      </c>
      <c r="X294" s="300">
        <f>(R294*$G$11/1000)*$X$15</f>
        <v>148.94685000000001</v>
      </c>
      <c r="Y294" s="301">
        <f t="shared" ref="Y294:Y296" si="214">SUM(S294:X294)</f>
        <v>2008.58385</v>
      </c>
      <c r="Z294" s="301">
        <f>Y294*$D$7</f>
        <v>421.80260849999996</v>
      </c>
      <c r="AA294" s="263"/>
      <c r="AB294" s="263"/>
      <c r="AC294" s="263"/>
      <c r="AD294" s="263"/>
      <c r="AE294" s="263"/>
      <c r="AF294" s="263"/>
      <c r="AG294" s="267"/>
      <c r="AH294" s="263"/>
    </row>
    <row r="295" spans="1:34" s="2" customFormat="1">
      <c r="A295" s="153" t="s">
        <v>407</v>
      </c>
      <c r="B295" s="21" t="s">
        <v>408</v>
      </c>
      <c r="C295" s="21" t="s">
        <v>908</v>
      </c>
      <c r="D295" s="115" t="s">
        <v>409</v>
      </c>
      <c r="E295" s="20" t="s">
        <v>52</v>
      </c>
      <c r="F295" s="11" t="s">
        <v>53</v>
      </c>
      <c r="G295" s="127"/>
      <c r="H295" s="13"/>
      <c r="I295" s="12" t="s">
        <v>296</v>
      </c>
      <c r="J295" s="144" t="s">
        <v>712</v>
      </c>
      <c r="K295" s="89">
        <v>0</v>
      </c>
      <c r="L295" s="27">
        <v>437000</v>
      </c>
      <c r="M295" s="53">
        <f>SUM(K295+L295)</f>
        <v>437000</v>
      </c>
      <c r="N295" s="90">
        <v>0</v>
      </c>
      <c r="O295" s="84">
        <v>0</v>
      </c>
      <c r="P295" s="89">
        <f t="shared" si="213"/>
        <v>0</v>
      </c>
      <c r="Q295" s="27">
        <f>ROUNDUP((L295+O295)*($L$7/$K$7),-3)</f>
        <v>509000</v>
      </c>
      <c r="R295" s="53">
        <f t="shared" si="162"/>
        <v>509000</v>
      </c>
      <c r="S295" s="298">
        <f>(R295*$G$6/1000)*$S$15</f>
        <v>89.075000000000003</v>
      </c>
      <c r="T295" s="299">
        <f>(R295*$G$7/1000)*$T$15</f>
        <v>63.625</v>
      </c>
      <c r="U295" s="27">
        <f>(R295*$G$8/1000)*$U$15</f>
        <v>66.17</v>
      </c>
      <c r="V295" s="300">
        <f>(R295*$G$9/1000)*$V$15</f>
        <v>48.100499999999997</v>
      </c>
      <c r="W295" s="27">
        <f>(R295*$G$10/1000)*$W$15</f>
        <v>29.013000000000002</v>
      </c>
      <c r="X295" s="300">
        <f>(R295*$G$11/1000)*$X$15</f>
        <v>23.706675000000001</v>
      </c>
      <c r="Y295" s="301">
        <f t="shared" si="214"/>
        <v>319.69017500000001</v>
      </c>
      <c r="Z295" s="301">
        <f>Y295*$D$7</f>
        <v>67.134936749999994</v>
      </c>
      <c r="AA295" s="263"/>
      <c r="AB295" s="263"/>
      <c r="AC295" s="263"/>
      <c r="AD295" s="263"/>
      <c r="AE295" s="263"/>
      <c r="AF295" s="263"/>
      <c r="AG295" s="267"/>
      <c r="AH295" s="263"/>
    </row>
    <row r="296" spans="1:34" s="2" customFormat="1">
      <c r="A296" s="153" t="s">
        <v>407</v>
      </c>
      <c r="B296" s="21" t="s">
        <v>410</v>
      </c>
      <c r="C296" s="21" t="s">
        <v>908</v>
      </c>
      <c r="D296" s="115" t="s">
        <v>409</v>
      </c>
      <c r="E296" s="20"/>
      <c r="F296" s="11"/>
      <c r="G296" s="127"/>
      <c r="H296" s="13"/>
      <c r="I296" s="12" t="s">
        <v>296</v>
      </c>
      <c r="J296" s="144" t="s">
        <v>712</v>
      </c>
      <c r="K296" s="89">
        <v>0</v>
      </c>
      <c r="L296" s="27">
        <v>100000</v>
      </c>
      <c r="M296" s="53">
        <f>SUM(K296+L296)</f>
        <v>100000</v>
      </c>
      <c r="N296" s="90">
        <v>0</v>
      </c>
      <c r="O296" s="84">
        <v>0</v>
      </c>
      <c r="P296" s="89">
        <f t="shared" si="213"/>
        <v>0</v>
      </c>
      <c r="Q296" s="27">
        <f>ROUNDUP((L296+O296)*($L$7/$K$7),-3)</f>
        <v>117000</v>
      </c>
      <c r="R296" s="53">
        <f t="shared" si="162"/>
        <v>117000</v>
      </c>
      <c r="S296" s="298">
        <f>(R296*$G$6/1000)*$S$15</f>
        <v>20.475000000000001</v>
      </c>
      <c r="T296" s="299">
        <f>(R296*$G$7/1000)*$T$15</f>
        <v>14.625</v>
      </c>
      <c r="U296" s="27">
        <f>(R296*$G$8/1000)*$U$15</f>
        <v>15.21</v>
      </c>
      <c r="V296" s="300">
        <f>(R296*$G$9/1000)*$V$15</f>
        <v>11.0565</v>
      </c>
      <c r="W296" s="27">
        <f>(R296*$G$10/1000)*$W$15</f>
        <v>6.6690000000000005</v>
      </c>
      <c r="X296" s="300">
        <f>(R296*$G$11/1000)*$X$15</f>
        <v>5.4492749999999992</v>
      </c>
      <c r="Y296" s="301">
        <f t="shared" si="214"/>
        <v>73.484774999999999</v>
      </c>
      <c r="Z296" s="301">
        <f>Y296*$D$7</f>
        <v>15.431802749999999</v>
      </c>
      <c r="AA296" s="263"/>
      <c r="AB296" s="263"/>
      <c r="AC296" s="263"/>
      <c r="AD296" s="263"/>
      <c r="AE296" s="263"/>
      <c r="AF296" s="263"/>
      <c r="AG296" s="267"/>
      <c r="AH296" s="263"/>
    </row>
    <row r="297" spans="1:34" s="2" customFormat="1" ht="13.5" thickBot="1">
      <c r="A297" s="156" t="s">
        <v>27</v>
      </c>
      <c r="B297" s="91"/>
      <c r="C297" s="91"/>
      <c r="D297" s="113"/>
      <c r="E297" s="92"/>
      <c r="F297" s="92"/>
      <c r="G297" s="93"/>
      <c r="H297" s="93"/>
      <c r="I297" s="93"/>
      <c r="J297" s="93"/>
      <c r="K297" s="96">
        <f>SUM(K294:K296)</f>
        <v>0</v>
      </c>
      <c r="L297" s="94">
        <f>SUM(L294:L296)</f>
        <v>3287000</v>
      </c>
      <c r="M297" s="94">
        <f>SUM(M294:M296)</f>
        <v>3287000</v>
      </c>
      <c r="N297" s="97">
        <f t="shared" ref="N297:P297" si="215">SUM(N294:N296)</f>
        <v>0</v>
      </c>
      <c r="O297" s="94">
        <f t="shared" si="215"/>
        <v>0</v>
      </c>
      <c r="P297" s="94">
        <f t="shared" si="215"/>
        <v>0</v>
      </c>
      <c r="Q297" s="94">
        <f>SUM(Q294:Q296)</f>
        <v>3824000</v>
      </c>
      <c r="R297" s="94">
        <f>SUM(R294:R296)</f>
        <v>3824000</v>
      </c>
      <c r="S297" s="97">
        <f t="shared" ref="S297:Z297" si="216">SUM(S294:S296)</f>
        <v>669.2</v>
      </c>
      <c r="T297" s="302">
        <f t="shared" si="216"/>
        <v>478</v>
      </c>
      <c r="U297" s="303">
        <f t="shared" si="216"/>
        <v>497.12</v>
      </c>
      <c r="V297" s="303">
        <f t="shared" si="216"/>
        <v>361.36800000000005</v>
      </c>
      <c r="W297" s="303">
        <f t="shared" si="216"/>
        <v>217.96799999999999</v>
      </c>
      <c r="X297" s="303">
        <f t="shared" si="216"/>
        <v>178.1028</v>
      </c>
      <c r="Y297" s="302">
        <f t="shared" si="216"/>
        <v>2401.7588000000001</v>
      </c>
      <c r="Z297" s="302">
        <f t="shared" si="216"/>
        <v>504.36934799999995</v>
      </c>
      <c r="AA297" s="263"/>
      <c r="AB297" s="263"/>
      <c r="AC297" s="263"/>
      <c r="AD297" s="263"/>
      <c r="AE297" s="263"/>
      <c r="AF297" s="263"/>
      <c r="AG297" s="267"/>
      <c r="AH297" s="263"/>
    </row>
    <row r="298" spans="1:34" s="2" customFormat="1" ht="16.5" thickTop="1">
      <c r="A298" s="6" t="s">
        <v>411</v>
      </c>
      <c r="B298" s="14"/>
      <c r="C298" s="14"/>
      <c r="D298" s="114"/>
      <c r="E298" s="15"/>
      <c r="F298" s="15"/>
      <c r="G298" s="16"/>
      <c r="H298" s="16"/>
      <c r="I298" s="16"/>
      <c r="J298" s="16"/>
      <c r="K298" s="25"/>
      <c r="L298" s="25"/>
      <c r="M298" s="26"/>
      <c r="N298" s="85"/>
      <c r="O298" s="85"/>
      <c r="P298" s="85"/>
      <c r="Q298" s="25"/>
      <c r="R298" s="26"/>
      <c r="S298" s="54"/>
      <c r="T298" s="54"/>
      <c r="U298" s="54"/>
      <c r="V298" s="54"/>
      <c r="W298" s="54"/>
      <c r="X298" s="54"/>
      <c r="Y298" s="304"/>
      <c r="Z298" s="304"/>
      <c r="AA298" s="263"/>
      <c r="AB298" s="263"/>
      <c r="AC298" s="263"/>
      <c r="AD298" s="263"/>
      <c r="AE298" s="263"/>
      <c r="AF298" s="263"/>
      <c r="AG298" s="267"/>
      <c r="AH298" s="263"/>
    </row>
    <row r="299" spans="1:34" s="2" customFormat="1" ht="25.5">
      <c r="A299" s="153" t="s">
        <v>412</v>
      </c>
      <c r="B299" s="21" t="s">
        <v>413</v>
      </c>
      <c r="C299" s="21" t="s">
        <v>909</v>
      </c>
      <c r="D299" s="115" t="s">
        <v>582</v>
      </c>
      <c r="E299" s="20"/>
      <c r="F299" s="11"/>
      <c r="G299" s="127" t="s">
        <v>576</v>
      </c>
      <c r="H299" s="13" t="s">
        <v>576</v>
      </c>
      <c r="I299" s="12" t="s">
        <v>414</v>
      </c>
      <c r="J299" s="144" t="s">
        <v>712</v>
      </c>
      <c r="K299" s="89">
        <v>15299000</v>
      </c>
      <c r="L299" s="27">
        <v>2124000</v>
      </c>
      <c r="M299" s="53">
        <f>K299+L299</f>
        <v>17423000</v>
      </c>
      <c r="N299" s="90">
        <v>0</v>
      </c>
      <c r="O299" s="84">
        <v>0</v>
      </c>
      <c r="P299" s="89">
        <f t="shared" ref="P299:P303" si="217">IF(J299="TG",ROUNDUP((K299+N299)*($L$6/$K$6),-3),ROUNDUP((K299+N299)*($L$8/$K$8),-3))</f>
        <v>17184000</v>
      </c>
      <c r="Q299" s="27">
        <f>ROUNDUP((L299+O299)*($L$7/$K$7),-3)</f>
        <v>2470000</v>
      </c>
      <c r="R299" s="53">
        <f>P299+Q299</f>
        <v>19654000</v>
      </c>
      <c r="S299" s="298">
        <f>(R299*$G$6/1000)*$S$15</f>
        <v>3439.45</v>
      </c>
      <c r="T299" s="299">
        <f>(R299*$G$7/1000)*$T$15</f>
        <v>2456.75</v>
      </c>
      <c r="U299" s="27">
        <f>(R299*$G$8/1000)*$U$15</f>
        <v>2555.0200000000004</v>
      </c>
      <c r="V299" s="300">
        <f>(R299*$G$9/1000)*$V$15</f>
        <v>1857.3029999999999</v>
      </c>
      <c r="W299" s="27">
        <f>(R299*$G$10/1000)*$W$15</f>
        <v>1120.278</v>
      </c>
      <c r="X299" s="300">
        <f>(R299*$G$11/1000)*$X$15</f>
        <v>915.38504999999998</v>
      </c>
      <c r="Y299" s="301">
        <f t="shared" ref="Y299:Y303" si="218">SUM(S299:X299)</f>
        <v>12344.186050000002</v>
      </c>
      <c r="Z299" s="301">
        <f>Y299*$D$7</f>
        <v>2592.2790705000002</v>
      </c>
      <c r="AH299" s="263"/>
    </row>
    <row r="300" spans="1:34" s="2" customFormat="1">
      <c r="A300" s="153" t="s">
        <v>577</v>
      </c>
      <c r="B300" s="21" t="s">
        <v>415</v>
      </c>
      <c r="C300" s="21" t="s">
        <v>862</v>
      </c>
      <c r="D300" s="115" t="s">
        <v>582</v>
      </c>
      <c r="E300" s="20"/>
      <c r="F300" s="11"/>
      <c r="G300" s="127" t="s">
        <v>574</v>
      </c>
      <c r="H300" s="13"/>
      <c r="I300" s="12" t="s">
        <v>405</v>
      </c>
      <c r="J300" s="144" t="s">
        <v>712</v>
      </c>
      <c r="K300" s="89">
        <v>14826000</v>
      </c>
      <c r="L300" s="27">
        <v>0</v>
      </c>
      <c r="M300" s="53">
        <f>K300+L300</f>
        <v>14826000</v>
      </c>
      <c r="N300" s="90">
        <v>0</v>
      </c>
      <c r="O300" s="84">
        <v>0</v>
      </c>
      <c r="P300" s="89">
        <f t="shared" si="217"/>
        <v>16653000</v>
      </c>
      <c r="Q300" s="27">
        <f>ROUNDUP((L300+O300)*($L$7/$K$7),-3)</f>
        <v>0</v>
      </c>
      <c r="R300" s="53">
        <f>P300+Q300</f>
        <v>16653000</v>
      </c>
      <c r="S300" s="298">
        <f>(R300*$G$6/1000)*$S$15</f>
        <v>2914.2750000000001</v>
      </c>
      <c r="T300" s="299">
        <f>(R300*$G$7/1000)*$T$15</f>
        <v>2081.625</v>
      </c>
      <c r="U300" s="27">
        <f>(R300*$G$8/1000)*$U$15</f>
        <v>2164.8900000000003</v>
      </c>
      <c r="V300" s="300">
        <f>(R300*$G$9/1000)*$V$15</f>
        <v>1573.7085</v>
      </c>
      <c r="W300" s="27">
        <f>(R300*$G$10/1000)*$W$15</f>
        <v>949.221</v>
      </c>
      <c r="X300" s="300">
        <f>(R300*$G$11/1000)*$X$15</f>
        <v>775.61347499999999</v>
      </c>
      <c r="Y300" s="301">
        <f t="shared" si="218"/>
        <v>10459.332974999999</v>
      </c>
      <c r="Z300" s="301">
        <f>Y300*$D$7</f>
        <v>2196.4599247499996</v>
      </c>
      <c r="AH300" s="263"/>
    </row>
    <row r="301" spans="1:34" s="2" customFormat="1" ht="25.5">
      <c r="A301" s="153" t="s">
        <v>724</v>
      </c>
      <c r="B301" s="21" t="s">
        <v>416</v>
      </c>
      <c r="C301" s="21" t="s">
        <v>968</v>
      </c>
      <c r="D301" s="115" t="s">
        <v>582</v>
      </c>
      <c r="E301" s="20"/>
      <c r="F301" s="11"/>
      <c r="G301" s="127" t="s">
        <v>725</v>
      </c>
      <c r="H301" s="13"/>
      <c r="I301" s="12" t="s">
        <v>236</v>
      </c>
      <c r="J301" s="144" t="s">
        <v>712</v>
      </c>
      <c r="K301" s="89">
        <v>3940000</v>
      </c>
      <c r="L301" s="27">
        <v>0</v>
      </c>
      <c r="M301" s="53">
        <f>K301+L301</f>
        <v>3940000</v>
      </c>
      <c r="N301" s="90">
        <v>0</v>
      </c>
      <c r="O301" s="84">
        <v>0</v>
      </c>
      <c r="P301" s="89">
        <f t="shared" si="217"/>
        <v>4426000</v>
      </c>
      <c r="Q301" s="27">
        <f>ROUNDUP((L301+O301)*($L$7/$K$7),-3)</f>
        <v>0</v>
      </c>
      <c r="R301" s="53">
        <f>P301+Q301</f>
        <v>4426000</v>
      </c>
      <c r="S301" s="298">
        <f>(R301*$G$6/1000)*$S$15</f>
        <v>774.55</v>
      </c>
      <c r="T301" s="299">
        <f>(R301*$G$7/1000)*$T$15</f>
        <v>553.25</v>
      </c>
      <c r="U301" s="27">
        <f>(R301*$G$8/1000)*$U$15</f>
        <v>575.38</v>
      </c>
      <c r="V301" s="300">
        <f>(R301*$G$9/1000)*$V$15</f>
        <v>418.25699999999995</v>
      </c>
      <c r="W301" s="27">
        <f>(R301*$G$10/1000)*$W$15</f>
        <v>252.28200000000004</v>
      </c>
      <c r="X301" s="300">
        <f>(R301*$G$11/1000)*$X$15</f>
        <v>206.14094999999998</v>
      </c>
      <c r="Y301" s="301">
        <f t="shared" si="218"/>
        <v>2779.85995</v>
      </c>
      <c r="Z301" s="301">
        <f>Y301*$D$7</f>
        <v>583.77058950000003</v>
      </c>
      <c r="AA301" s="263"/>
      <c r="AB301" s="263"/>
      <c r="AC301" s="263"/>
      <c r="AD301" s="263"/>
      <c r="AE301" s="263"/>
      <c r="AF301" s="263"/>
      <c r="AG301" s="267"/>
      <c r="AH301" s="263"/>
    </row>
    <row r="302" spans="1:34" s="2" customFormat="1" ht="25.5">
      <c r="A302" s="153" t="s">
        <v>417</v>
      </c>
      <c r="B302" s="21" t="s">
        <v>418</v>
      </c>
      <c r="C302" s="21" t="s">
        <v>834</v>
      </c>
      <c r="D302" s="115" t="s">
        <v>582</v>
      </c>
      <c r="E302" s="20"/>
      <c r="F302" s="11"/>
      <c r="G302" s="127" t="s">
        <v>725</v>
      </c>
      <c r="H302" s="13"/>
      <c r="I302" s="12" t="s">
        <v>419</v>
      </c>
      <c r="J302" s="144" t="s">
        <v>712</v>
      </c>
      <c r="K302" s="89">
        <v>2700000</v>
      </c>
      <c r="L302" s="27">
        <v>0</v>
      </c>
      <c r="M302" s="53">
        <f>K302+L302</f>
        <v>2700000</v>
      </c>
      <c r="N302" s="90">
        <v>0</v>
      </c>
      <c r="O302" s="84">
        <v>0</v>
      </c>
      <c r="P302" s="89">
        <f t="shared" si="217"/>
        <v>3033000</v>
      </c>
      <c r="Q302" s="27">
        <f>ROUNDUP((L302+O302)*($L$7/$K$7),-3)</f>
        <v>0</v>
      </c>
      <c r="R302" s="53">
        <f>P302+Q302</f>
        <v>3033000</v>
      </c>
      <c r="S302" s="298">
        <f>(R302*$G$6/1000)*$S$15</f>
        <v>530.77499999999998</v>
      </c>
      <c r="T302" s="299">
        <f>(R302*$G$7/1000)*$T$15</f>
        <v>379.125</v>
      </c>
      <c r="U302" s="27">
        <f>(R302*$G$8/1000)*$U$15</f>
        <v>394.29</v>
      </c>
      <c r="V302" s="300">
        <f>(R302*$G$9/1000)*$V$15</f>
        <v>286.61849999999998</v>
      </c>
      <c r="W302" s="27">
        <f>(R302*$G$10/1000)*$W$15</f>
        <v>172.88099999999997</v>
      </c>
      <c r="X302" s="300">
        <f>(R302*$G$11/1000)*$X$15</f>
        <v>141.26197499999998</v>
      </c>
      <c r="Y302" s="301">
        <f t="shared" si="218"/>
        <v>1904.9514749999998</v>
      </c>
      <c r="Z302" s="301">
        <f>Y302*$D$7</f>
        <v>400.03980974999996</v>
      </c>
      <c r="AA302" s="263"/>
      <c r="AB302" s="263"/>
      <c r="AC302" s="263"/>
      <c r="AD302" s="263"/>
      <c r="AE302" s="263"/>
      <c r="AF302" s="263"/>
      <c r="AG302" s="267"/>
      <c r="AH302" s="263"/>
    </row>
    <row r="303" spans="1:34" s="2" customFormat="1">
      <c r="A303" s="153" t="s">
        <v>420</v>
      </c>
      <c r="B303" s="21" t="s">
        <v>421</v>
      </c>
      <c r="C303" s="21" t="s">
        <v>910</v>
      </c>
      <c r="D303" s="115" t="s">
        <v>582</v>
      </c>
      <c r="E303" s="20"/>
      <c r="F303" s="11"/>
      <c r="G303" s="127" t="s">
        <v>725</v>
      </c>
      <c r="H303" s="13"/>
      <c r="I303" s="12" t="s">
        <v>422</v>
      </c>
      <c r="J303" s="144" t="s">
        <v>712</v>
      </c>
      <c r="K303" s="89">
        <v>3060000</v>
      </c>
      <c r="L303" s="27">
        <v>0</v>
      </c>
      <c r="M303" s="53">
        <f>K303+L303</f>
        <v>3060000</v>
      </c>
      <c r="N303" s="90">
        <v>0</v>
      </c>
      <c r="O303" s="84">
        <v>0</v>
      </c>
      <c r="P303" s="89">
        <f t="shared" si="217"/>
        <v>3437000</v>
      </c>
      <c r="Q303" s="27">
        <f>ROUNDUP((L303+O303)*($L$7/$K$7),-3)</f>
        <v>0</v>
      </c>
      <c r="R303" s="53">
        <f>P303+Q303</f>
        <v>3437000</v>
      </c>
      <c r="S303" s="298">
        <f>(R303*$G$6/1000)*$S$15</f>
        <v>601.47500000000002</v>
      </c>
      <c r="T303" s="299">
        <f>(R303*$G$7/1000)*$T$15</f>
        <v>429.625</v>
      </c>
      <c r="U303" s="27">
        <f>(R303*$G$8/1000)*$U$15</f>
        <v>446.81000000000006</v>
      </c>
      <c r="V303" s="300">
        <f>(R303*$G$9/1000)*$V$15</f>
        <v>324.79650000000004</v>
      </c>
      <c r="W303" s="27">
        <f>(R303*$G$10/1000)*$W$15</f>
        <v>195.90899999999999</v>
      </c>
      <c r="X303" s="300">
        <f>(R303*$G$11/1000)*$X$15</f>
        <v>160.07827499999999</v>
      </c>
      <c r="Y303" s="301">
        <f t="shared" si="218"/>
        <v>2158.6937749999997</v>
      </c>
      <c r="Z303" s="301">
        <f>Y303*$D$7</f>
        <v>453.32569274999992</v>
      </c>
      <c r="AA303" s="263"/>
      <c r="AB303" s="263"/>
      <c r="AC303" s="263"/>
      <c r="AD303" s="263"/>
      <c r="AE303" s="263"/>
      <c r="AF303" s="263"/>
      <c r="AG303" s="267"/>
      <c r="AH303" s="263"/>
    </row>
    <row r="304" spans="1:34" s="2" customFormat="1" ht="13.5" thickBot="1">
      <c r="A304" s="156" t="s">
        <v>27</v>
      </c>
      <c r="B304" s="91"/>
      <c r="C304" s="91"/>
      <c r="D304" s="113"/>
      <c r="E304" s="92"/>
      <c r="F304" s="92"/>
      <c r="G304" s="93"/>
      <c r="H304" s="93"/>
      <c r="I304" s="93"/>
      <c r="J304" s="93"/>
      <c r="K304" s="96">
        <f>SUM(K299:K303)</f>
        <v>39825000</v>
      </c>
      <c r="L304" s="94">
        <f>SUM(L299:L303)</f>
        <v>2124000</v>
      </c>
      <c r="M304" s="94">
        <f>SUM(M299:M303)</f>
        <v>41949000</v>
      </c>
      <c r="N304" s="97">
        <f t="shared" ref="N304:P304" si="219">SUM(N299:N303)</f>
        <v>0</v>
      </c>
      <c r="O304" s="94">
        <f t="shared" si="219"/>
        <v>0</v>
      </c>
      <c r="P304" s="94">
        <f t="shared" si="219"/>
        <v>44733000</v>
      </c>
      <c r="Q304" s="94">
        <f>SUM(Q299:Q303)</f>
        <v>2470000</v>
      </c>
      <c r="R304" s="94">
        <f>SUM(R299:R303)</f>
        <v>47203000</v>
      </c>
      <c r="S304" s="97">
        <f t="shared" ref="S304:Z304" si="220">SUM(S299:S303)</f>
        <v>8260.5249999999996</v>
      </c>
      <c r="T304" s="302">
        <f t="shared" si="220"/>
        <v>5900.375</v>
      </c>
      <c r="U304" s="303">
        <f t="shared" si="220"/>
        <v>6136.3900000000012</v>
      </c>
      <c r="V304" s="303">
        <f t="shared" si="220"/>
        <v>4460.6835000000001</v>
      </c>
      <c r="W304" s="303">
        <f t="shared" si="220"/>
        <v>2690.5709999999999</v>
      </c>
      <c r="X304" s="303">
        <f t="shared" si="220"/>
        <v>2198.4797249999997</v>
      </c>
      <c r="Y304" s="302">
        <f t="shared" si="220"/>
        <v>29647.024225000001</v>
      </c>
      <c r="Z304" s="302">
        <f t="shared" si="220"/>
        <v>6225.8750872499995</v>
      </c>
      <c r="AA304" s="263"/>
      <c r="AB304" s="263"/>
      <c r="AC304" s="263"/>
      <c r="AD304" s="263"/>
      <c r="AE304" s="263"/>
      <c r="AF304" s="263"/>
      <c r="AG304" s="267"/>
      <c r="AH304" s="263"/>
    </row>
    <row r="305" spans="1:34" s="2" customFormat="1" ht="16.5" thickTop="1">
      <c r="A305" s="6" t="s">
        <v>423</v>
      </c>
      <c r="B305" s="14"/>
      <c r="C305" s="14"/>
      <c r="D305" s="114"/>
      <c r="E305" s="15"/>
      <c r="F305" s="15"/>
      <c r="G305" s="16"/>
      <c r="H305" s="16"/>
      <c r="I305" s="16"/>
      <c r="J305" s="16"/>
      <c r="K305" s="25"/>
      <c r="L305" s="25"/>
      <c r="M305" s="26"/>
      <c r="N305" s="85"/>
      <c r="O305" s="85"/>
      <c r="P305" s="85"/>
      <c r="Q305" s="25"/>
      <c r="R305" s="26"/>
      <c r="S305" s="54"/>
      <c r="T305" s="54"/>
      <c r="U305" s="54"/>
      <c r="V305" s="54"/>
      <c r="W305" s="54"/>
      <c r="X305" s="54"/>
      <c r="Y305" s="304"/>
      <c r="Z305" s="304"/>
      <c r="AA305" s="263"/>
      <c r="AB305" s="263"/>
      <c r="AC305" s="263"/>
      <c r="AD305" s="263"/>
      <c r="AE305" s="263"/>
      <c r="AF305" s="263"/>
      <c r="AG305" s="267"/>
      <c r="AH305" s="263"/>
    </row>
    <row r="306" spans="1:34" s="2" customFormat="1">
      <c r="A306" s="153" t="s">
        <v>424</v>
      </c>
      <c r="B306" s="21" t="s">
        <v>425</v>
      </c>
      <c r="C306" s="21" t="s">
        <v>911</v>
      </c>
      <c r="D306" s="115" t="s">
        <v>582</v>
      </c>
      <c r="E306" s="20" t="s">
        <v>426</v>
      </c>
      <c r="F306" s="11" t="s">
        <v>325</v>
      </c>
      <c r="G306" s="127"/>
      <c r="H306" s="13"/>
      <c r="I306" s="12" t="s">
        <v>299</v>
      </c>
      <c r="J306" s="144" t="s">
        <v>712</v>
      </c>
      <c r="K306" s="89">
        <v>2987000</v>
      </c>
      <c r="L306" s="27">
        <v>0</v>
      </c>
      <c r="M306" s="53">
        <f t="shared" ref="M306:M326" si="221">SUM(K306+L306)</f>
        <v>2987000</v>
      </c>
      <c r="N306" s="90">
        <v>0</v>
      </c>
      <c r="O306" s="84">
        <v>0</v>
      </c>
      <c r="P306" s="89">
        <f t="shared" ref="P306:P326" si="222">IF(J306="TG",ROUNDUP((K306+N306)*($L$6/$K$6),-3),ROUNDUP((K306+N306)*($L$8/$K$8),-3))</f>
        <v>3355000</v>
      </c>
      <c r="Q306" s="27">
        <f t="shared" ref="Q306:Q326" si="223">ROUNDUP((L306+O306)*($L$7/$K$7),-3)</f>
        <v>0</v>
      </c>
      <c r="R306" s="53">
        <f t="shared" si="162"/>
        <v>3355000</v>
      </c>
      <c r="S306" s="298">
        <f t="shared" ref="S306:S324" si="224">(R306*$G$6/1000)*$S$15</f>
        <v>587.125</v>
      </c>
      <c r="T306" s="299">
        <f t="shared" ref="T306:T324" si="225">(R306*$G$7/1000)*$T$15</f>
        <v>419.375</v>
      </c>
      <c r="U306" s="27">
        <f t="shared" ref="U306:U324" si="226">(R306*$G$8/1000)*$U$15</f>
        <v>436.15000000000003</v>
      </c>
      <c r="V306" s="300">
        <f t="shared" ref="V306:V324" si="227">(R306*$G$9/1000)*$V$15</f>
        <v>317.04750000000001</v>
      </c>
      <c r="W306" s="27">
        <f t="shared" ref="W306:W324" si="228">(R306*$G$10/1000)*$W$15</f>
        <v>191.23499999999999</v>
      </c>
      <c r="X306" s="300">
        <f t="shared" ref="X306:X324" si="229">(R306*$G$11/1000)*$X$15</f>
        <v>156.25912499999998</v>
      </c>
      <c r="Y306" s="301">
        <f t="shared" ref="Y306" si="230">SUM(S306:X306)</f>
        <v>2107.1916249999999</v>
      </c>
      <c r="Z306" s="301">
        <f t="shared" ref="Z306:Z326" si="231">Y306*$D$7</f>
        <v>442.51024124999998</v>
      </c>
      <c r="AA306" s="263"/>
      <c r="AB306" s="263"/>
      <c r="AC306" s="263"/>
      <c r="AD306" s="263"/>
      <c r="AE306" s="263"/>
      <c r="AF306" s="263"/>
      <c r="AG306" s="267"/>
      <c r="AH306" s="263"/>
    </row>
    <row r="307" spans="1:34" s="2" customFormat="1">
      <c r="A307" s="153" t="s">
        <v>427</v>
      </c>
      <c r="B307" s="21" t="s">
        <v>428</v>
      </c>
      <c r="C307" s="21" t="s">
        <v>911</v>
      </c>
      <c r="D307" s="115" t="s">
        <v>582</v>
      </c>
      <c r="E307" s="20" t="s">
        <v>52</v>
      </c>
      <c r="F307" s="11" t="s">
        <v>53</v>
      </c>
      <c r="G307" s="127"/>
      <c r="H307" s="13"/>
      <c r="I307" s="12" t="s">
        <v>429</v>
      </c>
      <c r="J307" s="144" t="s">
        <v>712</v>
      </c>
      <c r="K307" s="89">
        <v>292000</v>
      </c>
      <c r="L307" s="27">
        <v>0</v>
      </c>
      <c r="M307" s="53">
        <f t="shared" si="221"/>
        <v>292000</v>
      </c>
      <c r="N307" s="90">
        <v>0</v>
      </c>
      <c r="O307" s="84">
        <v>0</v>
      </c>
      <c r="P307" s="89">
        <f t="shared" si="222"/>
        <v>328000</v>
      </c>
      <c r="Q307" s="27">
        <f t="shared" si="223"/>
        <v>0</v>
      </c>
      <c r="R307" s="53">
        <f t="shared" si="162"/>
        <v>328000</v>
      </c>
      <c r="S307" s="298">
        <f t="shared" si="224"/>
        <v>57.399999999999991</v>
      </c>
      <c r="T307" s="299">
        <f t="shared" si="225"/>
        <v>41</v>
      </c>
      <c r="U307" s="27">
        <f t="shared" si="226"/>
        <v>42.64</v>
      </c>
      <c r="V307" s="300">
        <f t="shared" si="227"/>
        <v>30.995999999999999</v>
      </c>
      <c r="W307" s="27">
        <f t="shared" si="228"/>
        <v>18.695999999999998</v>
      </c>
      <c r="X307" s="300">
        <f t="shared" si="229"/>
        <v>15.276599999999998</v>
      </c>
      <c r="Y307" s="301">
        <f t="shared" ref="Y307:Y326" si="232">SUM(S307:X307)</f>
        <v>206.0086</v>
      </c>
      <c r="Z307" s="301">
        <f t="shared" si="231"/>
        <v>43.261806</v>
      </c>
      <c r="AA307" s="263"/>
      <c r="AB307" s="263"/>
      <c r="AC307" s="263"/>
      <c r="AD307" s="263"/>
      <c r="AE307" s="263"/>
      <c r="AF307" s="263"/>
      <c r="AG307" s="267"/>
      <c r="AH307" s="263"/>
    </row>
    <row r="308" spans="1:34" s="2" customFormat="1">
      <c r="A308" s="153" t="s">
        <v>430</v>
      </c>
      <c r="B308" s="21" t="s">
        <v>431</v>
      </c>
      <c r="C308" s="21" t="s">
        <v>911</v>
      </c>
      <c r="D308" s="115" t="s">
        <v>582</v>
      </c>
      <c r="E308" s="20" t="s">
        <v>125</v>
      </c>
      <c r="F308" s="11" t="s">
        <v>53</v>
      </c>
      <c r="G308" s="127"/>
      <c r="H308" s="13"/>
      <c r="I308" s="12" t="s">
        <v>429</v>
      </c>
      <c r="J308" s="144" t="s">
        <v>712</v>
      </c>
      <c r="K308" s="89">
        <v>102000</v>
      </c>
      <c r="L308" s="27">
        <v>0</v>
      </c>
      <c r="M308" s="53">
        <f t="shared" si="221"/>
        <v>102000</v>
      </c>
      <c r="N308" s="90">
        <v>0</v>
      </c>
      <c r="O308" s="84">
        <v>0</v>
      </c>
      <c r="P308" s="89">
        <f t="shared" si="222"/>
        <v>115000</v>
      </c>
      <c r="Q308" s="27">
        <f t="shared" si="223"/>
        <v>0</v>
      </c>
      <c r="R308" s="53">
        <f t="shared" si="162"/>
        <v>115000</v>
      </c>
      <c r="S308" s="298">
        <f t="shared" si="224"/>
        <v>20.125</v>
      </c>
      <c r="T308" s="299">
        <f t="shared" si="225"/>
        <v>14.375</v>
      </c>
      <c r="U308" s="27">
        <f t="shared" si="226"/>
        <v>14.950000000000001</v>
      </c>
      <c r="V308" s="300">
        <f t="shared" si="227"/>
        <v>10.867500000000001</v>
      </c>
      <c r="W308" s="27">
        <f t="shared" si="228"/>
        <v>6.5549999999999997</v>
      </c>
      <c r="X308" s="300">
        <f t="shared" si="229"/>
        <v>5.3561250000000005</v>
      </c>
      <c r="Y308" s="301">
        <f t="shared" si="232"/>
        <v>72.228625000000008</v>
      </c>
      <c r="Z308" s="301">
        <f t="shared" si="231"/>
        <v>15.168011250000001</v>
      </c>
      <c r="AA308" s="263"/>
      <c r="AB308" s="263"/>
      <c r="AC308" s="263"/>
      <c r="AD308" s="263"/>
      <c r="AE308" s="263"/>
      <c r="AF308" s="263"/>
      <c r="AG308" s="267"/>
      <c r="AH308" s="263"/>
    </row>
    <row r="309" spans="1:34" s="2" customFormat="1">
      <c r="A309" s="153" t="s">
        <v>912</v>
      </c>
      <c r="B309" s="21" t="s">
        <v>432</v>
      </c>
      <c r="C309" s="21" t="s">
        <v>913</v>
      </c>
      <c r="D309" s="115" t="s">
        <v>582</v>
      </c>
      <c r="E309" s="20" t="s">
        <v>52</v>
      </c>
      <c r="F309" s="11" t="s">
        <v>53</v>
      </c>
      <c r="G309" s="127"/>
      <c r="H309" s="13"/>
      <c r="I309" s="12" t="s">
        <v>36</v>
      </c>
      <c r="J309" s="144" t="s">
        <v>712</v>
      </c>
      <c r="K309" s="89">
        <v>37947000</v>
      </c>
      <c r="L309" s="27">
        <v>0</v>
      </c>
      <c r="M309" s="53">
        <f t="shared" si="221"/>
        <v>37947000</v>
      </c>
      <c r="N309" s="90">
        <v>0</v>
      </c>
      <c r="O309" s="84">
        <v>0</v>
      </c>
      <c r="P309" s="89">
        <f t="shared" si="222"/>
        <v>42622000</v>
      </c>
      <c r="Q309" s="27">
        <f t="shared" si="223"/>
        <v>0</v>
      </c>
      <c r="R309" s="53">
        <f t="shared" si="162"/>
        <v>42622000</v>
      </c>
      <c r="S309" s="298">
        <f t="shared" si="224"/>
        <v>7458.8499999999995</v>
      </c>
      <c r="T309" s="299">
        <f t="shared" si="225"/>
        <v>5327.75</v>
      </c>
      <c r="U309" s="27">
        <f t="shared" si="226"/>
        <v>5540.8600000000006</v>
      </c>
      <c r="V309" s="300">
        <f t="shared" si="227"/>
        <v>4027.779</v>
      </c>
      <c r="W309" s="27">
        <f t="shared" si="228"/>
        <v>2429.4539999999997</v>
      </c>
      <c r="X309" s="300">
        <f t="shared" si="229"/>
        <v>1985.1196499999999</v>
      </c>
      <c r="Y309" s="301">
        <f t="shared" si="232"/>
        <v>26769.81265</v>
      </c>
      <c r="Z309" s="301">
        <f t="shared" si="231"/>
        <v>5621.6606565000002</v>
      </c>
      <c r="AA309" s="263"/>
      <c r="AB309" s="263"/>
      <c r="AC309" s="263"/>
      <c r="AD309" s="263"/>
      <c r="AE309" s="263"/>
      <c r="AF309" s="263"/>
      <c r="AG309" s="267"/>
      <c r="AH309" s="263"/>
    </row>
    <row r="310" spans="1:34" s="2" customFormat="1" ht="25.5">
      <c r="A310" s="153" t="s">
        <v>34</v>
      </c>
      <c r="B310" s="21" t="s">
        <v>433</v>
      </c>
      <c r="C310" s="21" t="s">
        <v>913</v>
      </c>
      <c r="D310" s="115" t="s">
        <v>582</v>
      </c>
      <c r="E310" s="20" t="s">
        <v>52</v>
      </c>
      <c r="F310" s="11" t="s">
        <v>53</v>
      </c>
      <c r="G310" s="127"/>
      <c r="H310" s="13"/>
      <c r="I310" s="12" t="s">
        <v>36</v>
      </c>
      <c r="J310" s="144" t="s">
        <v>712</v>
      </c>
      <c r="K310" s="89">
        <v>1632000</v>
      </c>
      <c r="L310" s="27">
        <v>0</v>
      </c>
      <c r="M310" s="53">
        <f t="shared" si="221"/>
        <v>1632000</v>
      </c>
      <c r="N310" s="90">
        <v>0</v>
      </c>
      <c r="O310" s="84">
        <v>0</v>
      </c>
      <c r="P310" s="89">
        <f t="shared" si="222"/>
        <v>1834000</v>
      </c>
      <c r="Q310" s="27">
        <f t="shared" si="223"/>
        <v>0</v>
      </c>
      <c r="R310" s="53">
        <f t="shared" si="162"/>
        <v>1834000</v>
      </c>
      <c r="S310" s="298">
        <f t="shared" si="224"/>
        <v>320.95</v>
      </c>
      <c r="T310" s="299">
        <f t="shared" si="225"/>
        <v>229.25</v>
      </c>
      <c r="U310" s="27">
        <f t="shared" si="226"/>
        <v>238.42</v>
      </c>
      <c r="V310" s="300">
        <f t="shared" si="227"/>
        <v>173.31300000000002</v>
      </c>
      <c r="W310" s="27">
        <f t="shared" si="228"/>
        <v>104.538</v>
      </c>
      <c r="X310" s="300">
        <f t="shared" si="229"/>
        <v>85.418549999999996</v>
      </c>
      <c r="Y310" s="301">
        <f t="shared" si="232"/>
        <v>1151.8895500000001</v>
      </c>
      <c r="Z310" s="301">
        <f t="shared" si="231"/>
        <v>241.8968055</v>
      </c>
      <c r="AA310" s="263"/>
      <c r="AB310" s="263"/>
      <c r="AC310" s="263"/>
      <c r="AD310" s="263"/>
      <c r="AE310" s="263"/>
      <c r="AF310" s="263"/>
      <c r="AG310" s="267"/>
      <c r="AH310" s="263"/>
    </row>
    <row r="311" spans="1:34" s="2" customFormat="1" ht="25.5">
      <c r="A311" s="153" t="s">
        <v>434</v>
      </c>
      <c r="B311" s="21" t="s">
        <v>435</v>
      </c>
      <c r="C311" s="21" t="s">
        <v>914</v>
      </c>
      <c r="D311" s="115" t="s">
        <v>582</v>
      </c>
      <c r="E311" s="20" t="s">
        <v>52</v>
      </c>
      <c r="F311" s="11" t="s">
        <v>53</v>
      </c>
      <c r="G311" s="127"/>
      <c r="H311" s="13"/>
      <c r="I311" s="12" t="s">
        <v>211</v>
      </c>
      <c r="J311" s="144" t="s">
        <v>712</v>
      </c>
      <c r="K311" s="89">
        <v>36141000</v>
      </c>
      <c r="L311" s="27">
        <v>1475000</v>
      </c>
      <c r="M311" s="53">
        <f t="shared" si="221"/>
        <v>37616000</v>
      </c>
      <c r="N311" s="90">
        <v>0</v>
      </c>
      <c r="O311" s="84">
        <v>0</v>
      </c>
      <c r="P311" s="89">
        <f t="shared" si="222"/>
        <v>40594000</v>
      </c>
      <c r="Q311" s="27">
        <f t="shared" si="223"/>
        <v>1715000</v>
      </c>
      <c r="R311" s="53">
        <f t="shared" si="162"/>
        <v>42309000</v>
      </c>
      <c r="S311" s="298">
        <f t="shared" si="224"/>
        <v>7404.0749999999989</v>
      </c>
      <c r="T311" s="299">
        <f t="shared" si="225"/>
        <v>5288.625</v>
      </c>
      <c r="U311" s="27">
        <f t="shared" si="226"/>
        <v>5500.17</v>
      </c>
      <c r="V311" s="300">
        <f t="shared" si="227"/>
        <v>3998.2004999999999</v>
      </c>
      <c r="W311" s="27">
        <f t="shared" si="228"/>
        <v>2411.6129999999998</v>
      </c>
      <c r="X311" s="300">
        <f t="shared" si="229"/>
        <v>1970.5416749999999</v>
      </c>
      <c r="Y311" s="301">
        <f t="shared" si="232"/>
        <v>26573.225175</v>
      </c>
      <c r="Z311" s="301">
        <f t="shared" si="231"/>
        <v>5580.3772867499993</v>
      </c>
      <c r="AA311" s="263"/>
      <c r="AB311" s="263"/>
      <c r="AC311" s="263"/>
      <c r="AD311" s="263"/>
      <c r="AE311" s="263"/>
      <c r="AF311" s="263"/>
      <c r="AG311" s="267"/>
      <c r="AH311" s="263"/>
    </row>
    <row r="312" spans="1:34" s="2" customFormat="1">
      <c r="A312" s="153" t="s">
        <v>436</v>
      </c>
      <c r="B312" s="21" t="s">
        <v>437</v>
      </c>
      <c r="C312" s="21" t="s">
        <v>915</v>
      </c>
      <c r="D312" s="115" t="s">
        <v>582</v>
      </c>
      <c r="E312" s="20" t="s">
        <v>52</v>
      </c>
      <c r="F312" s="11" t="s">
        <v>53</v>
      </c>
      <c r="G312" s="127"/>
      <c r="H312" s="13"/>
      <c r="I312" s="12" t="s">
        <v>33</v>
      </c>
      <c r="J312" s="144" t="s">
        <v>712</v>
      </c>
      <c r="K312" s="89">
        <v>0</v>
      </c>
      <c r="L312" s="27">
        <v>177000</v>
      </c>
      <c r="M312" s="53">
        <f t="shared" si="221"/>
        <v>177000</v>
      </c>
      <c r="N312" s="90">
        <v>0</v>
      </c>
      <c r="O312" s="84">
        <v>0</v>
      </c>
      <c r="P312" s="89">
        <f t="shared" si="222"/>
        <v>0</v>
      </c>
      <c r="Q312" s="27">
        <f t="shared" si="223"/>
        <v>206000</v>
      </c>
      <c r="R312" s="53">
        <f t="shared" si="162"/>
        <v>206000</v>
      </c>
      <c r="S312" s="298">
        <f t="shared" si="224"/>
        <v>36.049999999999997</v>
      </c>
      <c r="T312" s="299">
        <f t="shared" si="225"/>
        <v>25.75</v>
      </c>
      <c r="U312" s="27">
        <f t="shared" si="226"/>
        <v>26.78</v>
      </c>
      <c r="V312" s="300">
        <f t="shared" si="227"/>
        <v>19.466999999999999</v>
      </c>
      <c r="W312" s="27">
        <f t="shared" si="228"/>
        <v>11.741999999999999</v>
      </c>
      <c r="X312" s="300">
        <f t="shared" si="229"/>
        <v>9.5944500000000001</v>
      </c>
      <c r="Y312" s="301">
        <f t="shared" si="232"/>
        <v>129.38345000000001</v>
      </c>
      <c r="Z312" s="301">
        <f t="shared" si="231"/>
        <v>27.170524500000003</v>
      </c>
      <c r="AA312" s="263"/>
      <c r="AB312" s="263"/>
      <c r="AC312" s="263"/>
      <c r="AD312" s="263"/>
      <c r="AE312" s="263"/>
      <c r="AF312" s="263"/>
      <c r="AG312" s="267"/>
      <c r="AH312" s="263"/>
    </row>
    <row r="313" spans="1:34" s="2" customFormat="1">
      <c r="A313" s="153"/>
      <c r="B313" s="21" t="s">
        <v>438</v>
      </c>
      <c r="C313" s="21" t="s">
        <v>865</v>
      </c>
      <c r="D313" s="115" t="s">
        <v>582</v>
      </c>
      <c r="E313" s="20" t="s">
        <v>52</v>
      </c>
      <c r="F313" s="11" t="s">
        <v>81</v>
      </c>
      <c r="G313" s="127"/>
      <c r="H313" s="13"/>
      <c r="I313" s="12" t="s">
        <v>439</v>
      </c>
      <c r="J313" s="144" t="s">
        <v>712</v>
      </c>
      <c r="K313" s="89">
        <v>92000</v>
      </c>
      <c r="L313" s="27">
        <v>0</v>
      </c>
      <c r="M313" s="53">
        <f t="shared" si="221"/>
        <v>92000</v>
      </c>
      <c r="N313" s="90">
        <v>0</v>
      </c>
      <c r="O313" s="84">
        <v>0</v>
      </c>
      <c r="P313" s="89">
        <f t="shared" si="222"/>
        <v>104000</v>
      </c>
      <c r="Q313" s="27">
        <f t="shared" si="223"/>
        <v>0</v>
      </c>
      <c r="R313" s="53">
        <f t="shared" si="162"/>
        <v>104000</v>
      </c>
      <c r="S313" s="298">
        <f t="shared" si="224"/>
        <v>18.2</v>
      </c>
      <c r="T313" s="299">
        <f t="shared" si="225"/>
        <v>13</v>
      </c>
      <c r="U313" s="27">
        <f t="shared" si="226"/>
        <v>13.52</v>
      </c>
      <c r="V313" s="300">
        <f t="shared" si="227"/>
        <v>9.8280000000000012</v>
      </c>
      <c r="W313" s="27">
        <f t="shared" si="228"/>
        <v>5.9279999999999999</v>
      </c>
      <c r="X313" s="300">
        <f t="shared" si="229"/>
        <v>4.8437999999999999</v>
      </c>
      <c r="Y313" s="301">
        <f t="shared" si="232"/>
        <v>65.319800000000001</v>
      </c>
      <c r="Z313" s="301">
        <f t="shared" si="231"/>
        <v>13.717158</v>
      </c>
      <c r="AA313" s="263"/>
      <c r="AB313" s="263"/>
      <c r="AC313" s="263"/>
      <c r="AD313" s="263"/>
      <c r="AE313" s="263"/>
      <c r="AF313" s="263"/>
      <c r="AG313" s="267"/>
      <c r="AH313" s="263"/>
    </row>
    <row r="314" spans="1:34" s="2" customFormat="1" ht="25.5">
      <c r="A314" s="153"/>
      <c r="B314" s="21" t="s">
        <v>440</v>
      </c>
      <c r="C314" s="21" t="s">
        <v>916</v>
      </c>
      <c r="D314" s="115" t="s">
        <v>582</v>
      </c>
      <c r="E314" s="20" t="s">
        <v>52</v>
      </c>
      <c r="F314" s="11" t="s">
        <v>81</v>
      </c>
      <c r="G314" s="127"/>
      <c r="H314" s="13"/>
      <c r="I314" s="12" t="s">
        <v>441</v>
      </c>
      <c r="J314" s="144" t="s">
        <v>712</v>
      </c>
      <c r="K314" s="89">
        <v>765000</v>
      </c>
      <c r="L314" s="27">
        <v>55000</v>
      </c>
      <c r="M314" s="53">
        <f t="shared" si="221"/>
        <v>820000</v>
      </c>
      <c r="N314" s="90">
        <v>0</v>
      </c>
      <c r="O314" s="84">
        <v>0</v>
      </c>
      <c r="P314" s="89">
        <f t="shared" si="222"/>
        <v>860000</v>
      </c>
      <c r="Q314" s="27">
        <f t="shared" si="223"/>
        <v>64000</v>
      </c>
      <c r="R314" s="53">
        <f t="shared" ref="R314:R330" si="233">SUM(P314+Q314)</f>
        <v>924000</v>
      </c>
      <c r="S314" s="298">
        <f t="shared" si="224"/>
        <v>161.69999999999999</v>
      </c>
      <c r="T314" s="299">
        <f t="shared" si="225"/>
        <v>115.5</v>
      </c>
      <c r="U314" s="27">
        <f t="shared" si="226"/>
        <v>120.12</v>
      </c>
      <c r="V314" s="300">
        <f t="shared" si="227"/>
        <v>87.317999999999998</v>
      </c>
      <c r="W314" s="27">
        <f t="shared" si="228"/>
        <v>52.667999999999999</v>
      </c>
      <c r="X314" s="300">
        <f t="shared" si="229"/>
        <v>43.035299999999999</v>
      </c>
      <c r="Y314" s="301">
        <f t="shared" si="232"/>
        <v>580.34129999999993</v>
      </c>
      <c r="Z314" s="301">
        <f t="shared" si="231"/>
        <v>121.87167299999999</v>
      </c>
      <c r="AA314" s="263"/>
      <c r="AB314" s="263"/>
      <c r="AC314" s="263"/>
      <c r="AD314" s="263"/>
      <c r="AE314" s="263"/>
      <c r="AF314" s="263"/>
      <c r="AG314" s="267"/>
      <c r="AH314" s="263"/>
    </row>
    <row r="315" spans="1:34" s="2" customFormat="1" ht="25.5">
      <c r="A315" s="153"/>
      <c r="B315" s="21" t="s">
        <v>442</v>
      </c>
      <c r="C315" s="21" t="s">
        <v>916</v>
      </c>
      <c r="D315" s="115" t="s">
        <v>582</v>
      </c>
      <c r="E315" s="20" t="s">
        <v>52</v>
      </c>
      <c r="F315" s="11" t="s">
        <v>81</v>
      </c>
      <c r="G315" s="127"/>
      <c r="H315" s="13"/>
      <c r="I315" s="12" t="s">
        <v>441</v>
      </c>
      <c r="J315" s="144" t="s">
        <v>712</v>
      </c>
      <c r="K315" s="89">
        <v>1032000</v>
      </c>
      <c r="L315" s="27">
        <v>101000</v>
      </c>
      <c r="M315" s="53">
        <f t="shared" si="221"/>
        <v>1133000</v>
      </c>
      <c r="N315" s="90">
        <v>0</v>
      </c>
      <c r="O315" s="84">
        <v>0</v>
      </c>
      <c r="P315" s="89">
        <f t="shared" si="222"/>
        <v>1160000</v>
      </c>
      <c r="Q315" s="27">
        <f t="shared" si="223"/>
        <v>118000</v>
      </c>
      <c r="R315" s="53">
        <f t="shared" si="233"/>
        <v>1278000</v>
      </c>
      <c r="S315" s="298">
        <f t="shared" si="224"/>
        <v>223.65</v>
      </c>
      <c r="T315" s="299">
        <f t="shared" si="225"/>
        <v>159.75</v>
      </c>
      <c r="U315" s="27">
        <f t="shared" si="226"/>
        <v>166.14000000000001</v>
      </c>
      <c r="V315" s="300">
        <f t="shared" si="227"/>
        <v>120.77099999999999</v>
      </c>
      <c r="W315" s="27">
        <f t="shared" si="228"/>
        <v>72.845999999999989</v>
      </c>
      <c r="X315" s="300">
        <f t="shared" si="229"/>
        <v>59.522849999999998</v>
      </c>
      <c r="Y315" s="301">
        <f t="shared" si="232"/>
        <v>802.67984999999987</v>
      </c>
      <c r="Z315" s="301">
        <f t="shared" si="231"/>
        <v>168.56276849999998</v>
      </c>
      <c r="AA315" s="263"/>
      <c r="AB315" s="263"/>
      <c r="AC315" s="263"/>
      <c r="AD315" s="263"/>
      <c r="AE315" s="263"/>
      <c r="AF315" s="263"/>
      <c r="AG315" s="267"/>
      <c r="AH315" s="263"/>
    </row>
    <row r="316" spans="1:34" s="2" customFormat="1" ht="25.5">
      <c r="A316" s="153"/>
      <c r="B316" s="21" t="s">
        <v>443</v>
      </c>
      <c r="C316" s="21" t="s">
        <v>916</v>
      </c>
      <c r="D316" s="115" t="s">
        <v>582</v>
      </c>
      <c r="E316" s="20" t="s">
        <v>52</v>
      </c>
      <c r="F316" s="11" t="s">
        <v>81</v>
      </c>
      <c r="G316" s="127"/>
      <c r="H316" s="13"/>
      <c r="I316" s="12" t="s">
        <v>278</v>
      </c>
      <c r="J316" s="144" t="s">
        <v>712</v>
      </c>
      <c r="K316" s="89">
        <v>1597000</v>
      </c>
      <c r="L316" s="27">
        <v>113000</v>
      </c>
      <c r="M316" s="53">
        <f t="shared" si="221"/>
        <v>1710000</v>
      </c>
      <c r="N316" s="90">
        <v>0</v>
      </c>
      <c r="O316" s="84">
        <v>0</v>
      </c>
      <c r="P316" s="89">
        <f t="shared" si="222"/>
        <v>1794000</v>
      </c>
      <c r="Q316" s="27">
        <f t="shared" si="223"/>
        <v>132000</v>
      </c>
      <c r="R316" s="53">
        <f t="shared" si="233"/>
        <v>1926000</v>
      </c>
      <c r="S316" s="298">
        <f t="shared" si="224"/>
        <v>337.05</v>
      </c>
      <c r="T316" s="299">
        <f t="shared" si="225"/>
        <v>240.75</v>
      </c>
      <c r="U316" s="27">
        <f t="shared" si="226"/>
        <v>250.38000000000002</v>
      </c>
      <c r="V316" s="300">
        <f t="shared" si="227"/>
        <v>182.00700000000003</v>
      </c>
      <c r="W316" s="27">
        <f t="shared" si="228"/>
        <v>109.782</v>
      </c>
      <c r="X316" s="300">
        <f t="shared" si="229"/>
        <v>89.703450000000004</v>
      </c>
      <c r="Y316" s="301">
        <f t="shared" si="232"/>
        <v>1209.67245</v>
      </c>
      <c r="Z316" s="301">
        <f t="shared" si="231"/>
        <v>254.0312145</v>
      </c>
      <c r="AA316" s="263"/>
      <c r="AB316" s="263"/>
      <c r="AC316" s="263"/>
      <c r="AD316" s="263"/>
      <c r="AE316" s="263"/>
      <c r="AF316" s="263"/>
      <c r="AG316" s="267"/>
      <c r="AH316" s="263"/>
    </row>
    <row r="317" spans="1:34" s="2" customFormat="1">
      <c r="A317" s="153" t="s">
        <v>444</v>
      </c>
      <c r="B317" s="21" t="s">
        <v>445</v>
      </c>
      <c r="C317" s="21" t="s">
        <v>969</v>
      </c>
      <c r="D317" s="115" t="s">
        <v>582</v>
      </c>
      <c r="E317" s="20" t="s">
        <v>52</v>
      </c>
      <c r="F317" s="11" t="s">
        <v>81</v>
      </c>
      <c r="G317" s="127"/>
      <c r="H317" s="13"/>
      <c r="I317" s="12" t="s">
        <v>446</v>
      </c>
      <c r="J317" s="144" t="s">
        <v>712</v>
      </c>
      <c r="K317" s="89">
        <v>1767000</v>
      </c>
      <c r="L317" s="27">
        <v>0</v>
      </c>
      <c r="M317" s="53">
        <f t="shared" si="221"/>
        <v>1767000</v>
      </c>
      <c r="N317" s="90">
        <v>0</v>
      </c>
      <c r="O317" s="84">
        <v>0</v>
      </c>
      <c r="P317" s="89">
        <f t="shared" si="222"/>
        <v>1985000</v>
      </c>
      <c r="Q317" s="27">
        <f t="shared" si="223"/>
        <v>0</v>
      </c>
      <c r="R317" s="53">
        <f t="shared" si="233"/>
        <v>1985000</v>
      </c>
      <c r="S317" s="298">
        <f t="shared" si="224"/>
        <v>347.375</v>
      </c>
      <c r="T317" s="299">
        <f t="shared" si="225"/>
        <v>248.125</v>
      </c>
      <c r="U317" s="27">
        <f t="shared" si="226"/>
        <v>258.05</v>
      </c>
      <c r="V317" s="300">
        <f t="shared" si="227"/>
        <v>187.58250000000001</v>
      </c>
      <c r="W317" s="27">
        <f t="shared" si="228"/>
        <v>113.14500000000001</v>
      </c>
      <c r="X317" s="300">
        <f t="shared" si="229"/>
        <v>92.451374999999999</v>
      </c>
      <c r="Y317" s="301">
        <f t="shared" si="232"/>
        <v>1246.728875</v>
      </c>
      <c r="Z317" s="301">
        <f t="shared" si="231"/>
        <v>261.81306374999997</v>
      </c>
      <c r="AA317" s="263"/>
      <c r="AB317" s="263"/>
      <c r="AC317" s="263"/>
      <c r="AD317" s="263"/>
      <c r="AE317" s="263"/>
      <c r="AF317" s="263"/>
      <c r="AG317" s="267"/>
      <c r="AH317" s="263"/>
    </row>
    <row r="318" spans="1:34" s="2" customFormat="1" ht="25.5">
      <c r="A318" s="153" t="s">
        <v>447</v>
      </c>
      <c r="B318" s="21" t="s">
        <v>448</v>
      </c>
      <c r="C318" s="21" t="s">
        <v>911</v>
      </c>
      <c r="D318" s="115" t="s">
        <v>582</v>
      </c>
      <c r="E318" s="20" t="s">
        <v>52</v>
      </c>
      <c r="F318" s="11" t="s">
        <v>81</v>
      </c>
      <c r="G318" s="127"/>
      <c r="H318" s="13"/>
      <c r="I318" s="12" t="s">
        <v>299</v>
      </c>
      <c r="J318" s="144" t="s">
        <v>712</v>
      </c>
      <c r="K318" s="89">
        <v>148000</v>
      </c>
      <c r="L318" s="27">
        <v>0</v>
      </c>
      <c r="M318" s="53">
        <f t="shared" si="221"/>
        <v>148000</v>
      </c>
      <c r="N318" s="90">
        <v>0</v>
      </c>
      <c r="O318" s="84">
        <v>0</v>
      </c>
      <c r="P318" s="89">
        <f t="shared" si="222"/>
        <v>167000</v>
      </c>
      <c r="Q318" s="27">
        <f t="shared" si="223"/>
        <v>0</v>
      </c>
      <c r="R318" s="53">
        <f t="shared" si="233"/>
        <v>167000</v>
      </c>
      <c r="S318" s="298">
        <f t="shared" si="224"/>
        <v>29.224999999999998</v>
      </c>
      <c r="T318" s="299">
        <f t="shared" si="225"/>
        <v>20.875</v>
      </c>
      <c r="U318" s="27">
        <f t="shared" si="226"/>
        <v>21.71</v>
      </c>
      <c r="V318" s="300">
        <f t="shared" si="227"/>
        <v>15.781499999999999</v>
      </c>
      <c r="W318" s="27">
        <f t="shared" si="228"/>
        <v>9.5189999999999984</v>
      </c>
      <c r="X318" s="300">
        <f t="shared" si="229"/>
        <v>7.7780249999999995</v>
      </c>
      <c r="Y318" s="301">
        <f t="shared" si="232"/>
        <v>104.888525</v>
      </c>
      <c r="Z318" s="301">
        <f t="shared" si="231"/>
        <v>22.026590249999998</v>
      </c>
      <c r="AA318" s="263"/>
      <c r="AB318" s="263"/>
      <c r="AC318" s="263"/>
      <c r="AD318" s="263"/>
      <c r="AE318" s="263"/>
      <c r="AF318" s="263"/>
      <c r="AG318" s="267"/>
      <c r="AH318" s="263"/>
    </row>
    <row r="319" spans="1:34" s="2" customFormat="1">
      <c r="A319" s="153" t="s">
        <v>449</v>
      </c>
      <c r="B319" s="21" t="s">
        <v>579</v>
      </c>
      <c r="C319" s="21" t="s">
        <v>869</v>
      </c>
      <c r="D319" s="115" t="s">
        <v>582</v>
      </c>
      <c r="E319" s="20" t="s">
        <v>52</v>
      </c>
      <c r="F319" s="11" t="s">
        <v>81</v>
      </c>
      <c r="G319" s="127"/>
      <c r="H319" s="13"/>
      <c r="I319" s="12" t="s">
        <v>439</v>
      </c>
      <c r="J319" s="144" t="s">
        <v>712</v>
      </c>
      <c r="K319" s="89">
        <v>3895000</v>
      </c>
      <c r="L319" s="27">
        <v>66000</v>
      </c>
      <c r="M319" s="53">
        <f t="shared" si="221"/>
        <v>3961000</v>
      </c>
      <c r="N319" s="90">
        <v>0</v>
      </c>
      <c r="O319" s="84">
        <v>0</v>
      </c>
      <c r="P319" s="89">
        <f t="shared" si="222"/>
        <v>4375000</v>
      </c>
      <c r="Q319" s="27">
        <f t="shared" si="223"/>
        <v>77000</v>
      </c>
      <c r="R319" s="53">
        <f t="shared" si="233"/>
        <v>4452000</v>
      </c>
      <c r="S319" s="298">
        <f t="shared" si="224"/>
        <v>779.1</v>
      </c>
      <c r="T319" s="299">
        <f t="shared" si="225"/>
        <v>556.5</v>
      </c>
      <c r="U319" s="27">
        <f t="shared" si="226"/>
        <v>578.7600000000001</v>
      </c>
      <c r="V319" s="300">
        <f t="shared" si="227"/>
        <v>420.71399999999994</v>
      </c>
      <c r="W319" s="27">
        <f t="shared" si="228"/>
        <v>253.76400000000001</v>
      </c>
      <c r="X319" s="300">
        <f t="shared" si="229"/>
        <v>207.3519</v>
      </c>
      <c r="Y319" s="301">
        <f t="shared" si="232"/>
        <v>2796.1899000000003</v>
      </c>
      <c r="Z319" s="301">
        <f t="shared" si="231"/>
        <v>587.19987900000001</v>
      </c>
      <c r="AA319" s="263"/>
      <c r="AB319" s="263"/>
      <c r="AC319" s="263"/>
      <c r="AD319" s="263"/>
      <c r="AE319" s="263"/>
      <c r="AF319" s="263"/>
      <c r="AG319" s="267"/>
      <c r="AH319" s="263"/>
    </row>
    <row r="320" spans="1:34" s="2" customFormat="1">
      <c r="A320" s="153" t="s">
        <v>450</v>
      </c>
      <c r="B320" s="21" t="s">
        <v>451</v>
      </c>
      <c r="C320" s="21" t="s">
        <v>917</v>
      </c>
      <c r="D320" s="115" t="s">
        <v>582</v>
      </c>
      <c r="E320" s="20" t="s">
        <v>52</v>
      </c>
      <c r="F320" s="11" t="s">
        <v>81</v>
      </c>
      <c r="G320" s="127"/>
      <c r="H320" s="13"/>
      <c r="I320" s="12" t="s">
        <v>452</v>
      </c>
      <c r="J320" s="144" t="s">
        <v>712</v>
      </c>
      <c r="K320" s="89">
        <v>1174000</v>
      </c>
      <c r="L320" s="27">
        <v>0</v>
      </c>
      <c r="M320" s="53">
        <f t="shared" si="221"/>
        <v>1174000</v>
      </c>
      <c r="N320" s="90">
        <v>0</v>
      </c>
      <c r="O320" s="84">
        <v>0</v>
      </c>
      <c r="P320" s="89">
        <f t="shared" si="222"/>
        <v>1319000</v>
      </c>
      <c r="Q320" s="27">
        <f t="shared" si="223"/>
        <v>0</v>
      </c>
      <c r="R320" s="53">
        <f t="shared" si="233"/>
        <v>1319000</v>
      </c>
      <c r="S320" s="298">
        <f t="shared" si="224"/>
        <v>230.82499999999996</v>
      </c>
      <c r="T320" s="299">
        <f t="shared" si="225"/>
        <v>164.875</v>
      </c>
      <c r="U320" s="27">
        <f t="shared" si="226"/>
        <v>171.47000000000003</v>
      </c>
      <c r="V320" s="300">
        <f t="shared" si="227"/>
        <v>124.64549999999998</v>
      </c>
      <c r="W320" s="27">
        <f t="shared" si="228"/>
        <v>75.182999999999993</v>
      </c>
      <c r="X320" s="300">
        <f t="shared" si="229"/>
        <v>61.432425000000002</v>
      </c>
      <c r="Y320" s="301">
        <f t="shared" si="232"/>
        <v>828.43092499999989</v>
      </c>
      <c r="Z320" s="301">
        <f t="shared" si="231"/>
        <v>173.97049424999997</v>
      </c>
      <c r="AA320" s="263"/>
      <c r="AB320" s="263"/>
      <c r="AC320" s="263"/>
      <c r="AD320" s="263"/>
      <c r="AE320" s="263"/>
      <c r="AF320" s="263"/>
      <c r="AG320" s="267"/>
      <c r="AH320" s="263"/>
    </row>
    <row r="321" spans="1:34" s="2" customFormat="1">
      <c r="A321" s="153" t="s">
        <v>453</v>
      </c>
      <c r="B321" s="21" t="s">
        <v>454</v>
      </c>
      <c r="C321" s="21" t="s">
        <v>918</v>
      </c>
      <c r="D321" s="115"/>
      <c r="E321" s="20" t="s">
        <v>52</v>
      </c>
      <c r="F321" s="11" t="s">
        <v>81</v>
      </c>
      <c r="G321" s="127"/>
      <c r="H321" s="13"/>
      <c r="I321" s="12" t="s">
        <v>88</v>
      </c>
      <c r="J321" s="144" t="s">
        <v>712</v>
      </c>
      <c r="K321" s="89">
        <v>0</v>
      </c>
      <c r="L321" s="27">
        <v>631000</v>
      </c>
      <c r="M321" s="53">
        <f t="shared" si="221"/>
        <v>631000</v>
      </c>
      <c r="N321" s="90">
        <v>0</v>
      </c>
      <c r="O321" s="84">
        <v>0</v>
      </c>
      <c r="P321" s="89">
        <f t="shared" si="222"/>
        <v>0</v>
      </c>
      <c r="Q321" s="27">
        <f t="shared" si="223"/>
        <v>734000</v>
      </c>
      <c r="R321" s="53">
        <f t="shared" si="233"/>
        <v>734000</v>
      </c>
      <c r="S321" s="298">
        <f t="shared" si="224"/>
        <v>128.44999999999999</v>
      </c>
      <c r="T321" s="299">
        <f t="shared" si="225"/>
        <v>91.75</v>
      </c>
      <c r="U321" s="27">
        <f t="shared" si="226"/>
        <v>95.420000000000016</v>
      </c>
      <c r="V321" s="300">
        <f t="shared" si="227"/>
        <v>69.363</v>
      </c>
      <c r="W321" s="27">
        <f t="shared" si="228"/>
        <v>41.837999999999994</v>
      </c>
      <c r="X321" s="300">
        <f t="shared" si="229"/>
        <v>34.186050000000002</v>
      </c>
      <c r="Y321" s="301">
        <f t="shared" si="232"/>
        <v>461.00705000000005</v>
      </c>
      <c r="Z321" s="301">
        <f t="shared" si="231"/>
        <v>96.811480500000002</v>
      </c>
      <c r="AA321" s="263"/>
      <c r="AB321" s="263"/>
      <c r="AC321" s="263"/>
      <c r="AD321" s="263"/>
      <c r="AE321" s="263"/>
      <c r="AF321" s="263"/>
      <c r="AG321" s="267"/>
      <c r="AH321" s="263"/>
    </row>
    <row r="322" spans="1:34" s="2" customFormat="1">
      <c r="A322" s="153" t="s">
        <v>586</v>
      </c>
      <c r="B322" s="21" t="s">
        <v>455</v>
      </c>
      <c r="C322" s="21" t="s">
        <v>868</v>
      </c>
      <c r="D322" s="115"/>
      <c r="E322" s="20" t="s">
        <v>52</v>
      </c>
      <c r="F322" s="11" t="s">
        <v>81</v>
      </c>
      <c r="G322" s="127"/>
      <c r="H322" s="13"/>
      <c r="I322" s="12" t="s">
        <v>88</v>
      </c>
      <c r="J322" s="144" t="s">
        <v>712</v>
      </c>
      <c r="K322" s="89">
        <v>0</v>
      </c>
      <c r="L322" s="27">
        <v>41000</v>
      </c>
      <c r="M322" s="53">
        <f t="shared" si="221"/>
        <v>41000</v>
      </c>
      <c r="N322" s="90">
        <v>0</v>
      </c>
      <c r="O322" s="84">
        <v>0</v>
      </c>
      <c r="P322" s="89">
        <f t="shared" si="222"/>
        <v>0</v>
      </c>
      <c r="Q322" s="27">
        <f t="shared" si="223"/>
        <v>48000</v>
      </c>
      <c r="R322" s="53">
        <f t="shared" si="233"/>
        <v>48000</v>
      </c>
      <c r="S322" s="298">
        <f t="shared" si="224"/>
        <v>8.4</v>
      </c>
      <c r="T322" s="299">
        <f t="shared" si="225"/>
        <v>6</v>
      </c>
      <c r="U322" s="27">
        <f t="shared" si="226"/>
        <v>6.24</v>
      </c>
      <c r="V322" s="300">
        <f t="shared" si="227"/>
        <v>4.5359999999999996</v>
      </c>
      <c r="W322" s="27">
        <f t="shared" si="228"/>
        <v>2.7359999999999998</v>
      </c>
      <c r="X322" s="300">
        <f t="shared" si="229"/>
        <v>2.2355999999999998</v>
      </c>
      <c r="Y322" s="301">
        <f t="shared" si="232"/>
        <v>30.147600000000004</v>
      </c>
      <c r="Z322" s="301">
        <f t="shared" si="231"/>
        <v>6.3309960000000007</v>
      </c>
      <c r="AA322" s="263"/>
      <c r="AB322" s="263"/>
      <c r="AC322" s="263"/>
      <c r="AD322" s="263"/>
      <c r="AE322" s="263"/>
      <c r="AF322" s="263"/>
      <c r="AG322" s="267"/>
      <c r="AH322" s="263"/>
    </row>
    <row r="323" spans="1:34" s="2" customFormat="1">
      <c r="A323" s="153" t="s">
        <v>715</v>
      </c>
      <c r="B323" s="21" t="s">
        <v>717</v>
      </c>
      <c r="C323" s="21" t="s">
        <v>919</v>
      </c>
      <c r="D323" s="115"/>
      <c r="E323" s="20"/>
      <c r="F323" s="11"/>
      <c r="G323" s="127"/>
      <c r="H323" s="13"/>
      <c r="I323" s="12"/>
      <c r="J323" s="144" t="s">
        <v>712</v>
      </c>
      <c r="K323" s="89">
        <v>23000</v>
      </c>
      <c r="L323" s="27">
        <v>0</v>
      </c>
      <c r="M323" s="53"/>
      <c r="N323" s="90">
        <v>0</v>
      </c>
      <c r="O323" s="84">
        <v>0</v>
      </c>
      <c r="P323" s="89">
        <f t="shared" si="222"/>
        <v>26000</v>
      </c>
      <c r="Q323" s="27">
        <f t="shared" ref="Q323:R324" si="234">ROUNDUP((L323+O323)*($L$6/$K$6),-3)</f>
        <v>0</v>
      </c>
      <c r="R323" s="89">
        <f>ROUNDUP((M323+P323)*($L$6/$K$6),-3)</f>
        <v>30000</v>
      </c>
      <c r="S323" s="298">
        <f t="shared" si="224"/>
        <v>5.25</v>
      </c>
      <c r="T323" s="299">
        <f t="shared" si="225"/>
        <v>3.75</v>
      </c>
      <c r="U323" s="27">
        <f t="shared" si="226"/>
        <v>3.9000000000000004</v>
      </c>
      <c r="V323" s="300">
        <f t="shared" si="227"/>
        <v>2.8350000000000004</v>
      </c>
      <c r="W323" s="27">
        <f t="shared" si="228"/>
        <v>1.7100000000000002</v>
      </c>
      <c r="X323" s="300">
        <f t="shared" si="229"/>
        <v>1.3972499999999999</v>
      </c>
      <c r="Y323" s="301">
        <f t="shared" si="232"/>
        <v>18.84225</v>
      </c>
      <c r="Z323" s="301">
        <f t="shared" si="231"/>
        <v>3.9568724999999998</v>
      </c>
      <c r="AA323" s="263"/>
      <c r="AB323" s="263"/>
      <c r="AC323" s="263"/>
      <c r="AD323" s="263"/>
      <c r="AE323" s="263"/>
      <c r="AF323" s="263"/>
      <c r="AG323" s="267"/>
      <c r="AH323" s="263"/>
    </row>
    <row r="324" spans="1:34" s="2" customFormat="1">
      <c r="A324" s="153" t="s">
        <v>716</v>
      </c>
      <c r="B324" s="21" t="s">
        <v>718</v>
      </c>
      <c r="C324" s="21" t="s">
        <v>920</v>
      </c>
      <c r="D324" s="115"/>
      <c r="E324" s="20"/>
      <c r="F324" s="11"/>
      <c r="G324" s="127"/>
      <c r="H324" s="13"/>
      <c r="I324" s="12"/>
      <c r="J324" s="144" t="s">
        <v>712</v>
      </c>
      <c r="K324" s="89">
        <v>500000</v>
      </c>
      <c r="L324" s="27">
        <v>0</v>
      </c>
      <c r="M324" s="53"/>
      <c r="N324" s="90">
        <v>0</v>
      </c>
      <c r="O324" s="84">
        <v>0</v>
      </c>
      <c r="P324" s="89">
        <f t="shared" si="222"/>
        <v>562000</v>
      </c>
      <c r="Q324" s="27">
        <f t="shared" si="234"/>
        <v>0</v>
      </c>
      <c r="R324" s="89">
        <f t="shared" si="234"/>
        <v>632000</v>
      </c>
      <c r="S324" s="298">
        <f t="shared" si="224"/>
        <v>110.6</v>
      </c>
      <c r="T324" s="299">
        <f t="shared" si="225"/>
        <v>79</v>
      </c>
      <c r="U324" s="27">
        <f t="shared" si="226"/>
        <v>82.160000000000011</v>
      </c>
      <c r="V324" s="300">
        <f t="shared" si="227"/>
        <v>59.72399999999999</v>
      </c>
      <c r="W324" s="27">
        <f t="shared" si="228"/>
        <v>36.023999999999994</v>
      </c>
      <c r="X324" s="300">
        <f t="shared" si="229"/>
        <v>29.435399999999998</v>
      </c>
      <c r="Y324" s="301">
        <f t="shared" si="232"/>
        <v>396.9434</v>
      </c>
      <c r="Z324" s="301">
        <f t="shared" si="231"/>
        <v>83.358114</v>
      </c>
      <c r="AA324" s="263"/>
      <c r="AB324" s="263"/>
      <c r="AC324" s="263"/>
      <c r="AD324" s="263"/>
      <c r="AE324" s="263"/>
      <c r="AF324" s="263"/>
      <c r="AG324" s="267"/>
      <c r="AH324" s="263"/>
    </row>
    <row r="325" spans="1:34" s="2" customFormat="1" ht="25.5">
      <c r="A325" s="153" t="s">
        <v>237</v>
      </c>
      <c r="B325" s="21" t="s">
        <v>456</v>
      </c>
      <c r="C325" s="21"/>
      <c r="D325" s="115"/>
      <c r="E325" s="20"/>
      <c r="F325" s="11"/>
      <c r="G325" s="127"/>
      <c r="H325" s="13"/>
      <c r="I325" s="12"/>
      <c r="J325" s="144" t="s">
        <v>712</v>
      </c>
      <c r="K325" s="89">
        <v>2311000</v>
      </c>
      <c r="L325" s="27">
        <v>0</v>
      </c>
      <c r="M325" s="53">
        <f t="shared" si="221"/>
        <v>2311000</v>
      </c>
      <c r="N325" s="90">
        <v>0</v>
      </c>
      <c r="O325" s="84">
        <v>0</v>
      </c>
      <c r="P325" s="89">
        <f t="shared" si="222"/>
        <v>2596000</v>
      </c>
      <c r="Q325" s="27">
        <f t="shared" si="223"/>
        <v>0</v>
      </c>
      <c r="R325" s="53">
        <f t="shared" si="233"/>
        <v>2596000</v>
      </c>
      <c r="S325" s="298">
        <f>(R325*$G$6/1000)*$S$15</f>
        <v>454.3</v>
      </c>
      <c r="T325" s="299">
        <f>(R325*$G$7/1000)*$T$15</f>
        <v>324.5</v>
      </c>
      <c r="U325" s="27">
        <f>(R325*$G$8/1000)*$U$15</f>
        <v>337.48</v>
      </c>
      <c r="V325" s="300">
        <f>(R325*$G$9/1000)*$V$15</f>
        <v>245.32199999999997</v>
      </c>
      <c r="W325" s="27">
        <f>(R325*$G$10/1000)*$W$15</f>
        <v>147.97199999999998</v>
      </c>
      <c r="X325" s="300">
        <f>(R325*$G$11/1000)*$X$15</f>
        <v>120.9087</v>
      </c>
      <c r="Y325" s="301">
        <f t="shared" si="232"/>
        <v>1630.4826999999998</v>
      </c>
      <c r="Z325" s="301">
        <f t="shared" si="231"/>
        <v>342.40136699999994</v>
      </c>
      <c r="AA325" s="263"/>
      <c r="AB325" s="263"/>
      <c r="AC325" s="263"/>
      <c r="AD325" s="263"/>
      <c r="AE325" s="263"/>
      <c r="AF325" s="263"/>
      <c r="AG325" s="267"/>
      <c r="AH325" s="263"/>
    </row>
    <row r="326" spans="1:34" s="2" customFormat="1">
      <c r="A326" s="153"/>
      <c r="B326" s="21" t="s">
        <v>457</v>
      </c>
      <c r="C326" s="21" t="s">
        <v>938</v>
      </c>
      <c r="D326" s="115" t="s">
        <v>582</v>
      </c>
      <c r="E326" s="20" t="s">
        <v>52</v>
      </c>
      <c r="F326" s="11" t="s">
        <v>53</v>
      </c>
      <c r="G326" s="127"/>
      <c r="H326" s="13"/>
      <c r="I326" s="12" t="s">
        <v>458</v>
      </c>
      <c r="J326" s="144" t="s">
        <v>712</v>
      </c>
      <c r="K326" s="89">
        <v>124000</v>
      </c>
      <c r="L326" s="27">
        <v>0</v>
      </c>
      <c r="M326" s="53">
        <f t="shared" si="221"/>
        <v>124000</v>
      </c>
      <c r="N326" s="90">
        <v>0</v>
      </c>
      <c r="O326" s="84">
        <v>0</v>
      </c>
      <c r="P326" s="89">
        <f t="shared" si="222"/>
        <v>140000</v>
      </c>
      <c r="Q326" s="27">
        <f t="shared" si="223"/>
        <v>0</v>
      </c>
      <c r="R326" s="53">
        <f t="shared" si="233"/>
        <v>140000</v>
      </c>
      <c r="S326" s="298">
        <f>(R326*$G$6/1000)*$S$15</f>
        <v>24.5</v>
      </c>
      <c r="T326" s="299">
        <f>(R326*$G$7/1000)*$T$15</f>
        <v>17.5</v>
      </c>
      <c r="U326" s="27">
        <f>(R326*$G$8/1000)*$U$15</f>
        <v>18.2</v>
      </c>
      <c r="V326" s="300">
        <f>(R326*$G$9/1000)*$V$15</f>
        <v>13.229999999999999</v>
      </c>
      <c r="W326" s="27">
        <f>(R326*$G$10/1000)*$W$15</f>
        <v>7.98</v>
      </c>
      <c r="X326" s="300">
        <f>(R326*$G$11/1000)*$X$15</f>
        <v>6.5204999999999993</v>
      </c>
      <c r="Y326" s="301">
        <f t="shared" si="232"/>
        <v>87.930500000000009</v>
      </c>
      <c r="Z326" s="301">
        <f t="shared" si="231"/>
        <v>18.465405000000001</v>
      </c>
      <c r="AA326" s="263"/>
      <c r="AB326" s="263"/>
      <c r="AC326" s="263"/>
      <c r="AD326" s="263"/>
      <c r="AE326" s="263"/>
      <c r="AF326" s="263"/>
      <c r="AG326" s="267"/>
      <c r="AH326" s="263"/>
    </row>
    <row r="327" spans="1:34" s="2" customFormat="1" ht="15.75" thickBot="1">
      <c r="A327" s="156" t="s">
        <v>27</v>
      </c>
      <c r="B327" s="91"/>
      <c r="C327" s="91"/>
      <c r="D327" s="113"/>
      <c r="E327" s="92"/>
      <c r="F327" s="92"/>
      <c r="G327" s="93"/>
      <c r="H327" s="93"/>
      <c r="I327" s="93"/>
      <c r="J327" s="93"/>
      <c r="K327" s="96">
        <f>SUM(K306:K326)</f>
        <v>92529000</v>
      </c>
      <c r="L327" s="94">
        <f>SUM(L306:L326)</f>
        <v>2659000</v>
      </c>
      <c r="M327" s="94">
        <f>SUM(M306:M326)</f>
        <v>94665000</v>
      </c>
      <c r="N327" s="97">
        <f t="shared" ref="N327:P327" si="235">SUM(N306:N326)</f>
        <v>0</v>
      </c>
      <c r="O327" s="94">
        <f t="shared" si="235"/>
        <v>0</v>
      </c>
      <c r="P327" s="94">
        <f t="shared" si="235"/>
        <v>103936000</v>
      </c>
      <c r="Q327" s="94">
        <f>SUM(Q306:Q326)</f>
        <v>3094000</v>
      </c>
      <c r="R327" s="94">
        <f>SUM(R306:R326)</f>
        <v>107104000</v>
      </c>
      <c r="S327" s="97">
        <f t="shared" ref="S327:Z327" si="236">SUM(S306:S326)</f>
        <v>18743.199999999997</v>
      </c>
      <c r="T327" s="302">
        <f t="shared" si="236"/>
        <v>13388</v>
      </c>
      <c r="U327" s="303">
        <f t="shared" si="236"/>
        <v>13923.519999999999</v>
      </c>
      <c r="V327" s="303">
        <f t="shared" si="236"/>
        <v>10121.327999999998</v>
      </c>
      <c r="W327" s="303">
        <f t="shared" si="236"/>
        <v>6104.927999999999</v>
      </c>
      <c r="X327" s="303">
        <f t="shared" si="236"/>
        <v>4988.3687999999975</v>
      </c>
      <c r="Y327" s="302">
        <f t="shared" si="236"/>
        <v>67269.344799999992</v>
      </c>
      <c r="Z327" s="302">
        <f t="shared" si="236"/>
        <v>14126.562408</v>
      </c>
      <c r="AA327" s="264"/>
      <c r="AB327" s="264"/>
      <c r="AC327" s="264"/>
      <c r="AD327" s="264"/>
      <c r="AE327" s="264"/>
      <c r="AF327" s="264"/>
      <c r="AG327" s="268"/>
      <c r="AH327" s="264"/>
    </row>
    <row r="328" spans="1:34" s="2" customFormat="1" ht="16.5" thickTop="1">
      <c r="A328" s="6" t="s">
        <v>459</v>
      </c>
      <c r="B328" s="14"/>
      <c r="C328" s="14"/>
      <c r="D328" s="114"/>
      <c r="E328" s="15"/>
      <c r="F328" s="15"/>
      <c r="G328" s="16"/>
      <c r="H328" s="16"/>
      <c r="I328" s="16"/>
      <c r="J328" s="16"/>
      <c r="K328" s="25"/>
      <c r="L328" s="25"/>
      <c r="M328" s="26"/>
      <c r="N328" s="85"/>
      <c r="O328" s="85"/>
      <c r="P328" s="85"/>
      <c r="Q328" s="25"/>
      <c r="R328" s="26"/>
      <c r="S328" s="54"/>
      <c r="T328" s="54"/>
      <c r="U328" s="54"/>
      <c r="V328" s="54"/>
      <c r="W328" s="54"/>
      <c r="X328" s="54"/>
      <c r="Y328" s="304"/>
      <c r="Z328" s="304"/>
      <c r="AA328" s="263"/>
      <c r="AB328" s="263"/>
      <c r="AC328" s="263"/>
      <c r="AD328" s="263"/>
      <c r="AE328" s="263"/>
      <c r="AF328" s="263"/>
      <c r="AG328" s="267"/>
      <c r="AH328" s="263"/>
    </row>
    <row r="329" spans="1:34" s="2" customFormat="1">
      <c r="A329" s="153"/>
      <c r="B329" s="21" t="s">
        <v>460</v>
      </c>
      <c r="C329" s="21" t="s">
        <v>921</v>
      </c>
      <c r="D329" s="115"/>
      <c r="E329" s="20" t="s">
        <v>52</v>
      </c>
      <c r="F329" s="11" t="s">
        <v>53</v>
      </c>
      <c r="G329" s="127"/>
      <c r="H329" s="13"/>
      <c r="I329" s="12" t="s">
        <v>461</v>
      </c>
      <c r="J329" s="144" t="s">
        <v>712</v>
      </c>
      <c r="K329" s="89">
        <v>0</v>
      </c>
      <c r="L329" s="27">
        <v>182000</v>
      </c>
      <c r="M329" s="53">
        <f>SUM(K329+L329)</f>
        <v>182000</v>
      </c>
      <c r="N329" s="90">
        <v>0</v>
      </c>
      <c r="O329" s="84">
        <v>0</v>
      </c>
      <c r="P329" s="89">
        <f t="shared" ref="P329:P330" si="237">IF(J329="TG",ROUNDUP((K329+N329)*($L$6/$K$6),-3),ROUNDUP((K329+N329)*($L$8/$K$8),-3))</f>
        <v>0</v>
      </c>
      <c r="Q329" s="27">
        <f>ROUNDUP((L329+O329)*($L$7/$K$7),-3)</f>
        <v>212000</v>
      </c>
      <c r="R329" s="53">
        <f t="shared" si="233"/>
        <v>212000</v>
      </c>
      <c r="S329" s="298">
        <f>(R329*$G$6/1000)*$S$15</f>
        <v>37.1</v>
      </c>
      <c r="T329" s="299">
        <f>(R329*$G$7/1000)*$T$15</f>
        <v>26.5</v>
      </c>
      <c r="U329" s="27">
        <f>(R329*$G$8/1000)*$U$15</f>
        <v>27.560000000000002</v>
      </c>
      <c r="V329" s="300">
        <f>(R329*$G$9/1000)*$V$15</f>
        <v>20.034000000000002</v>
      </c>
      <c r="W329" s="27">
        <f>(R329*$G$10/1000)*$W$15</f>
        <v>12.084</v>
      </c>
      <c r="X329" s="300">
        <f>(R329*$G$11/1000)*$X$15</f>
        <v>9.873899999999999</v>
      </c>
      <c r="Y329" s="301">
        <f t="shared" ref="Y329:Y330" si="238">SUM(S329:X329)</f>
        <v>133.15190000000001</v>
      </c>
      <c r="Z329" s="301">
        <f>Y329*$D$7</f>
        <v>27.961899000000003</v>
      </c>
      <c r="AA329" s="263"/>
      <c r="AB329" s="263"/>
      <c r="AC329" s="263"/>
      <c r="AD329" s="263"/>
      <c r="AE329" s="263"/>
      <c r="AF329" s="263"/>
      <c r="AG329" s="267"/>
      <c r="AH329" s="263"/>
    </row>
    <row r="330" spans="1:34" s="2" customFormat="1">
      <c r="A330" s="153" t="s">
        <v>462</v>
      </c>
      <c r="B330" s="21" t="s">
        <v>463</v>
      </c>
      <c r="C330" s="21" t="s">
        <v>922</v>
      </c>
      <c r="D330" s="115"/>
      <c r="E330" s="20" t="s">
        <v>52</v>
      </c>
      <c r="F330" s="11" t="s">
        <v>53</v>
      </c>
      <c r="G330" s="127"/>
      <c r="H330" s="13"/>
      <c r="I330" s="12" t="s">
        <v>464</v>
      </c>
      <c r="J330" s="144" t="s">
        <v>712</v>
      </c>
      <c r="K330" s="89">
        <v>3828000</v>
      </c>
      <c r="L330" s="27">
        <v>0</v>
      </c>
      <c r="M330" s="53">
        <f>SUM(K330+L330)</f>
        <v>3828000</v>
      </c>
      <c r="N330" s="90">
        <v>0</v>
      </c>
      <c r="O330" s="84">
        <v>0</v>
      </c>
      <c r="P330" s="89">
        <f t="shared" si="237"/>
        <v>4300000</v>
      </c>
      <c r="Q330" s="27">
        <f>ROUNDUP((L330+O330)*($L$7/$K$7),-3)</f>
        <v>0</v>
      </c>
      <c r="R330" s="53">
        <f t="shared" si="233"/>
        <v>4300000</v>
      </c>
      <c r="S330" s="298">
        <f>(R330*$G$6/1000)*$S$15</f>
        <v>752.5</v>
      </c>
      <c r="T330" s="299">
        <f>(R330*$G$7/1000)*$T$15</f>
        <v>537.5</v>
      </c>
      <c r="U330" s="27">
        <f>(R330*$G$8/1000)*$U$15</f>
        <v>559</v>
      </c>
      <c r="V330" s="300">
        <f>(R330*$G$9/1000)*$V$15</f>
        <v>406.34999999999997</v>
      </c>
      <c r="W330" s="27">
        <f>(R330*$G$10/1000)*$W$15</f>
        <v>245.10000000000002</v>
      </c>
      <c r="X330" s="300">
        <f>(R330*$G$11/1000)*$X$15</f>
        <v>200.27250000000001</v>
      </c>
      <c r="Y330" s="301">
        <f t="shared" si="238"/>
        <v>2700.7224999999999</v>
      </c>
      <c r="Z330" s="301">
        <f>Y330*$D$7</f>
        <v>567.15172499999994</v>
      </c>
      <c r="AA330" s="263"/>
      <c r="AB330" s="263"/>
      <c r="AC330" s="263"/>
      <c r="AD330" s="263"/>
      <c r="AE330" s="263"/>
      <c r="AF330" s="263"/>
      <c r="AG330" s="267"/>
      <c r="AH330" s="263"/>
    </row>
    <row r="331" spans="1:34" s="2" customFormat="1" ht="13.5" thickBot="1">
      <c r="A331" s="156" t="s">
        <v>27</v>
      </c>
      <c r="B331" s="91"/>
      <c r="C331" s="91"/>
      <c r="D331" s="113"/>
      <c r="E331" s="92"/>
      <c r="F331" s="92"/>
      <c r="G331" s="93"/>
      <c r="H331" s="93"/>
      <c r="I331" s="93"/>
      <c r="J331" s="93"/>
      <c r="K331" s="96">
        <f>SUM(K329:K330)</f>
        <v>3828000</v>
      </c>
      <c r="L331" s="94">
        <f>SUM(L329:L330)</f>
        <v>182000</v>
      </c>
      <c r="M331" s="94">
        <f>SUM(M329:M330)</f>
        <v>4010000</v>
      </c>
      <c r="N331" s="97">
        <f t="shared" ref="N331:P331" si="239">SUM(N329:N330)</f>
        <v>0</v>
      </c>
      <c r="O331" s="94">
        <f t="shared" si="239"/>
        <v>0</v>
      </c>
      <c r="P331" s="94">
        <f t="shared" si="239"/>
        <v>4300000</v>
      </c>
      <c r="Q331" s="94">
        <f>SUM(Q329:Q330)</f>
        <v>212000</v>
      </c>
      <c r="R331" s="94">
        <f>SUM(R329:R330)</f>
        <v>4512000</v>
      </c>
      <c r="S331" s="97">
        <f t="shared" ref="S331:Z331" si="240">SUM(S329:S330)</f>
        <v>789.6</v>
      </c>
      <c r="T331" s="302">
        <f t="shared" si="240"/>
        <v>564</v>
      </c>
      <c r="U331" s="303">
        <f t="shared" si="240"/>
        <v>586.55999999999995</v>
      </c>
      <c r="V331" s="303">
        <f t="shared" si="240"/>
        <v>426.38399999999996</v>
      </c>
      <c r="W331" s="303">
        <f t="shared" si="240"/>
        <v>257.18400000000003</v>
      </c>
      <c r="X331" s="303">
        <f t="shared" si="240"/>
        <v>210.1464</v>
      </c>
      <c r="Y331" s="302">
        <f t="shared" si="240"/>
        <v>2833.8743999999997</v>
      </c>
      <c r="Z331" s="302">
        <f t="shared" si="240"/>
        <v>595.11362399999996</v>
      </c>
      <c r="AA331" s="263"/>
      <c r="AB331" s="263"/>
      <c r="AC331" s="263"/>
      <c r="AD331" s="263"/>
      <c r="AE331" s="263"/>
      <c r="AF331" s="263"/>
      <c r="AG331" s="267"/>
      <c r="AH331" s="263"/>
    </row>
    <row r="332" spans="1:34" s="23" customFormat="1" ht="21" thickTop="1">
      <c r="A332" s="368" t="s">
        <v>465</v>
      </c>
      <c r="B332" s="368"/>
      <c r="C332" s="47"/>
      <c r="D332" s="116"/>
      <c r="E332" s="48"/>
      <c r="F332" s="48"/>
      <c r="G332" s="49"/>
      <c r="H332" s="49"/>
      <c r="I332" s="49"/>
      <c r="J332" s="49"/>
      <c r="K332" s="110">
        <f t="shared" ref="K332:Z332" si="241">K24+K50+K58+K62+K84+K87+K110+K115+K120+K125+K130+K133+K137+K143+K156+K176+K187+K201+K205+K279+K289+K297+K304+K327+K331+K292</f>
        <v>401477000</v>
      </c>
      <c r="L332" s="111">
        <f t="shared" si="241"/>
        <v>51584000</v>
      </c>
      <c r="M332" s="111">
        <f t="shared" si="241"/>
        <v>445379000</v>
      </c>
      <c r="N332" s="110">
        <f t="shared" si="241"/>
        <v>0</v>
      </c>
      <c r="O332" s="111">
        <f t="shared" si="241"/>
        <v>0</v>
      </c>
      <c r="P332" s="110">
        <f t="shared" si="241"/>
        <v>441459000</v>
      </c>
      <c r="Q332" s="111">
        <f t="shared" si="241"/>
        <v>60010000</v>
      </c>
      <c r="R332" s="111">
        <f t="shared" si="241"/>
        <v>510766000</v>
      </c>
      <c r="S332" s="110">
        <f t="shared" si="241"/>
        <v>89384.05</v>
      </c>
      <c r="T332" s="307">
        <f t="shared" si="241"/>
        <v>63845.75</v>
      </c>
      <c r="U332" s="307">
        <f t="shared" si="241"/>
        <v>66399.580000000031</v>
      </c>
      <c r="V332" s="307">
        <f t="shared" si="241"/>
        <v>48267.387000000002</v>
      </c>
      <c r="W332" s="307">
        <f t="shared" si="241"/>
        <v>29113.662</v>
      </c>
      <c r="X332" s="307">
        <f t="shared" si="241"/>
        <v>23788.926449999995</v>
      </c>
      <c r="Y332" s="307">
        <f t="shared" si="241"/>
        <v>320799.35544999992</v>
      </c>
      <c r="Z332" s="308">
        <f t="shared" si="241"/>
        <v>67367.864644500005</v>
      </c>
      <c r="AA332" s="263"/>
      <c r="AB332" s="263"/>
      <c r="AC332" s="263"/>
      <c r="AD332" s="263"/>
      <c r="AE332" s="263"/>
      <c r="AF332" s="263"/>
      <c r="AG332" s="267"/>
      <c r="AH332" s="263"/>
    </row>
    <row r="333" spans="1:34" s="2" customFormat="1" ht="25.5">
      <c r="A333" s="366" t="s">
        <v>466</v>
      </c>
      <c r="B333" s="367"/>
      <c r="C333" s="34"/>
      <c r="D333" s="117"/>
      <c r="E333" s="35"/>
      <c r="F333" s="35"/>
      <c r="G333" s="36"/>
      <c r="H333" s="37"/>
      <c r="I333" s="37"/>
      <c r="J333" s="37"/>
      <c r="K333" s="38"/>
      <c r="L333" s="38"/>
      <c r="M333" s="39"/>
      <c r="N333" s="86"/>
      <c r="O333" s="86"/>
      <c r="P333" s="86"/>
      <c r="Q333" s="38"/>
      <c r="R333" s="39"/>
      <c r="S333" s="39"/>
      <c r="T333" s="86"/>
      <c r="U333" s="38"/>
      <c r="V333" s="38"/>
      <c r="W333" s="38"/>
      <c r="X333" s="38"/>
      <c r="Y333" s="309"/>
      <c r="Z333" s="309"/>
      <c r="AA333" s="263"/>
      <c r="AB333" s="263"/>
      <c r="AC333" s="263"/>
      <c r="AD333" s="263"/>
      <c r="AE333" s="263"/>
      <c r="AF333" s="263"/>
      <c r="AG333" s="267"/>
      <c r="AH333" s="263"/>
    </row>
    <row r="334" spans="1:34" s="2" customFormat="1" ht="15.75">
      <c r="A334" s="22" t="s">
        <v>467</v>
      </c>
      <c r="B334" s="14"/>
      <c r="C334" s="14"/>
      <c r="D334" s="114"/>
      <c r="E334" s="15"/>
      <c r="F334" s="15"/>
      <c r="G334" s="16"/>
      <c r="H334" s="16"/>
      <c r="I334" s="16"/>
      <c r="J334" s="16"/>
      <c r="K334" s="25"/>
      <c r="L334" s="25"/>
      <c r="M334" s="26"/>
      <c r="N334" s="85"/>
      <c r="O334" s="85"/>
      <c r="P334" s="151"/>
      <c r="Q334" s="25"/>
      <c r="R334" s="26"/>
      <c r="S334" s="54"/>
      <c r="T334" s="54"/>
      <c r="U334" s="54"/>
      <c r="V334" s="54"/>
      <c r="W334" s="54"/>
      <c r="X334" s="54"/>
      <c r="Y334" s="304"/>
      <c r="Z334" s="304"/>
      <c r="AA334" s="263"/>
      <c r="AB334" s="263"/>
      <c r="AC334" s="263"/>
      <c r="AD334" s="263"/>
      <c r="AE334" s="263"/>
      <c r="AF334" s="263"/>
      <c r="AG334" s="267"/>
      <c r="AH334" s="263"/>
    </row>
    <row r="335" spans="1:34" s="2" customFormat="1">
      <c r="A335" s="153" t="s">
        <v>73</v>
      </c>
      <c r="B335" s="130" t="s">
        <v>624</v>
      </c>
      <c r="C335" s="21" t="s">
        <v>799</v>
      </c>
      <c r="D335" s="115"/>
      <c r="E335" s="20" t="s">
        <v>52</v>
      </c>
      <c r="F335" s="11" t="s">
        <v>81</v>
      </c>
      <c r="G335" s="127"/>
      <c r="H335" s="13"/>
      <c r="I335" s="12" t="s">
        <v>625</v>
      </c>
      <c r="J335" s="144" t="s">
        <v>712</v>
      </c>
      <c r="K335" s="89">
        <v>2022000</v>
      </c>
      <c r="L335" s="27">
        <v>369000</v>
      </c>
      <c r="M335" s="28">
        <f t="shared" ref="M335" si="242">SUM(K335+L335)</f>
        <v>2391000</v>
      </c>
      <c r="N335" s="90">
        <v>0</v>
      </c>
      <c r="O335" s="90">
        <v>0</v>
      </c>
      <c r="P335" s="89">
        <f t="shared" ref="P335:P341" si="243">IF(J335="TG",ROUNDUP((K335+N335)*($L$6/$K$6),-3),ROUNDUP((K335+N335)*($L$8/$K$8),-3))</f>
        <v>2272000</v>
      </c>
      <c r="Q335" s="27">
        <f t="shared" ref="Q335:Q341" si="244">ROUNDUP((L335+O335)*($L$7/$K$7),-3)</f>
        <v>429000</v>
      </c>
      <c r="R335" s="28">
        <f t="shared" ref="R335" si="245">SUM(P335+Q335)</f>
        <v>2701000</v>
      </c>
      <c r="S335" s="89">
        <f t="shared" ref="S335:S341" si="246">(R335*$G$6/1000)*$S$15</f>
        <v>472.67499999999995</v>
      </c>
      <c r="T335" s="299">
        <f t="shared" ref="T335:T341" si="247">(R335*$G$7/1000)*$T$15</f>
        <v>337.625</v>
      </c>
      <c r="U335" s="27">
        <f t="shared" ref="U335:U341" si="248">(R335*$G$8/1000)*$U$15</f>
        <v>351.13000000000005</v>
      </c>
      <c r="V335" s="300">
        <f t="shared" ref="V335:V341" si="249">(R335*$G$9/1000)*$V$15</f>
        <v>255.24449999999999</v>
      </c>
      <c r="W335" s="27">
        <f t="shared" ref="W335:W341" si="250">(R335*$G$10/1000)*$W$15</f>
        <v>153.95699999999999</v>
      </c>
      <c r="X335" s="300">
        <f t="shared" ref="X335:X341" si="251">(R335*$G$11/1000)*$X$15</f>
        <v>125.79907499999999</v>
      </c>
      <c r="Y335" s="301">
        <f t="shared" ref="Y335" si="252">SUM(S335:X335)</f>
        <v>1696.4305749999999</v>
      </c>
      <c r="Z335" s="301">
        <f t="shared" ref="Z335:Z341" si="253">Y335*$D$7</f>
        <v>356.25042074999993</v>
      </c>
      <c r="AA335" s="263"/>
      <c r="AB335" s="263"/>
      <c r="AC335" s="263"/>
      <c r="AD335" s="263"/>
      <c r="AE335" s="263"/>
      <c r="AF335" s="263"/>
      <c r="AG335" s="267"/>
      <c r="AH335" s="263"/>
    </row>
    <row r="336" spans="1:34" s="2" customFormat="1">
      <c r="A336" s="153" t="s">
        <v>470</v>
      </c>
      <c r="B336" s="130" t="s">
        <v>626</v>
      </c>
      <c r="C336" s="21" t="s">
        <v>923</v>
      </c>
      <c r="D336" s="115"/>
      <c r="E336" s="20" t="s">
        <v>52</v>
      </c>
      <c r="F336" s="11" t="s">
        <v>53</v>
      </c>
      <c r="G336" s="127"/>
      <c r="H336" s="13"/>
      <c r="I336" s="12" t="s">
        <v>469</v>
      </c>
      <c r="J336" s="144" t="s">
        <v>712</v>
      </c>
      <c r="K336" s="89">
        <v>3276000</v>
      </c>
      <c r="L336" s="27">
        <v>0</v>
      </c>
      <c r="M336" s="53">
        <f t="shared" ref="M336:M341" si="254">SUM(K336+L336)</f>
        <v>3276000</v>
      </c>
      <c r="N336" s="90">
        <v>0</v>
      </c>
      <c r="O336" s="90">
        <v>0</v>
      </c>
      <c r="P336" s="89">
        <f t="shared" si="243"/>
        <v>3680000</v>
      </c>
      <c r="Q336" s="27">
        <f t="shared" si="244"/>
        <v>0</v>
      </c>
      <c r="R336" s="53">
        <f t="shared" ref="R336:R341" si="255">SUM(P336+Q336)</f>
        <v>3680000</v>
      </c>
      <c r="S336" s="298">
        <f t="shared" si="246"/>
        <v>644</v>
      </c>
      <c r="T336" s="299">
        <f t="shared" si="247"/>
        <v>460</v>
      </c>
      <c r="U336" s="27">
        <f t="shared" si="248"/>
        <v>478.40000000000003</v>
      </c>
      <c r="V336" s="300">
        <f t="shared" si="249"/>
        <v>347.76000000000005</v>
      </c>
      <c r="W336" s="27">
        <f t="shared" si="250"/>
        <v>209.76</v>
      </c>
      <c r="X336" s="300">
        <f t="shared" si="251"/>
        <v>171.39600000000002</v>
      </c>
      <c r="Y336" s="301">
        <f t="shared" ref="Y336:Y341" si="256">SUM(S336:X336)</f>
        <v>2311.3160000000003</v>
      </c>
      <c r="Z336" s="301">
        <f t="shared" si="253"/>
        <v>485.37636000000003</v>
      </c>
      <c r="AA336" s="263"/>
      <c r="AB336" s="263"/>
      <c r="AC336" s="263"/>
      <c r="AD336" s="263"/>
      <c r="AE336" s="263"/>
      <c r="AF336" s="263"/>
      <c r="AG336" s="267"/>
      <c r="AH336" s="263"/>
    </row>
    <row r="337" spans="1:34" s="2" customFormat="1">
      <c r="A337" s="153" t="s">
        <v>471</v>
      </c>
      <c r="B337" s="21" t="s">
        <v>472</v>
      </c>
      <c r="C337" s="21" t="s">
        <v>924</v>
      </c>
      <c r="D337" s="115"/>
      <c r="E337" s="20" t="s">
        <v>52</v>
      </c>
      <c r="F337" s="11" t="s">
        <v>81</v>
      </c>
      <c r="G337" s="127"/>
      <c r="H337" s="13"/>
      <c r="I337" s="12" t="s">
        <v>469</v>
      </c>
      <c r="J337" s="144" t="s">
        <v>712</v>
      </c>
      <c r="K337" s="89">
        <v>2546000</v>
      </c>
      <c r="L337" s="27">
        <v>61000</v>
      </c>
      <c r="M337" s="53">
        <f t="shared" si="254"/>
        <v>2607000</v>
      </c>
      <c r="N337" s="90">
        <v>0</v>
      </c>
      <c r="O337" s="90">
        <v>0</v>
      </c>
      <c r="P337" s="89">
        <f t="shared" si="243"/>
        <v>2860000</v>
      </c>
      <c r="Q337" s="27">
        <f t="shared" si="244"/>
        <v>71000</v>
      </c>
      <c r="R337" s="53">
        <f t="shared" si="255"/>
        <v>2931000</v>
      </c>
      <c r="S337" s="298">
        <f t="shared" si="246"/>
        <v>512.92499999999995</v>
      </c>
      <c r="T337" s="299">
        <f t="shared" si="247"/>
        <v>366.375</v>
      </c>
      <c r="U337" s="27">
        <f t="shared" si="248"/>
        <v>381.03000000000003</v>
      </c>
      <c r="V337" s="300">
        <f t="shared" si="249"/>
        <v>276.97949999999997</v>
      </c>
      <c r="W337" s="27">
        <f t="shared" si="250"/>
        <v>167.06700000000001</v>
      </c>
      <c r="X337" s="300">
        <f t="shared" si="251"/>
        <v>136.511325</v>
      </c>
      <c r="Y337" s="301">
        <f t="shared" si="256"/>
        <v>1840.8878249999998</v>
      </c>
      <c r="Z337" s="301">
        <f t="shared" si="253"/>
        <v>386.58644324999995</v>
      </c>
      <c r="AA337" s="263"/>
      <c r="AB337" s="263"/>
      <c r="AC337" s="263"/>
      <c r="AD337" s="263"/>
      <c r="AE337" s="263"/>
      <c r="AF337" s="263"/>
      <c r="AG337" s="267"/>
      <c r="AH337" s="263"/>
    </row>
    <row r="338" spans="1:34" s="2" customFormat="1" ht="25.5">
      <c r="A338" s="153" t="s">
        <v>471</v>
      </c>
      <c r="B338" s="21" t="s">
        <v>473</v>
      </c>
      <c r="C338" s="21" t="s">
        <v>924</v>
      </c>
      <c r="D338" s="115"/>
      <c r="E338" s="20" t="s">
        <v>52</v>
      </c>
      <c r="F338" s="11" t="s">
        <v>81</v>
      </c>
      <c r="G338" s="127"/>
      <c r="H338" s="13"/>
      <c r="I338" s="12" t="s">
        <v>469</v>
      </c>
      <c r="J338" s="144" t="s">
        <v>712</v>
      </c>
      <c r="K338" s="89">
        <v>239000</v>
      </c>
      <c r="L338" s="27">
        <v>35000</v>
      </c>
      <c r="M338" s="53">
        <f t="shared" si="254"/>
        <v>274000</v>
      </c>
      <c r="N338" s="90">
        <v>0</v>
      </c>
      <c r="O338" s="90">
        <v>0</v>
      </c>
      <c r="P338" s="89">
        <f t="shared" si="243"/>
        <v>269000</v>
      </c>
      <c r="Q338" s="27">
        <f t="shared" si="244"/>
        <v>41000</v>
      </c>
      <c r="R338" s="53">
        <f t="shared" si="255"/>
        <v>310000</v>
      </c>
      <c r="S338" s="298">
        <f t="shared" si="246"/>
        <v>54.25</v>
      </c>
      <c r="T338" s="299">
        <f t="shared" si="247"/>
        <v>38.75</v>
      </c>
      <c r="U338" s="27">
        <f t="shared" si="248"/>
        <v>40.300000000000004</v>
      </c>
      <c r="V338" s="300">
        <f t="shared" si="249"/>
        <v>29.294999999999998</v>
      </c>
      <c r="W338" s="27">
        <f t="shared" si="250"/>
        <v>17.669999999999998</v>
      </c>
      <c r="X338" s="300">
        <f t="shared" si="251"/>
        <v>14.438249999999998</v>
      </c>
      <c r="Y338" s="301">
        <f t="shared" si="256"/>
        <v>194.70325</v>
      </c>
      <c r="Z338" s="301">
        <f t="shared" si="253"/>
        <v>40.887682499999997</v>
      </c>
      <c r="AA338" s="263"/>
      <c r="AB338" s="263"/>
      <c r="AC338" s="263"/>
      <c r="AD338" s="263"/>
      <c r="AE338" s="263"/>
      <c r="AF338" s="263"/>
      <c r="AG338" s="267"/>
      <c r="AH338" s="263"/>
    </row>
    <row r="339" spans="1:34" s="2" customFormat="1">
      <c r="A339" s="153" t="s">
        <v>629</v>
      </c>
      <c r="B339" s="130" t="s">
        <v>596</v>
      </c>
      <c r="C339" s="21" t="s">
        <v>809</v>
      </c>
      <c r="D339" s="115"/>
      <c r="E339" s="20" t="s">
        <v>80</v>
      </c>
      <c r="F339" s="11" t="s">
        <v>81</v>
      </c>
      <c r="G339" s="127"/>
      <c r="H339" s="13"/>
      <c r="I339" s="12" t="s">
        <v>469</v>
      </c>
      <c r="J339" s="144" t="s">
        <v>712</v>
      </c>
      <c r="K339" s="89">
        <v>9483000</v>
      </c>
      <c r="L339" s="27">
        <v>641000</v>
      </c>
      <c r="M339" s="53">
        <f t="shared" si="254"/>
        <v>10124000</v>
      </c>
      <c r="N339" s="90">
        <v>0</v>
      </c>
      <c r="O339" s="90">
        <v>0</v>
      </c>
      <c r="P339" s="89">
        <f t="shared" si="243"/>
        <v>10652000</v>
      </c>
      <c r="Q339" s="27">
        <f t="shared" si="244"/>
        <v>746000</v>
      </c>
      <c r="R339" s="53">
        <f t="shared" si="255"/>
        <v>11398000</v>
      </c>
      <c r="S339" s="298">
        <f t="shared" si="246"/>
        <v>1994.6499999999999</v>
      </c>
      <c r="T339" s="299">
        <f t="shared" si="247"/>
        <v>1424.75</v>
      </c>
      <c r="U339" s="27">
        <f t="shared" si="248"/>
        <v>1481.74</v>
      </c>
      <c r="V339" s="300">
        <f t="shared" si="249"/>
        <v>1077.1109999999999</v>
      </c>
      <c r="W339" s="27">
        <f t="shared" si="250"/>
        <v>649.68599999999992</v>
      </c>
      <c r="X339" s="300">
        <f t="shared" si="251"/>
        <v>530.86185</v>
      </c>
      <c r="Y339" s="301">
        <f t="shared" si="256"/>
        <v>7158.7988499999992</v>
      </c>
      <c r="Z339" s="301">
        <f t="shared" si="253"/>
        <v>1503.3477584999998</v>
      </c>
      <c r="AA339" s="263"/>
      <c r="AB339" s="263"/>
      <c r="AC339" s="263"/>
      <c r="AD339" s="263"/>
      <c r="AE339" s="263"/>
      <c r="AF339" s="263"/>
      <c r="AG339" s="267"/>
      <c r="AH339" s="263"/>
    </row>
    <row r="340" spans="1:34" s="2" customFormat="1" ht="25.5">
      <c r="A340" s="153" t="s">
        <v>630</v>
      </c>
      <c r="B340" s="130" t="s">
        <v>631</v>
      </c>
      <c r="C340" s="21" t="s">
        <v>925</v>
      </c>
      <c r="D340" s="115"/>
      <c r="E340" s="20" t="s">
        <v>80</v>
      </c>
      <c r="F340" s="11" t="s">
        <v>81</v>
      </c>
      <c r="G340" s="127"/>
      <c r="H340" s="13"/>
      <c r="I340" s="12" t="s">
        <v>469</v>
      </c>
      <c r="J340" s="144" t="s">
        <v>712</v>
      </c>
      <c r="K340" s="89">
        <v>23578000</v>
      </c>
      <c r="L340" s="27">
        <v>358000</v>
      </c>
      <c r="M340" s="53">
        <f t="shared" si="254"/>
        <v>23936000</v>
      </c>
      <c r="N340" s="90">
        <v>0</v>
      </c>
      <c r="O340" s="90">
        <v>0</v>
      </c>
      <c r="P340" s="89">
        <f t="shared" si="243"/>
        <v>26483000</v>
      </c>
      <c r="Q340" s="27">
        <f t="shared" si="244"/>
        <v>417000</v>
      </c>
      <c r="R340" s="53">
        <f t="shared" si="255"/>
        <v>26900000</v>
      </c>
      <c r="S340" s="298">
        <f t="shared" si="246"/>
        <v>4707.5</v>
      </c>
      <c r="T340" s="299">
        <f t="shared" si="247"/>
        <v>3362.5</v>
      </c>
      <c r="U340" s="27">
        <f t="shared" si="248"/>
        <v>3497</v>
      </c>
      <c r="V340" s="300">
        <f t="shared" si="249"/>
        <v>2542.0500000000002</v>
      </c>
      <c r="W340" s="27">
        <f t="shared" si="250"/>
        <v>1533.3</v>
      </c>
      <c r="X340" s="300">
        <f t="shared" si="251"/>
        <v>1252.8675000000001</v>
      </c>
      <c r="Y340" s="301">
        <f t="shared" si="256"/>
        <v>16895.217499999999</v>
      </c>
      <c r="Z340" s="301">
        <f t="shared" si="253"/>
        <v>3547.9956749999997</v>
      </c>
      <c r="AA340" s="263"/>
      <c r="AB340" s="263"/>
      <c r="AC340" s="263"/>
      <c r="AD340" s="263"/>
      <c r="AE340" s="263"/>
      <c r="AF340" s="263"/>
      <c r="AG340" s="267"/>
      <c r="AH340" s="263"/>
    </row>
    <row r="341" spans="1:34" s="2" customFormat="1">
      <c r="A341" s="153" t="s">
        <v>630</v>
      </c>
      <c r="B341" s="21" t="s">
        <v>632</v>
      </c>
      <c r="C341" s="21" t="s">
        <v>925</v>
      </c>
      <c r="D341" s="115"/>
      <c r="E341" s="20" t="s">
        <v>80</v>
      </c>
      <c r="F341" s="11" t="s">
        <v>81</v>
      </c>
      <c r="G341" s="127"/>
      <c r="H341" s="13"/>
      <c r="I341" s="12" t="s">
        <v>278</v>
      </c>
      <c r="J341" s="144" t="s">
        <v>712</v>
      </c>
      <c r="K341" s="89">
        <v>0</v>
      </c>
      <c r="L341" s="27">
        <v>65000</v>
      </c>
      <c r="M341" s="53">
        <f t="shared" si="254"/>
        <v>65000</v>
      </c>
      <c r="N341" s="90">
        <v>0</v>
      </c>
      <c r="O341" s="90">
        <v>0</v>
      </c>
      <c r="P341" s="89">
        <f t="shared" si="243"/>
        <v>0</v>
      </c>
      <c r="Q341" s="27">
        <f t="shared" si="244"/>
        <v>76000</v>
      </c>
      <c r="R341" s="53">
        <f t="shared" si="255"/>
        <v>76000</v>
      </c>
      <c r="S341" s="298">
        <f t="shared" si="246"/>
        <v>13.3</v>
      </c>
      <c r="T341" s="299">
        <f t="shared" si="247"/>
        <v>9.5</v>
      </c>
      <c r="U341" s="27">
        <f t="shared" si="248"/>
        <v>9.8800000000000008</v>
      </c>
      <c r="V341" s="300">
        <f t="shared" si="249"/>
        <v>7.1819999999999995</v>
      </c>
      <c r="W341" s="27">
        <f t="shared" si="250"/>
        <v>4.3319999999999999</v>
      </c>
      <c r="X341" s="300">
        <f t="shared" si="251"/>
        <v>3.5396999999999998</v>
      </c>
      <c r="Y341" s="301">
        <f t="shared" si="256"/>
        <v>47.733699999999999</v>
      </c>
      <c r="Z341" s="301">
        <f t="shared" si="253"/>
        <v>10.024077</v>
      </c>
      <c r="AA341" s="263"/>
      <c r="AB341" s="263"/>
      <c r="AC341" s="263"/>
      <c r="AD341" s="263"/>
      <c r="AE341" s="263"/>
      <c r="AF341" s="263"/>
      <c r="AG341" s="267"/>
      <c r="AH341" s="263"/>
    </row>
    <row r="342" spans="1:34" s="2" customFormat="1" ht="13.5" thickBot="1">
      <c r="A342" s="156" t="s">
        <v>27</v>
      </c>
      <c r="B342" s="91"/>
      <c r="C342" s="91"/>
      <c r="D342" s="113"/>
      <c r="E342" s="92"/>
      <c r="F342" s="92"/>
      <c r="G342" s="93"/>
      <c r="H342" s="93"/>
      <c r="I342" s="93"/>
      <c r="J342" s="93"/>
      <c r="K342" s="96">
        <f>SUM(K335:K341)</f>
        <v>41144000</v>
      </c>
      <c r="L342" s="94">
        <f>SUM(L335:L341)</f>
        <v>1529000</v>
      </c>
      <c r="M342" s="94">
        <f>SUM(M335:M341)</f>
        <v>42673000</v>
      </c>
      <c r="N342" s="97">
        <f>SUM(N334:N341)</f>
        <v>0</v>
      </c>
      <c r="O342" s="94">
        <f>SUM(O238:O341)</f>
        <v>0</v>
      </c>
      <c r="P342" s="94">
        <f t="shared" ref="P342:Z342" si="257">SUM(P335:P341)</f>
        <v>46216000</v>
      </c>
      <c r="Q342" s="94">
        <f t="shared" si="257"/>
        <v>1780000</v>
      </c>
      <c r="R342" s="94">
        <f t="shared" si="257"/>
        <v>47996000</v>
      </c>
      <c r="S342" s="97">
        <f t="shared" si="257"/>
        <v>8399.2999999999993</v>
      </c>
      <c r="T342" s="302">
        <f t="shared" si="257"/>
        <v>5999.5</v>
      </c>
      <c r="U342" s="303">
        <f t="shared" si="257"/>
        <v>6239.4800000000005</v>
      </c>
      <c r="V342" s="303">
        <f t="shared" si="257"/>
        <v>4535.6220000000003</v>
      </c>
      <c r="W342" s="303">
        <f t="shared" si="257"/>
        <v>2735.7719999999995</v>
      </c>
      <c r="X342" s="303">
        <f t="shared" si="257"/>
        <v>2235.4136999999996</v>
      </c>
      <c r="Y342" s="302">
        <f t="shared" si="257"/>
        <v>30145.0877</v>
      </c>
      <c r="Z342" s="302">
        <f t="shared" si="257"/>
        <v>6330.468417</v>
      </c>
      <c r="AA342" s="263"/>
      <c r="AB342" s="263"/>
      <c r="AC342" s="263"/>
      <c r="AD342" s="263"/>
      <c r="AE342" s="263"/>
      <c r="AF342" s="263"/>
      <c r="AG342" s="267"/>
      <c r="AH342" s="263"/>
    </row>
    <row r="343" spans="1:34" s="2" customFormat="1" ht="16.5" thickTop="1">
      <c r="A343" s="22" t="s">
        <v>476</v>
      </c>
      <c r="B343" s="14"/>
      <c r="C343" s="14"/>
      <c r="D343" s="114"/>
      <c r="E343" s="15"/>
      <c r="F343" s="15"/>
      <c r="G343" s="16"/>
      <c r="H343" s="16"/>
      <c r="I343" s="16"/>
      <c r="J343" s="16"/>
      <c r="K343" s="25"/>
      <c r="L343" s="25"/>
      <c r="M343" s="26"/>
      <c r="N343" s="85"/>
      <c r="O343" s="85"/>
      <c r="P343" s="151"/>
      <c r="Q343" s="25"/>
      <c r="R343" s="26"/>
      <c r="S343" s="54"/>
      <c r="T343" s="54"/>
      <c r="U343" s="54"/>
      <c r="V343" s="54"/>
      <c r="W343" s="54"/>
      <c r="X343" s="54"/>
      <c r="Y343" s="304"/>
      <c r="Z343" s="304"/>
      <c r="AA343" s="263"/>
      <c r="AB343" s="263"/>
      <c r="AC343" s="263"/>
      <c r="AD343" s="263"/>
      <c r="AE343" s="263"/>
      <c r="AF343" s="263"/>
      <c r="AG343" s="267"/>
      <c r="AH343" s="263"/>
    </row>
    <row r="344" spans="1:34" s="2" customFormat="1">
      <c r="A344" s="153"/>
      <c r="B344" s="21"/>
      <c r="C344" s="129"/>
      <c r="D344" s="115"/>
      <c r="E344" s="20"/>
      <c r="F344" s="11"/>
      <c r="G344" s="127"/>
      <c r="H344" s="13"/>
      <c r="I344" s="12"/>
      <c r="J344" s="144" t="s">
        <v>712</v>
      </c>
      <c r="K344" s="89"/>
      <c r="L344" s="27"/>
      <c r="M344" s="28"/>
      <c r="N344" s="98">
        <v>0</v>
      </c>
      <c r="O344" s="84">
        <v>0</v>
      </c>
      <c r="P344" s="89">
        <f t="shared" ref="P344:P345" si="258">IF(J344="TG",ROUNDUP((K344+N344)*($L$6/$K$6),-3),ROUNDUP((K344+N344)*($L$8/$K$8),-3))</f>
        <v>0</v>
      </c>
      <c r="Q344" s="27"/>
      <c r="R344" s="28"/>
      <c r="S344" s="89"/>
      <c r="T344" s="299"/>
      <c r="U344" s="27"/>
      <c r="V344" s="300"/>
      <c r="W344" s="27"/>
      <c r="X344" s="300"/>
      <c r="Y344" s="301"/>
      <c r="Z344" s="301">
        <f>Y344*$D$7</f>
        <v>0</v>
      </c>
      <c r="AA344" s="263"/>
      <c r="AB344" s="263"/>
      <c r="AC344" s="263"/>
      <c r="AD344" s="263"/>
      <c r="AE344" s="263"/>
      <c r="AF344" s="263"/>
      <c r="AG344" s="267"/>
      <c r="AH344" s="263"/>
    </row>
    <row r="345" spans="1:34" s="2" customFormat="1">
      <c r="A345" s="153" t="s">
        <v>477</v>
      </c>
      <c r="B345" s="21" t="s">
        <v>478</v>
      </c>
      <c r="C345" s="147" t="s">
        <v>926</v>
      </c>
      <c r="D345" s="115"/>
      <c r="E345" s="20" t="s">
        <v>52</v>
      </c>
      <c r="F345" s="11" t="s">
        <v>81</v>
      </c>
      <c r="G345" s="127"/>
      <c r="H345" s="13"/>
      <c r="I345" s="12" t="s">
        <v>238</v>
      </c>
      <c r="J345" s="144" t="s">
        <v>712</v>
      </c>
      <c r="K345" s="89">
        <v>135000</v>
      </c>
      <c r="L345" s="27">
        <v>0</v>
      </c>
      <c r="M345" s="28">
        <f>SUM(K345+L345)</f>
        <v>135000</v>
      </c>
      <c r="N345" s="98">
        <v>0</v>
      </c>
      <c r="O345" s="84">
        <v>0</v>
      </c>
      <c r="P345" s="89">
        <f t="shared" si="258"/>
        <v>152000</v>
      </c>
      <c r="Q345" s="27">
        <f>ROUNDUP((L345+O345)*($L$7/$K$7),-3)</f>
        <v>0</v>
      </c>
      <c r="R345" s="28">
        <f>SUM(P345+Q345)</f>
        <v>152000</v>
      </c>
      <c r="S345" s="89">
        <f>(R345*$G$6/1000)*$S$15</f>
        <v>26.6</v>
      </c>
      <c r="T345" s="299">
        <f>(R345*$G$7/1000)*$T$15</f>
        <v>19</v>
      </c>
      <c r="U345" s="27">
        <f>(R345*$G$8/1000)*$U$15</f>
        <v>19.760000000000002</v>
      </c>
      <c r="V345" s="300">
        <f>(R345*$G$9/1000)*$V$15</f>
        <v>14.363999999999999</v>
      </c>
      <c r="W345" s="27">
        <f>(R345*$G$10/1000)*$W$15</f>
        <v>8.6639999999999997</v>
      </c>
      <c r="X345" s="300">
        <f>(R345*$G$11/1000)*$X$15</f>
        <v>7.0793999999999997</v>
      </c>
      <c r="Y345" s="301">
        <f t="shared" ref="Y345" si="259">SUM(S345:X345)</f>
        <v>95.467399999999998</v>
      </c>
      <c r="Z345" s="301">
        <f>Y345*$D$7</f>
        <v>20.048154</v>
      </c>
      <c r="AA345" s="263"/>
      <c r="AB345" s="263"/>
      <c r="AC345" s="263"/>
      <c r="AD345" s="263"/>
      <c r="AE345" s="263"/>
      <c r="AF345" s="263"/>
      <c r="AG345" s="267"/>
      <c r="AH345" s="263"/>
    </row>
    <row r="346" spans="1:34" s="2" customFormat="1" ht="13.5" thickBot="1">
      <c r="A346" s="156" t="s">
        <v>27</v>
      </c>
      <c r="B346" s="91"/>
      <c r="C346" s="91"/>
      <c r="D346" s="113"/>
      <c r="E346" s="92"/>
      <c r="F346" s="92"/>
      <c r="G346" s="93"/>
      <c r="H346" s="93"/>
      <c r="I346" s="93"/>
      <c r="J346" s="93"/>
      <c r="K346" s="96">
        <f>SUM(K344:K345)</f>
        <v>135000</v>
      </c>
      <c r="L346" s="94">
        <f>SUM(L344:L345)</f>
        <v>0</v>
      </c>
      <c r="M346" s="94">
        <f>SUM(M344:M345)</f>
        <v>135000</v>
      </c>
      <c r="N346" s="97">
        <f t="shared" ref="N346" si="260">SUM(N344:N345)</f>
        <v>0</v>
      </c>
      <c r="O346" s="94">
        <f>SUM(O344:O345)</f>
        <v>0</v>
      </c>
      <c r="P346" s="94">
        <f>SUM(P344:P345)</f>
        <v>152000</v>
      </c>
      <c r="Q346" s="94">
        <f>SUM(Q344:Q345)</f>
        <v>0</v>
      </c>
      <c r="R346" s="94">
        <f>SUM(R344:R345)</f>
        <v>152000</v>
      </c>
      <c r="S346" s="97">
        <f t="shared" ref="S346:Z346" si="261">SUM(S344:S345)</f>
        <v>26.6</v>
      </c>
      <c r="T346" s="302">
        <f t="shared" si="261"/>
        <v>19</v>
      </c>
      <c r="U346" s="303">
        <f t="shared" si="261"/>
        <v>19.760000000000002</v>
      </c>
      <c r="V346" s="303">
        <f t="shared" si="261"/>
        <v>14.363999999999999</v>
      </c>
      <c r="W346" s="303">
        <f t="shared" si="261"/>
        <v>8.6639999999999997</v>
      </c>
      <c r="X346" s="303">
        <f t="shared" si="261"/>
        <v>7.0793999999999997</v>
      </c>
      <c r="Y346" s="302">
        <f t="shared" si="261"/>
        <v>95.467399999999998</v>
      </c>
      <c r="Z346" s="302">
        <f t="shared" si="261"/>
        <v>20.048154</v>
      </c>
      <c r="AA346" s="263"/>
      <c r="AB346" s="263"/>
      <c r="AC346" s="263"/>
      <c r="AD346" s="263"/>
      <c r="AE346" s="263"/>
      <c r="AF346" s="263"/>
      <c r="AG346" s="267"/>
      <c r="AH346" s="263"/>
    </row>
    <row r="347" spans="1:34" s="2" customFormat="1" ht="16.5" thickTop="1">
      <c r="A347" s="22" t="s">
        <v>479</v>
      </c>
      <c r="B347" s="14"/>
      <c r="C347" s="14"/>
      <c r="D347" s="114"/>
      <c r="E347" s="15"/>
      <c r="F347" s="15"/>
      <c r="G347" s="16"/>
      <c r="H347" s="16"/>
      <c r="I347" s="16"/>
      <c r="J347" s="16"/>
      <c r="K347" s="25"/>
      <c r="L347" s="25"/>
      <c r="M347" s="26"/>
      <c r="N347" s="85"/>
      <c r="O347" s="85"/>
      <c r="P347" s="151"/>
      <c r="Q347" s="25"/>
      <c r="R347" s="26"/>
      <c r="S347" s="54"/>
      <c r="T347" s="54"/>
      <c r="U347" s="54"/>
      <c r="V347" s="54"/>
      <c r="W347" s="54"/>
      <c r="X347" s="54"/>
      <c r="Y347" s="304"/>
      <c r="Z347" s="304"/>
      <c r="AA347" s="263"/>
      <c r="AB347" s="263"/>
      <c r="AC347" s="263"/>
      <c r="AD347" s="263"/>
      <c r="AE347" s="263"/>
      <c r="AF347" s="263"/>
      <c r="AG347" s="267"/>
      <c r="AH347" s="263"/>
    </row>
    <row r="348" spans="1:34" s="2" customFormat="1" ht="38.25">
      <c r="A348" s="153" t="s">
        <v>627</v>
      </c>
      <c r="B348" s="130" t="s">
        <v>628</v>
      </c>
      <c r="C348" s="21" t="s">
        <v>927</v>
      </c>
      <c r="D348" s="115"/>
      <c r="E348" s="20" t="s">
        <v>52</v>
      </c>
      <c r="F348" s="11" t="s">
        <v>53</v>
      </c>
      <c r="G348" s="127"/>
      <c r="H348" s="13"/>
      <c r="I348" s="12" t="s">
        <v>79</v>
      </c>
      <c r="J348" s="144" t="s">
        <v>712</v>
      </c>
      <c r="K348" s="89">
        <v>9405000</v>
      </c>
      <c r="L348" s="27">
        <v>197000</v>
      </c>
      <c r="M348" s="28">
        <f t="shared" ref="M348:M383" si="262">SUM(K348+L348)</f>
        <v>9602000</v>
      </c>
      <c r="N348" s="98">
        <v>0</v>
      </c>
      <c r="O348" s="84">
        <v>0</v>
      </c>
      <c r="P348" s="89">
        <f t="shared" ref="P348:P383" si="263">IF(J348="TG",ROUNDUP((K348+N348)*($L$6/$K$6),-3),ROUNDUP((K348+N348)*($L$8/$K$8),-3))</f>
        <v>10564000</v>
      </c>
      <c r="Q348" s="27">
        <f t="shared" ref="Q348:Q383" si="264">ROUNDUP((L348+O348)*($L$7/$K$7),-3)</f>
        <v>230000</v>
      </c>
      <c r="R348" s="28">
        <f t="shared" ref="R348:R360" si="265">SUM(P348+Q348)</f>
        <v>10794000</v>
      </c>
      <c r="S348" s="89">
        <f t="shared" ref="S348:S383" si="266">(R348*$G$6/1000)*$S$15</f>
        <v>1888.9499999999998</v>
      </c>
      <c r="T348" s="299">
        <f t="shared" ref="T348:T383" si="267">(R348*$G$7/1000)*$T$15</f>
        <v>1349.25</v>
      </c>
      <c r="U348" s="27">
        <f t="shared" ref="U348:U383" si="268">(R348*$G$8/1000)*$U$15</f>
        <v>1403.2200000000003</v>
      </c>
      <c r="V348" s="300">
        <f t="shared" ref="V348:V383" si="269">(R348*$G$9/1000)*$V$15</f>
        <v>1020.033</v>
      </c>
      <c r="W348" s="27">
        <f t="shared" ref="W348:W383" si="270">(R348*$G$10/1000)*$W$15</f>
        <v>615.25799999999992</v>
      </c>
      <c r="X348" s="300">
        <f t="shared" ref="X348:X383" si="271">(R348*$G$11/1000)*$X$15</f>
        <v>502.73054999999994</v>
      </c>
      <c r="Y348" s="301">
        <f t="shared" ref="Y348" si="272">SUM(S348:X348)</f>
        <v>6779.4415500000005</v>
      </c>
      <c r="Z348" s="301">
        <f t="shared" ref="Z348:Z383" si="273">Y348*$D$7</f>
        <v>1423.6827255000001</v>
      </c>
      <c r="AA348" s="263"/>
      <c r="AB348" s="263"/>
      <c r="AC348" s="263"/>
      <c r="AD348" s="263"/>
      <c r="AE348" s="263"/>
      <c r="AF348" s="263"/>
      <c r="AG348" s="267"/>
      <c r="AH348" s="263"/>
    </row>
    <row r="349" spans="1:34" s="2" customFormat="1" ht="25.5">
      <c r="A349" s="153" t="s">
        <v>480</v>
      </c>
      <c r="B349" s="21" t="s">
        <v>481</v>
      </c>
      <c r="C349" s="21" t="s">
        <v>832</v>
      </c>
      <c r="D349" s="115"/>
      <c r="E349" s="20" t="s">
        <v>52</v>
      </c>
      <c r="F349" s="11" t="s">
        <v>53</v>
      </c>
      <c r="G349" s="127"/>
      <c r="H349" s="13"/>
      <c r="I349" s="140" t="s">
        <v>79</v>
      </c>
      <c r="J349" s="144" t="s">
        <v>712</v>
      </c>
      <c r="K349" s="89">
        <v>2379000</v>
      </c>
      <c r="L349" s="27">
        <v>182000</v>
      </c>
      <c r="M349" s="28">
        <f t="shared" si="262"/>
        <v>2561000</v>
      </c>
      <c r="N349" s="98">
        <v>0</v>
      </c>
      <c r="O349" s="84">
        <v>0</v>
      </c>
      <c r="P349" s="89">
        <f t="shared" si="263"/>
        <v>2673000</v>
      </c>
      <c r="Q349" s="27">
        <f t="shared" si="264"/>
        <v>212000</v>
      </c>
      <c r="R349" s="28">
        <f t="shared" si="265"/>
        <v>2885000</v>
      </c>
      <c r="S349" s="89">
        <f t="shared" si="266"/>
        <v>504.87499999999994</v>
      </c>
      <c r="T349" s="299">
        <f t="shared" si="267"/>
        <v>360.625</v>
      </c>
      <c r="U349" s="27">
        <f t="shared" si="268"/>
        <v>375.05</v>
      </c>
      <c r="V349" s="300">
        <f t="shared" si="269"/>
        <v>272.63249999999999</v>
      </c>
      <c r="W349" s="27">
        <f t="shared" si="270"/>
        <v>164.44499999999999</v>
      </c>
      <c r="X349" s="300">
        <f t="shared" si="271"/>
        <v>134.368875</v>
      </c>
      <c r="Y349" s="301">
        <f t="shared" ref="Y349:Y383" si="274">SUM(S349:X349)</f>
        <v>1811.9963749999997</v>
      </c>
      <c r="Z349" s="301">
        <f t="shared" si="273"/>
        <v>380.51923874999994</v>
      </c>
      <c r="AA349" s="263"/>
      <c r="AB349" s="263"/>
      <c r="AC349" s="263"/>
      <c r="AD349" s="263"/>
      <c r="AE349" s="263"/>
      <c r="AF349" s="263"/>
      <c r="AG349" s="267"/>
      <c r="AH349" s="263"/>
    </row>
    <row r="350" spans="1:34" s="2" customFormat="1">
      <c r="A350" s="153" t="s">
        <v>633</v>
      </c>
      <c r="B350" s="130" t="s">
        <v>610</v>
      </c>
      <c r="C350" s="21" t="s">
        <v>928</v>
      </c>
      <c r="D350" s="115"/>
      <c r="E350" s="20" t="s">
        <v>52</v>
      </c>
      <c r="F350" s="11" t="s">
        <v>53</v>
      </c>
      <c r="G350" s="127"/>
      <c r="H350" s="13"/>
      <c r="I350" s="12" t="s">
        <v>79</v>
      </c>
      <c r="J350" s="144" t="s">
        <v>712</v>
      </c>
      <c r="K350" s="89">
        <v>2423000</v>
      </c>
      <c r="L350" s="27">
        <v>0</v>
      </c>
      <c r="M350" s="28">
        <f t="shared" si="262"/>
        <v>2423000</v>
      </c>
      <c r="N350" s="98">
        <v>0</v>
      </c>
      <c r="O350" s="84">
        <v>0</v>
      </c>
      <c r="P350" s="89">
        <f t="shared" si="263"/>
        <v>2722000</v>
      </c>
      <c r="Q350" s="27">
        <f t="shared" si="264"/>
        <v>0</v>
      </c>
      <c r="R350" s="28">
        <f t="shared" si="265"/>
        <v>2722000</v>
      </c>
      <c r="S350" s="89">
        <f t="shared" si="266"/>
        <v>476.34999999999997</v>
      </c>
      <c r="T350" s="299">
        <f t="shared" si="267"/>
        <v>340.25</v>
      </c>
      <c r="U350" s="27">
        <f t="shared" si="268"/>
        <v>353.86</v>
      </c>
      <c r="V350" s="300">
        <f t="shared" si="269"/>
        <v>257.22899999999998</v>
      </c>
      <c r="W350" s="27">
        <f t="shared" si="270"/>
        <v>155.154</v>
      </c>
      <c r="X350" s="300">
        <f t="shared" si="271"/>
        <v>126.77715000000001</v>
      </c>
      <c r="Y350" s="301">
        <f t="shared" si="274"/>
        <v>1709.6201500000002</v>
      </c>
      <c r="Z350" s="301">
        <f t="shared" si="273"/>
        <v>359.02023150000002</v>
      </c>
      <c r="AA350" s="263"/>
      <c r="AB350" s="263"/>
      <c r="AC350" s="263"/>
      <c r="AD350" s="263"/>
      <c r="AE350" s="263"/>
      <c r="AF350" s="263"/>
      <c r="AG350" s="267"/>
      <c r="AH350" s="263"/>
    </row>
    <row r="351" spans="1:34" s="2" customFormat="1">
      <c r="A351" s="153" t="s">
        <v>634</v>
      </c>
      <c r="B351" s="21" t="s">
        <v>482</v>
      </c>
      <c r="C351" s="21" t="s">
        <v>928</v>
      </c>
      <c r="D351" s="115"/>
      <c r="E351" s="20" t="s">
        <v>52</v>
      </c>
      <c r="F351" s="11" t="s">
        <v>53</v>
      </c>
      <c r="G351" s="127"/>
      <c r="H351" s="13"/>
      <c r="I351" s="12" t="s">
        <v>79</v>
      </c>
      <c r="J351" s="144" t="s">
        <v>712</v>
      </c>
      <c r="K351" s="89">
        <v>1124000</v>
      </c>
      <c r="L351" s="27">
        <v>48000</v>
      </c>
      <c r="M351" s="28">
        <f t="shared" si="262"/>
        <v>1172000</v>
      </c>
      <c r="N351" s="98">
        <v>0</v>
      </c>
      <c r="O351" s="84">
        <v>0</v>
      </c>
      <c r="P351" s="89">
        <f t="shared" si="263"/>
        <v>1263000</v>
      </c>
      <c r="Q351" s="27">
        <f t="shared" si="264"/>
        <v>56000</v>
      </c>
      <c r="R351" s="28">
        <f t="shared" si="265"/>
        <v>1319000</v>
      </c>
      <c r="S351" s="89">
        <f t="shared" si="266"/>
        <v>230.82499999999996</v>
      </c>
      <c r="T351" s="299">
        <f t="shared" si="267"/>
        <v>164.875</v>
      </c>
      <c r="U351" s="27">
        <f t="shared" si="268"/>
        <v>171.47000000000003</v>
      </c>
      <c r="V351" s="300">
        <f t="shared" si="269"/>
        <v>124.64549999999998</v>
      </c>
      <c r="W351" s="27">
        <f t="shared" si="270"/>
        <v>75.182999999999993</v>
      </c>
      <c r="X351" s="300">
        <f t="shared" si="271"/>
        <v>61.432425000000002</v>
      </c>
      <c r="Y351" s="301">
        <f t="shared" si="274"/>
        <v>828.43092499999989</v>
      </c>
      <c r="Z351" s="301">
        <f t="shared" si="273"/>
        <v>173.97049424999997</v>
      </c>
      <c r="AA351" s="263"/>
      <c r="AB351" s="263"/>
      <c r="AC351" s="263"/>
      <c r="AD351" s="263"/>
      <c r="AE351" s="263"/>
      <c r="AF351" s="263"/>
      <c r="AG351" s="267"/>
      <c r="AH351" s="263"/>
    </row>
    <row r="352" spans="1:34" s="2" customFormat="1">
      <c r="A352" s="153" t="s">
        <v>483</v>
      </c>
      <c r="B352" s="21" t="s">
        <v>484</v>
      </c>
      <c r="C352" s="21" t="s">
        <v>929</v>
      </c>
      <c r="D352" s="115"/>
      <c r="E352" s="20" t="s">
        <v>52</v>
      </c>
      <c r="F352" s="11" t="s">
        <v>53</v>
      </c>
      <c r="G352" s="127"/>
      <c r="H352" s="13"/>
      <c r="I352" s="12" t="s">
        <v>79</v>
      </c>
      <c r="J352" s="144" t="s">
        <v>712</v>
      </c>
      <c r="K352" s="89">
        <v>3854000</v>
      </c>
      <c r="L352" s="27">
        <v>246000</v>
      </c>
      <c r="M352" s="28">
        <f t="shared" si="262"/>
        <v>4100000</v>
      </c>
      <c r="N352" s="98">
        <v>0</v>
      </c>
      <c r="O352" s="84">
        <v>0</v>
      </c>
      <c r="P352" s="89">
        <f t="shared" si="263"/>
        <v>4329000</v>
      </c>
      <c r="Q352" s="27">
        <f t="shared" si="264"/>
        <v>286000</v>
      </c>
      <c r="R352" s="28">
        <f t="shared" si="265"/>
        <v>4615000</v>
      </c>
      <c r="S352" s="89">
        <f t="shared" si="266"/>
        <v>807.625</v>
      </c>
      <c r="T352" s="299">
        <f t="shared" si="267"/>
        <v>576.875</v>
      </c>
      <c r="U352" s="27">
        <f t="shared" si="268"/>
        <v>599.95000000000005</v>
      </c>
      <c r="V352" s="300">
        <f t="shared" si="269"/>
        <v>436.11749999999995</v>
      </c>
      <c r="W352" s="27">
        <f t="shared" si="270"/>
        <v>263.05500000000001</v>
      </c>
      <c r="X352" s="300">
        <f t="shared" si="271"/>
        <v>214.943625</v>
      </c>
      <c r="Y352" s="301">
        <f t="shared" si="274"/>
        <v>2898.5661249999998</v>
      </c>
      <c r="Z352" s="301">
        <f t="shared" si="273"/>
        <v>608.69888624999999</v>
      </c>
      <c r="AA352" s="263"/>
      <c r="AB352" s="263"/>
      <c r="AC352" s="263"/>
      <c r="AD352" s="263"/>
      <c r="AE352" s="263"/>
      <c r="AF352" s="263"/>
      <c r="AG352" s="267"/>
      <c r="AH352" s="263"/>
    </row>
    <row r="353" spans="1:34" s="2" customFormat="1">
      <c r="A353" s="153" t="s">
        <v>636</v>
      </c>
      <c r="B353" s="21" t="s">
        <v>635</v>
      </c>
      <c r="C353" s="21" t="s">
        <v>929</v>
      </c>
      <c r="D353" s="115"/>
      <c r="E353" s="20" t="s">
        <v>52</v>
      </c>
      <c r="F353" s="11" t="s">
        <v>53</v>
      </c>
      <c r="G353" s="127"/>
      <c r="H353" s="13"/>
      <c r="I353" s="12" t="s">
        <v>79</v>
      </c>
      <c r="J353" s="144" t="s">
        <v>712</v>
      </c>
      <c r="K353" s="89">
        <v>0</v>
      </c>
      <c r="L353" s="27">
        <v>48000</v>
      </c>
      <c r="M353" s="28">
        <f t="shared" si="262"/>
        <v>48000</v>
      </c>
      <c r="N353" s="98">
        <v>0</v>
      </c>
      <c r="O353" s="84">
        <v>0</v>
      </c>
      <c r="P353" s="89">
        <f t="shared" si="263"/>
        <v>0</v>
      </c>
      <c r="Q353" s="27">
        <f t="shared" si="264"/>
        <v>56000</v>
      </c>
      <c r="R353" s="28">
        <f t="shared" si="265"/>
        <v>56000</v>
      </c>
      <c r="S353" s="89">
        <f t="shared" si="266"/>
        <v>9.8000000000000007</v>
      </c>
      <c r="T353" s="299">
        <f t="shared" si="267"/>
        <v>7</v>
      </c>
      <c r="U353" s="27">
        <f t="shared" si="268"/>
        <v>7.28</v>
      </c>
      <c r="V353" s="300">
        <f t="shared" si="269"/>
        <v>5.2919999999999998</v>
      </c>
      <c r="W353" s="27">
        <f t="shared" si="270"/>
        <v>3.1919999999999997</v>
      </c>
      <c r="X353" s="300">
        <f t="shared" si="271"/>
        <v>2.6082000000000001</v>
      </c>
      <c r="Y353" s="301">
        <f t="shared" si="274"/>
        <v>35.172200000000004</v>
      </c>
      <c r="Z353" s="301">
        <f t="shared" si="273"/>
        <v>7.3861620000000006</v>
      </c>
      <c r="AA353" s="263"/>
      <c r="AB353" s="263"/>
      <c r="AC353" s="263"/>
      <c r="AD353" s="263"/>
      <c r="AE353" s="263"/>
      <c r="AF353" s="263"/>
      <c r="AG353" s="267"/>
      <c r="AH353" s="263"/>
    </row>
    <row r="354" spans="1:34" s="2" customFormat="1">
      <c r="A354" s="153" t="s">
        <v>485</v>
      </c>
      <c r="B354" s="21" t="s">
        <v>486</v>
      </c>
      <c r="C354" s="21" t="s">
        <v>930</v>
      </c>
      <c r="D354" s="115"/>
      <c r="E354" s="20" t="s">
        <v>52</v>
      </c>
      <c r="F354" s="11" t="s">
        <v>487</v>
      </c>
      <c r="G354" s="127"/>
      <c r="H354" s="13"/>
      <c r="I354" s="12" t="s">
        <v>79</v>
      </c>
      <c r="J354" s="144" t="s">
        <v>712</v>
      </c>
      <c r="K354" s="89">
        <v>2379000</v>
      </c>
      <c r="L354" s="27">
        <v>182000</v>
      </c>
      <c r="M354" s="28">
        <f t="shared" si="262"/>
        <v>2561000</v>
      </c>
      <c r="N354" s="98">
        <v>0</v>
      </c>
      <c r="O354" s="84">
        <v>0</v>
      </c>
      <c r="P354" s="89">
        <f t="shared" si="263"/>
        <v>2673000</v>
      </c>
      <c r="Q354" s="27">
        <f t="shared" si="264"/>
        <v>212000</v>
      </c>
      <c r="R354" s="28">
        <f t="shared" si="265"/>
        <v>2885000</v>
      </c>
      <c r="S354" s="89">
        <f t="shared" si="266"/>
        <v>504.87499999999994</v>
      </c>
      <c r="T354" s="299">
        <f t="shared" si="267"/>
        <v>360.625</v>
      </c>
      <c r="U354" s="27">
        <f t="shared" si="268"/>
        <v>375.05</v>
      </c>
      <c r="V354" s="300">
        <f t="shared" si="269"/>
        <v>272.63249999999999</v>
      </c>
      <c r="W354" s="27">
        <f t="shared" si="270"/>
        <v>164.44499999999999</v>
      </c>
      <c r="X354" s="300">
        <f t="shared" si="271"/>
        <v>134.368875</v>
      </c>
      <c r="Y354" s="301">
        <f t="shared" si="274"/>
        <v>1811.9963749999997</v>
      </c>
      <c r="Z354" s="301">
        <f t="shared" si="273"/>
        <v>380.51923874999994</v>
      </c>
      <c r="AA354" s="263"/>
      <c r="AB354" s="263"/>
      <c r="AC354" s="263"/>
      <c r="AD354" s="263"/>
      <c r="AE354" s="263"/>
      <c r="AF354" s="263"/>
      <c r="AG354" s="267"/>
      <c r="AH354" s="263"/>
    </row>
    <row r="355" spans="1:34" s="2" customFormat="1">
      <c r="A355" s="155" t="s">
        <v>615</v>
      </c>
      <c r="B355" s="21" t="s">
        <v>637</v>
      </c>
      <c r="C355" s="21" t="s">
        <v>930</v>
      </c>
      <c r="D355" s="115"/>
      <c r="E355" s="20" t="s">
        <v>125</v>
      </c>
      <c r="F355" s="11" t="s">
        <v>205</v>
      </c>
      <c r="G355" s="127"/>
      <c r="H355" s="13"/>
      <c r="I355" s="12" t="s">
        <v>79</v>
      </c>
      <c r="J355" s="144" t="s">
        <v>712</v>
      </c>
      <c r="K355" s="89">
        <v>288000</v>
      </c>
      <c r="L355" s="27">
        <v>33000</v>
      </c>
      <c r="M355" s="28">
        <f t="shared" si="262"/>
        <v>321000</v>
      </c>
      <c r="N355" s="98">
        <v>0</v>
      </c>
      <c r="O355" s="84">
        <v>0</v>
      </c>
      <c r="P355" s="89">
        <f t="shared" si="263"/>
        <v>324000</v>
      </c>
      <c r="Q355" s="27">
        <f t="shared" si="264"/>
        <v>39000</v>
      </c>
      <c r="R355" s="28">
        <f t="shared" si="265"/>
        <v>363000</v>
      </c>
      <c r="S355" s="89">
        <f t="shared" si="266"/>
        <v>63.524999999999991</v>
      </c>
      <c r="T355" s="299">
        <f t="shared" si="267"/>
        <v>45.375</v>
      </c>
      <c r="U355" s="27">
        <f t="shared" si="268"/>
        <v>47.19</v>
      </c>
      <c r="V355" s="300">
        <f t="shared" si="269"/>
        <v>34.3035</v>
      </c>
      <c r="W355" s="27">
        <f t="shared" si="270"/>
        <v>20.690999999999999</v>
      </c>
      <c r="X355" s="300">
        <f t="shared" si="271"/>
        <v>16.906724999999998</v>
      </c>
      <c r="Y355" s="301">
        <f t="shared" si="274"/>
        <v>227.99122499999996</v>
      </c>
      <c r="Z355" s="301">
        <f t="shared" si="273"/>
        <v>47.878157249999987</v>
      </c>
      <c r="AA355" s="263"/>
      <c r="AB355" s="263"/>
      <c r="AC355" s="263"/>
      <c r="AD355" s="263"/>
      <c r="AE355" s="263"/>
      <c r="AF355" s="263"/>
      <c r="AG355" s="267"/>
      <c r="AH355" s="263"/>
    </row>
    <row r="356" spans="1:34" s="2" customFormat="1">
      <c r="A356" s="155" t="s">
        <v>616</v>
      </c>
      <c r="B356" s="21" t="s">
        <v>488</v>
      </c>
      <c r="C356" s="21" t="s">
        <v>930</v>
      </c>
      <c r="D356" s="115"/>
      <c r="E356" s="20" t="s">
        <v>52</v>
      </c>
      <c r="F356" s="11" t="s">
        <v>271</v>
      </c>
      <c r="G356" s="127"/>
      <c r="H356" s="13"/>
      <c r="I356" s="12" t="s">
        <v>278</v>
      </c>
      <c r="J356" s="144" t="s">
        <v>712</v>
      </c>
      <c r="K356" s="89">
        <v>1124000</v>
      </c>
      <c r="L356" s="27">
        <v>48000</v>
      </c>
      <c r="M356" s="28">
        <f t="shared" si="262"/>
        <v>1172000</v>
      </c>
      <c r="N356" s="98">
        <v>0</v>
      </c>
      <c r="O356" s="84">
        <v>0</v>
      </c>
      <c r="P356" s="89">
        <f t="shared" si="263"/>
        <v>1263000</v>
      </c>
      <c r="Q356" s="27">
        <f t="shared" si="264"/>
        <v>56000</v>
      </c>
      <c r="R356" s="28">
        <f t="shared" si="265"/>
        <v>1319000</v>
      </c>
      <c r="S356" s="89">
        <f t="shared" si="266"/>
        <v>230.82499999999996</v>
      </c>
      <c r="T356" s="299">
        <f t="shared" si="267"/>
        <v>164.875</v>
      </c>
      <c r="U356" s="27">
        <f t="shared" si="268"/>
        <v>171.47000000000003</v>
      </c>
      <c r="V356" s="300">
        <f t="shared" si="269"/>
        <v>124.64549999999998</v>
      </c>
      <c r="W356" s="27">
        <f t="shared" si="270"/>
        <v>75.182999999999993</v>
      </c>
      <c r="X356" s="300">
        <f t="shared" si="271"/>
        <v>61.432425000000002</v>
      </c>
      <c r="Y356" s="301">
        <f t="shared" si="274"/>
        <v>828.43092499999989</v>
      </c>
      <c r="Z356" s="301">
        <f t="shared" si="273"/>
        <v>173.97049424999997</v>
      </c>
      <c r="AA356" s="263"/>
      <c r="AB356" s="263"/>
      <c r="AC356" s="263"/>
      <c r="AD356" s="263"/>
      <c r="AE356" s="263"/>
      <c r="AF356" s="263"/>
      <c r="AG356" s="267"/>
      <c r="AH356" s="263"/>
    </row>
    <row r="357" spans="1:34" s="2" customFormat="1">
      <c r="A357" s="155" t="s">
        <v>617</v>
      </c>
      <c r="B357" s="21" t="s">
        <v>489</v>
      </c>
      <c r="C357" s="21" t="s">
        <v>978</v>
      </c>
      <c r="D357" s="115"/>
      <c r="E357" s="20" t="s">
        <v>52</v>
      </c>
      <c r="F357" s="11" t="s">
        <v>53</v>
      </c>
      <c r="G357" s="127"/>
      <c r="H357" s="13"/>
      <c r="I357" s="12" t="s">
        <v>278</v>
      </c>
      <c r="J357" s="144" t="s">
        <v>712</v>
      </c>
      <c r="K357" s="89">
        <v>0</v>
      </c>
      <c r="L357" s="27">
        <v>48000</v>
      </c>
      <c r="M357" s="28">
        <f t="shared" si="262"/>
        <v>48000</v>
      </c>
      <c r="N357" s="98">
        <v>0</v>
      </c>
      <c r="O357" s="84">
        <v>0</v>
      </c>
      <c r="P357" s="89">
        <f t="shared" si="263"/>
        <v>0</v>
      </c>
      <c r="Q357" s="27">
        <f t="shared" si="264"/>
        <v>56000</v>
      </c>
      <c r="R357" s="28">
        <f t="shared" si="265"/>
        <v>56000</v>
      </c>
      <c r="S357" s="89">
        <f t="shared" si="266"/>
        <v>9.8000000000000007</v>
      </c>
      <c r="T357" s="299">
        <f t="shared" si="267"/>
        <v>7</v>
      </c>
      <c r="U357" s="27">
        <f t="shared" si="268"/>
        <v>7.28</v>
      </c>
      <c r="V357" s="300">
        <f t="shared" si="269"/>
        <v>5.2919999999999998</v>
      </c>
      <c r="W357" s="27">
        <f t="shared" si="270"/>
        <v>3.1919999999999997</v>
      </c>
      <c r="X357" s="300">
        <f t="shared" si="271"/>
        <v>2.6082000000000001</v>
      </c>
      <c r="Y357" s="301">
        <f t="shared" si="274"/>
        <v>35.172200000000004</v>
      </c>
      <c r="Z357" s="301">
        <f t="shared" si="273"/>
        <v>7.3861620000000006</v>
      </c>
      <c r="AA357" s="263"/>
      <c r="AB357" s="263"/>
      <c r="AC357" s="263"/>
      <c r="AD357" s="263"/>
      <c r="AE357" s="263"/>
      <c r="AF357" s="263"/>
      <c r="AG357" s="267"/>
      <c r="AH357" s="263"/>
    </row>
    <row r="358" spans="1:34" s="2" customFormat="1">
      <c r="A358" s="153" t="s">
        <v>618</v>
      </c>
      <c r="B358" s="130" t="s">
        <v>620</v>
      </c>
      <c r="C358" s="21" t="s">
        <v>801</v>
      </c>
      <c r="D358" s="115"/>
      <c r="E358" s="20" t="s">
        <v>52</v>
      </c>
      <c r="F358" s="11" t="s">
        <v>487</v>
      </c>
      <c r="G358" s="127"/>
      <c r="H358" s="13"/>
      <c r="I358" s="12" t="s">
        <v>79</v>
      </c>
      <c r="J358" s="144" t="s">
        <v>712</v>
      </c>
      <c r="K358" s="89">
        <v>2580000</v>
      </c>
      <c r="L358" s="27">
        <v>147000</v>
      </c>
      <c r="M358" s="28">
        <f t="shared" si="262"/>
        <v>2727000</v>
      </c>
      <c r="N358" s="98">
        <v>0</v>
      </c>
      <c r="O358" s="84">
        <v>0</v>
      </c>
      <c r="P358" s="89">
        <f t="shared" si="263"/>
        <v>2898000</v>
      </c>
      <c r="Q358" s="27">
        <f t="shared" si="264"/>
        <v>171000</v>
      </c>
      <c r="R358" s="28">
        <f t="shared" si="265"/>
        <v>3069000</v>
      </c>
      <c r="S358" s="89">
        <f t="shared" si="266"/>
        <v>537.07500000000005</v>
      </c>
      <c r="T358" s="299">
        <f t="shared" si="267"/>
        <v>383.625</v>
      </c>
      <c r="U358" s="27">
        <f t="shared" si="268"/>
        <v>398.97</v>
      </c>
      <c r="V358" s="300">
        <f t="shared" si="269"/>
        <v>290.02049999999997</v>
      </c>
      <c r="W358" s="27">
        <f t="shared" si="270"/>
        <v>174.93299999999999</v>
      </c>
      <c r="X358" s="300">
        <f t="shared" si="271"/>
        <v>142.93867499999999</v>
      </c>
      <c r="Y358" s="301">
        <f t="shared" si="274"/>
        <v>1927.562175</v>
      </c>
      <c r="Z358" s="301">
        <f t="shared" si="273"/>
        <v>404.78805675000001</v>
      </c>
      <c r="AA358" s="263"/>
      <c r="AB358" s="263"/>
      <c r="AC358" s="263"/>
      <c r="AD358" s="263"/>
      <c r="AE358" s="263"/>
      <c r="AF358" s="263"/>
      <c r="AG358" s="267"/>
      <c r="AH358" s="263"/>
    </row>
    <row r="359" spans="1:34" s="2" customFormat="1">
      <c r="A359" s="153" t="s">
        <v>490</v>
      </c>
      <c r="B359" s="130" t="s">
        <v>619</v>
      </c>
      <c r="C359" s="21" t="s">
        <v>889</v>
      </c>
      <c r="D359" s="115"/>
      <c r="E359" s="20" t="s">
        <v>52</v>
      </c>
      <c r="F359" s="11" t="s">
        <v>53</v>
      </c>
      <c r="G359" s="127"/>
      <c r="H359" s="13"/>
      <c r="I359" s="12" t="s">
        <v>79</v>
      </c>
      <c r="J359" s="144" t="s">
        <v>712</v>
      </c>
      <c r="K359" s="89">
        <v>1978000</v>
      </c>
      <c r="L359" s="27">
        <v>66000</v>
      </c>
      <c r="M359" s="28">
        <f t="shared" si="262"/>
        <v>2044000</v>
      </c>
      <c r="N359" s="98">
        <v>0</v>
      </c>
      <c r="O359" s="84">
        <v>0</v>
      </c>
      <c r="P359" s="89">
        <f t="shared" si="263"/>
        <v>2222000</v>
      </c>
      <c r="Q359" s="27">
        <f t="shared" si="264"/>
        <v>77000</v>
      </c>
      <c r="R359" s="28">
        <f t="shared" si="265"/>
        <v>2299000</v>
      </c>
      <c r="S359" s="89">
        <f t="shared" si="266"/>
        <v>402.32499999999999</v>
      </c>
      <c r="T359" s="299">
        <f t="shared" si="267"/>
        <v>287.375</v>
      </c>
      <c r="U359" s="27">
        <f t="shared" si="268"/>
        <v>298.87</v>
      </c>
      <c r="V359" s="300">
        <f t="shared" si="269"/>
        <v>217.25549999999998</v>
      </c>
      <c r="W359" s="27">
        <f t="shared" si="270"/>
        <v>131.04300000000001</v>
      </c>
      <c r="X359" s="300">
        <f t="shared" si="271"/>
        <v>107.075925</v>
      </c>
      <c r="Y359" s="301">
        <f t="shared" si="274"/>
        <v>1443.9444250000001</v>
      </c>
      <c r="Z359" s="301">
        <f t="shared" si="273"/>
        <v>303.22832925</v>
      </c>
      <c r="AA359" s="263"/>
      <c r="AB359" s="263"/>
      <c r="AC359" s="263"/>
      <c r="AD359" s="263"/>
      <c r="AE359" s="263"/>
      <c r="AF359" s="263"/>
      <c r="AG359" s="267"/>
      <c r="AH359" s="263"/>
    </row>
    <row r="360" spans="1:34" s="2" customFormat="1">
      <c r="A360" s="153" t="s">
        <v>639</v>
      </c>
      <c r="B360" s="130" t="s">
        <v>638</v>
      </c>
      <c r="C360" s="21" t="s">
        <v>834</v>
      </c>
      <c r="D360" s="115"/>
      <c r="E360" s="20" t="s">
        <v>52</v>
      </c>
      <c r="F360" s="11" t="s">
        <v>205</v>
      </c>
      <c r="G360" s="127"/>
      <c r="H360" s="13"/>
      <c r="I360" s="12" t="s">
        <v>79</v>
      </c>
      <c r="J360" s="144" t="s">
        <v>712</v>
      </c>
      <c r="K360" s="89">
        <v>3181000</v>
      </c>
      <c r="L360" s="27">
        <v>0</v>
      </c>
      <c r="M360" s="28">
        <f t="shared" si="262"/>
        <v>3181000</v>
      </c>
      <c r="N360" s="98">
        <v>0</v>
      </c>
      <c r="O360" s="84">
        <v>0</v>
      </c>
      <c r="P360" s="89">
        <f t="shared" si="263"/>
        <v>3573000</v>
      </c>
      <c r="Q360" s="27">
        <f t="shared" si="264"/>
        <v>0</v>
      </c>
      <c r="R360" s="28">
        <f t="shared" si="265"/>
        <v>3573000</v>
      </c>
      <c r="S360" s="89">
        <f t="shared" si="266"/>
        <v>625.27499999999998</v>
      </c>
      <c r="T360" s="299">
        <f t="shared" si="267"/>
        <v>446.625</v>
      </c>
      <c r="U360" s="27">
        <f t="shared" si="268"/>
        <v>464.49</v>
      </c>
      <c r="V360" s="300">
        <f t="shared" si="269"/>
        <v>337.64850000000001</v>
      </c>
      <c r="W360" s="27">
        <f t="shared" si="270"/>
        <v>203.66099999999997</v>
      </c>
      <c r="X360" s="300">
        <f t="shared" si="271"/>
        <v>166.412475</v>
      </c>
      <c r="Y360" s="301">
        <f t="shared" si="274"/>
        <v>2244.1119750000003</v>
      </c>
      <c r="Z360" s="301">
        <f t="shared" si="273"/>
        <v>471.26351475000001</v>
      </c>
      <c r="AA360" s="263"/>
      <c r="AB360" s="263"/>
      <c r="AC360" s="263"/>
      <c r="AD360" s="263"/>
      <c r="AE360" s="263"/>
      <c r="AF360" s="263"/>
      <c r="AG360" s="267"/>
      <c r="AH360" s="263"/>
    </row>
    <row r="361" spans="1:34" s="2" customFormat="1">
      <c r="A361" s="153" t="s">
        <v>640</v>
      </c>
      <c r="B361" s="21" t="s">
        <v>491</v>
      </c>
      <c r="C361" s="21" t="s">
        <v>931</v>
      </c>
      <c r="D361" s="115"/>
      <c r="E361" s="20" t="s">
        <v>52</v>
      </c>
      <c r="F361" s="11" t="s">
        <v>271</v>
      </c>
      <c r="G361" s="127"/>
      <c r="H361" s="13"/>
      <c r="I361" s="12" t="s">
        <v>79</v>
      </c>
      <c r="J361" s="144" t="s">
        <v>712</v>
      </c>
      <c r="K361" s="89">
        <v>3181000</v>
      </c>
      <c r="L361" s="27">
        <v>240000</v>
      </c>
      <c r="M361" s="28">
        <f t="shared" si="262"/>
        <v>3421000</v>
      </c>
      <c r="N361" s="98">
        <v>0</v>
      </c>
      <c r="O361" s="84">
        <v>0</v>
      </c>
      <c r="P361" s="89">
        <f t="shared" si="263"/>
        <v>3573000</v>
      </c>
      <c r="Q361" s="27">
        <f t="shared" si="264"/>
        <v>280000</v>
      </c>
      <c r="R361" s="28">
        <f t="shared" ref="R361:R383" si="275">SUM(P361+Q361)</f>
        <v>3853000</v>
      </c>
      <c r="S361" s="89">
        <f t="shared" si="266"/>
        <v>674.27499999999998</v>
      </c>
      <c r="T361" s="299">
        <f t="shared" si="267"/>
        <v>481.625</v>
      </c>
      <c r="U361" s="27">
        <f t="shared" si="268"/>
        <v>500.89</v>
      </c>
      <c r="V361" s="300">
        <f t="shared" si="269"/>
        <v>364.10850000000005</v>
      </c>
      <c r="W361" s="27">
        <f t="shared" si="270"/>
        <v>219.62100000000001</v>
      </c>
      <c r="X361" s="300">
        <f t="shared" si="271"/>
        <v>179.453475</v>
      </c>
      <c r="Y361" s="301">
        <f t="shared" si="274"/>
        <v>2419.9729749999997</v>
      </c>
      <c r="Z361" s="301">
        <f t="shared" si="273"/>
        <v>508.19432474999991</v>
      </c>
      <c r="AA361" s="263"/>
      <c r="AB361" s="263"/>
      <c r="AC361" s="263"/>
      <c r="AD361" s="263"/>
      <c r="AE361" s="263"/>
      <c r="AF361" s="263"/>
      <c r="AG361" s="267"/>
      <c r="AH361" s="263"/>
    </row>
    <row r="362" spans="1:34" s="2" customFormat="1">
      <c r="A362" s="153" t="s">
        <v>640</v>
      </c>
      <c r="B362" s="21" t="s">
        <v>492</v>
      </c>
      <c r="C362" s="21" t="s">
        <v>931</v>
      </c>
      <c r="D362" s="115"/>
      <c r="E362" s="20" t="s">
        <v>52</v>
      </c>
      <c r="F362" s="11" t="s">
        <v>493</v>
      </c>
      <c r="G362" s="127"/>
      <c r="H362" s="13"/>
      <c r="I362" s="12" t="s">
        <v>278</v>
      </c>
      <c r="J362" s="144" t="s">
        <v>712</v>
      </c>
      <c r="K362" s="89">
        <v>1124000</v>
      </c>
      <c r="L362" s="27">
        <v>48000</v>
      </c>
      <c r="M362" s="28">
        <f t="shared" si="262"/>
        <v>1172000</v>
      </c>
      <c r="N362" s="98">
        <v>0</v>
      </c>
      <c r="O362" s="84">
        <v>0</v>
      </c>
      <c r="P362" s="89">
        <f t="shared" si="263"/>
        <v>1263000</v>
      </c>
      <c r="Q362" s="27">
        <f t="shared" si="264"/>
        <v>56000</v>
      </c>
      <c r="R362" s="28">
        <f t="shared" si="275"/>
        <v>1319000</v>
      </c>
      <c r="S362" s="89">
        <f t="shared" si="266"/>
        <v>230.82499999999996</v>
      </c>
      <c r="T362" s="299">
        <f t="shared" si="267"/>
        <v>164.875</v>
      </c>
      <c r="U362" s="27">
        <f t="shared" si="268"/>
        <v>171.47000000000003</v>
      </c>
      <c r="V362" s="300">
        <f t="shared" si="269"/>
        <v>124.64549999999998</v>
      </c>
      <c r="W362" s="27">
        <f t="shared" si="270"/>
        <v>75.182999999999993</v>
      </c>
      <c r="X362" s="300">
        <f t="shared" si="271"/>
        <v>61.432425000000002</v>
      </c>
      <c r="Y362" s="301">
        <f t="shared" si="274"/>
        <v>828.43092499999989</v>
      </c>
      <c r="Z362" s="301">
        <f t="shared" si="273"/>
        <v>173.97049424999997</v>
      </c>
      <c r="AA362" s="263"/>
      <c r="AB362" s="263"/>
      <c r="AC362" s="263"/>
      <c r="AD362" s="263"/>
      <c r="AE362" s="263"/>
      <c r="AF362" s="263"/>
      <c r="AG362" s="267"/>
      <c r="AH362" s="263"/>
    </row>
    <row r="363" spans="1:34" s="2" customFormat="1">
      <c r="A363" s="153" t="s">
        <v>494</v>
      </c>
      <c r="B363" s="21" t="s">
        <v>492</v>
      </c>
      <c r="C363" s="21" t="s">
        <v>932</v>
      </c>
      <c r="D363" s="115"/>
      <c r="E363" s="20" t="s">
        <v>52</v>
      </c>
      <c r="F363" s="11" t="s">
        <v>205</v>
      </c>
      <c r="G363" s="127"/>
      <c r="H363" s="13"/>
      <c r="I363" s="12" t="s">
        <v>278</v>
      </c>
      <c r="J363" s="144" t="s">
        <v>712</v>
      </c>
      <c r="K363" s="89">
        <v>1124000</v>
      </c>
      <c r="L363" s="27">
        <v>48000</v>
      </c>
      <c r="M363" s="28">
        <f t="shared" si="262"/>
        <v>1172000</v>
      </c>
      <c r="N363" s="98">
        <v>0</v>
      </c>
      <c r="O363" s="84">
        <v>0</v>
      </c>
      <c r="P363" s="89">
        <f t="shared" si="263"/>
        <v>1263000</v>
      </c>
      <c r="Q363" s="27">
        <f t="shared" si="264"/>
        <v>56000</v>
      </c>
      <c r="R363" s="28">
        <f t="shared" si="275"/>
        <v>1319000</v>
      </c>
      <c r="S363" s="89">
        <f t="shared" si="266"/>
        <v>230.82499999999996</v>
      </c>
      <c r="T363" s="299">
        <f t="shared" si="267"/>
        <v>164.875</v>
      </c>
      <c r="U363" s="27">
        <f t="shared" si="268"/>
        <v>171.47000000000003</v>
      </c>
      <c r="V363" s="300">
        <f t="shared" si="269"/>
        <v>124.64549999999998</v>
      </c>
      <c r="W363" s="27">
        <f t="shared" si="270"/>
        <v>75.182999999999993</v>
      </c>
      <c r="X363" s="300">
        <f t="shared" si="271"/>
        <v>61.432425000000002</v>
      </c>
      <c r="Y363" s="301">
        <f t="shared" si="274"/>
        <v>828.43092499999989</v>
      </c>
      <c r="Z363" s="301">
        <f t="shared" si="273"/>
        <v>173.97049424999997</v>
      </c>
      <c r="AA363" s="263"/>
      <c r="AB363" s="263"/>
      <c r="AC363" s="263"/>
      <c r="AD363" s="263"/>
      <c r="AE363" s="263"/>
      <c r="AF363" s="263"/>
      <c r="AG363" s="267"/>
      <c r="AH363" s="263"/>
    </row>
    <row r="364" spans="1:34" s="2" customFormat="1" ht="25.5">
      <c r="A364" s="155" t="s">
        <v>621</v>
      </c>
      <c r="B364" s="21" t="s">
        <v>495</v>
      </c>
      <c r="C364" s="21" t="s">
        <v>834</v>
      </c>
      <c r="D364" s="115"/>
      <c r="E364" s="20" t="s">
        <v>52</v>
      </c>
      <c r="F364" s="11" t="s">
        <v>205</v>
      </c>
      <c r="G364" s="127"/>
      <c r="H364" s="13"/>
      <c r="I364" s="12" t="s">
        <v>278</v>
      </c>
      <c r="J364" s="144" t="s">
        <v>712</v>
      </c>
      <c r="K364" s="89">
        <v>2247000</v>
      </c>
      <c r="L364" s="27">
        <v>96000</v>
      </c>
      <c r="M364" s="28">
        <f t="shared" si="262"/>
        <v>2343000</v>
      </c>
      <c r="N364" s="98">
        <v>0</v>
      </c>
      <c r="O364" s="84">
        <v>0</v>
      </c>
      <c r="P364" s="89">
        <f t="shared" si="263"/>
        <v>2524000</v>
      </c>
      <c r="Q364" s="27">
        <f t="shared" si="264"/>
        <v>112000</v>
      </c>
      <c r="R364" s="28">
        <f t="shared" si="275"/>
        <v>2636000</v>
      </c>
      <c r="S364" s="89">
        <f t="shared" si="266"/>
        <v>461.29999999999995</v>
      </c>
      <c r="T364" s="299">
        <f t="shared" si="267"/>
        <v>329.5</v>
      </c>
      <c r="U364" s="27">
        <f t="shared" si="268"/>
        <v>342.68000000000006</v>
      </c>
      <c r="V364" s="300">
        <f t="shared" si="269"/>
        <v>249.102</v>
      </c>
      <c r="W364" s="27">
        <f t="shared" si="270"/>
        <v>150.25199999999998</v>
      </c>
      <c r="X364" s="300">
        <f t="shared" si="271"/>
        <v>122.77169999999998</v>
      </c>
      <c r="Y364" s="301">
        <f t="shared" si="274"/>
        <v>1655.6057000000001</v>
      </c>
      <c r="Z364" s="301">
        <f t="shared" si="273"/>
        <v>347.67719699999998</v>
      </c>
      <c r="AA364" s="263"/>
      <c r="AB364" s="263"/>
      <c r="AC364" s="263"/>
      <c r="AD364" s="263"/>
      <c r="AE364" s="263"/>
      <c r="AF364" s="263"/>
      <c r="AG364" s="267"/>
      <c r="AH364" s="263"/>
    </row>
    <row r="365" spans="1:34" s="2" customFormat="1">
      <c r="A365" s="153" t="s">
        <v>496</v>
      </c>
      <c r="B365" s="21" t="s">
        <v>497</v>
      </c>
      <c r="C365" s="21" t="s">
        <v>933</v>
      </c>
      <c r="D365" s="115"/>
      <c r="E365" s="20" t="s">
        <v>52</v>
      </c>
      <c r="F365" s="11" t="s">
        <v>53</v>
      </c>
      <c r="G365" s="127"/>
      <c r="H365" s="13"/>
      <c r="I365" s="12" t="s">
        <v>278</v>
      </c>
      <c r="J365" s="144" t="s">
        <v>712</v>
      </c>
      <c r="K365" s="89">
        <v>331000</v>
      </c>
      <c r="L365" s="27">
        <v>0</v>
      </c>
      <c r="M365" s="28">
        <f t="shared" si="262"/>
        <v>331000</v>
      </c>
      <c r="N365" s="98">
        <v>0</v>
      </c>
      <c r="O365" s="84">
        <v>0</v>
      </c>
      <c r="P365" s="89">
        <f t="shared" si="263"/>
        <v>372000</v>
      </c>
      <c r="Q365" s="27">
        <f t="shared" si="264"/>
        <v>0</v>
      </c>
      <c r="R365" s="28">
        <f t="shared" si="275"/>
        <v>372000</v>
      </c>
      <c r="S365" s="89">
        <f t="shared" si="266"/>
        <v>65.099999999999994</v>
      </c>
      <c r="T365" s="299">
        <f t="shared" si="267"/>
        <v>46.5</v>
      </c>
      <c r="U365" s="27">
        <f t="shared" si="268"/>
        <v>48.360000000000007</v>
      </c>
      <c r="V365" s="300">
        <f t="shared" si="269"/>
        <v>35.153999999999996</v>
      </c>
      <c r="W365" s="27">
        <f t="shared" si="270"/>
        <v>21.203999999999997</v>
      </c>
      <c r="X365" s="300">
        <f t="shared" si="271"/>
        <v>17.325900000000001</v>
      </c>
      <c r="Y365" s="301">
        <f t="shared" si="274"/>
        <v>233.6439</v>
      </c>
      <c r="Z365" s="301">
        <f t="shared" si="273"/>
        <v>49.065218999999999</v>
      </c>
      <c r="AA365" s="263"/>
      <c r="AB365" s="263"/>
      <c r="AC365" s="263"/>
      <c r="AD365" s="263"/>
      <c r="AE365" s="263"/>
      <c r="AF365" s="263"/>
      <c r="AG365" s="267"/>
      <c r="AH365" s="263"/>
    </row>
    <row r="366" spans="1:34" s="2" customFormat="1">
      <c r="A366" s="153" t="s">
        <v>498</v>
      </c>
      <c r="B366" s="21" t="s">
        <v>499</v>
      </c>
      <c r="C366" s="21" t="s">
        <v>934</v>
      </c>
      <c r="D366" s="115"/>
      <c r="E366" s="20" t="s">
        <v>52</v>
      </c>
      <c r="F366" s="11" t="s">
        <v>53</v>
      </c>
      <c r="G366" s="127"/>
      <c r="H366" s="13"/>
      <c r="I366" s="12" t="s">
        <v>79</v>
      </c>
      <c r="J366" s="144" t="s">
        <v>712</v>
      </c>
      <c r="K366" s="89">
        <v>3581000</v>
      </c>
      <c r="L366" s="27">
        <v>270000</v>
      </c>
      <c r="M366" s="28">
        <f t="shared" si="262"/>
        <v>3851000</v>
      </c>
      <c r="N366" s="98">
        <v>0</v>
      </c>
      <c r="O366" s="84">
        <v>0</v>
      </c>
      <c r="P366" s="89">
        <f t="shared" si="263"/>
        <v>4023000</v>
      </c>
      <c r="Q366" s="27">
        <f t="shared" si="264"/>
        <v>314000</v>
      </c>
      <c r="R366" s="28">
        <f t="shared" si="275"/>
        <v>4337000</v>
      </c>
      <c r="S366" s="89">
        <f t="shared" si="266"/>
        <v>758.97500000000002</v>
      </c>
      <c r="T366" s="299">
        <f t="shared" si="267"/>
        <v>542.125</v>
      </c>
      <c r="U366" s="27">
        <f t="shared" si="268"/>
        <v>563.81000000000006</v>
      </c>
      <c r="V366" s="300">
        <f t="shared" si="269"/>
        <v>409.84649999999999</v>
      </c>
      <c r="W366" s="27">
        <f t="shared" si="270"/>
        <v>247.20900000000003</v>
      </c>
      <c r="X366" s="300">
        <f t="shared" si="271"/>
        <v>201.99577500000001</v>
      </c>
      <c r="Y366" s="301">
        <f t="shared" si="274"/>
        <v>2723.9612749999997</v>
      </c>
      <c r="Z366" s="301">
        <f t="shared" si="273"/>
        <v>572.03186774999995</v>
      </c>
      <c r="AA366" s="263"/>
      <c r="AB366" s="263"/>
      <c r="AC366" s="263"/>
      <c r="AD366" s="263"/>
      <c r="AE366" s="263"/>
      <c r="AF366" s="263"/>
      <c r="AG366" s="267"/>
      <c r="AH366" s="263"/>
    </row>
    <row r="367" spans="1:34" s="2" customFormat="1">
      <c r="A367" s="155" t="s">
        <v>498</v>
      </c>
      <c r="B367" s="21" t="s">
        <v>642</v>
      </c>
      <c r="C367" s="21" t="s">
        <v>934</v>
      </c>
      <c r="D367" s="115"/>
      <c r="E367" s="20" t="s">
        <v>52</v>
      </c>
      <c r="F367" s="11" t="s">
        <v>81</v>
      </c>
      <c r="G367" s="127"/>
      <c r="H367" s="13"/>
      <c r="I367" s="12" t="s">
        <v>79</v>
      </c>
      <c r="J367" s="144" t="s">
        <v>712</v>
      </c>
      <c r="K367" s="89">
        <v>812000</v>
      </c>
      <c r="L367" s="27">
        <v>114000</v>
      </c>
      <c r="M367" s="28">
        <f t="shared" si="262"/>
        <v>926000</v>
      </c>
      <c r="N367" s="98">
        <v>0</v>
      </c>
      <c r="O367" s="84">
        <v>0</v>
      </c>
      <c r="P367" s="89">
        <f t="shared" si="263"/>
        <v>913000</v>
      </c>
      <c r="Q367" s="27">
        <f t="shared" si="264"/>
        <v>133000</v>
      </c>
      <c r="R367" s="28">
        <f t="shared" si="275"/>
        <v>1046000</v>
      </c>
      <c r="S367" s="89">
        <f t="shared" si="266"/>
        <v>183.05</v>
      </c>
      <c r="T367" s="299">
        <f t="shared" si="267"/>
        <v>130.75</v>
      </c>
      <c r="U367" s="27">
        <f t="shared" si="268"/>
        <v>135.97999999999999</v>
      </c>
      <c r="V367" s="300">
        <f t="shared" si="269"/>
        <v>98.846999999999994</v>
      </c>
      <c r="W367" s="27">
        <f t="shared" si="270"/>
        <v>59.622000000000007</v>
      </c>
      <c r="X367" s="300">
        <f t="shared" si="271"/>
        <v>48.717449999999999</v>
      </c>
      <c r="Y367" s="301">
        <f t="shared" si="274"/>
        <v>656.9664499999999</v>
      </c>
      <c r="Z367" s="301">
        <f t="shared" si="273"/>
        <v>137.96295449999997</v>
      </c>
      <c r="AA367" s="263"/>
      <c r="AB367" s="263"/>
      <c r="AC367" s="263"/>
      <c r="AD367" s="263"/>
      <c r="AE367" s="263"/>
      <c r="AF367" s="263"/>
      <c r="AG367" s="267"/>
      <c r="AH367" s="263"/>
    </row>
    <row r="368" spans="1:34" s="2" customFormat="1">
      <c r="A368" s="153" t="s">
        <v>500</v>
      </c>
      <c r="B368" s="21" t="s">
        <v>492</v>
      </c>
      <c r="C368" s="21" t="s">
        <v>935</v>
      </c>
      <c r="D368" s="115"/>
      <c r="E368" s="20" t="s">
        <v>52</v>
      </c>
      <c r="F368" s="11" t="s">
        <v>53</v>
      </c>
      <c r="G368" s="127"/>
      <c r="H368" s="13"/>
      <c r="I368" s="12" t="s">
        <v>278</v>
      </c>
      <c r="J368" s="144" t="s">
        <v>712</v>
      </c>
      <c r="K368" s="89">
        <v>0</v>
      </c>
      <c r="L368" s="27">
        <v>60000</v>
      </c>
      <c r="M368" s="28">
        <f t="shared" si="262"/>
        <v>60000</v>
      </c>
      <c r="N368" s="98">
        <v>0</v>
      </c>
      <c r="O368" s="84">
        <v>0</v>
      </c>
      <c r="P368" s="89">
        <f t="shared" si="263"/>
        <v>0</v>
      </c>
      <c r="Q368" s="27">
        <f t="shared" si="264"/>
        <v>70000</v>
      </c>
      <c r="R368" s="28">
        <f t="shared" si="275"/>
        <v>70000</v>
      </c>
      <c r="S368" s="89">
        <f t="shared" si="266"/>
        <v>12.25</v>
      </c>
      <c r="T368" s="299">
        <f t="shared" si="267"/>
        <v>8.75</v>
      </c>
      <c r="U368" s="27">
        <f t="shared" si="268"/>
        <v>9.1</v>
      </c>
      <c r="V368" s="300">
        <f t="shared" si="269"/>
        <v>6.6149999999999993</v>
      </c>
      <c r="W368" s="27">
        <f t="shared" si="270"/>
        <v>3.99</v>
      </c>
      <c r="X368" s="300">
        <f t="shared" si="271"/>
        <v>3.2602499999999996</v>
      </c>
      <c r="Y368" s="301">
        <f t="shared" si="274"/>
        <v>43.965250000000005</v>
      </c>
      <c r="Z368" s="301">
        <f t="shared" si="273"/>
        <v>9.2327025000000003</v>
      </c>
      <c r="AA368" s="263"/>
      <c r="AB368" s="263"/>
      <c r="AC368" s="263"/>
      <c r="AD368" s="263"/>
      <c r="AE368" s="263"/>
      <c r="AF368" s="263"/>
      <c r="AG368" s="267"/>
      <c r="AH368" s="263"/>
    </row>
    <row r="369" spans="1:34" s="2" customFormat="1">
      <c r="A369" s="153" t="s">
        <v>501</v>
      </c>
      <c r="B369" s="21" t="s">
        <v>502</v>
      </c>
      <c r="C369" s="21" t="s">
        <v>935</v>
      </c>
      <c r="D369" s="115"/>
      <c r="E369" s="20" t="s">
        <v>52</v>
      </c>
      <c r="F369" s="11" t="s">
        <v>205</v>
      </c>
      <c r="G369" s="127"/>
      <c r="H369" s="13"/>
      <c r="I369" s="12" t="s">
        <v>296</v>
      </c>
      <c r="J369" s="144" t="s">
        <v>712</v>
      </c>
      <c r="K369" s="89">
        <v>0</v>
      </c>
      <c r="L369" s="27">
        <v>182000</v>
      </c>
      <c r="M369" s="28">
        <f t="shared" si="262"/>
        <v>182000</v>
      </c>
      <c r="N369" s="98">
        <v>0</v>
      </c>
      <c r="O369" s="84">
        <v>0</v>
      </c>
      <c r="P369" s="89">
        <f t="shared" si="263"/>
        <v>0</v>
      </c>
      <c r="Q369" s="27">
        <f t="shared" si="264"/>
        <v>212000</v>
      </c>
      <c r="R369" s="28">
        <f t="shared" si="275"/>
        <v>212000</v>
      </c>
      <c r="S369" s="89">
        <f t="shared" si="266"/>
        <v>37.1</v>
      </c>
      <c r="T369" s="299">
        <f t="shared" si="267"/>
        <v>26.5</v>
      </c>
      <c r="U369" s="27">
        <f t="shared" si="268"/>
        <v>27.560000000000002</v>
      </c>
      <c r="V369" s="300">
        <f t="shared" si="269"/>
        <v>20.034000000000002</v>
      </c>
      <c r="W369" s="27">
        <f t="shared" si="270"/>
        <v>12.084</v>
      </c>
      <c r="X369" s="300">
        <f t="shared" si="271"/>
        <v>9.873899999999999</v>
      </c>
      <c r="Y369" s="301">
        <f t="shared" si="274"/>
        <v>133.15190000000001</v>
      </c>
      <c r="Z369" s="301">
        <f t="shared" si="273"/>
        <v>27.961899000000003</v>
      </c>
      <c r="AA369" s="263"/>
      <c r="AB369" s="263"/>
      <c r="AC369" s="263"/>
      <c r="AD369" s="263"/>
      <c r="AE369" s="263"/>
      <c r="AF369" s="263"/>
      <c r="AG369" s="267"/>
      <c r="AH369" s="263"/>
    </row>
    <row r="370" spans="1:34" s="2" customFormat="1">
      <c r="A370" s="153" t="s">
        <v>503</v>
      </c>
      <c r="B370" s="21" t="s">
        <v>504</v>
      </c>
      <c r="C370" s="21" t="s">
        <v>936</v>
      </c>
      <c r="D370" s="115"/>
      <c r="E370" s="20" t="s">
        <v>52</v>
      </c>
      <c r="F370" s="11" t="s">
        <v>81</v>
      </c>
      <c r="G370" s="127"/>
      <c r="H370" s="13"/>
      <c r="I370" s="12" t="s">
        <v>79</v>
      </c>
      <c r="J370" s="144" t="s">
        <v>712</v>
      </c>
      <c r="K370" s="89">
        <v>17000</v>
      </c>
      <c r="L370" s="27">
        <v>0</v>
      </c>
      <c r="M370" s="28">
        <f t="shared" si="262"/>
        <v>17000</v>
      </c>
      <c r="N370" s="98">
        <v>0</v>
      </c>
      <c r="O370" s="84">
        <v>0</v>
      </c>
      <c r="P370" s="89">
        <f t="shared" si="263"/>
        <v>20000</v>
      </c>
      <c r="Q370" s="27">
        <f t="shared" si="264"/>
        <v>0</v>
      </c>
      <c r="R370" s="28">
        <f t="shared" si="275"/>
        <v>20000</v>
      </c>
      <c r="S370" s="89">
        <f t="shared" si="266"/>
        <v>3.5</v>
      </c>
      <c r="T370" s="299">
        <f t="shared" si="267"/>
        <v>2.5</v>
      </c>
      <c r="U370" s="27">
        <f t="shared" si="268"/>
        <v>2.6</v>
      </c>
      <c r="V370" s="300">
        <f t="shared" si="269"/>
        <v>1.89</v>
      </c>
      <c r="W370" s="27">
        <f t="shared" si="270"/>
        <v>1.1399999999999999</v>
      </c>
      <c r="X370" s="300">
        <f t="shared" si="271"/>
        <v>0.93149999999999999</v>
      </c>
      <c r="Y370" s="301">
        <f t="shared" si="274"/>
        <v>12.561500000000001</v>
      </c>
      <c r="Z370" s="301">
        <f t="shared" si="273"/>
        <v>2.637915</v>
      </c>
      <c r="AA370" s="263"/>
      <c r="AB370" s="263"/>
      <c r="AC370" s="263"/>
      <c r="AD370" s="263"/>
      <c r="AE370" s="263"/>
      <c r="AF370" s="263"/>
      <c r="AG370" s="267"/>
      <c r="AH370" s="263"/>
    </row>
    <row r="371" spans="1:34" s="2" customFormat="1">
      <c r="A371" s="153" t="s">
        <v>505</v>
      </c>
      <c r="B371" s="21" t="s">
        <v>506</v>
      </c>
      <c r="C371" s="21" t="s">
        <v>937</v>
      </c>
      <c r="D371" s="115"/>
      <c r="E371" s="20" t="s">
        <v>52</v>
      </c>
      <c r="F371" s="11" t="s">
        <v>81</v>
      </c>
      <c r="G371" s="127"/>
      <c r="H371" s="13"/>
      <c r="I371" s="12" t="s">
        <v>79</v>
      </c>
      <c r="J371" s="144" t="s">
        <v>712</v>
      </c>
      <c r="K371" s="89">
        <v>17000</v>
      </c>
      <c r="L371" s="27">
        <v>0</v>
      </c>
      <c r="M371" s="28">
        <f t="shared" si="262"/>
        <v>17000</v>
      </c>
      <c r="N371" s="98">
        <v>0</v>
      </c>
      <c r="O371" s="84">
        <v>0</v>
      </c>
      <c r="P371" s="89">
        <f t="shared" si="263"/>
        <v>20000</v>
      </c>
      <c r="Q371" s="27">
        <f t="shared" si="264"/>
        <v>0</v>
      </c>
      <c r="R371" s="28">
        <f t="shared" si="275"/>
        <v>20000</v>
      </c>
      <c r="S371" s="89">
        <f t="shared" si="266"/>
        <v>3.5</v>
      </c>
      <c r="T371" s="299">
        <f t="shared" si="267"/>
        <v>2.5</v>
      </c>
      <c r="U371" s="27">
        <f t="shared" si="268"/>
        <v>2.6</v>
      </c>
      <c r="V371" s="300">
        <f t="shared" si="269"/>
        <v>1.89</v>
      </c>
      <c r="W371" s="27">
        <f t="shared" si="270"/>
        <v>1.1399999999999999</v>
      </c>
      <c r="X371" s="300">
        <f t="shared" si="271"/>
        <v>0.93149999999999999</v>
      </c>
      <c r="Y371" s="301">
        <f t="shared" si="274"/>
        <v>12.561500000000001</v>
      </c>
      <c r="Z371" s="301">
        <f t="shared" si="273"/>
        <v>2.637915</v>
      </c>
      <c r="AA371" s="263"/>
      <c r="AB371" s="263"/>
      <c r="AC371" s="263"/>
      <c r="AD371" s="263"/>
      <c r="AE371" s="263"/>
      <c r="AF371" s="263"/>
      <c r="AG371" s="267"/>
      <c r="AH371" s="263"/>
    </row>
    <row r="372" spans="1:34" s="2" customFormat="1">
      <c r="A372" s="153" t="s">
        <v>507</v>
      </c>
      <c r="B372" s="21" t="s">
        <v>508</v>
      </c>
      <c r="C372" s="21" t="s">
        <v>937</v>
      </c>
      <c r="D372" s="115"/>
      <c r="E372" s="20" t="s">
        <v>52</v>
      </c>
      <c r="F372" s="11" t="s">
        <v>81</v>
      </c>
      <c r="G372" s="127"/>
      <c r="H372" s="13"/>
      <c r="I372" s="12" t="s">
        <v>79</v>
      </c>
      <c r="J372" s="144" t="s">
        <v>712</v>
      </c>
      <c r="K372" s="89">
        <v>4539000</v>
      </c>
      <c r="L372" s="27">
        <v>357000</v>
      </c>
      <c r="M372" s="28">
        <f t="shared" si="262"/>
        <v>4896000</v>
      </c>
      <c r="N372" s="98">
        <v>0</v>
      </c>
      <c r="O372" s="84">
        <v>0</v>
      </c>
      <c r="P372" s="89">
        <f t="shared" si="263"/>
        <v>5099000</v>
      </c>
      <c r="Q372" s="27">
        <f t="shared" si="264"/>
        <v>416000</v>
      </c>
      <c r="R372" s="28">
        <f t="shared" si="275"/>
        <v>5515000</v>
      </c>
      <c r="S372" s="89">
        <f t="shared" si="266"/>
        <v>965.12499999999989</v>
      </c>
      <c r="T372" s="299">
        <f t="shared" si="267"/>
        <v>689.375</v>
      </c>
      <c r="U372" s="27">
        <f t="shared" si="268"/>
        <v>716.95</v>
      </c>
      <c r="V372" s="300">
        <f t="shared" si="269"/>
        <v>521.1674999999999</v>
      </c>
      <c r="W372" s="27">
        <f t="shared" si="270"/>
        <v>314.35500000000002</v>
      </c>
      <c r="X372" s="300">
        <f t="shared" si="271"/>
        <v>256.86112500000002</v>
      </c>
      <c r="Y372" s="301">
        <f t="shared" si="274"/>
        <v>3463.8336249999998</v>
      </c>
      <c r="Z372" s="301">
        <f t="shared" si="273"/>
        <v>727.4050612499999</v>
      </c>
      <c r="AA372" s="263"/>
      <c r="AB372" s="263"/>
      <c r="AC372" s="263"/>
      <c r="AD372" s="263"/>
      <c r="AE372" s="263"/>
      <c r="AF372" s="263"/>
      <c r="AG372" s="267"/>
      <c r="AH372" s="263"/>
    </row>
    <row r="373" spans="1:34" s="2" customFormat="1">
      <c r="A373" s="153" t="s">
        <v>505</v>
      </c>
      <c r="B373" s="21" t="s">
        <v>970</v>
      </c>
      <c r="C373" s="21" t="s">
        <v>971</v>
      </c>
      <c r="D373" s="115"/>
      <c r="E373" s="20" t="s">
        <v>52</v>
      </c>
      <c r="F373" s="11" t="s">
        <v>81</v>
      </c>
      <c r="G373" s="127"/>
      <c r="H373" s="13"/>
      <c r="I373" s="12" t="s">
        <v>79</v>
      </c>
      <c r="J373" s="144" t="s">
        <v>712</v>
      </c>
      <c r="K373" s="89">
        <v>147000</v>
      </c>
      <c r="L373" s="27">
        <v>0</v>
      </c>
      <c r="M373" s="28">
        <f t="shared" si="262"/>
        <v>147000</v>
      </c>
      <c r="N373" s="98">
        <v>0</v>
      </c>
      <c r="O373" s="84">
        <v>0</v>
      </c>
      <c r="P373" s="89">
        <f t="shared" si="263"/>
        <v>166000</v>
      </c>
      <c r="Q373" s="27">
        <f t="shared" si="264"/>
        <v>0</v>
      </c>
      <c r="R373" s="28">
        <f t="shared" si="275"/>
        <v>166000</v>
      </c>
      <c r="S373" s="89">
        <f t="shared" si="266"/>
        <v>29.049999999999997</v>
      </c>
      <c r="T373" s="299">
        <f t="shared" si="267"/>
        <v>20.75</v>
      </c>
      <c r="U373" s="27">
        <f t="shared" si="268"/>
        <v>21.580000000000002</v>
      </c>
      <c r="V373" s="300">
        <f t="shared" si="269"/>
        <v>15.686999999999999</v>
      </c>
      <c r="W373" s="27">
        <f t="shared" si="270"/>
        <v>9.4619999999999997</v>
      </c>
      <c r="X373" s="300">
        <f t="shared" si="271"/>
        <v>7.7314499999999997</v>
      </c>
      <c r="Y373" s="301">
        <f t="shared" si="274"/>
        <v>104.26044999999999</v>
      </c>
      <c r="Z373" s="301">
        <f t="shared" si="273"/>
        <v>21.894694499999996</v>
      </c>
      <c r="AA373" s="263"/>
      <c r="AB373" s="263"/>
      <c r="AC373" s="263"/>
      <c r="AD373" s="263"/>
      <c r="AE373" s="263"/>
      <c r="AF373" s="263"/>
      <c r="AG373" s="267"/>
      <c r="AH373" s="263"/>
    </row>
    <row r="374" spans="1:34" s="2" customFormat="1">
      <c r="A374" s="153" t="s">
        <v>509</v>
      </c>
      <c r="B374" s="21" t="s">
        <v>510</v>
      </c>
      <c r="C374" s="21" t="s">
        <v>936</v>
      </c>
      <c r="D374" s="115"/>
      <c r="E374" s="20" t="s">
        <v>52</v>
      </c>
      <c r="F374" s="11" t="s">
        <v>81</v>
      </c>
      <c r="G374" s="127"/>
      <c r="H374" s="13"/>
      <c r="I374" s="12" t="s">
        <v>79</v>
      </c>
      <c r="J374" s="144" t="s">
        <v>712</v>
      </c>
      <c r="K374" s="89">
        <v>2223000</v>
      </c>
      <c r="L374" s="27">
        <v>212000</v>
      </c>
      <c r="M374" s="28">
        <f t="shared" si="262"/>
        <v>2435000</v>
      </c>
      <c r="N374" s="98">
        <v>0</v>
      </c>
      <c r="O374" s="84">
        <v>0</v>
      </c>
      <c r="P374" s="89">
        <f t="shared" si="263"/>
        <v>2497000</v>
      </c>
      <c r="Q374" s="27">
        <f t="shared" si="264"/>
        <v>247000</v>
      </c>
      <c r="R374" s="28">
        <f t="shared" si="275"/>
        <v>2744000</v>
      </c>
      <c r="S374" s="89">
        <f t="shared" si="266"/>
        <v>480.19999999999993</v>
      </c>
      <c r="T374" s="299">
        <f t="shared" si="267"/>
        <v>343</v>
      </c>
      <c r="U374" s="27">
        <f t="shared" si="268"/>
        <v>356.72</v>
      </c>
      <c r="V374" s="300">
        <f t="shared" si="269"/>
        <v>259.30799999999999</v>
      </c>
      <c r="W374" s="27">
        <f t="shared" si="270"/>
        <v>156.40799999999999</v>
      </c>
      <c r="X374" s="300">
        <f t="shared" si="271"/>
        <v>127.80179999999999</v>
      </c>
      <c r="Y374" s="301">
        <f t="shared" si="274"/>
        <v>1723.4377999999999</v>
      </c>
      <c r="Z374" s="301">
        <f t="shared" si="273"/>
        <v>361.92193799999995</v>
      </c>
      <c r="AA374" s="263"/>
      <c r="AB374" s="263"/>
      <c r="AC374" s="263"/>
      <c r="AD374" s="263"/>
      <c r="AE374" s="263"/>
      <c r="AF374" s="263"/>
      <c r="AG374" s="267"/>
      <c r="AH374" s="263"/>
    </row>
    <row r="375" spans="1:34" s="2" customFormat="1">
      <c r="A375" s="153" t="s">
        <v>511</v>
      </c>
      <c r="B375" s="21" t="s">
        <v>512</v>
      </c>
      <c r="C375" s="21" t="s">
        <v>936</v>
      </c>
      <c r="D375" s="115"/>
      <c r="E375" s="20" t="s">
        <v>52</v>
      </c>
      <c r="F375" s="11" t="s">
        <v>81</v>
      </c>
      <c r="G375" s="127"/>
      <c r="H375" s="13"/>
      <c r="I375" s="12" t="s">
        <v>296</v>
      </c>
      <c r="J375" s="144" t="s">
        <v>712</v>
      </c>
      <c r="K375" s="89">
        <v>34000</v>
      </c>
      <c r="L375" s="27">
        <v>0</v>
      </c>
      <c r="M375" s="28">
        <f t="shared" si="262"/>
        <v>34000</v>
      </c>
      <c r="N375" s="98">
        <v>0</v>
      </c>
      <c r="O375" s="84">
        <v>0</v>
      </c>
      <c r="P375" s="89">
        <f t="shared" si="263"/>
        <v>39000</v>
      </c>
      <c r="Q375" s="27">
        <f t="shared" si="264"/>
        <v>0</v>
      </c>
      <c r="R375" s="28">
        <f t="shared" si="275"/>
        <v>39000</v>
      </c>
      <c r="S375" s="89">
        <f t="shared" si="266"/>
        <v>6.8250000000000002</v>
      </c>
      <c r="T375" s="299">
        <f t="shared" si="267"/>
        <v>4.875</v>
      </c>
      <c r="U375" s="27">
        <f t="shared" si="268"/>
        <v>5.07</v>
      </c>
      <c r="V375" s="300">
        <f t="shared" si="269"/>
        <v>3.6854999999999993</v>
      </c>
      <c r="W375" s="27">
        <f t="shared" si="270"/>
        <v>2.2229999999999999</v>
      </c>
      <c r="X375" s="300">
        <f t="shared" si="271"/>
        <v>1.816425</v>
      </c>
      <c r="Y375" s="301">
        <f t="shared" si="274"/>
        <v>24.494924999999999</v>
      </c>
      <c r="Z375" s="301">
        <f t="shared" si="273"/>
        <v>5.1439342499999992</v>
      </c>
      <c r="AA375" s="263"/>
      <c r="AB375" s="263"/>
      <c r="AC375" s="263"/>
      <c r="AD375" s="263"/>
      <c r="AE375" s="263"/>
      <c r="AF375" s="263"/>
      <c r="AG375" s="267"/>
      <c r="AH375" s="263"/>
    </row>
    <row r="376" spans="1:34" s="2" customFormat="1">
      <c r="A376" s="153" t="s">
        <v>513</v>
      </c>
      <c r="B376" s="21" t="s">
        <v>514</v>
      </c>
      <c r="C376" s="21" t="s">
        <v>938</v>
      </c>
      <c r="D376" s="115"/>
      <c r="E376" s="20" t="s">
        <v>52</v>
      </c>
      <c r="F376" s="11" t="s">
        <v>81</v>
      </c>
      <c r="G376" s="127"/>
      <c r="H376" s="13"/>
      <c r="I376" s="12" t="s">
        <v>79</v>
      </c>
      <c r="J376" s="144" t="s">
        <v>712</v>
      </c>
      <c r="K376" s="89">
        <v>4583000</v>
      </c>
      <c r="L376" s="27">
        <v>0</v>
      </c>
      <c r="M376" s="28">
        <f t="shared" si="262"/>
        <v>4583000</v>
      </c>
      <c r="N376" s="98">
        <v>0</v>
      </c>
      <c r="O376" s="84">
        <v>0</v>
      </c>
      <c r="P376" s="89">
        <f t="shared" si="263"/>
        <v>5148000</v>
      </c>
      <c r="Q376" s="27">
        <f t="shared" si="264"/>
        <v>0</v>
      </c>
      <c r="R376" s="28">
        <f t="shared" si="275"/>
        <v>5148000</v>
      </c>
      <c r="S376" s="89">
        <f t="shared" si="266"/>
        <v>900.9</v>
      </c>
      <c r="T376" s="299">
        <f t="shared" si="267"/>
        <v>643.5</v>
      </c>
      <c r="U376" s="27">
        <f t="shared" si="268"/>
        <v>669.24</v>
      </c>
      <c r="V376" s="300">
        <f t="shared" si="269"/>
        <v>486.48599999999999</v>
      </c>
      <c r="W376" s="27">
        <f t="shared" si="270"/>
        <v>293.43599999999998</v>
      </c>
      <c r="X376" s="300">
        <f t="shared" si="271"/>
        <v>239.76809999999998</v>
      </c>
      <c r="Y376" s="301">
        <f t="shared" si="274"/>
        <v>3233.3301000000001</v>
      </c>
      <c r="Z376" s="301">
        <f t="shared" si="273"/>
        <v>678.99932100000001</v>
      </c>
      <c r="AA376" s="263"/>
      <c r="AB376" s="263"/>
      <c r="AC376" s="263"/>
      <c r="AD376" s="263"/>
      <c r="AE376" s="263"/>
      <c r="AF376" s="263"/>
      <c r="AG376" s="267"/>
      <c r="AH376" s="263"/>
    </row>
    <row r="377" spans="1:34" s="2" customFormat="1">
      <c r="A377" s="153" t="s">
        <v>515</v>
      </c>
      <c r="B377" s="21" t="s">
        <v>516</v>
      </c>
      <c r="C377" s="21" t="s">
        <v>869</v>
      </c>
      <c r="D377" s="115"/>
      <c r="E377" s="20" t="s">
        <v>52</v>
      </c>
      <c r="F377" s="11" t="s">
        <v>81</v>
      </c>
      <c r="G377" s="127"/>
      <c r="H377" s="13"/>
      <c r="I377" s="12" t="s">
        <v>360</v>
      </c>
      <c r="J377" s="144" t="s">
        <v>712</v>
      </c>
      <c r="K377" s="89">
        <v>3181000</v>
      </c>
      <c r="L377" s="27">
        <v>0</v>
      </c>
      <c r="M377" s="28">
        <f t="shared" si="262"/>
        <v>3181000</v>
      </c>
      <c r="N377" s="98">
        <v>0</v>
      </c>
      <c r="O377" s="84">
        <v>0</v>
      </c>
      <c r="P377" s="89">
        <f t="shared" si="263"/>
        <v>3573000</v>
      </c>
      <c r="Q377" s="27">
        <f t="shared" si="264"/>
        <v>0</v>
      </c>
      <c r="R377" s="28">
        <f t="shared" si="275"/>
        <v>3573000</v>
      </c>
      <c r="S377" s="89">
        <f t="shared" si="266"/>
        <v>625.27499999999998</v>
      </c>
      <c r="T377" s="299">
        <f t="shared" si="267"/>
        <v>446.625</v>
      </c>
      <c r="U377" s="27">
        <f t="shared" si="268"/>
        <v>464.49</v>
      </c>
      <c r="V377" s="300">
        <f t="shared" si="269"/>
        <v>337.64850000000001</v>
      </c>
      <c r="W377" s="27">
        <f t="shared" si="270"/>
        <v>203.66099999999997</v>
      </c>
      <c r="X377" s="300">
        <f t="shared" si="271"/>
        <v>166.412475</v>
      </c>
      <c r="Y377" s="301">
        <f t="shared" si="274"/>
        <v>2244.1119750000003</v>
      </c>
      <c r="Z377" s="301">
        <f t="shared" si="273"/>
        <v>471.26351475000001</v>
      </c>
      <c r="AA377" s="263"/>
      <c r="AB377" s="263"/>
      <c r="AC377" s="263"/>
      <c r="AD377" s="263"/>
      <c r="AE377" s="263"/>
      <c r="AF377" s="263"/>
      <c r="AG377" s="267"/>
      <c r="AH377" s="263"/>
    </row>
    <row r="378" spans="1:34" s="2" customFormat="1">
      <c r="A378" s="155" t="s">
        <v>622</v>
      </c>
      <c r="B378" s="21" t="s">
        <v>517</v>
      </c>
      <c r="C378" s="21" t="s">
        <v>869</v>
      </c>
      <c r="D378" s="115"/>
      <c r="E378" s="20" t="s">
        <v>52</v>
      </c>
      <c r="F378" s="11" t="s">
        <v>81</v>
      </c>
      <c r="G378" s="127"/>
      <c r="H378" s="13"/>
      <c r="I378" s="12" t="s">
        <v>360</v>
      </c>
      <c r="J378" s="144" t="s">
        <v>712</v>
      </c>
      <c r="K378" s="89">
        <v>0</v>
      </c>
      <c r="L378" s="27">
        <v>240000</v>
      </c>
      <c r="M378" s="28">
        <f t="shared" si="262"/>
        <v>240000</v>
      </c>
      <c r="N378" s="98">
        <v>0</v>
      </c>
      <c r="O378" s="84">
        <v>0</v>
      </c>
      <c r="P378" s="89">
        <f t="shared" si="263"/>
        <v>0</v>
      </c>
      <c r="Q378" s="27">
        <f t="shared" si="264"/>
        <v>280000</v>
      </c>
      <c r="R378" s="28">
        <f t="shared" si="275"/>
        <v>280000</v>
      </c>
      <c r="S378" s="89">
        <f t="shared" si="266"/>
        <v>49</v>
      </c>
      <c r="T378" s="299">
        <f t="shared" si="267"/>
        <v>35</v>
      </c>
      <c r="U378" s="27">
        <f t="shared" si="268"/>
        <v>36.4</v>
      </c>
      <c r="V378" s="300">
        <f t="shared" si="269"/>
        <v>26.459999999999997</v>
      </c>
      <c r="W378" s="27">
        <f t="shared" si="270"/>
        <v>15.96</v>
      </c>
      <c r="X378" s="300">
        <f t="shared" si="271"/>
        <v>13.040999999999999</v>
      </c>
      <c r="Y378" s="301">
        <f t="shared" si="274"/>
        <v>175.86100000000002</v>
      </c>
      <c r="Z378" s="301">
        <f t="shared" si="273"/>
        <v>36.930810000000001</v>
      </c>
      <c r="AA378" s="263"/>
      <c r="AB378" s="263"/>
      <c r="AC378" s="263"/>
      <c r="AD378" s="263"/>
      <c r="AE378" s="263"/>
      <c r="AF378" s="263"/>
      <c r="AG378" s="267"/>
      <c r="AH378" s="263"/>
    </row>
    <row r="379" spans="1:34" s="2" customFormat="1">
      <c r="A379" s="155" t="s">
        <v>622</v>
      </c>
      <c r="B379" s="21" t="s">
        <v>518</v>
      </c>
      <c r="C379" s="21" t="s">
        <v>869</v>
      </c>
      <c r="D379" s="115"/>
      <c r="E379" s="20" t="s">
        <v>52</v>
      </c>
      <c r="F379" s="11" t="s">
        <v>81</v>
      </c>
      <c r="G379" s="127"/>
      <c r="H379" s="13"/>
      <c r="I379" s="12" t="s">
        <v>236</v>
      </c>
      <c r="J379" s="144" t="s">
        <v>712</v>
      </c>
      <c r="K379" s="89">
        <v>0</v>
      </c>
      <c r="L379" s="27">
        <v>13000</v>
      </c>
      <c r="M379" s="28">
        <f t="shared" si="262"/>
        <v>13000</v>
      </c>
      <c r="N379" s="98">
        <v>0</v>
      </c>
      <c r="O379" s="84">
        <v>0</v>
      </c>
      <c r="P379" s="89">
        <f t="shared" si="263"/>
        <v>0</v>
      </c>
      <c r="Q379" s="27">
        <f t="shared" si="264"/>
        <v>16000</v>
      </c>
      <c r="R379" s="28">
        <f t="shared" si="275"/>
        <v>16000</v>
      </c>
      <c r="S379" s="89">
        <f t="shared" si="266"/>
        <v>2.8</v>
      </c>
      <c r="T379" s="299">
        <f t="shared" si="267"/>
        <v>2</v>
      </c>
      <c r="U379" s="27">
        <f t="shared" si="268"/>
        <v>2.08</v>
      </c>
      <c r="V379" s="300">
        <f t="shared" si="269"/>
        <v>1.512</v>
      </c>
      <c r="W379" s="27">
        <f t="shared" si="270"/>
        <v>0.91199999999999992</v>
      </c>
      <c r="X379" s="300">
        <f t="shared" si="271"/>
        <v>0.74519999999999997</v>
      </c>
      <c r="Y379" s="301">
        <f t="shared" si="274"/>
        <v>10.049199999999999</v>
      </c>
      <c r="Z379" s="301">
        <f t="shared" si="273"/>
        <v>2.1103319999999997</v>
      </c>
      <c r="AH379" s="263"/>
    </row>
    <row r="380" spans="1:34" s="2" customFormat="1" ht="25.5">
      <c r="A380" s="155" t="s">
        <v>623</v>
      </c>
      <c r="B380" s="21" t="s">
        <v>519</v>
      </c>
      <c r="C380" s="21" t="s">
        <v>926</v>
      </c>
      <c r="D380" s="115"/>
      <c r="E380" s="20" t="s">
        <v>52</v>
      </c>
      <c r="F380" s="11" t="s">
        <v>81</v>
      </c>
      <c r="G380" s="127"/>
      <c r="H380" s="13"/>
      <c r="I380" s="12" t="s">
        <v>520</v>
      </c>
      <c r="J380" s="144" t="s">
        <v>712</v>
      </c>
      <c r="K380" s="89">
        <v>1377000</v>
      </c>
      <c r="L380" s="27">
        <v>97000</v>
      </c>
      <c r="M380" s="28">
        <f t="shared" si="262"/>
        <v>1474000</v>
      </c>
      <c r="N380" s="98">
        <v>0</v>
      </c>
      <c r="O380" s="84">
        <v>0</v>
      </c>
      <c r="P380" s="89">
        <f t="shared" si="263"/>
        <v>1547000</v>
      </c>
      <c r="Q380" s="27">
        <f t="shared" si="264"/>
        <v>113000</v>
      </c>
      <c r="R380" s="28">
        <f t="shared" si="275"/>
        <v>1660000</v>
      </c>
      <c r="S380" s="89">
        <f t="shared" si="266"/>
        <v>290.5</v>
      </c>
      <c r="T380" s="299">
        <f t="shared" si="267"/>
        <v>207.5</v>
      </c>
      <c r="U380" s="27">
        <f t="shared" si="268"/>
        <v>215.8</v>
      </c>
      <c r="V380" s="300">
        <f t="shared" si="269"/>
        <v>156.87</v>
      </c>
      <c r="W380" s="27">
        <f t="shared" si="270"/>
        <v>94.62</v>
      </c>
      <c r="X380" s="300">
        <f t="shared" si="271"/>
        <v>77.314499999999995</v>
      </c>
      <c r="Y380" s="301">
        <f t="shared" si="274"/>
        <v>1042.6044999999999</v>
      </c>
      <c r="Z380" s="301">
        <f t="shared" si="273"/>
        <v>218.94694499999997</v>
      </c>
      <c r="AH380" s="263"/>
    </row>
    <row r="381" spans="1:34" s="2" customFormat="1" ht="38.25">
      <c r="A381" s="153" t="s">
        <v>237</v>
      </c>
      <c r="B381" s="21" t="s">
        <v>521</v>
      </c>
      <c r="C381" s="21"/>
      <c r="D381" s="115"/>
      <c r="E381" s="20" t="s">
        <v>141</v>
      </c>
      <c r="F381" s="11" t="s">
        <v>141</v>
      </c>
      <c r="G381" s="127"/>
      <c r="H381" s="13"/>
      <c r="I381" s="12" t="s">
        <v>182</v>
      </c>
      <c r="J381" s="144" t="s">
        <v>712</v>
      </c>
      <c r="K381" s="89">
        <v>0</v>
      </c>
      <c r="L381" s="27">
        <v>5300000</v>
      </c>
      <c r="M381" s="28">
        <f t="shared" si="262"/>
        <v>5300000</v>
      </c>
      <c r="N381" s="98">
        <v>0</v>
      </c>
      <c r="O381" s="84">
        <v>0</v>
      </c>
      <c r="P381" s="89">
        <f t="shared" si="263"/>
        <v>0</v>
      </c>
      <c r="Q381" s="27">
        <f t="shared" si="264"/>
        <v>6162000</v>
      </c>
      <c r="R381" s="28">
        <f t="shared" si="275"/>
        <v>6162000</v>
      </c>
      <c r="S381" s="89">
        <f t="shared" si="266"/>
        <v>1078.3499999999999</v>
      </c>
      <c r="T381" s="299">
        <f t="shared" si="267"/>
        <v>770.25</v>
      </c>
      <c r="U381" s="27">
        <f t="shared" si="268"/>
        <v>801.06000000000006</v>
      </c>
      <c r="V381" s="300">
        <f t="shared" si="269"/>
        <v>582.30899999999997</v>
      </c>
      <c r="W381" s="27">
        <f t="shared" si="270"/>
        <v>351.23399999999998</v>
      </c>
      <c r="X381" s="300">
        <f t="shared" si="271"/>
        <v>286.99514999999997</v>
      </c>
      <c r="Y381" s="301">
        <f t="shared" si="274"/>
        <v>3870.1981500000002</v>
      </c>
      <c r="Z381" s="301">
        <f t="shared" si="273"/>
        <v>812.74161149999998</v>
      </c>
      <c r="AA381" s="263"/>
      <c r="AB381" s="263"/>
      <c r="AC381" s="263"/>
      <c r="AD381" s="263"/>
      <c r="AE381" s="263"/>
      <c r="AF381" s="263"/>
      <c r="AG381" s="267"/>
      <c r="AH381" s="263"/>
    </row>
    <row r="382" spans="1:34" s="2" customFormat="1">
      <c r="A382" s="153" t="s">
        <v>237</v>
      </c>
      <c r="B382" s="21" t="s">
        <v>525</v>
      </c>
      <c r="C382" s="21"/>
      <c r="D382" s="115"/>
      <c r="E382" s="20" t="s">
        <v>80</v>
      </c>
      <c r="F382" s="11" t="s">
        <v>81</v>
      </c>
      <c r="G382" s="127"/>
      <c r="H382" s="13"/>
      <c r="I382" s="12" t="s">
        <v>57</v>
      </c>
      <c r="J382" s="144" t="s">
        <v>712</v>
      </c>
      <c r="K382" s="89">
        <v>2168000</v>
      </c>
      <c r="L382" s="27">
        <v>0</v>
      </c>
      <c r="M382" s="28">
        <f t="shared" si="262"/>
        <v>2168000</v>
      </c>
      <c r="N382" s="98">
        <v>0</v>
      </c>
      <c r="O382" s="84">
        <v>0</v>
      </c>
      <c r="P382" s="89">
        <f t="shared" si="263"/>
        <v>2436000</v>
      </c>
      <c r="Q382" s="27">
        <f t="shared" si="264"/>
        <v>0</v>
      </c>
      <c r="R382" s="28">
        <f t="shared" si="275"/>
        <v>2436000</v>
      </c>
      <c r="S382" s="89">
        <f t="shared" si="266"/>
        <v>426.3</v>
      </c>
      <c r="T382" s="299">
        <f t="shared" si="267"/>
        <v>304.5</v>
      </c>
      <c r="U382" s="27">
        <f t="shared" si="268"/>
        <v>316.68000000000006</v>
      </c>
      <c r="V382" s="300">
        <f t="shared" si="269"/>
        <v>230.202</v>
      </c>
      <c r="W382" s="27">
        <f t="shared" si="270"/>
        <v>138.85199999999998</v>
      </c>
      <c r="X382" s="300">
        <f t="shared" si="271"/>
        <v>113.4567</v>
      </c>
      <c r="Y382" s="301">
        <f t="shared" si="274"/>
        <v>1529.9907000000001</v>
      </c>
      <c r="Z382" s="301">
        <f t="shared" si="273"/>
        <v>321.298047</v>
      </c>
      <c r="AA382" s="263"/>
      <c r="AB382" s="263"/>
      <c r="AC382" s="263"/>
      <c r="AD382" s="263"/>
      <c r="AE382" s="263"/>
      <c r="AF382" s="263"/>
      <c r="AG382" s="267"/>
      <c r="AH382" s="263"/>
    </row>
    <row r="383" spans="1:34" s="2" customFormat="1">
      <c r="A383" s="153" t="s">
        <v>526</v>
      </c>
      <c r="B383" s="130" t="s">
        <v>613</v>
      </c>
      <c r="C383" s="21" t="s">
        <v>939</v>
      </c>
      <c r="D383" s="115"/>
      <c r="E383" s="20" t="s">
        <v>80</v>
      </c>
      <c r="F383" s="11" t="s">
        <v>81</v>
      </c>
      <c r="G383" s="127"/>
      <c r="H383" s="13"/>
      <c r="I383" s="12" t="s">
        <v>643</v>
      </c>
      <c r="J383" s="144" t="s">
        <v>712</v>
      </c>
      <c r="K383" s="89">
        <v>6168000</v>
      </c>
      <c r="L383" s="27">
        <v>1037000</v>
      </c>
      <c r="M383" s="28">
        <f t="shared" si="262"/>
        <v>7205000</v>
      </c>
      <c r="N383" s="98">
        <v>0</v>
      </c>
      <c r="O383" s="84">
        <v>0</v>
      </c>
      <c r="P383" s="89">
        <f t="shared" si="263"/>
        <v>6928000</v>
      </c>
      <c r="Q383" s="27">
        <f t="shared" si="264"/>
        <v>1206000</v>
      </c>
      <c r="R383" s="28">
        <f t="shared" si="275"/>
        <v>8134000</v>
      </c>
      <c r="S383" s="89">
        <f t="shared" si="266"/>
        <v>1423.45</v>
      </c>
      <c r="T383" s="299">
        <f t="shared" si="267"/>
        <v>1016.75</v>
      </c>
      <c r="U383" s="27">
        <f t="shared" si="268"/>
        <v>1057.42</v>
      </c>
      <c r="V383" s="300">
        <f t="shared" si="269"/>
        <v>768.6629999999999</v>
      </c>
      <c r="W383" s="27">
        <f t="shared" si="270"/>
        <v>463.63800000000003</v>
      </c>
      <c r="X383" s="300">
        <f t="shared" si="271"/>
        <v>378.84105</v>
      </c>
      <c r="Y383" s="301">
        <f t="shared" si="274"/>
        <v>5108.7620499999994</v>
      </c>
      <c r="Z383" s="301">
        <f t="shared" si="273"/>
        <v>1072.8400304999998</v>
      </c>
      <c r="AA383" s="263"/>
      <c r="AB383" s="263"/>
      <c r="AC383" s="263"/>
      <c r="AD383" s="263"/>
      <c r="AE383" s="263"/>
      <c r="AF383" s="263"/>
      <c r="AG383" s="267"/>
      <c r="AH383" s="263"/>
    </row>
    <row r="384" spans="1:34" s="2" customFormat="1" ht="13.5" thickBot="1">
      <c r="A384" s="156" t="s">
        <v>27</v>
      </c>
      <c r="B384" s="91"/>
      <c r="C384" s="91"/>
      <c r="D384" s="113"/>
      <c r="E384" s="92"/>
      <c r="F384" s="92"/>
      <c r="G384" s="93"/>
      <c r="H384" s="93"/>
      <c r="I384" s="93"/>
      <c r="J384" s="93"/>
      <c r="K384" s="96">
        <f t="shared" ref="K384:Y384" si="276">SUM(K348:K383)</f>
        <v>67569000</v>
      </c>
      <c r="L384" s="94">
        <f t="shared" si="276"/>
        <v>9559000</v>
      </c>
      <c r="M384" s="94">
        <f t="shared" si="276"/>
        <v>77128000</v>
      </c>
      <c r="N384" s="97">
        <f t="shared" si="276"/>
        <v>0</v>
      </c>
      <c r="O384" s="94">
        <f t="shared" si="276"/>
        <v>0</v>
      </c>
      <c r="P384" s="94">
        <f t="shared" si="276"/>
        <v>75908000</v>
      </c>
      <c r="Q384" s="94">
        <f t="shared" si="276"/>
        <v>11124000</v>
      </c>
      <c r="R384" s="94">
        <f t="shared" si="276"/>
        <v>87032000</v>
      </c>
      <c r="S384" s="97">
        <f t="shared" si="276"/>
        <v>15230.599999999997</v>
      </c>
      <c r="T384" s="302">
        <f t="shared" si="276"/>
        <v>10879</v>
      </c>
      <c r="U384" s="303">
        <f t="shared" si="276"/>
        <v>11314.160000000002</v>
      </c>
      <c r="V384" s="303">
        <f t="shared" si="276"/>
        <v>8224.5239999999994</v>
      </c>
      <c r="W384" s="303">
        <f t="shared" si="276"/>
        <v>4960.8239999999987</v>
      </c>
      <c r="X384" s="303">
        <f t="shared" si="276"/>
        <v>4053.5153999999998</v>
      </c>
      <c r="Y384" s="302">
        <f t="shared" si="276"/>
        <v>54662.623400000011</v>
      </c>
      <c r="Z384" s="302">
        <f t="shared" ref="Z384" si="277">SUM(Z348:Z383)</f>
        <v>11479.150913999998</v>
      </c>
      <c r="AA384" s="263"/>
      <c r="AB384" s="263"/>
      <c r="AC384" s="263"/>
      <c r="AD384" s="263"/>
      <c r="AE384" s="263"/>
      <c r="AF384" s="263"/>
      <c r="AG384" s="267"/>
      <c r="AH384" s="263"/>
    </row>
    <row r="385" spans="1:34" s="2" customFormat="1" ht="16.5" thickTop="1">
      <c r="A385" s="22" t="s">
        <v>527</v>
      </c>
      <c r="B385" s="14"/>
      <c r="C385" s="14"/>
      <c r="D385" s="114"/>
      <c r="E385" s="15"/>
      <c r="F385" s="15"/>
      <c r="G385" s="16"/>
      <c r="H385" s="16"/>
      <c r="I385" s="16"/>
      <c r="J385" s="16"/>
      <c r="K385" s="25"/>
      <c r="L385" s="25"/>
      <c r="M385" s="26"/>
      <c r="N385" s="99"/>
      <c r="O385" s="85"/>
      <c r="P385" s="151"/>
      <c r="Q385" s="25"/>
      <c r="R385" s="26"/>
      <c r="S385" s="54"/>
      <c r="T385" s="54"/>
      <c r="U385" s="54"/>
      <c r="V385" s="54"/>
      <c r="W385" s="54"/>
      <c r="X385" s="54"/>
      <c r="Y385" s="304"/>
      <c r="Z385" s="304"/>
      <c r="AA385" s="263"/>
      <c r="AB385" s="263"/>
      <c r="AC385" s="263"/>
      <c r="AD385" s="263"/>
      <c r="AE385" s="263"/>
      <c r="AF385" s="263"/>
      <c r="AG385" s="267"/>
      <c r="AH385" s="263"/>
    </row>
    <row r="386" spans="1:34" s="2" customFormat="1">
      <c r="A386" s="153" t="s">
        <v>528</v>
      </c>
      <c r="B386" s="130" t="s">
        <v>612</v>
      </c>
      <c r="C386" s="21" t="s">
        <v>940</v>
      </c>
      <c r="D386" s="115"/>
      <c r="E386" s="20" t="s">
        <v>52</v>
      </c>
      <c r="F386" s="11" t="s">
        <v>53</v>
      </c>
      <c r="G386" s="127"/>
      <c r="H386" s="13"/>
      <c r="I386" s="12" t="s">
        <v>296</v>
      </c>
      <c r="J386" s="144" t="s">
        <v>712</v>
      </c>
      <c r="K386" s="89">
        <v>1978000</v>
      </c>
      <c r="L386" s="27">
        <v>153000</v>
      </c>
      <c r="M386" s="28">
        <f t="shared" ref="M386:M421" si="278">SUM(K386+L386)</f>
        <v>2131000</v>
      </c>
      <c r="N386" s="98">
        <v>0</v>
      </c>
      <c r="O386" s="84">
        <v>0</v>
      </c>
      <c r="P386" s="89">
        <f t="shared" ref="P386:P421" si="279">IF(J386="TG",ROUNDUP((K386+N386)*($L$6/$K$6),-3),ROUNDUP((K386+N386)*($L$8/$K$8),-3))</f>
        <v>2222000</v>
      </c>
      <c r="Q386" s="27">
        <f t="shared" ref="Q386:Q421" si="280">ROUNDUP((L386+O386)*($L$7/$K$7),-3)</f>
        <v>178000</v>
      </c>
      <c r="R386" s="28">
        <f t="shared" ref="R386:R421" si="281">SUM(P386+Q386)</f>
        <v>2400000</v>
      </c>
      <c r="S386" s="89">
        <f t="shared" ref="S386:S421" si="282">(R386*$G$6/1000)*$S$15</f>
        <v>420</v>
      </c>
      <c r="T386" s="299">
        <f t="shared" ref="T386:T421" si="283">(R386*$G$7/1000)*$T$15</f>
        <v>300</v>
      </c>
      <c r="U386" s="27">
        <f t="shared" ref="U386:U421" si="284">(R386*$G$8/1000)*$U$15</f>
        <v>312</v>
      </c>
      <c r="V386" s="300">
        <f t="shared" ref="V386:V421" si="285">(R386*$G$9/1000)*$V$15</f>
        <v>226.79999999999998</v>
      </c>
      <c r="W386" s="27">
        <f t="shared" ref="W386:W421" si="286">(R386*$G$10/1000)*$W$15</f>
        <v>136.79999999999998</v>
      </c>
      <c r="X386" s="300">
        <f t="shared" ref="X386:X421" si="287">(R386*$G$11/1000)*$X$15</f>
        <v>111.78</v>
      </c>
      <c r="Y386" s="301">
        <f t="shared" ref="Y386" si="288">SUM(S386:X386)</f>
        <v>1507.3799999999999</v>
      </c>
      <c r="Z386" s="301">
        <f t="shared" ref="Z386:Z421" si="289">Y386*$D$7</f>
        <v>316.54979999999995</v>
      </c>
      <c r="AA386" s="263"/>
      <c r="AB386" s="263"/>
      <c r="AC386" s="263"/>
      <c r="AD386" s="263"/>
      <c r="AE386" s="263"/>
      <c r="AF386" s="263"/>
      <c r="AG386" s="267"/>
      <c r="AH386" s="263"/>
    </row>
    <row r="387" spans="1:34" s="2" customFormat="1">
      <c r="A387" s="153" t="s">
        <v>528</v>
      </c>
      <c r="B387" s="130" t="s">
        <v>529</v>
      </c>
      <c r="C387" s="21" t="s">
        <v>940</v>
      </c>
      <c r="D387" s="115"/>
      <c r="E387" s="20" t="s">
        <v>52</v>
      </c>
      <c r="F387" s="11" t="s">
        <v>53</v>
      </c>
      <c r="G387" s="127"/>
      <c r="H387" s="13"/>
      <c r="I387" s="12" t="s">
        <v>296</v>
      </c>
      <c r="J387" s="144" t="s">
        <v>712</v>
      </c>
      <c r="K387" s="89">
        <v>446000</v>
      </c>
      <c r="L387" s="27">
        <v>38000</v>
      </c>
      <c r="M387" s="28">
        <f t="shared" si="278"/>
        <v>484000</v>
      </c>
      <c r="N387" s="98">
        <v>0</v>
      </c>
      <c r="O387" s="84">
        <v>0</v>
      </c>
      <c r="P387" s="89">
        <f t="shared" si="279"/>
        <v>501000</v>
      </c>
      <c r="Q387" s="27">
        <f t="shared" si="280"/>
        <v>45000</v>
      </c>
      <c r="R387" s="28">
        <f t="shared" si="281"/>
        <v>546000</v>
      </c>
      <c r="S387" s="89">
        <f t="shared" si="282"/>
        <v>95.55</v>
      </c>
      <c r="T387" s="299">
        <f t="shared" si="283"/>
        <v>68.25</v>
      </c>
      <c r="U387" s="27">
        <f t="shared" si="284"/>
        <v>70.98</v>
      </c>
      <c r="V387" s="300">
        <f t="shared" si="285"/>
        <v>51.596999999999994</v>
      </c>
      <c r="W387" s="27">
        <f t="shared" si="286"/>
        <v>31.122000000000003</v>
      </c>
      <c r="X387" s="300">
        <f t="shared" si="287"/>
        <v>25.429949999999998</v>
      </c>
      <c r="Y387" s="301">
        <f t="shared" ref="Y387:Y421" si="290">SUM(S387:X387)</f>
        <v>342.92895000000004</v>
      </c>
      <c r="Z387" s="301">
        <f t="shared" si="289"/>
        <v>72.015079500000013</v>
      </c>
      <c r="AA387" s="263"/>
      <c r="AB387" s="263"/>
      <c r="AC387" s="263"/>
      <c r="AD387" s="263"/>
      <c r="AE387" s="263"/>
      <c r="AF387" s="263"/>
      <c r="AG387" s="267"/>
      <c r="AH387" s="263"/>
    </row>
    <row r="388" spans="1:34" s="2" customFormat="1">
      <c r="A388" s="153" t="s">
        <v>530</v>
      </c>
      <c r="B388" s="130" t="s">
        <v>611</v>
      </c>
      <c r="C388" s="21" t="s">
        <v>886</v>
      </c>
      <c r="D388" s="115"/>
      <c r="E388" s="20" t="s">
        <v>52</v>
      </c>
      <c r="F388" s="11" t="s">
        <v>53</v>
      </c>
      <c r="G388" s="127"/>
      <c r="H388" s="13"/>
      <c r="I388" s="12" t="s">
        <v>644</v>
      </c>
      <c r="J388" s="144" t="s">
        <v>712</v>
      </c>
      <c r="K388" s="89">
        <v>1978000</v>
      </c>
      <c r="L388" s="27">
        <v>0</v>
      </c>
      <c r="M388" s="152">
        <f t="shared" si="278"/>
        <v>1978000</v>
      </c>
      <c r="N388" s="98">
        <v>0</v>
      </c>
      <c r="O388" s="84">
        <v>0</v>
      </c>
      <c r="P388" s="89">
        <f t="shared" si="279"/>
        <v>2222000</v>
      </c>
      <c r="Q388" s="27">
        <f t="shared" si="280"/>
        <v>0</v>
      </c>
      <c r="R388" s="28">
        <f t="shared" si="281"/>
        <v>2222000</v>
      </c>
      <c r="S388" s="89">
        <f t="shared" si="282"/>
        <v>388.85</v>
      </c>
      <c r="T388" s="299">
        <f t="shared" si="283"/>
        <v>277.75</v>
      </c>
      <c r="U388" s="27">
        <f t="shared" si="284"/>
        <v>288.86</v>
      </c>
      <c r="V388" s="300">
        <f t="shared" si="285"/>
        <v>209.97900000000001</v>
      </c>
      <c r="W388" s="27">
        <f t="shared" si="286"/>
        <v>126.654</v>
      </c>
      <c r="X388" s="300">
        <f t="shared" si="287"/>
        <v>103.48965</v>
      </c>
      <c r="Y388" s="301">
        <f t="shared" si="290"/>
        <v>1395.5826500000001</v>
      </c>
      <c r="Z388" s="301">
        <f t="shared" si="289"/>
        <v>293.07235650000001</v>
      </c>
      <c r="AA388" s="263"/>
      <c r="AB388" s="263"/>
      <c r="AC388" s="263"/>
      <c r="AD388" s="263"/>
      <c r="AE388" s="263"/>
      <c r="AF388" s="263"/>
      <c r="AG388" s="267"/>
      <c r="AH388" s="263"/>
    </row>
    <row r="389" spans="1:34" s="2" customFormat="1">
      <c r="A389" s="153" t="s">
        <v>645</v>
      </c>
      <c r="B389" s="130" t="s">
        <v>610</v>
      </c>
      <c r="C389" s="21" t="s">
        <v>928</v>
      </c>
      <c r="D389" s="115"/>
      <c r="E389" s="20" t="s">
        <v>52</v>
      </c>
      <c r="F389" s="11" t="s">
        <v>53</v>
      </c>
      <c r="G389" s="127"/>
      <c r="H389" s="13"/>
      <c r="I389" s="12" t="s">
        <v>296</v>
      </c>
      <c r="J389" s="144" t="s">
        <v>712</v>
      </c>
      <c r="K389" s="89">
        <v>2423000</v>
      </c>
      <c r="L389" s="27">
        <v>209000</v>
      </c>
      <c r="M389" s="28">
        <f t="shared" si="278"/>
        <v>2632000</v>
      </c>
      <c r="N389" s="98">
        <v>0</v>
      </c>
      <c r="O389" s="84">
        <v>0</v>
      </c>
      <c r="P389" s="89">
        <f t="shared" si="279"/>
        <v>2722000</v>
      </c>
      <c r="Q389" s="27">
        <f t="shared" si="280"/>
        <v>243000</v>
      </c>
      <c r="R389" s="28">
        <f t="shared" si="281"/>
        <v>2965000</v>
      </c>
      <c r="S389" s="89">
        <f t="shared" si="282"/>
        <v>518.87499999999989</v>
      </c>
      <c r="T389" s="299">
        <f t="shared" si="283"/>
        <v>370.625</v>
      </c>
      <c r="U389" s="27">
        <f t="shared" si="284"/>
        <v>385.45000000000005</v>
      </c>
      <c r="V389" s="300">
        <f t="shared" si="285"/>
        <v>280.19249999999994</v>
      </c>
      <c r="W389" s="27">
        <f t="shared" si="286"/>
        <v>169.005</v>
      </c>
      <c r="X389" s="300">
        <f t="shared" si="287"/>
        <v>138.094875</v>
      </c>
      <c r="Y389" s="301">
        <f t="shared" si="290"/>
        <v>1862.2423749999996</v>
      </c>
      <c r="Z389" s="301">
        <f t="shared" si="289"/>
        <v>391.07089874999991</v>
      </c>
      <c r="AA389" s="263"/>
      <c r="AB389" s="263"/>
      <c r="AC389" s="263"/>
      <c r="AD389" s="263"/>
      <c r="AE389" s="263"/>
      <c r="AF389" s="263"/>
      <c r="AG389" s="267"/>
      <c r="AH389" s="263"/>
    </row>
    <row r="390" spans="1:34" s="2" customFormat="1">
      <c r="A390" s="153" t="s">
        <v>531</v>
      </c>
      <c r="B390" s="130" t="s">
        <v>610</v>
      </c>
      <c r="C390" s="21" t="s">
        <v>928</v>
      </c>
      <c r="D390" s="115"/>
      <c r="E390" s="20" t="s">
        <v>52</v>
      </c>
      <c r="F390" s="11" t="s">
        <v>53</v>
      </c>
      <c r="G390" s="127"/>
      <c r="H390" s="13"/>
      <c r="I390" s="12" t="s">
        <v>296</v>
      </c>
      <c r="J390" s="144" t="s">
        <v>712</v>
      </c>
      <c r="K390" s="89">
        <v>1421000</v>
      </c>
      <c r="L390" s="27">
        <v>204000</v>
      </c>
      <c r="M390" s="28">
        <f t="shared" si="278"/>
        <v>1625000</v>
      </c>
      <c r="N390" s="98">
        <v>0</v>
      </c>
      <c r="O390" s="84">
        <v>0</v>
      </c>
      <c r="P390" s="89">
        <f t="shared" si="279"/>
        <v>1597000</v>
      </c>
      <c r="Q390" s="27">
        <f t="shared" si="280"/>
        <v>238000</v>
      </c>
      <c r="R390" s="28">
        <f t="shared" si="281"/>
        <v>1835000</v>
      </c>
      <c r="S390" s="89">
        <f t="shared" si="282"/>
        <v>321.125</v>
      </c>
      <c r="T390" s="299">
        <f t="shared" si="283"/>
        <v>229.375</v>
      </c>
      <c r="U390" s="27">
        <f t="shared" si="284"/>
        <v>238.55</v>
      </c>
      <c r="V390" s="300">
        <f t="shared" si="285"/>
        <v>173.4075</v>
      </c>
      <c r="W390" s="27">
        <f t="shared" si="286"/>
        <v>104.59499999999998</v>
      </c>
      <c r="X390" s="300">
        <f t="shared" si="287"/>
        <v>85.465125</v>
      </c>
      <c r="Y390" s="301">
        <f t="shared" si="290"/>
        <v>1152.517625</v>
      </c>
      <c r="Z390" s="301">
        <f t="shared" si="289"/>
        <v>242.02870124999998</v>
      </c>
      <c r="AA390" s="263"/>
      <c r="AB390" s="263"/>
      <c r="AC390" s="263"/>
      <c r="AD390" s="263"/>
      <c r="AE390" s="263"/>
      <c r="AF390" s="263"/>
      <c r="AG390" s="267"/>
      <c r="AH390" s="263"/>
    </row>
    <row r="391" spans="1:34" s="2" customFormat="1">
      <c r="A391" s="153" t="s">
        <v>532</v>
      </c>
      <c r="B391" s="130" t="s">
        <v>609</v>
      </c>
      <c r="C391" s="21" t="s">
        <v>834</v>
      </c>
      <c r="D391" s="115"/>
      <c r="E391" s="20" t="s">
        <v>52</v>
      </c>
      <c r="F391" s="11" t="s">
        <v>205</v>
      </c>
      <c r="G391" s="127"/>
      <c r="H391" s="13"/>
      <c r="I391" s="12" t="s">
        <v>296</v>
      </c>
      <c r="J391" s="144" t="s">
        <v>712</v>
      </c>
      <c r="K391" s="89">
        <v>2980000</v>
      </c>
      <c r="L391" s="27">
        <v>226000</v>
      </c>
      <c r="M391" s="152">
        <f t="shared" si="278"/>
        <v>3206000</v>
      </c>
      <c r="N391" s="98">
        <v>0</v>
      </c>
      <c r="O391" s="84">
        <v>0</v>
      </c>
      <c r="P391" s="89">
        <f t="shared" si="279"/>
        <v>3348000</v>
      </c>
      <c r="Q391" s="27">
        <f t="shared" si="280"/>
        <v>263000</v>
      </c>
      <c r="R391" s="28">
        <f t="shared" si="281"/>
        <v>3611000</v>
      </c>
      <c r="S391" s="89">
        <f t="shared" si="282"/>
        <v>631.92499999999995</v>
      </c>
      <c r="T391" s="299">
        <f t="shared" si="283"/>
        <v>451.375</v>
      </c>
      <c r="U391" s="27">
        <f t="shared" si="284"/>
        <v>469.43000000000006</v>
      </c>
      <c r="V391" s="300">
        <f t="shared" si="285"/>
        <v>341.23950000000002</v>
      </c>
      <c r="W391" s="27">
        <f t="shared" si="286"/>
        <v>205.827</v>
      </c>
      <c r="X391" s="300">
        <f t="shared" si="287"/>
        <v>168.18232499999999</v>
      </c>
      <c r="Y391" s="301">
        <f t="shared" si="290"/>
        <v>2267.9788250000001</v>
      </c>
      <c r="Z391" s="301">
        <f t="shared" si="289"/>
        <v>476.27555325000003</v>
      </c>
      <c r="AA391" s="263"/>
      <c r="AB391" s="263"/>
      <c r="AC391" s="263"/>
      <c r="AD391" s="263"/>
      <c r="AE391" s="263"/>
      <c r="AF391" s="263"/>
      <c r="AG391" s="267"/>
      <c r="AH391" s="263"/>
    </row>
    <row r="392" spans="1:34" s="2" customFormat="1">
      <c r="A392" s="153" t="s">
        <v>533</v>
      </c>
      <c r="B392" s="130" t="s">
        <v>646</v>
      </c>
      <c r="C392" s="21" t="s">
        <v>941</v>
      </c>
      <c r="D392" s="115"/>
      <c r="E392" s="20" t="s">
        <v>52</v>
      </c>
      <c r="F392" s="11" t="s">
        <v>487</v>
      </c>
      <c r="G392" s="127"/>
      <c r="H392" s="13"/>
      <c r="I392" s="12" t="s">
        <v>296</v>
      </c>
      <c r="J392" s="144" t="s">
        <v>712</v>
      </c>
      <c r="K392" s="89">
        <v>2379000</v>
      </c>
      <c r="L392" s="27">
        <v>182000</v>
      </c>
      <c r="M392" s="28">
        <f t="shared" si="278"/>
        <v>2561000</v>
      </c>
      <c r="N392" s="98">
        <v>0</v>
      </c>
      <c r="O392" s="84">
        <v>0</v>
      </c>
      <c r="P392" s="89">
        <f t="shared" si="279"/>
        <v>2673000</v>
      </c>
      <c r="Q392" s="27">
        <f t="shared" si="280"/>
        <v>212000</v>
      </c>
      <c r="R392" s="28">
        <f t="shared" si="281"/>
        <v>2885000</v>
      </c>
      <c r="S392" s="89">
        <f t="shared" si="282"/>
        <v>504.87499999999994</v>
      </c>
      <c r="T392" s="299">
        <f t="shared" si="283"/>
        <v>360.625</v>
      </c>
      <c r="U392" s="27">
        <f t="shared" si="284"/>
        <v>375.05</v>
      </c>
      <c r="V392" s="300">
        <f t="shared" si="285"/>
        <v>272.63249999999999</v>
      </c>
      <c r="W392" s="27">
        <f t="shared" si="286"/>
        <v>164.44499999999999</v>
      </c>
      <c r="X392" s="300">
        <f t="shared" si="287"/>
        <v>134.368875</v>
      </c>
      <c r="Y392" s="301">
        <f t="shared" si="290"/>
        <v>1811.9963749999997</v>
      </c>
      <c r="Z392" s="301">
        <f t="shared" si="289"/>
        <v>380.51923874999994</v>
      </c>
      <c r="AA392" s="263"/>
      <c r="AB392" s="263"/>
      <c r="AC392" s="263"/>
      <c r="AD392" s="263"/>
      <c r="AE392" s="263"/>
      <c r="AF392" s="263"/>
      <c r="AG392" s="267"/>
      <c r="AH392" s="263"/>
    </row>
    <row r="393" spans="1:34" s="2" customFormat="1">
      <c r="A393" s="153" t="s">
        <v>534</v>
      </c>
      <c r="B393" s="21" t="s">
        <v>535</v>
      </c>
      <c r="C393" s="21" t="s">
        <v>942</v>
      </c>
      <c r="D393" s="115"/>
      <c r="E393" s="20" t="s">
        <v>52</v>
      </c>
      <c r="F393" s="11" t="s">
        <v>53</v>
      </c>
      <c r="G393" s="127"/>
      <c r="H393" s="13"/>
      <c r="I393" s="12" t="s">
        <v>296</v>
      </c>
      <c r="J393" s="144" t="s">
        <v>712</v>
      </c>
      <c r="K393" s="89">
        <v>2580000</v>
      </c>
      <c r="L393" s="27">
        <v>209000</v>
      </c>
      <c r="M393" s="28">
        <f t="shared" si="278"/>
        <v>2789000</v>
      </c>
      <c r="N393" s="98">
        <v>0</v>
      </c>
      <c r="O393" s="84">
        <v>0</v>
      </c>
      <c r="P393" s="89">
        <f t="shared" si="279"/>
        <v>2898000</v>
      </c>
      <c r="Q393" s="27">
        <f t="shared" si="280"/>
        <v>243000</v>
      </c>
      <c r="R393" s="28">
        <f t="shared" si="281"/>
        <v>3141000</v>
      </c>
      <c r="S393" s="89">
        <f t="shared" si="282"/>
        <v>549.67499999999995</v>
      </c>
      <c r="T393" s="299">
        <f t="shared" si="283"/>
        <v>392.625</v>
      </c>
      <c r="U393" s="27">
        <f t="shared" si="284"/>
        <v>408.33000000000004</v>
      </c>
      <c r="V393" s="300">
        <f t="shared" si="285"/>
        <v>296.8245</v>
      </c>
      <c r="W393" s="27">
        <f t="shared" si="286"/>
        <v>179.03699999999998</v>
      </c>
      <c r="X393" s="300">
        <f t="shared" si="287"/>
        <v>146.29207499999998</v>
      </c>
      <c r="Y393" s="301">
        <f t="shared" si="290"/>
        <v>1972.7835750000002</v>
      </c>
      <c r="Z393" s="301">
        <f t="shared" si="289"/>
        <v>414.28455074999999</v>
      </c>
      <c r="AA393" s="263"/>
      <c r="AB393" s="263"/>
      <c r="AC393" s="263"/>
      <c r="AD393" s="263"/>
      <c r="AE393" s="263"/>
      <c r="AF393" s="263"/>
      <c r="AG393" s="267"/>
      <c r="AH393" s="263"/>
    </row>
    <row r="394" spans="1:34" s="2" customFormat="1">
      <c r="A394" s="153" t="s">
        <v>534</v>
      </c>
      <c r="B394" s="21" t="s">
        <v>492</v>
      </c>
      <c r="C394" s="21" t="s">
        <v>942</v>
      </c>
      <c r="D394" s="115"/>
      <c r="E394" s="20" t="s">
        <v>52</v>
      </c>
      <c r="F394" s="11" t="s">
        <v>53</v>
      </c>
      <c r="G394" s="127"/>
      <c r="H394" s="13"/>
      <c r="I394" s="12" t="s">
        <v>278</v>
      </c>
      <c r="J394" s="144" t="s">
        <v>712</v>
      </c>
      <c r="K394" s="89">
        <v>1124000</v>
      </c>
      <c r="L394" s="27">
        <v>48000</v>
      </c>
      <c r="M394" s="28">
        <f t="shared" si="278"/>
        <v>1172000</v>
      </c>
      <c r="N394" s="98">
        <v>0</v>
      </c>
      <c r="O394" s="84">
        <v>0</v>
      </c>
      <c r="P394" s="89">
        <f t="shared" si="279"/>
        <v>1263000</v>
      </c>
      <c r="Q394" s="27">
        <f t="shared" si="280"/>
        <v>56000</v>
      </c>
      <c r="R394" s="28">
        <f t="shared" si="281"/>
        <v>1319000</v>
      </c>
      <c r="S394" s="89">
        <f t="shared" si="282"/>
        <v>230.82499999999996</v>
      </c>
      <c r="T394" s="299">
        <f t="shared" si="283"/>
        <v>164.875</v>
      </c>
      <c r="U394" s="27">
        <f t="shared" si="284"/>
        <v>171.47000000000003</v>
      </c>
      <c r="V394" s="300">
        <f t="shared" si="285"/>
        <v>124.64549999999998</v>
      </c>
      <c r="W394" s="27">
        <f t="shared" si="286"/>
        <v>75.182999999999993</v>
      </c>
      <c r="X394" s="300">
        <f t="shared" si="287"/>
        <v>61.432425000000002</v>
      </c>
      <c r="Y394" s="301">
        <f t="shared" si="290"/>
        <v>828.43092499999989</v>
      </c>
      <c r="Z394" s="301">
        <f t="shared" si="289"/>
        <v>173.97049424999997</v>
      </c>
      <c r="AA394" s="263"/>
      <c r="AB394" s="263"/>
      <c r="AC394" s="263"/>
      <c r="AD394" s="263"/>
      <c r="AE394" s="263"/>
      <c r="AF394" s="263"/>
      <c r="AG394" s="267"/>
      <c r="AH394" s="263"/>
    </row>
    <row r="395" spans="1:34" s="2" customFormat="1">
      <c r="A395" s="153" t="s">
        <v>536</v>
      </c>
      <c r="B395" s="21" t="s">
        <v>537</v>
      </c>
      <c r="C395" s="21" t="s">
        <v>943</v>
      </c>
      <c r="D395" s="115"/>
      <c r="E395" s="20" t="s">
        <v>52</v>
      </c>
      <c r="F395" s="11" t="s">
        <v>53</v>
      </c>
      <c r="G395" s="127"/>
      <c r="H395" s="13"/>
      <c r="I395" s="12" t="s">
        <v>296</v>
      </c>
      <c r="J395" s="144" t="s">
        <v>712</v>
      </c>
      <c r="K395" s="89">
        <v>1221000</v>
      </c>
      <c r="L395" s="27">
        <v>204000</v>
      </c>
      <c r="M395" s="28">
        <f t="shared" si="278"/>
        <v>1425000</v>
      </c>
      <c r="N395" s="98">
        <v>0</v>
      </c>
      <c r="O395" s="84">
        <v>0</v>
      </c>
      <c r="P395" s="89">
        <f t="shared" si="279"/>
        <v>1372000</v>
      </c>
      <c r="Q395" s="27">
        <f t="shared" si="280"/>
        <v>238000</v>
      </c>
      <c r="R395" s="28">
        <f t="shared" si="281"/>
        <v>1610000</v>
      </c>
      <c r="S395" s="89">
        <f t="shared" si="282"/>
        <v>281.75</v>
      </c>
      <c r="T395" s="299">
        <f t="shared" si="283"/>
        <v>201.25</v>
      </c>
      <c r="U395" s="27">
        <f t="shared" si="284"/>
        <v>209.3</v>
      </c>
      <c r="V395" s="300">
        <f t="shared" si="285"/>
        <v>152.14499999999998</v>
      </c>
      <c r="W395" s="27">
        <f t="shared" si="286"/>
        <v>91.77</v>
      </c>
      <c r="X395" s="300">
        <f t="shared" si="287"/>
        <v>74.985749999999996</v>
      </c>
      <c r="Y395" s="301">
        <f t="shared" si="290"/>
        <v>1011.20075</v>
      </c>
      <c r="Z395" s="301">
        <f t="shared" si="289"/>
        <v>212.35215749999998</v>
      </c>
      <c r="AA395" s="263"/>
      <c r="AB395" s="263"/>
      <c r="AC395" s="263"/>
      <c r="AD395" s="263"/>
      <c r="AE395" s="263"/>
      <c r="AF395" s="263"/>
      <c r="AG395" s="267"/>
      <c r="AH395" s="263"/>
    </row>
    <row r="396" spans="1:34" s="2" customFormat="1">
      <c r="A396" s="153" t="s">
        <v>538</v>
      </c>
      <c r="B396" s="130" t="s">
        <v>607</v>
      </c>
      <c r="C396" s="21" t="s">
        <v>919</v>
      </c>
      <c r="D396" s="115"/>
      <c r="E396" s="20" t="s">
        <v>52</v>
      </c>
      <c r="F396" s="11" t="s">
        <v>53</v>
      </c>
      <c r="G396" s="127"/>
      <c r="H396" s="13"/>
      <c r="I396" s="12" t="s">
        <v>296</v>
      </c>
      <c r="J396" s="144" t="s">
        <v>712</v>
      </c>
      <c r="K396" s="89">
        <v>0</v>
      </c>
      <c r="L396" s="27">
        <v>299000</v>
      </c>
      <c r="M396" s="28">
        <f t="shared" si="278"/>
        <v>299000</v>
      </c>
      <c r="N396" s="98">
        <v>0</v>
      </c>
      <c r="O396" s="84">
        <v>0</v>
      </c>
      <c r="P396" s="89">
        <f t="shared" si="279"/>
        <v>0</v>
      </c>
      <c r="Q396" s="27">
        <f t="shared" si="280"/>
        <v>348000</v>
      </c>
      <c r="R396" s="28">
        <f t="shared" si="281"/>
        <v>348000</v>
      </c>
      <c r="S396" s="89">
        <f t="shared" si="282"/>
        <v>60.899999999999991</v>
      </c>
      <c r="T396" s="299">
        <f t="shared" si="283"/>
        <v>43.5</v>
      </c>
      <c r="U396" s="27">
        <f t="shared" si="284"/>
        <v>45.24</v>
      </c>
      <c r="V396" s="300">
        <f t="shared" si="285"/>
        <v>32.885999999999996</v>
      </c>
      <c r="W396" s="27">
        <f t="shared" si="286"/>
        <v>19.835999999999999</v>
      </c>
      <c r="X396" s="300">
        <f t="shared" si="287"/>
        <v>16.208099999999998</v>
      </c>
      <c r="Y396" s="301">
        <f t="shared" si="290"/>
        <v>218.57009999999997</v>
      </c>
      <c r="Z396" s="301">
        <f t="shared" si="289"/>
        <v>45.899720999999992</v>
      </c>
      <c r="AA396" s="263"/>
      <c r="AB396" s="263"/>
      <c r="AC396" s="263"/>
      <c r="AD396" s="263"/>
      <c r="AE396" s="263"/>
      <c r="AF396" s="263"/>
      <c r="AG396" s="267"/>
      <c r="AH396" s="263"/>
    </row>
    <row r="397" spans="1:34" s="2" customFormat="1">
      <c r="A397" s="153" t="s">
        <v>539</v>
      </c>
      <c r="B397" s="21" t="s">
        <v>540</v>
      </c>
      <c r="C397" s="21" t="s">
        <v>944</v>
      </c>
      <c r="D397" s="115"/>
      <c r="E397" s="20" t="s">
        <v>52</v>
      </c>
      <c r="F397" s="11" t="s">
        <v>53</v>
      </c>
      <c r="G397" s="127"/>
      <c r="H397" s="13"/>
      <c r="I397" s="12" t="s">
        <v>296</v>
      </c>
      <c r="J397" s="144" t="s">
        <v>712</v>
      </c>
      <c r="K397" s="89">
        <v>1978000</v>
      </c>
      <c r="L397" s="27">
        <v>293000</v>
      </c>
      <c r="M397" s="28">
        <f t="shared" si="278"/>
        <v>2271000</v>
      </c>
      <c r="N397" s="98">
        <v>0</v>
      </c>
      <c r="O397" s="84">
        <v>0</v>
      </c>
      <c r="P397" s="89">
        <f t="shared" si="279"/>
        <v>2222000</v>
      </c>
      <c r="Q397" s="27">
        <f t="shared" si="280"/>
        <v>341000</v>
      </c>
      <c r="R397" s="28">
        <f t="shared" si="281"/>
        <v>2563000</v>
      </c>
      <c r="S397" s="89">
        <f t="shared" si="282"/>
        <v>448.52499999999998</v>
      </c>
      <c r="T397" s="299">
        <f t="shared" si="283"/>
        <v>320.375</v>
      </c>
      <c r="U397" s="27">
        <f t="shared" si="284"/>
        <v>333.19000000000005</v>
      </c>
      <c r="V397" s="300">
        <f t="shared" si="285"/>
        <v>242.20349999999999</v>
      </c>
      <c r="W397" s="27">
        <f t="shared" si="286"/>
        <v>146.09099999999998</v>
      </c>
      <c r="X397" s="300">
        <f t="shared" si="287"/>
        <v>119.371725</v>
      </c>
      <c r="Y397" s="301">
        <f t="shared" si="290"/>
        <v>1609.7562250000001</v>
      </c>
      <c r="Z397" s="301">
        <f t="shared" si="289"/>
        <v>338.04880724999998</v>
      </c>
      <c r="AA397" s="263"/>
      <c r="AB397" s="263"/>
      <c r="AC397" s="263"/>
      <c r="AD397" s="263"/>
      <c r="AE397" s="263"/>
      <c r="AF397" s="263"/>
      <c r="AG397" s="267"/>
      <c r="AH397" s="263"/>
    </row>
    <row r="398" spans="1:34" s="2" customFormat="1">
      <c r="A398" s="153" t="s">
        <v>541</v>
      </c>
      <c r="B398" s="130" t="s">
        <v>606</v>
      </c>
      <c r="C398" s="21" t="s">
        <v>834</v>
      </c>
      <c r="D398" s="115"/>
      <c r="E398" s="20" t="s">
        <v>52</v>
      </c>
      <c r="F398" s="11" t="s">
        <v>205</v>
      </c>
      <c r="G398" s="127"/>
      <c r="H398" s="13"/>
      <c r="I398" s="12" t="s">
        <v>296</v>
      </c>
      <c r="J398" s="144" t="s">
        <v>712</v>
      </c>
      <c r="K398" s="89">
        <v>2580000</v>
      </c>
      <c r="L398" s="27">
        <v>209000</v>
      </c>
      <c r="M398" s="28">
        <f t="shared" si="278"/>
        <v>2789000</v>
      </c>
      <c r="N398" s="98">
        <v>0</v>
      </c>
      <c r="O398" s="84">
        <v>0</v>
      </c>
      <c r="P398" s="89">
        <f t="shared" si="279"/>
        <v>2898000</v>
      </c>
      <c r="Q398" s="27">
        <f t="shared" si="280"/>
        <v>243000</v>
      </c>
      <c r="R398" s="28">
        <f t="shared" si="281"/>
        <v>3141000</v>
      </c>
      <c r="S398" s="89">
        <f t="shared" si="282"/>
        <v>549.67499999999995</v>
      </c>
      <c r="T398" s="299">
        <f t="shared" si="283"/>
        <v>392.625</v>
      </c>
      <c r="U398" s="27">
        <f t="shared" si="284"/>
        <v>408.33000000000004</v>
      </c>
      <c r="V398" s="300">
        <f t="shared" si="285"/>
        <v>296.8245</v>
      </c>
      <c r="W398" s="27">
        <f t="shared" si="286"/>
        <v>179.03699999999998</v>
      </c>
      <c r="X398" s="300">
        <f t="shared" si="287"/>
        <v>146.29207499999998</v>
      </c>
      <c r="Y398" s="301">
        <f t="shared" si="290"/>
        <v>1972.7835750000002</v>
      </c>
      <c r="Z398" s="301">
        <f t="shared" si="289"/>
        <v>414.28455074999999</v>
      </c>
      <c r="AA398" s="263"/>
      <c r="AB398" s="263"/>
      <c r="AC398" s="263"/>
      <c r="AD398" s="263"/>
      <c r="AE398" s="263"/>
      <c r="AF398" s="263"/>
      <c r="AG398" s="267"/>
      <c r="AH398" s="263"/>
    </row>
    <row r="399" spans="1:34" s="2" customFormat="1">
      <c r="A399" s="153" t="s">
        <v>542</v>
      </c>
      <c r="B399" s="130" t="s">
        <v>647</v>
      </c>
      <c r="C399" s="21" t="s">
        <v>945</v>
      </c>
      <c r="D399" s="115"/>
      <c r="E399" s="20" t="s">
        <v>52</v>
      </c>
      <c r="F399" s="11" t="s">
        <v>271</v>
      </c>
      <c r="G399" s="127"/>
      <c r="H399" s="13"/>
      <c r="I399" s="12" t="s">
        <v>296</v>
      </c>
      <c r="J399" s="144" t="s">
        <v>712</v>
      </c>
      <c r="K399" s="89">
        <v>2379000</v>
      </c>
      <c r="L399" s="27">
        <v>182000</v>
      </c>
      <c r="M399" s="28">
        <f t="shared" si="278"/>
        <v>2561000</v>
      </c>
      <c r="N399" s="98">
        <v>0</v>
      </c>
      <c r="O399" s="84">
        <v>0</v>
      </c>
      <c r="P399" s="89">
        <f t="shared" si="279"/>
        <v>2673000</v>
      </c>
      <c r="Q399" s="27">
        <f t="shared" si="280"/>
        <v>212000</v>
      </c>
      <c r="R399" s="28">
        <f t="shared" si="281"/>
        <v>2885000</v>
      </c>
      <c r="S399" s="89">
        <f t="shared" si="282"/>
        <v>504.87499999999994</v>
      </c>
      <c r="T399" s="299">
        <f t="shared" si="283"/>
        <v>360.625</v>
      </c>
      <c r="U399" s="27">
        <f t="shared" si="284"/>
        <v>375.05</v>
      </c>
      <c r="V399" s="300">
        <f t="shared" si="285"/>
        <v>272.63249999999999</v>
      </c>
      <c r="W399" s="27">
        <f t="shared" si="286"/>
        <v>164.44499999999999</v>
      </c>
      <c r="X399" s="300">
        <f t="shared" si="287"/>
        <v>134.368875</v>
      </c>
      <c r="Y399" s="301">
        <f t="shared" si="290"/>
        <v>1811.9963749999997</v>
      </c>
      <c r="Z399" s="301">
        <f t="shared" si="289"/>
        <v>380.51923874999994</v>
      </c>
      <c r="AA399" s="263"/>
      <c r="AB399" s="263"/>
      <c r="AC399" s="263"/>
      <c r="AD399" s="263"/>
      <c r="AE399" s="263"/>
      <c r="AF399" s="263"/>
      <c r="AG399" s="267"/>
      <c r="AH399" s="263"/>
    </row>
    <row r="400" spans="1:34" s="2" customFormat="1">
      <c r="A400" s="153" t="s">
        <v>543</v>
      </c>
      <c r="B400" s="130" t="s">
        <v>603</v>
      </c>
      <c r="C400" s="21" t="s">
        <v>933</v>
      </c>
      <c r="D400" s="115"/>
      <c r="E400" s="20" t="s">
        <v>52</v>
      </c>
      <c r="F400" s="11" t="s">
        <v>53</v>
      </c>
      <c r="G400" s="127"/>
      <c r="H400" s="13"/>
      <c r="I400" s="12" t="s">
        <v>296</v>
      </c>
      <c r="J400" s="144" t="s">
        <v>712</v>
      </c>
      <c r="K400" s="89">
        <v>2780000</v>
      </c>
      <c r="L400" s="27">
        <v>281000</v>
      </c>
      <c r="M400" s="28">
        <f t="shared" si="278"/>
        <v>3061000</v>
      </c>
      <c r="N400" s="98">
        <v>0</v>
      </c>
      <c r="O400" s="84">
        <v>0</v>
      </c>
      <c r="P400" s="89">
        <f t="shared" si="279"/>
        <v>3123000</v>
      </c>
      <c r="Q400" s="27">
        <f t="shared" si="280"/>
        <v>327000</v>
      </c>
      <c r="R400" s="28">
        <f t="shared" si="281"/>
        <v>3450000</v>
      </c>
      <c r="S400" s="89">
        <f t="shared" si="282"/>
        <v>603.75</v>
      </c>
      <c r="T400" s="299">
        <f t="shared" si="283"/>
        <v>431.25</v>
      </c>
      <c r="U400" s="27">
        <f t="shared" si="284"/>
        <v>448.5</v>
      </c>
      <c r="V400" s="300">
        <f t="shared" si="285"/>
        <v>326.02500000000003</v>
      </c>
      <c r="W400" s="27">
        <f t="shared" si="286"/>
        <v>196.64999999999998</v>
      </c>
      <c r="X400" s="300">
        <f t="shared" si="287"/>
        <v>160.68374999999997</v>
      </c>
      <c r="Y400" s="301">
        <f t="shared" si="290"/>
        <v>2166.8587500000003</v>
      </c>
      <c r="Z400" s="301">
        <f t="shared" si="289"/>
        <v>455.04033750000008</v>
      </c>
      <c r="AA400" s="263"/>
      <c r="AB400" s="263"/>
      <c r="AC400" s="263"/>
      <c r="AD400" s="263"/>
      <c r="AE400" s="263"/>
      <c r="AF400" s="263"/>
      <c r="AG400" s="267"/>
      <c r="AH400" s="263"/>
    </row>
    <row r="401" spans="1:34" s="2" customFormat="1" ht="25.5">
      <c r="A401" s="153" t="s">
        <v>544</v>
      </c>
      <c r="B401" s="130" t="s">
        <v>602</v>
      </c>
      <c r="C401" s="21" t="s">
        <v>946</v>
      </c>
      <c r="D401" s="115"/>
      <c r="E401" s="20" t="s">
        <v>545</v>
      </c>
      <c r="F401" s="11" t="s">
        <v>81</v>
      </c>
      <c r="G401" s="127"/>
      <c r="H401" s="13"/>
      <c r="I401" s="12" t="s">
        <v>296</v>
      </c>
      <c r="J401" s="144" t="s">
        <v>712</v>
      </c>
      <c r="K401" s="89">
        <v>2624000</v>
      </c>
      <c r="L401" s="27">
        <v>261000</v>
      </c>
      <c r="M401" s="28">
        <f t="shared" si="278"/>
        <v>2885000</v>
      </c>
      <c r="N401" s="98">
        <v>0</v>
      </c>
      <c r="O401" s="84">
        <v>0</v>
      </c>
      <c r="P401" s="89">
        <f t="shared" si="279"/>
        <v>2948000</v>
      </c>
      <c r="Q401" s="27">
        <f t="shared" si="280"/>
        <v>304000</v>
      </c>
      <c r="R401" s="28">
        <f t="shared" si="281"/>
        <v>3252000</v>
      </c>
      <c r="S401" s="89">
        <f t="shared" si="282"/>
        <v>569.1</v>
      </c>
      <c r="T401" s="299">
        <f t="shared" si="283"/>
        <v>406.5</v>
      </c>
      <c r="U401" s="27">
        <f t="shared" si="284"/>
        <v>422.76000000000005</v>
      </c>
      <c r="V401" s="300">
        <f t="shared" si="285"/>
        <v>307.31399999999996</v>
      </c>
      <c r="W401" s="27">
        <f t="shared" si="286"/>
        <v>185.364</v>
      </c>
      <c r="X401" s="300">
        <f t="shared" si="287"/>
        <v>151.46189999999999</v>
      </c>
      <c r="Y401" s="301">
        <f t="shared" si="290"/>
        <v>2042.4999</v>
      </c>
      <c r="Z401" s="301">
        <f t="shared" si="289"/>
        <v>428.92497900000001</v>
      </c>
      <c r="AA401" s="263"/>
      <c r="AB401" s="263"/>
      <c r="AC401" s="263"/>
      <c r="AD401" s="263"/>
      <c r="AE401" s="263"/>
      <c r="AF401" s="263"/>
      <c r="AG401" s="267"/>
      <c r="AH401" s="263"/>
    </row>
    <row r="402" spans="1:34" s="2" customFormat="1" ht="25.5">
      <c r="A402" s="153" t="s">
        <v>544</v>
      </c>
      <c r="B402" s="130" t="s">
        <v>605</v>
      </c>
      <c r="C402" s="21" t="s">
        <v>946</v>
      </c>
      <c r="D402" s="115"/>
      <c r="E402" s="20" t="s">
        <v>52</v>
      </c>
      <c r="F402" s="11" t="s">
        <v>53</v>
      </c>
      <c r="G402" s="127"/>
      <c r="H402" s="13"/>
      <c r="I402" s="12" t="s">
        <v>296</v>
      </c>
      <c r="J402" s="144" t="s">
        <v>712</v>
      </c>
      <c r="K402" s="89">
        <v>249000</v>
      </c>
      <c r="L402" s="27">
        <v>38000</v>
      </c>
      <c r="M402" s="28">
        <f t="shared" si="278"/>
        <v>287000</v>
      </c>
      <c r="N402" s="98">
        <v>0</v>
      </c>
      <c r="O402" s="84">
        <v>0</v>
      </c>
      <c r="P402" s="89">
        <f t="shared" si="279"/>
        <v>280000</v>
      </c>
      <c r="Q402" s="27">
        <f t="shared" si="280"/>
        <v>45000</v>
      </c>
      <c r="R402" s="28">
        <f t="shared" si="281"/>
        <v>325000</v>
      </c>
      <c r="S402" s="89">
        <f t="shared" si="282"/>
        <v>56.875</v>
      </c>
      <c r="T402" s="299">
        <f t="shared" si="283"/>
        <v>40.625</v>
      </c>
      <c r="U402" s="27">
        <f t="shared" si="284"/>
        <v>42.25</v>
      </c>
      <c r="V402" s="300">
        <f t="shared" si="285"/>
        <v>30.712499999999999</v>
      </c>
      <c r="W402" s="27">
        <f t="shared" si="286"/>
        <v>18.524999999999999</v>
      </c>
      <c r="X402" s="300">
        <f t="shared" si="287"/>
        <v>15.136874999999998</v>
      </c>
      <c r="Y402" s="301">
        <f t="shared" si="290"/>
        <v>204.12437500000001</v>
      </c>
      <c r="Z402" s="301">
        <f t="shared" si="289"/>
        <v>42.866118749999998</v>
      </c>
      <c r="AA402" s="263"/>
      <c r="AB402" s="263"/>
      <c r="AC402" s="263"/>
      <c r="AD402" s="263"/>
      <c r="AE402" s="263"/>
      <c r="AF402" s="263"/>
      <c r="AG402" s="267"/>
      <c r="AH402" s="263"/>
    </row>
    <row r="403" spans="1:34" s="2" customFormat="1">
      <c r="A403" s="153" t="s">
        <v>546</v>
      </c>
      <c r="B403" s="130" t="s">
        <v>547</v>
      </c>
      <c r="C403" s="21" t="s">
        <v>947</v>
      </c>
      <c r="D403" s="115"/>
      <c r="E403" s="20" t="s">
        <v>52</v>
      </c>
      <c r="F403" s="11" t="s">
        <v>81</v>
      </c>
      <c r="G403" s="127"/>
      <c r="H403" s="13"/>
      <c r="I403" s="12" t="s">
        <v>296</v>
      </c>
      <c r="J403" s="144" t="s">
        <v>712</v>
      </c>
      <c r="K403" s="89">
        <v>0</v>
      </c>
      <c r="L403" s="27">
        <v>182000</v>
      </c>
      <c r="M403" s="28">
        <f t="shared" si="278"/>
        <v>182000</v>
      </c>
      <c r="N403" s="98">
        <v>0</v>
      </c>
      <c r="O403" s="84">
        <v>0</v>
      </c>
      <c r="P403" s="89">
        <f t="shared" si="279"/>
        <v>0</v>
      </c>
      <c r="Q403" s="27">
        <f t="shared" si="280"/>
        <v>212000</v>
      </c>
      <c r="R403" s="28">
        <f t="shared" si="281"/>
        <v>212000</v>
      </c>
      <c r="S403" s="89">
        <f t="shared" si="282"/>
        <v>37.1</v>
      </c>
      <c r="T403" s="299">
        <f t="shared" si="283"/>
        <v>26.5</v>
      </c>
      <c r="U403" s="27">
        <f t="shared" si="284"/>
        <v>27.560000000000002</v>
      </c>
      <c r="V403" s="300">
        <f t="shared" si="285"/>
        <v>20.034000000000002</v>
      </c>
      <c r="W403" s="27">
        <f t="shared" si="286"/>
        <v>12.084</v>
      </c>
      <c r="X403" s="300">
        <f t="shared" si="287"/>
        <v>9.873899999999999</v>
      </c>
      <c r="Y403" s="301">
        <f t="shared" si="290"/>
        <v>133.15190000000001</v>
      </c>
      <c r="Z403" s="301">
        <f t="shared" si="289"/>
        <v>27.961899000000003</v>
      </c>
      <c r="AA403" s="263"/>
      <c r="AB403" s="263"/>
      <c r="AC403" s="263"/>
      <c r="AD403" s="263"/>
      <c r="AE403" s="263"/>
      <c r="AF403" s="263"/>
      <c r="AG403" s="267"/>
      <c r="AH403" s="263"/>
    </row>
    <row r="404" spans="1:34" s="2" customFormat="1">
      <c r="A404" s="153" t="s">
        <v>548</v>
      </c>
      <c r="B404" s="21" t="s">
        <v>547</v>
      </c>
      <c r="C404" s="21" t="s">
        <v>947</v>
      </c>
      <c r="D404" s="115"/>
      <c r="E404" s="20" t="s">
        <v>52</v>
      </c>
      <c r="F404" s="11" t="s">
        <v>81</v>
      </c>
      <c r="G404" s="127"/>
      <c r="H404" s="13"/>
      <c r="I404" s="12" t="s">
        <v>296</v>
      </c>
      <c r="J404" s="144" t="s">
        <v>712</v>
      </c>
      <c r="K404" s="89">
        <v>2223000</v>
      </c>
      <c r="L404" s="27">
        <v>0</v>
      </c>
      <c r="M404" s="28">
        <f t="shared" si="278"/>
        <v>2223000</v>
      </c>
      <c r="N404" s="98">
        <v>0</v>
      </c>
      <c r="O404" s="84">
        <v>0</v>
      </c>
      <c r="P404" s="89">
        <f t="shared" si="279"/>
        <v>2497000</v>
      </c>
      <c r="Q404" s="27">
        <f t="shared" si="280"/>
        <v>0</v>
      </c>
      <c r="R404" s="28">
        <f t="shared" si="281"/>
        <v>2497000</v>
      </c>
      <c r="S404" s="89">
        <f t="shared" si="282"/>
        <v>436.97500000000002</v>
      </c>
      <c r="T404" s="299">
        <f t="shared" si="283"/>
        <v>312.125</v>
      </c>
      <c r="U404" s="27">
        <f t="shared" si="284"/>
        <v>324.61</v>
      </c>
      <c r="V404" s="300">
        <f t="shared" si="285"/>
        <v>235.9665</v>
      </c>
      <c r="W404" s="27">
        <f t="shared" si="286"/>
        <v>142.32899999999998</v>
      </c>
      <c r="X404" s="300">
        <f t="shared" si="287"/>
        <v>116.29777499999999</v>
      </c>
      <c r="Y404" s="301">
        <f t="shared" si="290"/>
        <v>1568.303275</v>
      </c>
      <c r="Z404" s="301">
        <f t="shared" si="289"/>
        <v>329.34368774999996</v>
      </c>
      <c r="AA404" s="263"/>
      <c r="AB404" s="263"/>
      <c r="AC404" s="263"/>
      <c r="AD404" s="263"/>
      <c r="AE404" s="263"/>
      <c r="AF404" s="263"/>
      <c r="AG404" s="267"/>
      <c r="AH404" s="263"/>
    </row>
    <row r="405" spans="1:34" s="2" customFormat="1">
      <c r="A405" s="153" t="s">
        <v>549</v>
      </c>
      <c r="B405" s="21" t="s">
        <v>547</v>
      </c>
      <c r="C405" s="21" t="s">
        <v>947</v>
      </c>
      <c r="D405" s="115"/>
      <c r="E405" s="20" t="s">
        <v>52</v>
      </c>
      <c r="F405" s="11" t="s">
        <v>53</v>
      </c>
      <c r="G405" s="127"/>
      <c r="H405" s="13"/>
      <c r="I405" s="12" t="s">
        <v>296</v>
      </c>
      <c r="J405" s="144" t="s">
        <v>712</v>
      </c>
      <c r="K405" s="89">
        <v>1377000</v>
      </c>
      <c r="L405" s="27">
        <v>0</v>
      </c>
      <c r="M405" s="28">
        <f t="shared" si="278"/>
        <v>1377000</v>
      </c>
      <c r="N405" s="98">
        <v>0</v>
      </c>
      <c r="O405" s="84">
        <v>0</v>
      </c>
      <c r="P405" s="89">
        <f t="shared" si="279"/>
        <v>1547000</v>
      </c>
      <c r="Q405" s="27">
        <f t="shared" si="280"/>
        <v>0</v>
      </c>
      <c r="R405" s="28">
        <f t="shared" si="281"/>
        <v>1547000</v>
      </c>
      <c r="S405" s="89">
        <f t="shared" si="282"/>
        <v>270.72500000000002</v>
      </c>
      <c r="T405" s="299">
        <f t="shared" si="283"/>
        <v>193.375</v>
      </c>
      <c r="U405" s="27">
        <f t="shared" si="284"/>
        <v>201.11</v>
      </c>
      <c r="V405" s="300">
        <f t="shared" si="285"/>
        <v>146.19149999999999</v>
      </c>
      <c r="W405" s="27">
        <f t="shared" si="286"/>
        <v>88.178999999999988</v>
      </c>
      <c r="X405" s="300">
        <f t="shared" si="287"/>
        <v>72.051524999999998</v>
      </c>
      <c r="Y405" s="301">
        <f t="shared" si="290"/>
        <v>971.632025</v>
      </c>
      <c r="Z405" s="301">
        <f t="shared" si="289"/>
        <v>204.04272524999999</v>
      </c>
      <c r="AA405" s="263"/>
      <c r="AB405" s="263"/>
      <c r="AC405" s="263"/>
      <c r="AD405" s="263"/>
      <c r="AE405" s="263"/>
      <c r="AF405" s="263"/>
      <c r="AG405" s="267"/>
      <c r="AH405" s="263"/>
    </row>
    <row r="406" spans="1:34" s="2" customFormat="1">
      <c r="A406" s="153" t="s">
        <v>550</v>
      </c>
      <c r="B406" s="130" t="s">
        <v>601</v>
      </c>
      <c r="C406" s="21" t="s">
        <v>948</v>
      </c>
      <c r="D406" s="115"/>
      <c r="E406" s="20" t="s">
        <v>52</v>
      </c>
      <c r="F406" s="11" t="s">
        <v>53</v>
      </c>
      <c r="G406" s="127"/>
      <c r="H406" s="13"/>
      <c r="I406" s="12" t="s">
        <v>296</v>
      </c>
      <c r="J406" s="144" t="s">
        <v>712</v>
      </c>
      <c r="K406" s="89">
        <v>2580000</v>
      </c>
      <c r="L406" s="27">
        <v>449000</v>
      </c>
      <c r="M406" s="28">
        <f t="shared" si="278"/>
        <v>3029000</v>
      </c>
      <c r="N406" s="98">
        <v>0</v>
      </c>
      <c r="O406" s="84">
        <v>0</v>
      </c>
      <c r="P406" s="89">
        <f t="shared" si="279"/>
        <v>2898000</v>
      </c>
      <c r="Q406" s="27">
        <f t="shared" si="280"/>
        <v>522000</v>
      </c>
      <c r="R406" s="28">
        <f t="shared" si="281"/>
        <v>3420000</v>
      </c>
      <c r="S406" s="89">
        <f t="shared" si="282"/>
        <v>598.5</v>
      </c>
      <c r="T406" s="299">
        <f t="shared" si="283"/>
        <v>427.5</v>
      </c>
      <c r="U406" s="27">
        <f t="shared" si="284"/>
        <v>444.6</v>
      </c>
      <c r="V406" s="300">
        <f t="shared" si="285"/>
        <v>323.19</v>
      </c>
      <c r="W406" s="27">
        <f t="shared" si="286"/>
        <v>194.94</v>
      </c>
      <c r="X406" s="300">
        <f t="shared" si="287"/>
        <v>159.28650000000002</v>
      </c>
      <c r="Y406" s="301">
        <f t="shared" si="290"/>
        <v>2148.0165000000002</v>
      </c>
      <c r="Z406" s="301">
        <f t="shared" si="289"/>
        <v>451.08346500000005</v>
      </c>
      <c r="AA406" s="263"/>
      <c r="AB406" s="263"/>
      <c r="AC406" s="263"/>
      <c r="AD406" s="263"/>
      <c r="AE406" s="263"/>
      <c r="AF406" s="263"/>
      <c r="AG406" s="267"/>
      <c r="AH406" s="263"/>
    </row>
    <row r="407" spans="1:34" s="2" customFormat="1">
      <c r="A407" s="153" t="s">
        <v>551</v>
      </c>
      <c r="B407" s="130" t="s">
        <v>604</v>
      </c>
      <c r="C407" s="21" t="s">
        <v>867</v>
      </c>
      <c r="D407" s="115"/>
      <c r="E407" s="20" t="s">
        <v>52</v>
      </c>
      <c r="F407" s="11" t="s">
        <v>81</v>
      </c>
      <c r="G407" s="127"/>
      <c r="H407" s="13"/>
      <c r="I407" s="12" t="s">
        <v>296</v>
      </c>
      <c r="J407" s="144" t="s">
        <v>712</v>
      </c>
      <c r="K407" s="89">
        <v>1377000</v>
      </c>
      <c r="L407" s="27">
        <v>97000</v>
      </c>
      <c r="M407" s="28">
        <f t="shared" si="278"/>
        <v>1474000</v>
      </c>
      <c r="N407" s="98">
        <v>0</v>
      </c>
      <c r="O407" s="84">
        <v>0</v>
      </c>
      <c r="P407" s="89">
        <f t="shared" si="279"/>
        <v>1547000</v>
      </c>
      <c r="Q407" s="27">
        <f t="shared" si="280"/>
        <v>113000</v>
      </c>
      <c r="R407" s="28">
        <f t="shared" si="281"/>
        <v>1660000</v>
      </c>
      <c r="S407" s="89">
        <f t="shared" si="282"/>
        <v>290.5</v>
      </c>
      <c r="T407" s="299">
        <f t="shared" si="283"/>
        <v>207.5</v>
      </c>
      <c r="U407" s="27">
        <f t="shared" si="284"/>
        <v>215.8</v>
      </c>
      <c r="V407" s="300">
        <f t="shared" si="285"/>
        <v>156.87</v>
      </c>
      <c r="W407" s="27">
        <f t="shared" si="286"/>
        <v>94.62</v>
      </c>
      <c r="X407" s="300">
        <f t="shared" si="287"/>
        <v>77.314499999999995</v>
      </c>
      <c r="Y407" s="301">
        <f t="shared" si="290"/>
        <v>1042.6044999999999</v>
      </c>
      <c r="Z407" s="301">
        <f t="shared" si="289"/>
        <v>218.94694499999997</v>
      </c>
      <c r="AA407" s="263"/>
      <c r="AB407" s="263"/>
      <c r="AC407" s="263"/>
      <c r="AD407" s="263"/>
      <c r="AE407" s="263"/>
      <c r="AF407" s="263"/>
      <c r="AG407" s="267"/>
      <c r="AH407" s="263"/>
    </row>
    <row r="408" spans="1:34" s="2" customFormat="1" ht="25.5">
      <c r="A408" s="153" t="s">
        <v>552</v>
      </c>
      <c r="B408" s="21" t="s">
        <v>553</v>
      </c>
      <c r="C408" s="21" t="s">
        <v>949</v>
      </c>
      <c r="D408" s="115"/>
      <c r="E408" s="20" t="s">
        <v>52</v>
      </c>
      <c r="F408" s="11" t="s">
        <v>81</v>
      </c>
      <c r="G408" s="127"/>
      <c r="H408" s="13"/>
      <c r="I408" s="12" t="s">
        <v>296</v>
      </c>
      <c r="J408" s="144" t="s">
        <v>712</v>
      </c>
      <c r="K408" s="89">
        <v>16000</v>
      </c>
      <c r="L408" s="27">
        <v>0</v>
      </c>
      <c r="M408" s="28">
        <f t="shared" si="278"/>
        <v>16000</v>
      </c>
      <c r="N408" s="98">
        <v>0</v>
      </c>
      <c r="O408" s="84">
        <v>0</v>
      </c>
      <c r="P408" s="89">
        <f t="shared" si="279"/>
        <v>18000</v>
      </c>
      <c r="Q408" s="27">
        <f t="shared" si="280"/>
        <v>0</v>
      </c>
      <c r="R408" s="28">
        <f t="shared" si="281"/>
        <v>18000</v>
      </c>
      <c r="S408" s="89">
        <f t="shared" si="282"/>
        <v>3.15</v>
      </c>
      <c r="T408" s="299">
        <f t="shared" si="283"/>
        <v>2.25</v>
      </c>
      <c r="U408" s="27">
        <f t="shared" si="284"/>
        <v>2.34</v>
      </c>
      <c r="V408" s="300">
        <f t="shared" si="285"/>
        <v>1.7010000000000001</v>
      </c>
      <c r="W408" s="27">
        <f t="shared" si="286"/>
        <v>1.026</v>
      </c>
      <c r="X408" s="300">
        <f t="shared" si="287"/>
        <v>0.83835000000000004</v>
      </c>
      <c r="Y408" s="301">
        <f t="shared" si="290"/>
        <v>11.305350000000001</v>
      </c>
      <c r="Z408" s="301">
        <f t="shared" si="289"/>
        <v>2.3741235000000001</v>
      </c>
      <c r="AA408" s="263"/>
      <c r="AB408" s="263"/>
      <c r="AC408" s="263"/>
      <c r="AD408" s="263"/>
      <c r="AE408" s="263"/>
      <c r="AF408" s="263"/>
      <c r="AG408" s="267"/>
      <c r="AH408" s="263"/>
    </row>
    <row r="409" spans="1:34" s="2" customFormat="1" ht="25.5">
      <c r="A409" s="153" t="s">
        <v>552</v>
      </c>
      <c r="B409" s="21" t="s">
        <v>554</v>
      </c>
      <c r="C409" s="21" t="s">
        <v>949</v>
      </c>
      <c r="D409" s="115"/>
      <c r="E409" s="20" t="s">
        <v>52</v>
      </c>
      <c r="F409" s="11" t="s">
        <v>81</v>
      </c>
      <c r="G409" s="127"/>
      <c r="H409" s="13"/>
      <c r="I409" s="12" t="s">
        <v>296</v>
      </c>
      <c r="J409" s="144" t="s">
        <v>712</v>
      </c>
      <c r="K409" s="89">
        <v>34000</v>
      </c>
      <c r="L409" s="27">
        <v>0</v>
      </c>
      <c r="M409" s="28">
        <f t="shared" si="278"/>
        <v>34000</v>
      </c>
      <c r="N409" s="98">
        <v>0</v>
      </c>
      <c r="O409" s="84">
        <v>0</v>
      </c>
      <c r="P409" s="89">
        <f t="shared" si="279"/>
        <v>39000</v>
      </c>
      <c r="Q409" s="27">
        <f t="shared" si="280"/>
        <v>0</v>
      </c>
      <c r="R409" s="28">
        <f t="shared" si="281"/>
        <v>39000</v>
      </c>
      <c r="S409" s="89">
        <f t="shared" si="282"/>
        <v>6.8250000000000002</v>
      </c>
      <c r="T409" s="299">
        <f t="shared" si="283"/>
        <v>4.875</v>
      </c>
      <c r="U409" s="27">
        <f t="shared" si="284"/>
        <v>5.07</v>
      </c>
      <c r="V409" s="300">
        <f t="shared" si="285"/>
        <v>3.6854999999999993</v>
      </c>
      <c r="W409" s="27">
        <f t="shared" si="286"/>
        <v>2.2229999999999999</v>
      </c>
      <c r="X409" s="300">
        <f t="shared" si="287"/>
        <v>1.816425</v>
      </c>
      <c r="Y409" s="301">
        <f t="shared" si="290"/>
        <v>24.494924999999999</v>
      </c>
      <c r="Z409" s="301">
        <f t="shared" si="289"/>
        <v>5.1439342499999992</v>
      </c>
      <c r="AA409" s="263"/>
      <c r="AB409" s="263"/>
      <c r="AC409" s="263"/>
      <c r="AD409" s="263"/>
      <c r="AE409" s="263"/>
      <c r="AF409" s="263"/>
      <c r="AG409" s="267"/>
      <c r="AH409" s="263"/>
    </row>
    <row r="410" spans="1:34" s="2" customFormat="1">
      <c r="A410" s="153" t="s">
        <v>552</v>
      </c>
      <c r="B410" s="21" t="s">
        <v>555</v>
      </c>
      <c r="C410" s="21" t="s">
        <v>949</v>
      </c>
      <c r="D410" s="115"/>
      <c r="E410" s="20" t="s">
        <v>52</v>
      </c>
      <c r="F410" s="11" t="s">
        <v>81</v>
      </c>
      <c r="G410" s="127"/>
      <c r="H410" s="13"/>
      <c r="I410" s="12" t="s">
        <v>296</v>
      </c>
      <c r="J410" s="144" t="s">
        <v>712</v>
      </c>
      <c r="K410" s="89">
        <v>2379000</v>
      </c>
      <c r="L410" s="27">
        <v>182000</v>
      </c>
      <c r="M410" s="28">
        <f t="shared" si="278"/>
        <v>2561000</v>
      </c>
      <c r="N410" s="98">
        <v>0</v>
      </c>
      <c r="O410" s="84">
        <v>0</v>
      </c>
      <c r="P410" s="89">
        <f t="shared" si="279"/>
        <v>2673000</v>
      </c>
      <c r="Q410" s="27">
        <f t="shared" si="280"/>
        <v>212000</v>
      </c>
      <c r="R410" s="28">
        <f t="shared" si="281"/>
        <v>2885000</v>
      </c>
      <c r="S410" s="89">
        <f t="shared" si="282"/>
        <v>504.87499999999994</v>
      </c>
      <c r="T410" s="299">
        <f t="shared" si="283"/>
        <v>360.625</v>
      </c>
      <c r="U410" s="27">
        <f t="shared" si="284"/>
        <v>375.05</v>
      </c>
      <c r="V410" s="300">
        <f t="shared" si="285"/>
        <v>272.63249999999999</v>
      </c>
      <c r="W410" s="27">
        <f t="shared" si="286"/>
        <v>164.44499999999999</v>
      </c>
      <c r="X410" s="300">
        <f t="shared" si="287"/>
        <v>134.368875</v>
      </c>
      <c r="Y410" s="301">
        <f t="shared" si="290"/>
        <v>1811.9963749999997</v>
      </c>
      <c r="Z410" s="301">
        <f t="shared" si="289"/>
        <v>380.51923874999994</v>
      </c>
      <c r="AA410" s="263"/>
      <c r="AB410" s="263"/>
      <c r="AC410" s="263"/>
      <c r="AD410" s="263"/>
      <c r="AE410" s="263"/>
      <c r="AF410" s="263"/>
      <c r="AG410" s="267"/>
      <c r="AH410" s="263"/>
    </row>
    <row r="411" spans="1:34" s="2" customFormat="1">
      <c r="A411" s="153" t="s">
        <v>556</v>
      </c>
      <c r="B411" s="21" t="s">
        <v>557</v>
      </c>
      <c r="C411" s="21" t="s">
        <v>950</v>
      </c>
      <c r="D411" s="115"/>
      <c r="E411" s="20" t="s">
        <v>52</v>
      </c>
      <c r="F411" s="11" t="s">
        <v>81</v>
      </c>
      <c r="G411" s="127"/>
      <c r="H411" s="13"/>
      <c r="I411" s="12" t="s">
        <v>296</v>
      </c>
      <c r="J411" s="144" t="s">
        <v>712</v>
      </c>
      <c r="K411" s="89">
        <v>1978000</v>
      </c>
      <c r="L411" s="27">
        <v>168000</v>
      </c>
      <c r="M411" s="28">
        <f t="shared" si="278"/>
        <v>2146000</v>
      </c>
      <c r="N411" s="98">
        <v>0</v>
      </c>
      <c r="O411" s="84">
        <v>0</v>
      </c>
      <c r="P411" s="89">
        <f t="shared" si="279"/>
        <v>2222000</v>
      </c>
      <c r="Q411" s="27">
        <f t="shared" si="280"/>
        <v>196000</v>
      </c>
      <c r="R411" s="28">
        <f t="shared" si="281"/>
        <v>2418000</v>
      </c>
      <c r="S411" s="89">
        <f t="shared" si="282"/>
        <v>423.15</v>
      </c>
      <c r="T411" s="299">
        <f t="shared" si="283"/>
        <v>302.25</v>
      </c>
      <c r="U411" s="27">
        <f t="shared" si="284"/>
        <v>314.34000000000003</v>
      </c>
      <c r="V411" s="300">
        <f t="shared" si="285"/>
        <v>228.50099999999998</v>
      </c>
      <c r="W411" s="27">
        <f t="shared" si="286"/>
        <v>137.82599999999999</v>
      </c>
      <c r="X411" s="300">
        <f t="shared" si="287"/>
        <v>112.61834999999999</v>
      </c>
      <c r="Y411" s="301">
        <f t="shared" si="290"/>
        <v>1518.68535</v>
      </c>
      <c r="Z411" s="301">
        <f t="shared" si="289"/>
        <v>318.9239235</v>
      </c>
      <c r="AA411" s="263"/>
      <c r="AB411" s="263"/>
      <c r="AC411" s="263"/>
      <c r="AD411" s="263"/>
      <c r="AE411" s="263"/>
      <c r="AF411" s="263"/>
      <c r="AG411" s="267"/>
      <c r="AH411" s="263"/>
    </row>
    <row r="412" spans="1:34" s="2" customFormat="1">
      <c r="A412" s="153" t="s">
        <v>558</v>
      </c>
      <c r="B412" s="21" t="s">
        <v>559</v>
      </c>
      <c r="C412" s="21" t="s">
        <v>951</v>
      </c>
      <c r="D412" s="115"/>
      <c r="E412" s="20" t="s">
        <v>52</v>
      </c>
      <c r="F412" s="11" t="s">
        <v>81</v>
      </c>
      <c r="G412" s="127"/>
      <c r="H412" s="13"/>
      <c r="I412" s="12" t="s">
        <v>296</v>
      </c>
      <c r="J412" s="144" t="s">
        <v>712</v>
      </c>
      <c r="K412" s="89">
        <v>3581000</v>
      </c>
      <c r="L412" s="27">
        <v>299000</v>
      </c>
      <c r="M412" s="28">
        <f t="shared" si="278"/>
        <v>3880000</v>
      </c>
      <c r="N412" s="98">
        <v>0</v>
      </c>
      <c r="O412" s="84">
        <v>0</v>
      </c>
      <c r="P412" s="89">
        <f t="shared" si="279"/>
        <v>4023000</v>
      </c>
      <c r="Q412" s="27">
        <f t="shared" si="280"/>
        <v>348000</v>
      </c>
      <c r="R412" s="28">
        <f t="shared" si="281"/>
        <v>4371000</v>
      </c>
      <c r="S412" s="89">
        <f t="shared" si="282"/>
        <v>764.92499999999995</v>
      </c>
      <c r="T412" s="299">
        <f t="shared" si="283"/>
        <v>546.375</v>
      </c>
      <c r="U412" s="27">
        <f t="shared" si="284"/>
        <v>568.23</v>
      </c>
      <c r="V412" s="300">
        <f t="shared" si="285"/>
        <v>413.05950000000001</v>
      </c>
      <c r="W412" s="27">
        <f t="shared" si="286"/>
        <v>249.14699999999999</v>
      </c>
      <c r="X412" s="300">
        <f t="shared" si="287"/>
        <v>203.57932500000001</v>
      </c>
      <c r="Y412" s="301">
        <f t="shared" si="290"/>
        <v>2745.3158250000001</v>
      </c>
      <c r="Z412" s="301">
        <f t="shared" si="289"/>
        <v>576.51632325000003</v>
      </c>
      <c r="AA412" s="263"/>
      <c r="AB412" s="263"/>
      <c r="AC412" s="263"/>
      <c r="AD412" s="263"/>
      <c r="AE412" s="263"/>
      <c r="AF412" s="263"/>
      <c r="AG412" s="267"/>
      <c r="AH412" s="263"/>
    </row>
    <row r="413" spans="1:34" s="2" customFormat="1">
      <c r="A413" s="155" t="s">
        <v>599</v>
      </c>
      <c r="B413" s="130" t="s">
        <v>600</v>
      </c>
      <c r="C413" s="21" t="s">
        <v>867</v>
      </c>
      <c r="D413" s="115"/>
      <c r="E413" s="20" t="s">
        <v>141</v>
      </c>
      <c r="F413" s="11" t="s">
        <v>141</v>
      </c>
      <c r="G413" s="127"/>
      <c r="H413" s="13"/>
      <c r="I413" s="12" t="s">
        <v>296</v>
      </c>
      <c r="J413" s="144" t="s">
        <v>712</v>
      </c>
      <c r="K413" s="89">
        <v>0</v>
      </c>
      <c r="L413" s="27">
        <v>25000</v>
      </c>
      <c r="M413" s="28">
        <f t="shared" si="278"/>
        <v>25000</v>
      </c>
      <c r="N413" s="98">
        <v>0</v>
      </c>
      <c r="O413" s="84">
        <v>0</v>
      </c>
      <c r="P413" s="89">
        <f t="shared" si="279"/>
        <v>0</v>
      </c>
      <c r="Q413" s="27">
        <f t="shared" si="280"/>
        <v>30000</v>
      </c>
      <c r="R413" s="28">
        <f t="shared" si="281"/>
        <v>30000</v>
      </c>
      <c r="S413" s="89">
        <f t="shared" si="282"/>
        <v>5.25</v>
      </c>
      <c r="T413" s="299">
        <f t="shared" si="283"/>
        <v>3.75</v>
      </c>
      <c r="U413" s="27">
        <f t="shared" si="284"/>
        <v>3.9000000000000004</v>
      </c>
      <c r="V413" s="300">
        <f t="shared" si="285"/>
        <v>2.8350000000000004</v>
      </c>
      <c r="W413" s="27">
        <f t="shared" si="286"/>
        <v>1.7100000000000002</v>
      </c>
      <c r="X413" s="300">
        <f t="shared" si="287"/>
        <v>1.3972499999999999</v>
      </c>
      <c r="Y413" s="301">
        <f t="shared" si="290"/>
        <v>18.84225</v>
      </c>
      <c r="Z413" s="301">
        <f t="shared" si="289"/>
        <v>3.9568724999999998</v>
      </c>
      <c r="AA413" s="263"/>
      <c r="AB413" s="263"/>
      <c r="AC413" s="263"/>
      <c r="AD413" s="263"/>
      <c r="AE413" s="263"/>
      <c r="AF413" s="263"/>
      <c r="AG413" s="267"/>
      <c r="AH413" s="263"/>
    </row>
    <row r="414" spans="1:34" s="2" customFormat="1">
      <c r="A414" s="155" t="s">
        <v>552</v>
      </c>
      <c r="B414" s="21" t="s">
        <v>560</v>
      </c>
      <c r="C414" s="21" t="s">
        <v>949</v>
      </c>
      <c r="D414" s="115"/>
      <c r="E414" s="20" t="s">
        <v>52</v>
      </c>
      <c r="F414" s="11" t="s">
        <v>81</v>
      </c>
      <c r="G414" s="127"/>
      <c r="H414" s="13"/>
      <c r="I414" s="12" t="s">
        <v>296</v>
      </c>
      <c r="J414" s="144" t="s">
        <v>712</v>
      </c>
      <c r="K414" s="89">
        <v>0</v>
      </c>
      <c r="L414" s="27">
        <v>24000</v>
      </c>
      <c r="M414" s="28">
        <f t="shared" si="278"/>
        <v>24000</v>
      </c>
      <c r="N414" s="98">
        <v>0</v>
      </c>
      <c r="O414" s="84">
        <v>0</v>
      </c>
      <c r="P414" s="89">
        <f t="shared" si="279"/>
        <v>0</v>
      </c>
      <c r="Q414" s="27">
        <f t="shared" si="280"/>
        <v>28000</v>
      </c>
      <c r="R414" s="28">
        <f t="shared" si="281"/>
        <v>28000</v>
      </c>
      <c r="S414" s="89">
        <f t="shared" si="282"/>
        <v>4.9000000000000004</v>
      </c>
      <c r="T414" s="299">
        <f t="shared" si="283"/>
        <v>3.5</v>
      </c>
      <c r="U414" s="27">
        <f t="shared" si="284"/>
        <v>3.64</v>
      </c>
      <c r="V414" s="300">
        <f t="shared" si="285"/>
        <v>2.6459999999999999</v>
      </c>
      <c r="W414" s="27">
        <f t="shared" si="286"/>
        <v>1.5959999999999999</v>
      </c>
      <c r="X414" s="300">
        <f t="shared" si="287"/>
        <v>1.3041</v>
      </c>
      <c r="Y414" s="301">
        <f t="shared" si="290"/>
        <v>17.586100000000002</v>
      </c>
      <c r="Z414" s="301">
        <f t="shared" si="289"/>
        <v>3.6930810000000003</v>
      </c>
      <c r="AA414" s="263"/>
      <c r="AB414" s="263"/>
      <c r="AC414" s="263"/>
      <c r="AD414" s="263"/>
      <c r="AE414" s="263"/>
      <c r="AF414" s="263"/>
      <c r="AG414" s="267"/>
      <c r="AH414" s="263"/>
    </row>
    <row r="415" spans="1:34" s="2" customFormat="1">
      <c r="A415" s="153" t="s">
        <v>538</v>
      </c>
      <c r="B415" s="130" t="s">
        <v>608</v>
      </c>
      <c r="C415" s="21" t="s">
        <v>919</v>
      </c>
      <c r="D415" s="115"/>
      <c r="E415" s="20" t="s">
        <v>52</v>
      </c>
      <c r="F415" s="11" t="s">
        <v>81</v>
      </c>
      <c r="G415" s="127"/>
      <c r="H415" s="13"/>
      <c r="I415" s="12" t="s">
        <v>296</v>
      </c>
      <c r="J415" s="144" t="s">
        <v>712</v>
      </c>
      <c r="K415" s="89">
        <v>5105000</v>
      </c>
      <c r="L415" s="27">
        <v>0</v>
      </c>
      <c r="M415" s="28">
        <f t="shared" si="278"/>
        <v>5105000</v>
      </c>
      <c r="N415" s="98">
        <v>0</v>
      </c>
      <c r="O415" s="84">
        <v>0</v>
      </c>
      <c r="P415" s="89">
        <f t="shared" si="279"/>
        <v>5734000</v>
      </c>
      <c r="Q415" s="27">
        <f t="shared" si="280"/>
        <v>0</v>
      </c>
      <c r="R415" s="28">
        <f t="shared" si="281"/>
        <v>5734000</v>
      </c>
      <c r="S415" s="89">
        <f t="shared" si="282"/>
        <v>1003.4499999999999</v>
      </c>
      <c r="T415" s="299">
        <f t="shared" si="283"/>
        <v>716.75</v>
      </c>
      <c r="U415" s="27">
        <f t="shared" si="284"/>
        <v>745.42000000000007</v>
      </c>
      <c r="V415" s="300">
        <f t="shared" si="285"/>
        <v>541.86299999999994</v>
      </c>
      <c r="W415" s="27">
        <f t="shared" si="286"/>
        <v>326.83799999999997</v>
      </c>
      <c r="X415" s="300">
        <f t="shared" si="287"/>
        <v>267.06104999999997</v>
      </c>
      <c r="Y415" s="301">
        <f t="shared" si="290"/>
        <v>3601.3820499999997</v>
      </c>
      <c r="Z415" s="301">
        <f t="shared" si="289"/>
        <v>756.29023049999989</v>
      </c>
      <c r="AA415" s="263"/>
      <c r="AB415" s="263"/>
      <c r="AC415" s="263"/>
      <c r="AD415" s="263"/>
      <c r="AE415" s="263"/>
      <c r="AF415" s="263"/>
      <c r="AG415" s="267"/>
      <c r="AH415" s="263"/>
    </row>
    <row r="416" spans="1:34" s="2" customFormat="1">
      <c r="A416" s="153" t="s">
        <v>561</v>
      </c>
      <c r="B416" s="130" t="s">
        <v>563</v>
      </c>
      <c r="C416" s="21" t="s">
        <v>938</v>
      </c>
      <c r="D416" s="115"/>
      <c r="E416" s="20" t="s">
        <v>52</v>
      </c>
      <c r="F416" s="11" t="s">
        <v>81</v>
      </c>
      <c r="G416" s="127"/>
      <c r="H416" s="13"/>
      <c r="I416" s="12" t="s">
        <v>296</v>
      </c>
      <c r="J416" s="144" t="s">
        <v>712</v>
      </c>
      <c r="K416" s="89">
        <v>3982000</v>
      </c>
      <c r="L416" s="27">
        <v>0</v>
      </c>
      <c r="M416" s="28">
        <f t="shared" si="278"/>
        <v>3982000</v>
      </c>
      <c r="N416" s="98">
        <v>0</v>
      </c>
      <c r="O416" s="84">
        <v>0</v>
      </c>
      <c r="P416" s="89">
        <f t="shared" si="279"/>
        <v>4473000</v>
      </c>
      <c r="Q416" s="27">
        <f t="shared" si="280"/>
        <v>0</v>
      </c>
      <c r="R416" s="28">
        <f t="shared" si="281"/>
        <v>4473000</v>
      </c>
      <c r="S416" s="89">
        <f t="shared" si="282"/>
        <v>782.77499999999998</v>
      </c>
      <c r="T416" s="299">
        <f t="shared" si="283"/>
        <v>559.125</v>
      </c>
      <c r="U416" s="27">
        <f t="shared" si="284"/>
        <v>581.49</v>
      </c>
      <c r="V416" s="300">
        <f t="shared" si="285"/>
        <v>422.69849999999997</v>
      </c>
      <c r="W416" s="27">
        <f t="shared" si="286"/>
        <v>254.96100000000001</v>
      </c>
      <c r="X416" s="300">
        <f t="shared" si="287"/>
        <v>208.32997500000002</v>
      </c>
      <c r="Y416" s="301">
        <f t="shared" si="290"/>
        <v>2809.3794750000002</v>
      </c>
      <c r="Z416" s="301">
        <f t="shared" si="289"/>
        <v>589.96968975000004</v>
      </c>
      <c r="AA416" s="263"/>
      <c r="AB416" s="263"/>
      <c r="AC416" s="263"/>
      <c r="AD416" s="263"/>
      <c r="AE416" s="263"/>
      <c r="AF416" s="263"/>
      <c r="AG416" s="267"/>
      <c r="AH416" s="263"/>
    </row>
    <row r="417" spans="1:34" s="2" customFormat="1">
      <c r="A417" s="153" t="s">
        <v>562</v>
      </c>
      <c r="B417" s="130" t="s">
        <v>614</v>
      </c>
      <c r="C417" s="21" t="s">
        <v>938</v>
      </c>
      <c r="D417" s="115"/>
      <c r="E417" s="20" t="s">
        <v>52</v>
      </c>
      <c r="F417" s="11" t="s">
        <v>81</v>
      </c>
      <c r="G417" s="127"/>
      <c r="H417" s="13"/>
      <c r="I417" s="12" t="s">
        <v>296</v>
      </c>
      <c r="J417" s="144" t="s">
        <v>712</v>
      </c>
      <c r="K417" s="89">
        <v>2780000</v>
      </c>
      <c r="L417" s="27">
        <v>209000</v>
      </c>
      <c r="M417" s="28">
        <f t="shared" si="278"/>
        <v>2989000</v>
      </c>
      <c r="N417" s="98">
        <v>0</v>
      </c>
      <c r="O417" s="84">
        <v>0</v>
      </c>
      <c r="P417" s="89">
        <f t="shared" si="279"/>
        <v>3123000</v>
      </c>
      <c r="Q417" s="27">
        <f t="shared" si="280"/>
        <v>243000</v>
      </c>
      <c r="R417" s="28">
        <f t="shared" si="281"/>
        <v>3366000</v>
      </c>
      <c r="S417" s="89">
        <f t="shared" si="282"/>
        <v>589.04999999999995</v>
      </c>
      <c r="T417" s="299">
        <f t="shared" si="283"/>
        <v>420.75</v>
      </c>
      <c r="U417" s="27">
        <f t="shared" si="284"/>
        <v>437.58000000000004</v>
      </c>
      <c r="V417" s="300">
        <f t="shared" si="285"/>
        <v>318.08700000000005</v>
      </c>
      <c r="W417" s="27">
        <f t="shared" si="286"/>
        <v>191.86199999999997</v>
      </c>
      <c r="X417" s="300">
        <f t="shared" si="287"/>
        <v>156.77144999999999</v>
      </c>
      <c r="Y417" s="301">
        <f t="shared" si="290"/>
        <v>2114.1004500000004</v>
      </c>
      <c r="Z417" s="301">
        <f t="shared" si="289"/>
        <v>443.96109450000006</v>
      </c>
      <c r="AA417" s="263"/>
      <c r="AB417" s="263"/>
      <c r="AC417" s="263"/>
      <c r="AD417" s="263"/>
      <c r="AE417" s="263"/>
      <c r="AF417" s="263"/>
      <c r="AG417" s="263"/>
      <c r="AH417" s="263"/>
    </row>
    <row r="418" spans="1:34" s="2" customFormat="1" ht="15">
      <c r="A418" s="153" t="s">
        <v>564</v>
      </c>
      <c r="B418" s="130" t="s">
        <v>597</v>
      </c>
      <c r="C418" s="21" t="s">
        <v>938</v>
      </c>
      <c r="D418" s="115"/>
      <c r="E418" s="20" t="s">
        <v>52</v>
      </c>
      <c r="F418" s="11" t="s">
        <v>81</v>
      </c>
      <c r="G418" s="127"/>
      <c r="H418" s="13"/>
      <c r="I418" s="128" t="s">
        <v>296</v>
      </c>
      <c r="J418" s="144" t="s">
        <v>712</v>
      </c>
      <c r="K418" s="89">
        <v>2980000</v>
      </c>
      <c r="L418" s="27">
        <v>0</v>
      </c>
      <c r="M418" s="28">
        <f t="shared" si="278"/>
        <v>2980000</v>
      </c>
      <c r="N418" s="98">
        <v>0</v>
      </c>
      <c r="O418" s="84">
        <v>0</v>
      </c>
      <c r="P418" s="89">
        <f t="shared" si="279"/>
        <v>3348000</v>
      </c>
      <c r="Q418" s="27">
        <f t="shared" si="280"/>
        <v>0</v>
      </c>
      <c r="R418" s="28">
        <f t="shared" si="281"/>
        <v>3348000</v>
      </c>
      <c r="S418" s="89">
        <f t="shared" si="282"/>
        <v>585.9</v>
      </c>
      <c r="T418" s="299">
        <f t="shared" si="283"/>
        <v>418.5</v>
      </c>
      <c r="U418" s="27">
        <f t="shared" si="284"/>
        <v>435.24</v>
      </c>
      <c r="V418" s="300">
        <f t="shared" si="285"/>
        <v>316.38600000000002</v>
      </c>
      <c r="W418" s="27">
        <f t="shared" si="286"/>
        <v>190.83599999999998</v>
      </c>
      <c r="X418" s="300">
        <f t="shared" si="287"/>
        <v>155.9331</v>
      </c>
      <c r="Y418" s="301">
        <f t="shared" si="290"/>
        <v>2102.7950999999998</v>
      </c>
      <c r="Z418" s="301">
        <f t="shared" si="289"/>
        <v>441.58697099999995</v>
      </c>
      <c r="AA418" s="264"/>
      <c r="AB418" s="264"/>
      <c r="AC418" s="264"/>
      <c r="AD418" s="264"/>
      <c r="AE418" s="264"/>
      <c r="AF418" s="264"/>
      <c r="AG418" s="264"/>
      <c r="AH418" s="264"/>
    </row>
    <row r="419" spans="1:34" s="2" customFormat="1">
      <c r="A419" s="153" t="s">
        <v>565</v>
      </c>
      <c r="B419" s="21" t="s">
        <v>566</v>
      </c>
      <c r="C419" s="21" t="s">
        <v>972</v>
      </c>
      <c r="D419" s="115"/>
      <c r="E419" s="20" t="s">
        <v>52</v>
      </c>
      <c r="F419" s="11" t="s">
        <v>81</v>
      </c>
      <c r="G419" s="127"/>
      <c r="H419" s="13"/>
      <c r="I419" s="12" t="s">
        <v>79</v>
      </c>
      <c r="J419" s="144" t="s">
        <v>712</v>
      </c>
      <c r="K419" s="89">
        <v>2946000</v>
      </c>
      <c r="L419" s="27">
        <v>229000</v>
      </c>
      <c r="M419" s="28">
        <f t="shared" si="278"/>
        <v>3175000</v>
      </c>
      <c r="N419" s="98">
        <v>0</v>
      </c>
      <c r="O419" s="84">
        <v>0</v>
      </c>
      <c r="P419" s="89">
        <f t="shared" si="279"/>
        <v>3309000</v>
      </c>
      <c r="Q419" s="27">
        <f t="shared" si="280"/>
        <v>267000</v>
      </c>
      <c r="R419" s="28">
        <f t="shared" si="281"/>
        <v>3576000</v>
      </c>
      <c r="S419" s="89">
        <f t="shared" si="282"/>
        <v>625.79999999999995</v>
      </c>
      <c r="T419" s="299">
        <f t="shared" si="283"/>
        <v>447</v>
      </c>
      <c r="U419" s="27">
        <f t="shared" si="284"/>
        <v>464.88000000000005</v>
      </c>
      <c r="V419" s="300">
        <f t="shared" si="285"/>
        <v>337.93200000000002</v>
      </c>
      <c r="W419" s="27">
        <f t="shared" si="286"/>
        <v>203.83199999999999</v>
      </c>
      <c r="X419" s="300">
        <f t="shared" si="287"/>
        <v>166.5522</v>
      </c>
      <c r="Y419" s="301">
        <f t="shared" si="290"/>
        <v>2245.9962</v>
      </c>
      <c r="Z419" s="301">
        <f t="shared" si="289"/>
        <v>471.65920199999999</v>
      </c>
      <c r="AA419" s="263"/>
      <c r="AB419" s="263"/>
      <c r="AC419" s="263"/>
      <c r="AD419" s="263"/>
      <c r="AE419" s="263"/>
      <c r="AF419" s="263"/>
      <c r="AG419" s="263"/>
      <c r="AH419" s="263"/>
    </row>
    <row r="420" spans="1:34" s="2" customFormat="1" ht="18">
      <c r="A420" s="153" t="s">
        <v>567</v>
      </c>
      <c r="B420" s="21" t="s">
        <v>568</v>
      </c>
      <c r="C420" s="21" t="s">
        <v>938</v>
      </c>
      <c r="D420" s="115"/>
      <c r="E420" s="20" t="s">
        <v>52</v>
      </c>
      <c r="F420" s="11" t="s">
        <v>81</v>
      </c>
      <c r="G420" s="127"/>
      <c r="H420" s="13"/>
      <c r="I420" s="12" t="s">
        <v>569</v>
      </c>
      <c r="J420" s="144" t="s">
        <v>712</v>
      </c>
      <c r="K420" s="89">
        <v>787000</v>
      </c>
      <c r="L420" s="27">
        <v>76000</v>
      </c>
      <c r="M420" s="28">
        <f t="shared" si="278"/>
        <v>863000</v>
      </c>
      <c r="N420" s="98">
        <v>0</v>
      </c>
      <c r="O420" s="84">
        <v>0</v>
      </c>
      <c r="P420" s="89">
        <f t="shared" si="279"/>
        <v>884000</v>
      </c>
      <c r="Q420" s="27">
        <f t="shared" si="280"/>
        <v>89000</v>
      </c>
      <c r="R420" s="28">
        <f t="shared" si="281"/>
        <v>973000</v>
      </c>
      <c r="S420" s="89">
        <f t="shared" si="282"/>
        <v>170.27500000000001</v>
      </c>
      <c r="T420" s="299">
        <f t="shared" si="283"/>
        <v>121.625</v>
      </c>
      <c r="U420" s="27">
        <f t="shared" si="284"/>
        <v>126.49000000000001</v>
      </c>
      <c r="V420" s="300">
        <f t="shared" si="285"/>
        <v>91.948499999999981</v>
      </c>
      <c r="W420" s="27">
        <f t="shared" si="286"/>
        <v>55.461000000000006</v>
      </c>
      <c r="X420" s="300">
        <f t="shared" si="287"/>
        <v>45.317474999999995</v>
      </c>
      <c r="Y420" s="301">
        <f t="shared" si="290"/>
        <v>611.11697499999991</v>
      </c>
      <c r="Z420" s="301">
        <f t="shared" si="289"/>
        <v>128.33456474999997</v>
      </c>
      <c r="AA420" s="265"/>
      <c r="AB420" s="265"/>
      <c r="AC420" s="265"/>
      <c r="AD420" s="265"/>
      <c r="AE420" s="265"/>
      <c r="AF420" s="265"/>
      <c r="AG420" s="265"/>
      <c r="AH420" s="265"/>
    </row>
    <row r="421" spans="1:34" s="2" customFormat="1">
      <c r="A421" s="153" t="s">
        <v>567</v>
      </c>
      <c r="B421" s="130" t="s">
        <v>598</v>
      </c>
      <c r="C421" s="21" t="s">
        <v>938</v>
      </c>
      <c r="D421" s="115"/>
      <c r="E421" s="20" t="s">
        <v>80</v>
      </c>
      <c r="F421" s="11" t="s">
        <v>81</v>
      </c>
      <c r="G421" s="127"/>
      <c r="H421" s="13"/>
      <c r="I421" s="12" t="s">
        <v>79</v>
      </c>
      <c r="J421" s="144" t="s">
        <v>712</v>
      </c>
      <c r="K421" s="89">
        <v>5753000</v>
      </c>
      <c r="L421" s="27">
        <v>324000</v>
      </c>
      <c r="M421" s="28">
        <f t="shared" si="278"/>
        <v>6077000</v>
      </c>
      <c r="N421" s="98">
        <v>0</v>
      </c>
      <c r="O421" s="84">
        <v>0</v>
      </c>
      <c r="P421" s="89">
        <f t="shared" si="279"/>
        <v>6462000</v>
      </c>
      <c r="Q421" s="27">
        <f t="shared" si="280"/>
        <v>377000</v>
      </c>
      <c r="R421" s="28">
        <f t="shared" si="281"/>
        <v>6839000</v>
      </c>
      <c r="S421" s="89">
        <f t="shared" si="282"/>
        <v>1196.825</v>
      </c>
      <c r="T421" s="299">
        <f t="shared" si="283"/>
        <v>854.875</v>
      </c>
      <c r="U421" s="27">
        <f t="shared" si="284"/>
        <v>889.07000000000016</v>
      </c>
      <c r="V421" s="300">
        <f t="shared" si="285"/>
        <v>646.28550000000007</v>
      </c>
      <c r="W421" s="27">
        <f t="shared" si="286"/>
        <v>389.82299999999998</v>
      </c>
      <c r="X421" s="300">
        <f t="shared" si="287"/>
        <v>318.52642500000002</v>
      </c>
      <c r="Y421" s="301">
        <f t="shared" si="290"/>
        <v>4295.4049249999998</v>
      </c>
      <c r="Z421" s="301">
        <f t="shared" si="289"/>
        <v>902.03503424999997</v>
      </c>
      <c r="AA421" s="262"/>
      <c r="AB421" s="262"/>
      <c r="AC421" s="262"/>
      <c r="AD421" s="262"/>
      <c r="AE421" s="262"/>
      <c r="AF421" s="262"/>
      <c r="AG421" s="262"/>
      <c r="AH421" s="262"/>
    </row>
    <row r="422" spans="1:34" s="2" customFormat="1" ht="13.5" thickBot="1">
      <c r="A422" s="156" t="s">
        <v>27</v>
      </c>
      <c r="B422" s="91"/>
      <c r="C422" s="91"/>
      <c r="D422" s="91"/>
      <c r="E422" s="92"/>
      <c r="F422" s="92"/>
      <c r="G422" s="93"/>
      <c r="H422" s="93"/>
      <c r="I422" s="93"/>
      <c r="J422" s="93"/>
      <c r="K422" s="96">
        <f>SUM(K386:K421)</f>
        <v>70998000</v>
      </c>
      <c r="L422" s="94">
        <f>SUM(L386:L421)</f>
        <v>5300000</v>
      </c>
      <c r="M422" s="94">
        <f>SUM(M386:M421)</f>
        <v>76298000</v>
      </c>
      <c r="N422" s="97">
        <f t="shared" ref="N422:O422" si="291">SUM(N386:N421)</f>
        <v>0</v>
      </c>
      <c r="O422" s="94">
        <f t="shared" si="291"/>
        <v>0</v>
      </c>
      <c r="P422" s="96">
        <f>SUM(P386:P421)</f>
        <v>79759000</v>
      </c>
      <c r="Q422" s="94">
        <f>SUM(Q386:Q421)</f>
        <v>6173000</v>
      </c>
      <c r="R422" s="94">
        <f>SUM(R386:R421)</f>
        <v>85932000</v>
      </c>
      <c r="S422" s="97">
        <f t="shared" ref="S422:X422" si="292">SUM(S386:S421)</f>
        <v>15038.099999999999</v>
      </c>
      <c r="T422" s="302">
        <f t="shared" si="292"/>
        <v>10741.5</v>
      </c>
      <c r="U422" s="303">
        <f t="shared" si="292"/>
        <v>11171.159999999998</v>
      </c>
      <c r="V422" s="303">
        <f t="shared" si="292"/>
        <v>8120.5740000000005</v>
      </c>
      <c r="W422" s="303">
        <f t="shared" si="292"/>
        <v>4898.1240000000016</v>
      </c>
      <c r="X422" s="303">
        <f t="shared" si="292"/>
        <v>4002.2829000000006</v>
      </c>
      <c r="Y422" s="302">
        <f>SUM(Y386:Y421)</f>
        <v>53971.740899999997</v>
      </c>
      <c r="Z422" s="302">
        <f>SUM(Z386:Z421)</f>
        <v>11334.065589000002</v>
      </c>
      <c r="AA422" s="262"/>
      <c r="AB422" s="262"/>
      <c r="AC422" s="262"/>
      <c r="AD422" s="262"/>
      <c r="AE422" s="262"/>
      <c r="AF422" s="262"/>
      <c r="AG422" s="262"/>
      <c r="AH422" s="262"/>
    </row>
    <row r="423" spans="1:34" s="23" customFormat="1" ht="21.75" thickTop="1" thickBot="1">
      <c r="A423" s="369" t="s">
        <v>570</v>
      </c>
      <c r="B423" s="369"/>
      <c r="C423" s="44"/>
      <c r="D423" s="44"/>
      <c r="E423" s="45"/>
      <c r="F423" s="45"/>
      <c r="G423" s="46"/>
      <c r="H423" s="46"/>
      <c r="I423" s="46"/>
      <c r="J423" s="46"/>
      <c r="K423" s="108">
        <f t="shared" ref="K423:Z423" si="293">K342+K346+K422+K384</f>
        <v>179846000</v>
      </c>
      <c r="L423" s="109">
        <f t="shared" si="293"/>
        <v>16388000</v>
      </c>
      <c r="M423" s="109">
        <f t="shared" si="293"/>
        <v>196234000</v>
      </c>
      <c r="N423" s="108">
        <f t="shared" si="293"/>
        <v>0</v>
      </c>
      <c r="O423" s="109">
        <f t="shared" si="293"/>
        <v>0</v>
      </c>
      <c r="P423" s="108">
        <f t="shared" si="293"/>
        <v>202035000</v>
      </c>
      <c r="Q423" s="109">
        <f t="shared" si="293"/>
        <v>19077000</v>
      </c>
      <c r="R423" s="109">
        <f t="shared" si="293"/>
        <v>221112000</v>
      </c>
      <c r="S423" s="108">
        <f t="shared" si="293"/>
        <v>38694.6</v>
      </c>
      <c r="T423" s="109">
        <f t="shared" si="293"/>
        <v>27639</v>
      </c>
      <c r="U423" s="109">
        <f t="shared" si="293"/>
        <v>28744.559999999998</v>
      </c>
      <c r="V423" s="109">
        <f t="shared" si="293"/>
        <v>20895.084000000003</v>
      </c>
      <c r="W423" s="109">
        <f t="shared" si="293"/>
        <v>12603.384</v>
      </c>
      <c r="X423" s="109">
        <f t="shared" si="293"/>
        <v>10298.2914</v>
      </c>
      <c r="Y423" s="310">
        <f t="shared" si="293"/>
        <v>138874.91940000001</v>
      </c>
      <c r="Z423" s="310">
        <f t="shared" si="293"/>
        <v>29163.733074</v>
      </c>
      <c r="AA423" s="1"/>
      <c r="AB423" s="1"/>
      <c r="AC423" s="1"/>
      <c r="AD423" s="1"/>
      <c r="AE423" s="1"/>
      <c r="AF423" s="1"/>
      <c r="AG423" s="1"/>
      <c r="AH423" s="1"/>
    </row>
    <row r="424" spans="1:34" s="2" customFormat="1" ht="13.5" customHeight="1" thickTop="1">
      <c r="A424" s="14"/>
      <c r="B424" s="17"/>
      <c r="C424" s="17"/>
      <c r="D424" s="17"/>
      <c r="E424" s="15"/>
      <c r="F424" s="15"/>
      <c r="G424" s="16"/>
      <c r="H424" s="18"/>
      <c r="I424" s="18"/>
      <c r="J424" s="18"/>
      <c r="K424" s="25"/>
      <c r="L424" s="29"/>
      <c r="M424" s="30"/>
      <c r="N424" s="85"/>
      <c r="O424" s="85"/>
      <c r="P424" s="25"/>
      <c r="Q424" s="29"/>
      <c r="R424" s="30"/>
      <c r="S424" s="305"/>
      <c r="T424" s="305"/>
      <c r="U424" s="305"/>
      <c r="V424" s="305"/>
      <c r="W424" s="305"/>
      <c r="X424" s="305"/>
      <c r="Y424" s="306"/>
      <c r="Z424" s="306"/>
      <c r="AA424" s="1"/>
      <c r="AB424" s="1"/>
      <c r="AC424" s="1"/>
      <c r="AD424" s="1"/>
      <c r="AE424" s="1"/>
      <c r="AF424" s="1"/>
      <c r="AG424" s="1"/>
      <c r="AH424" s="1"/>
    </row>
    <row r="425" spans="1:34" s="24" customFormat="1" ht="19.5" thickBot="1">
      <c r="A425" s="137" t="s">
        <v>571</v>
      </c>
      <c r="B425" s="40"/>
      <c r="C425" s="40"/>
      <c r="D425" s="40"/>
      <c r="E425" s="41"/>
      <c r="F425" s="41"/>
      <c r="G425" s="42"/>
      <c r="H425" s="42"/>
      <c r="I425" s="42"/>
      <c r="J425" s="42"/>
      <c r="K425" s="43">
        <f t="shared" ref="K425:Z425" si="294">K332+K423</f>
        <v>581323000</v>
      </c>
      <c r="L425" s="43">
        <f t="shared" si="294"/>
        <v>67972000</v>
      </c>
      <c r="M425" s="43">
        <f t="shared" si="294"/>
        <v>641613000</v>
      </c>
      <c r="N425" s="43">
        <f t="shared" si="294"/>
        <v>0</v>
      </c>
      <c r="O425" s="43">
        <f t="shared" si="294"/>
        <v>0</v>
      </c>
      <c r="P425" s="43">
        <f t="shared" si="294"/>
        <v>643494000</v>
      </c>
      <c r="Q425" s="43">
        <f t="shared" si="294"/>
        <v>79087000</v>
      </c>
      <c r="R425" s="43">
        <f t="shared" si="294"/>
        <v>731878000</v>
      </c>
      <c r="S425" s="43">
        <f t="shared" si="294"/>
        <v>128078.65</v>
      </c>
      <c r="T425" s="43">
        <f t="shared" si="294"/>
        <v>91484.75</v>
      </c>
      <c r="U425" s="43">
        <f t="shared" si="294"/>
        <v>95144.140000000029</v>
      </c>
      <c r="V425" s="43">
        <f t="shared" si="294"/>
        <v>69162.471000000005</v>
      </c>
      <c r="W425" s="43">
        <f t="shared" si="294"/>
        <v>41717.046000000002</v>
      </c>
      <c r="X425" s="43">
        <f t="shared" si="294"/>
        <v>34087.217849999994</v>
      </c>
      <c r="Y425" s="311">
        <f t="shared" si="294"/>
        <v>459674.27484999993</v>
      </c>
      <c r="Z425" s="311">
        <f t="shared" si="294"/>
        <v>96531.597718500008</v>
      </c>
      <c r="AA425" s="1"/>
      <c r="AB425" s="1"/>
      <c r="AC425" s="1"/>
      <c r="AD425" s="1"/>
      <c r="AE425" s="1"/>
      <c r="AF425" s="1"/>
      <c r="AG425" s="1"/>
      <c r="AH425" s="1"/>
    </row>
    <row r="426" spans="1:34" ht="13.5" thickTop="1">
      <c r="A426" s="138"/>
      <c r="AH426" s="1"/>
    </row>
    <row r="427" spans="1:34">
      <c r="A427" s="139"/>
      <c r="AH427" s="1"/>
    </row>
    <row r="428" spans="1:34">
      <c r="A428" s="139"/>
      <c r="AH428" s="1"/>
    </row>
    <row r="429" spans="1:34">
      <c r="A429" s="139"/>
      <c r="AH429" s="1"/>
    </row>
    <row r="430" spans="1:34">
      <c r="A430" s="139"/>
      <c r="AH430" s="1"/>
    </row>
    <row r="431" spans="1:34">
      <c r="A431" s="139"/>
      <c r="AH431" s="1"/>
    </row>
    <row r="432" spans="1:34">
      <c r="A432" s="139"/>
      <c r="AH432" s="1"/>
    </row>
    <row r="433" spans="1:34">
      <c r="A433" s="139"/>
      <c r="AH433" s="1"/>
    </row>
    <row r="434" spans="1:34">
      <c r="A434" s="139"/>
      <c r="AA434" s="3"/>
      <c r="AB434" s="3"/>
      <c r="AC434" s="3"/>
      <c r="AD434" s="3"/>
      <c r="AE434" s="3"/>
      <c r="AF434" s="3"/>
      <c r="AG434" s="3"/>
      <c r="AH434" s="3"/>
    </row>
    <row r="435" spans="1:34">
      <c r="A435" s="139"/>
      <c r="AA435" s="3"/>
      <c r="AB435" s="3"/>
      <c r="AC435" s="3"/>
      <c r="AD435" s="3"/>
      <c r="AE435" s="3"/>
      <c r="AF435" s="3"/>
      <c r="AG435" s="3"/>
      <c r="AH435" s="3"/>
    </row>
    <row r="436" spans="1:34">
      <c r="A436" s="139"/>
      <c r="AA436" s="3"/>
      <c r="AB436" s="3"/>
      <c r="AC436" s="3"/>
      <c r="AD436" s="3"/>
      <c r="AE436" s="3"/>
      <c r="AF436" s="3"/>
      <c r="AG436" s="3"/>
      <c r="AH436" s="3"/>
    </row>
    <row r="437" spans="1:34">
      <c r="A437" s="139"/>
      <c r="AA437" s="3"/>
      <c r="AB437" s="3"/>
      <c r="AC437" s="3"/>
      <c r="AD437" s="3"/>
      <c r="AE437" s="3"/>
      <c r="AF437" s="3"/>
      <c r="AG437" s="3"/>
      <c r="AH437" s="3"/>
    </row>
    <row r="438" spans="1:34">
      <c r="A438" s="139"/>
      <c r="AA438" s="3"/>
      <c r="AB438" s="3"/>
      <c r="AC438" s="3"/>
      <c r="AD438" s="3"/>
      <c r="AE438" s="3"/>
      <c r="AF438" s="3"/>
      <c r="AG438" s="3"/>
      <c r="AH438" s="3"/>
    </row>
    <row r="439" spans="1:34" s="3" customFormat="1">
      <c r="A439" s="139"/>
      <c r="E439" s="4"/>
      <c r="F439" s="4"/>
      <c r="G439" s="5"/>
      <c r="H439" s="5"/>
      <c r="I439" s="5"/>
      <c r="J439" s="5"/>
      <c r="K439" s="5"/>
      <c r="L439" s="5"/>
      <c r="M439" s="5"/>
      <c r="N439" s="78"/>
      <c r="O439" s="78"/>
      <c r="P439" s="54"/>
      <c r="Q439" s="54"/>
      <c r="R439" s="30"/>
      <c r="S439" s="314"/>
      <c r="T439" s="314"/>
      <c r="U439" s="314"/>
      <c r="V439" s="314"/>
      <c r="W439" s="314"/>
      <c r="X439" s="314"/>
      <c r="Y439" s="315"/>
    </row>
    <row r="440" spans="1:34" s="3" customFormat="1">
      <c r="A440" s="139"/>
      <c r="E440" s="4"/>
      <c r="F440" s="4"/>
      <c r="G440" s="5"/>
      <c r="H440" s="5"/>
      <c r="I440" s="5"/>
      <c r="J440" s="5"/>
      <c r="K440" s="5"/>
      <c r="L440" s="5"/>
      <c r="M440" s="5"/>
      <c r="N440" s="78"/>
      <c r="O440" s="78"/>
      <c r="P440" s="54"/>
      <c r="Q440" s="54"/>
      <c r="R440" s="30"/>
      <c r="S440" s="314"/>
      <c r="T440" s="314"/>
      <c r="U440" s="314"/>
      <c r="V440" s="314"/>
      <c r="W440" s="314"/>
      <c r="X440" s="314"/>
      <c r="Y440" s="315"/>
    </row>
    <row r="441" spans="1:34" s="3" customFormat="1">
      <c r="A441" s="139"/>
      <c r="E441" s="4"/>
      <c r="F441" s="4"/>
      <c r="G441" s="5"/>
      <c r="H441" s="5"/>
      <c r="I441" s="5"/>
      <c r="J441" s="5"/>
      <c r="K441" s="5"/>
      <c r="L441" s="5"/>
      <c r="M441" s="5"/>
      <c r="N441" s="78"/>
      <c r="O441" s="78"/>
      <c r="P441" s="54"/>
      <c r="Q441" s="54"/>
      <c r="R441" s="30"/>
      <c r="S441" s="314"/>
      <c r="T441" s="314"/>
      <c r="U441" s="314"/>
      <c r="V441" s="314"/>
      <c r="W441" s="314"/>
      <c r="X441" s="314"/>
      <c r="Y441" s="315"/>
    </row>
    <row r="442" spans="1:34" s="3" customFormat="1">
      <c r="A442" s="139"/>
      <c r="E442" s="4"/>
      <c r="F442" s="4"/>
      <c r="G442" s="5"/>
      <c r="H442" s="5"/>
      <c r="I442" s="5"/>
      <c r="J442" s="5"/>
      <c r="K442" s="5"/>
      <c r="L442" s="5"/>
      <c r="M442" s="5"/>
      <c r="N442" s="78"/>
      <c r="O442" s="78"/>
      <c r="P442" s="54"/>
      <c r="Q442" s="54"/>
      <c r="R442" s="30"/>
      <c r="S442" s="314"/>
      <c r="T442" s="314"/>
      <c r="U442" s="314"/>
      <c r="V442" s="314"/>
      <c r="W442" s="314"/>
      <c r="X442" s="314"/>
      <c r="Y442" s="315"/>
    </row>
    <row r="443" spans="1:34" s="3" customFormat="1">
      <c r="A443" s="139"/>
      <c r="E443" s="4"/>
      <c r="F443" s="4"/>
      <c r="G443" s="5"/>
      <c r="H443" s="5"/>
      <c r="I443" s="5"/>
      <c r="J443" s="5"/>
      <c r="K443" s="5"/>
      <c r="L443" s="5"/>
      <c r="M443" s="5"/>
      <c r="N443" s="78"/>
      <c r="O443" s="78"/>
      <c r="P443" s="54"/>
      <c r="Q443" s="54"/>
      <c r="R443" s="30"/>
      <c r="S443" s="314"/>
      <c r="T443" s="314"/>
      <c r="U443" s="314"/>
      <c r="V443" s="314"/>
      <c r="W443" s="314"/>
      <c r="X443" s="314"/>
      <c r="Y443" s="315"/>
    </row>
    <row r="444" spans="1:34" s="3" customFormat="1">
      <c r="A444" s="139"/>
      <c r="E444" s="4"/>
      <c r="F444" s="4"/>
      <c r="G444" s="5"/>
      <c r="H444" s="5"/>
      <c r="I444" s="5"/>
      <c r="J444" s="5"/>
      <c r="K444" s="5"/>
      <c r="L444" s="5"/>
      <c r="M444" s="5"/>
      <c r="N444" s="78"/>
      <c r="O444" s="78"/>
      <c r="P444" s="54"/>
      <c r="Q444" s="54"/>
      <c r="R444" s="30"/>
      <c r="S444" s="314"/>
      <c r="T444" s="314"/>
      <c r="U444" s="314"/>
      <c r="V444" s="314"/>
      <c r="W444" s="314"/>
      <c r="X444" s="314"/>
      <c r="Y444" s="315"/>
    </row>
    <row r="445" spans="1:34" s="3" customFormat="1">
      <c r="A445" s="139"/>
      <c r="E445" s="4"/>
      <c r="F445" s="4"/>
      <c r="G445" s="5"/>
      <c r="H445" s="5"/>
      <c r="I445" s="5"/>
      <c r="J445" s="5"/>
      <c r="K445" s="5"/>
      <c r="L445" s="5"/>
      <c r="M445" s="5"/>
      <c r="N445" s="78"/>
      <c r="O445" s="78"/>
      <c r="P445" s="54"/>
      <c r="Q445" s="54"/>
      <c r="R445" s="30"/>
      <c r="S445" s="314"/>
      <c r="T445" s="314"/>
      <c r="U445" s="314"/>
      <c r="V445" s="314"/>
      <c r="W445" s="314"/>
      <c r="X445" s="314"/>
      <c r="Y445" s="315"/>
    </row>
    <row r="446" spans="1:34" s="3" customFormat="1">
      <c r="A446" s="139"/>
      <c r="E446" s="4"/>
      <c r="F446" s="4"/>
      <c r="G446" s="5"/>
      <c r="H446" s="5"/>
      <c r="I446" s="5"/>
      <c r="J446" s="5"/>
      <c r="K446" s="5"/>
      <c r="L446" s="5"/>
      <c r="M446" s="5"/>
      <c r="N446" s="78"/>
      <c r="O446" s="78"/>
      <c r="P446" s="54"/>
      <c r="Q446" s="54"/>
      <c r="R446" s="30"/>
      <c r="S446" s="314"/>
      <c r="T446" s="314"/>
      <c r="U446" s="314"/>
      <c r="V446" s="314"/>
      <c r="W446" s="314"/>
      <c r="X446" s="314"/>
      <c r="Y446" s="315"/>
    </row>
    <row r="447" spans="1:34" s="3" customFormat="1">
      <c r="A447" s="139"/>
      <c r="E447" s="4"/>
      <c r="F447" s="4"/>
      <c r="G447" s="5"/>
      <c r="H447" s="5"/>
      <c r="I447" s="5"/>
      <c r="J447" s="5"/>
      <c r="K447" s="5"/>
      <c r="L447" s="5"/>
      <c r="M447" s="5"/>
      <c r="N447" s="78"/>
      <c r="O447" s="78"/>
      <c r="P447" s="54"/>
      <c r="Q447" s="54"/>
      <c r="R447" s="30"/>
      <c r="S447" s="314"/>
      <c r="T447" s="314"/>
      <c r="U447" s="314"/>
      <c r="V447" s="314"/>
      <c r="W447" s="314"/>
      <c r="X447" s="314"/>
      <c r="Y447" s="315"/>
    </row>
    <row r="448" spans="1:34" s="3" customFormat="1">
      <c r="A448" s="139"/>
      <c r="E448" s="4"/>
      <c r="F448" s="4"/>
      <c r="G448" s="5"/>
      <c r="H448" s="5"/>
      <c r="I448" s="5"/>
      <c r="J448" s="5"/>
      <c r="K448" s="5"/>
      <c r="L448" s="5"/>
      <c r="M448" s="5"/>
      <c r="N448" s="78"/>
      <c r="O448" s="78"/>
      <c r="P448" s="54"/>
      <c r="Q448" s="54"/>
      <c r="R448" s="30"/>
      <c r="S448" s="314"/>
      <c r="T448" s="314"/>
      <c r="U448" s="314"/>
      <c r="V448" s="314"/>
      <c r="W448" s="314"/>
      <c r="X448" s="314"/>
      <c r="Y448" s="315"/>
    </row>
    <row r="449" spans="1:25" s="3" customFormat="1">
      <c r="A449" s="139"/>
      <c r="E449" s="4"/>
      <c r="F449" s="4"/>
      <c r="G449" s="5"/>
      <c r="H449" s="5"/>
      <c r="I449" s="5"/>
      <c r="J449" s="5"/>
      <c r="K449" s="5"/>
      <c r="L449" s="5"/>
      <c r="M449" s="5"/>
      <c r="N449" s="78"/>
      <c r="O449" s="78"/>
      <c r="P449" s="54"/>
      <c r="Q449" s="54"/>
      <c r="R449" s="30"/>
      <c r="S449" s="314"/>
      <c r="T449" s="314"/>
      <c r="U449" s="314"/>
      <c r="V449" s="314"/>
      <c r="W449" s="314"/>
      <c r="X449" s="314"/>
      <c r="Y449" s="315"/>
    </row>
    <row r="450" spans="1:25" s="3" customFormat="1">
      <c r="A450" s="139"/>
      <c r="E450" s="4"/>
      <c r="F450" s="4"/>
      <c r="G450" s="5"/>
      <c r="H450" s="5"/>
      <c r="I450" s="5"/>
      <c r="J450" s="5"/>
      <c r="K450" s="5"/>
      <c r="L450" s="5"/>
      <c r="M450" s="5"/>
      <c r="N450" s="78"/>
      <c r="O450" s="78"/>
      <c r="P450" s="54"/>
      <c r="Q450" s="54"/>
      <c r="R450" s="30"/>
      <c r="S450" s="314"/>
      <c r="T450" s="314"/>
      <c r="U450" s="314"/>
      <c r="V450" s="314"/>
      <c r="W450" s="314"/>
      <c r="X450" s="314"/>
      <c r="Y450" s="315"/>
    </row>
    <row r="451" spans="1:25" s="3" customFormat="1">
      <c r="A451" s="139"/>
      <c r="E451" s="4"/>
      <c r="F451" s="4"/>
      <c r="G451" s="5"/>
      <c r="H451" s="5"/>
      <c r="I451" s="5"/>
      <c r="J451" s="5"/>
      <c r="K451" s="5"/>
      <c r="L451" s="5"/>
      <c r="M451" s="5"/>
      <c r="N451" s="78"/>
      <c r="O451" s="78"/>
      <c r="P451" s="54"/>
      <c r="Q451" s="54"/>
      <c r="R451" s="30"/>
      <c r="S451" s="314"/>
      <c r="T451" s="314"/>
      <c r="U451" s="314"/>
      <c r="V451" s="314"/>
      <c r="W451" s="314"/>
      <c r="X451" s="314"/>
      <c r="Y451" s="315"/>
    </row>
    <row r="452" spans="1:25" s="3" customFormat="1">
      <c r="A452" s="139"/>
      <c r="E452" s="4"/>
      <c r="F452" s="4"/>
      <c r="G452" s="5"/>
      <c r="H452" s="5"/>
      <c r="I452" s="5"/>
      <c r="J452" s="5"/>
      <c r="K452" s="5"/>
      <c r="L452" s="5"/>
      <c r="M452" s="5"/>
      <c r="N452" s="78"/>
      <c r="O452" s="78"/>
      <c r="P452" s="54"/>
      <c r="Q452" s="54"/>
      <c r="R452" s="30"/>
      <c r="S452" s="314"/>
      <c r="T452" s="314"/>
      <c r="U452" s="314"/>
      <c r="V452" s="314"/>
      <c r="W452" s="314"/>
      <c r="X452" s="314"/>
      <c r="Y452" s="315"/>
    </row>
    <row r="453" spans="1:25" s="3" customFormat="1">
      <c r="A453" s="139"/>
      <c r="E453" s="4"/>
      <c r="F453" s="4"/>
      <c r="G453" s="5"/>
      <c r="H453" s="5"/>
      <c r="I453" s="5"/>
      <c r="J453" s="5"/>
      <c r="K453" s="5"/>
      <c r="L453" s="5"/>
      <c r="M453" s="5"/>
      <c r="N453" s="78"/>
      <c r="O453" s="78"/>
      <c r="P453" s="54"/>
      <c r="Q453" s="54"/>
      <c r="R453" s="30"/>
      <c r="S453" s="314"/>
      <c r="T453" s="314"/>
      <c r="U453" s="314"/>
      <c r="V453" s="314"/>
      <c r="W453" s="314"/>
      <c r="X453" s="314"/>
      <c r="Y453" s="315"/>
    </row>
    <row r="454" spans="1:25" s="3" customFormat="1">
      <c r="A454" s="139"/>
      <c r="E454" s="4"/>
      <c r="F454" s="4"/>
      <c r="G454" s="5"/>
      <c r="H454" s="5"/>
      <c r="I454" s="5"/>
      <c r="J454" s="5"/>
      <c r="K454" s="5"/>
      <c r="L454" s="5"/>
      <c r="M454" s="5"/>
      <c r="N454" s="78"/>
      <c r="O454" s="78"/>
      <c r="P454" s="54"/>
      <c r="Q454" s="54"/>
      <c r="R454" s="30"/>
      <c r="S454" s="314"/>
      <c r="T454" s="314"/>
      <c r="U454" s="314"/>
      <c r="V454" s="314"/>
      <c r="W454" s="314"/>
      <c r="X454" s="314"/>
      <c r="Y454" s="315"/>
    </row>
    <row r="455" spans="1:25" s="3" customFormat="1">
      <c r="A455" s="139"/>
      <c r="E455" s="4"/>
      <c r="F455" s="4"/>
      <c r="G455" s="5"/>
      <c r="H455" s="5"/>
      <c r="I455" s="5"/>
      <c r="J455" s="5"/>
      <c r="K455" s="5"/>
      <c r="L455" s="5"/>
      <c r="M455" s="5"/>
      <c r="N455" s="78"/>
      <c r="O455" s="78"/>
      <c r="P455" s="54"/>
      <c r="Q455" s="54"/>
      <c r="R455" s="30"/>
      <c r="S455" s="314"/>
      <c r="T455" s="314"/>
      <c r="U455" s="314"/>
      <c r="V455" s="314"/>
      <c r="W455" s="314"/>
      <c r="X455" s="314"/>
      <c r="Y455" s="315"/>
    </row>
    <row r="456" spans="1:25" s="3" customFormat="1">
      <c r="A456" s="139"/>
      <c r="E456" s="4"/>
      <c r="F456" s="4"/>
      <c r="G456" s="5"/>
      <c r="H456" s="5"/>
      <c r="I456" s="5"/>
      <c r="J456" s="5"/>
      <c r="K456" s="5"/>
      <c r="L456" s="5"/>
      <c r="M456" s="5"/>
      <c r="N456" s="78"/>
      <c r="O456" s="78"/>
      <c r="P456" s="54"/>
      <c r="Q456" s="54"/>
      <c r="R456" s="30"/>
      <c r="S456" s="314"/>
      <c r="T456" s="314"/>
      <c r="U456" s="314"/>
      <c r="V456" s="314"/>
      <c r="W456" s="314"/>
      <c r="X456" s="314"/>
      <c r="Y456" s="315"/>
    </row>
    <row r="457" spans="1:25" s="3" customFormat="1">
      <c r="A457" s="139"/>
      <c r="E457" s="4"/>
      <c r="F457" s="4"/>
      <c r="G457" s="5"/>
      <c r="H457" s="5"/>
      <c r="I457" s="5"/>
      <c r="J457" s="5"/>
      <c r="K457" s="5"/>
      <c r="L457" s="5"/>
      <c r="M457" s="5"/>
      <c r="N457" s="78"/>
      <c r="O457" s="78"/>
      <c r="P457" s="54"/>
      <c r="Q457" s="54"/>
      <c r="R457" s="30"/>
      <c r="S457" s="314"/>
      <c r="T457" s="314"/>
      <c r="U457" s="314"/>
      <c r="V457" s="314"/>
      <c r="W457" s="314"/>
      <c r="X457" s="314"/>
      <c r="Y457" s="315"/>
    </row>
    <row r="458" spans="1:25" s="3" customFormat="1">
      <c r="A458" s="139"/>
      <c r="E458" s="4"/>
      <c r="F458" s="4"/>
      <c r="G458" s="5"/>
      <c r="H458" s="5"/>
      <c r="I458" s="5"/>
      <c r="J458" s="5"/>
      <c r="K458" s="5"/>
      <c r="L458" s="5"/>
      <c r="M458" s="5"/>
      <c r="N458" s="78"/>
      <c r="O458" s="78"/>
      <c r="P458" s="54"/>
      <c r="Q458" s="54"/>
      <c r="R458" s="30"/>
      <c r="S458" s="314"/>
      <c r="T458" s="314"/>
      <c r="U458" s="314"/>
      <c r="V458" s="314"/>
      <c r="W458" s="314"/>
      <c r="X458" s="314"/>
      <c r="Y458" s="315"/>
    </row>
    <row r="459" spans="1:25" s="3" customFormat="1">
      <c r="A459" s="139"/>
      <c r="E459" s="4"/>
      <c r="F459" s="4"/>
      <c r="G459" s="5"/>
      <c r="H459" s="5"/>
      <c r="I459" s="5"/>
      <c r="J459" s="5"/>
      <c r="K459" s="5"/>
      <c r="L459" s="5"/>
      <c r="M459" s="5"/>
      <c r="N459" s="78"/>
      <c r="O459" s="78"/>
      <c r="P459" s="54"/>
      <c r="Q459" s="54"/>
      <c r="R459" s="30"/>
      <c r="S459" s="314"/>
      <c r="T459" s="314"/>
      <c r="U459" s="314"/>
      <c r="V459" s="314"/>
      <c r="W459" s="314"/>
      <c r="X459" s="314"/>
      <c r="Y459" s="315"/>
    </row>
    <row r="460" spans="1:25" s="3" customFormat="1">
      <c r="A460" s="139"/>
      <c r="E460" s="4"/>
      <c r="F460" s="4"/>
      <c r="G460" s="5"/>
      <c r="H460" s="5"/>
      <c r="I460" s="5"/>
      <c r="J460" s="5"/>
      <c r="K460" s="5"/>
      <c r="L460" s="5"/>
      <c r="M460" s="5"/>
      <c r="N460" s="78"/>
      <c r="O460" s="78"/>
      <c r="P460" s="54"/>
      <c r="Q460" s="54"/>
      <c r="R460" s="30"/>
      <c r="S460" s="314"/>
      <c r="T460" s="314"/>
      <c r="U460" s="314"/>
      <c r="V460" s="314"/>
      <c r="W460" s="314"/>
      <c r="X460" s="314"/>
      <c r="Y460" s="315"/>
    </row>
    <row r="461" spans="1:25" s="3" customFormat="1">
      <c r="A461" s="139"/>
      <c r="E461" s="4"/>
      <c r="F461" s="4"/>
      <c r="G461" s="5"/>
      <c r="H461" s="5"/>
      <c r="I461" s="5"/>
      <c r="J461" s="5"/>
      <c r="K461" s="5"/>
      <c r="L461" s="5"/>
      <c r="M461" s="5"/>
      <c r="N461" s="78"/>
      <c r="O461" s="78"/>
      <c r="P461" s="54"/>
      <c r="Q461" s="54"/>
      <c r="R461" s="30"/>
      <c r="S461" s="314"/>
      <c r="T461" s="314"/>
      <c r="U461" s="314"/>
      <c r="V461" s="314"/>
      <c r="W461" s="314"/>
      <c r="X461" s="314"/>
      <c r="Y461" s="315"/>
    </row>
    <row r="462" spans="1:25" s="3" customFormat="1">
      <c r="A462" s="139"/>
      <c r="E462" s="4"/>
      <c r="F462" s="4"/>
      <c r="G462" s="5"/>
      <c r="H462" s="5"/>
      <c r="I462" s="5"/>
      <c r="J462" s="5"/>
      <c r="K462" s="5"/>
      <c r="L462" s="5"/>
      <c r="M462" s="5"/>
      <c r="N462" s="78"/>
      <c r="O462" s="78"/>
      <c r="P462" s="54"/>
      <c r="Q462" s="54"/>
      <c r="R462" s="30"/>
      <c r="S462" s="314"/>
      <c r="T462" s="314"/>
      <c r="U462" s="314"/>
      <c r="V462" s="314"/>
      <c r="W462" s="314"/>
      <c r="X462" s="314"/>
      <c r="Y462" s="315"/>
    </row>
    <row r="463" spans="1:25" s="3" customFormat="1">
      <c r="A463" s="139"/>
      <c r="E463" s="4"/>
      <c r="F463" s="4"/>
      <c r="G463" s="5"/>
      <c r="H463" s="5"/>
      <c r="I463" s="5"/>
      <c r="J463" s="5"/>
      <c r="K463" s="5"/>
      <c r="L463" s="5"/>
      <c r="M463" s="5"/>
      <c r="N463" s="78"/>
      <c r="O463" s="78"/>
      <c r="P463" s="54"/>
      <c r="Q463" s="54"/>
      <c r="R463" s="30"/>
      <c r="S463" s="314"/>
      <c r="T463" s="314"/>
      <c r="U463" s="314"/>
      <c r="V463" s="314"/>
      <c r="W463" s="314"/>
      <c r="X463" s="314"/>
      <c r="Y463" s="315"/>
    </row>
    <row r="464" spans="1:25" s="3" customFormat="1">
      <c r="A464" s="139"/>
      <c r="E464" s="4"/>
      <c r="F464" s="4"/>
      <c r="G464" s="5"/>
      <c r="H464" s="5"/>
      <c r="I464" s="5"/>
      <c r="J464" s="5"/>
      <c r="K464" s="5"/>
      <c r="L464" s="5"/>
      <c r="M464" s="5"/>
      <c r="N464" s="78"/>
      <c r="O464" s="78"/>
      <c r="P464" s="54"/>
      <c r="Q464" s="54"/>
      <c r="R464" s="30"/>
      <c r="S464" s="314"/>
      <c r="T464" s="314"/>
      <c r="U464" s="314"/>
      <c r="V464" s="314"/>
      <c r="W464" s="314"/>
      <c r="X464" s="314"/>
      <c r="Y464" s="315"/>
    </row>
    <row r="465" spans="1:34" s="3" customFormat="1">
      <c r="A465" s="139"/>
      <c r="E465" s="4"/>
      <c r="F465" s="4"/>
      <c r="G465" s="5"/>
      <c r="H465" s="5"/>
      <c r="I465" s="5"/>
      <c r="J465" s="5"/>
      <c r="K465" s="5"/>
      <c r="L465" s="5"/>
      <c r="M465" s="5"/>
      <c r="N465" s="78"/>
      <c r="O465" s="78"/>
      <c r="P465" s="54"/>
      <c r="Q465" s="54"/>
      <c r="R465" s="30"/>
      <c r="S465" s="314"/>
      <c r="T465" s="314"/>
      <c r="U465" s="314"/>
      <c r="V465" s="314"/>
      <c r="W465" s="314"/>
      <c r="X465" s="314"/>
      <c r="Y465" s="315"/>
    </row>
    <row r="466" spans="1:34" s="3" customFormat="1">
      <c r="A466" s="139"/>
      <c r="E466" s="4"/>
      <c r="F466" s="4"/>
      <c r="G466" s="5"/>
      <c r="H466" s="5"/>
      <c r="I466" s="5"/>
      <c r="J466" s="5"/>
      <c r="K466" s="5"/>
      <c r="L466" s="5"/>
      <c r="M466" s="5"/>
      <c r="N466" s="78"/>
      <c r="O466" s="78"/>
      <c r="P466" s="54"/>
      <c r="Q466" s="54"/>
      <c r="R466" s="30"/>
      <c r="S466" s="314"/>
      <c r="T466" s="314"/>
      <c r="U466" s="314"/>
      <c r="V466" s="314"/>
      <c r="W466" s="314"/>
      <c r="X466" s="314"/>
      <c r="Y466" s="315"/>
      <c r="AA466" s="1"/>
      <c r="AB466" s="1"/>
      <c r="AC466" s="1"/>
      <c r="AD466" s="1"/>
      <c r="AE466" s="1"/>
      <c r="AF466" s="1"/>
      <c r="AG466" s="1"/>
      <c r="AH466" s="1"/>
    </row>
    <row r="467" spans="1:34" s="3" customFormat="1">
      <c r="A467" s="139"/>
      <c r="E467" s="4"/>
      <c r="F467" s="4"/>
      <c r="G467" s="5"/>
      <c r="H467" s="5"/>
      <c r="I467" s="5"/>
      <c r="J467" s="5"/>
      <c r="K467" s="5"/>
      <c r="L467" s="5"/>
      <c r="M467" s="5"/>
      <c r="N467" s="78"/>
      <c r="O467" s="78"/>
      <c r="P467" s="54"/>
      <c r="Q467" s="54"/>
      <c r="R467" s="30"/>
      <c r="S467" s="314"/>
      <c r="T467" s="314"/>
      <c r="U467" s="314"/>
      <c r="V467" s="314"/>
      <c r="W467" s="314"/>
      <c r="X467" s="314"/>
      <c r="Y467" s="315"/>
      <c r="AA467" s="1"/>
      <c r="AB467" s="1"/>
      <c r="AC467" s="1"/>
      <c r="AD467" s="1"/>
      <c r="AE467" s="1"/>
      <c r="AF467" s="1"/>
      <c r="AG467" s="1"/>
      <c r="AH467" s="1"/>
    </row>
    <row r="468" spans="1:34" s="3" customFormat="1">
      <c r="A468" s="139"/>
      <c r="E468" s="4"/>
      <c r="F468" s="4"/>
      <c r="G468" s="5"/>
      <c r="H468" s="5"/>
      <c r="I468" s="5"/>
      <c r="J468" s="5"/>
      <c r="K468" s="5"/>
      <c r="L468" s="5"/>
      <c r="M468" s="5"/>
      <c r="N468" s="78"/>
      <c r="O468" s="78"/>
      <c r="P468" s="54"/>
      <c r="Q468" s="54"/>
      <c r="R468" s="30"/>
      <c r="S468" s="314"/>
      <c r="T468" s="314"/>
      <c r="U468" s="314"/>
      <c r="V468" s="314"/>
      <c r="W468" s="314"/>
      <c r="X468" s="314"/>
      <c r="Y468" s="315"/>
      <c r="AA468" s="1"/>
      <c r="AB468" s="1"/>
      <c r="AC468" s="1"/>
      <c r="AD468" s="1"/>
      <c r="AE468" s="1"/>
      <c r="AF468" s="1"/>
      <c r="AG468" s="1"/>
      <c r="AH468" s="1"/>
    </row>
    <row r="469" spans="1:34" s="3" customFormat="1">
      <c r="A469" s="139"/>
      <c r="E469" s="4"/>
      <c r="F469" s="4"/>
      <c r="G469" s="5"/>
      <c r="H469" s="5"/>
      <c r="I469" s="5"/>
      <c r="J469" s="5"/>
      <c r="K469" s="5"/>
      <c r="L469" s="5"/>
      <c r="M469" s="5"/>
      <c r="N469" s="78"/>
      <c r="O469" s="78"/>
      <c r="P469" s="54"/>
      <c r="Q469" s="54"/>
      <c r="R469" s="30"/>
      <c r="S469" s="314"/>
      <c r="T469" s="314"/>
      <c r="U469" s="314"/>
      <c r="V469" s="314"/>
      <c r="W469" s="314"/>
      <c r="X469" s="314"/>
      <c r="Y469" s="315"/>
      <c r="AA469" s="1"/>
      <c r="AB469" s="1"/>
      <c r="AC469" s="1"/>
      <c r="AD469" s="1"/>
      <c r="AE469" s="1"/>
      <c r="AF469" s="1"/>
      <c r="AG469" s="1"/>
      <c r="AH469" s="1"/>
    </row>
    <row r="470" spans="1:34" s="3" customFormat="1">
      <c r="A470" s="139"/>
      <c r="E470" s="4"/>
      <c r="F470" s="4"/>
      <c r="G470" s="5"/>
      <c r="H470" s="5"/>
      <c r="I470" s="5"/>
      <c r="J470" s="5"/>
      <c r="K470" s="5"/>
      <c r="L470" s="5"/>
      <c r="M470" s="5"/>
      <c r="N470" s="78"/>
      <c r="O470" s="78"/>
      <c r="P470" s="54"/>
      <c r="Q470" s="54"/>
      <c r="R470" s="30"/>
      <c r="S470" s="314"/>
      <c r="T470" s="314"/>
      <c r="U470" s="314"/>
      <c r="V470" s="314"/>
      <c r="W470" s="314"/>
      <c r="X470" s="314"/>
      <c r="Y470" s="315"/>
      <c r="AA470" s="1"/>
      <c r="AB470" s="1"/>
      <c r="AC470" s="1"/>
      <c r="AD470" s="1"/>
      <c r="AE470" s="1"/>
      <c r="AF470" s="1"/>
      <c r="AG470" s="1"/>
      <c r="AH470" s="1"/>
    </row>
    <row r="471" spans="1:34">
      <c r="AH471" s="1"/>
    </row>
    <row r="472" spans="1:34">
      <c r="AH472" s="1"/>
    </row>
    <row r="473" spans="1:34">
      <c r="AH473" s="1"/>
    </row>
    <row r="474" spans="1:34">
      <c r="AH474" s="1"/>
    </row>
    <row r="475" spans="1:34">
      <c r="AH475" s="1"/>
    </row>
    <row r="476" spans="1:34">
      <c r="AH476" s="1"/>
    </row>
    <row r="477" spans="1:34">
      <c r="AH477" s="1"/>
    </row>
    <row r="478" spans="1:34">
      <c r="AH478" s="1"/>
    </row>
    <row r="479" spans="1:34">
      <c r="AH479" s="1"/>
    </row>
    <row r="480" spans="1:34">
      <c r="AH480" s="1"/>
    </row>
    <row r="481" spans="34:34">
      <c r="AH481" s="1"/>
    </row>
    <row r="482" spans="34:34">
      <c r="AH482" s="1"/>
    </row>
    <row r="483" spans="34:34">
      <c r="AH483" s="1"/>
    </row>
    <row r="484" spans="34:34">
      <c r="AH484" s="1"/>
    </row>
    <row r="485" spans="34:34">
      <c r="AH485" s="1"/>
    </row>
    <row r="486" spans="34:34">
      <c r="AH486" s="1"/>
    </row>
    <row r="487" spans="34:34">
      <c r="AH487" s="1"/>
    </row>
    <row r="488" spans="34:34">
      <c r="AH488" s="1"/>
    </row>
    <row r="489" spans="34:34">
      <c r="AH489" s="1"/>
    </row>
    <row r="490" spans="34:34">
      <c r="AH490" s="1"/>
    </row>
    <row r="491" spans="34:34">
      <c r="AH491" s="1"/>
    </row>
    <row r="492" spans="34:34">
      <c r="AH492" s="1"/>
    </row>
    <row r="493" spans="34:34">
      <c r="AH493" s="1"/>
    </row>
    <row r="494" spans="34:34">
      <c r="AH494" s="1"/>
    </row>
    <row r="495" spans="34:34">
      <c r="AH495" s="1"/>
    </row>
    <row r="496" spans="34:34">
      <c r="AH496" s="1"/>
    </row>
    <row r="497" spans="34:34">
      <c r="AH497" s="1"/>
    </row>
    <row r="498" spans="34:34">
      <c r="AH498" s="1"/>
    </row>
    <row r="499" spans="34:34">
      <c r="AH499" s="1"/>
    </row>
    <row r="500" spans="34:34">
      <c r="AH500" s="1"/>
    </row>
    <row r="501" spans="34:34">
      <c r="AH501" s="1"/>
    </row>
    <row r="502" spans="34:34">
      <c r="AH502" s="1"/>
    </row>
    <row r="503" spans="34:34">
      <c r="AH503" s="1"/>
    </row>
    <row r="504" spans="34:34">
      <c r="AH504" s="1"/>
    </row>
    <row r="505" spans="34:34">
      <c r="AH505" s="1"/>
    </row>
    <row r="506" spans="34:34">
      <c r="AH506" s="1"/>
    </row>
    <row r="507" spans="34:34">
      <c r="AH507" s="1"/>
    </row>
    <row r="508" spans="34:34">
      <c r="AH508" s="1"/>
    </row>
    <row r="509" spans="34:34">
      <c r="AH509" s="1"/>
    </row>
    <row r="510" spans="34:34">
      <c r="AH510" s="1"/>
    </row>
    <row r="511" spans="34:34">
      <c r="AH511" s="1"/>
    </row>
    <row r="512" spans="34:34">
      <c r="AH512" s="1"/>
    </row>
    <row r="513" spans="34:34">
      <c r="AH513" s="1"/>
    </row>
    <row r="514" spans="34:34">
      <c r="AH514" s="1"/>
    </row>
    <row r="515" spans="34:34">
      <c r="AH515" s="1"/>
    </row>
    <row r="516" spans="34:34">
      <c r="AH516" s="1"/>
    </row>
    <row r="517" spans="34:34">
      <c r="AH517" s="1"/>
    </row>
    <row r="518" spans="34:34">
      <c r="AH518" s="1"/>
    </row>
    <row r="519" spans="34:34">
      <c r="AH519" s="1"/>
    </row>
    <row r="520" spans="34:34">
      <c r="AH520" s="1"/>
    </row>
    <row r="521" spans="34:34">
      <c r="AH521" s="1"/>
    </row>
    <row r="522" spans="34:34">
      <c r="AH522" s="1"/>
    </row>
    <row r="523" spans="34:34">
      <c r="AH523" s="1"/>
    </row>
    <row r="524" spans="34:34">
      <c r="AH524" s="1"/>
    </row>
    <row r="525" spans="34:34">
      <c r="AH525" s="1"/>
    </row>
    <row r="526" spans="34:34">
      <c r="AH526" s="1"/>
    </row>
    <row r="527" spans="34:34">
      <c r="AH527" s="1"/>
    </row>
    <row r="528" spans="34:34">
      <c r="AH528" s="1"/>
    </row>
    <row r="529" spans="34:34">
      <c r="AH529" s="1"/>
    </row>
    <row r="530" spans="34:34">
      <c r="AH530" s="1"/>
    </row>
    <row r="531" spans="34:34">
      <c r="AH531" s="1"/>
    </row>
    <row r="532" spans="34:34">
      <c r="AH532" s="1"/>
    </row>
    <row r="533" spans="34:34">
      <c r="AH533" s="1"/>
    </row>
    <row r="534" spans="34:34">
      <c r="AH534" s="1"/>
    </row>
    <row r="535" spans="34:34">
      <c r="AH535" s="1"/>
    </row>
    <row r="536" spans="34:34">
      <c r="AH536" s="1"/>
    </row>
    <row r="537" spans="34:34">
      <c r="AH537" s="1"/>
    </row>
    <row r="538" spans="34:34">
      <c r="AH538" s="1"/>
    </row>
    <row r="539" spans="34:34">
      <c r="AH539" s="1"/>
    </row>
    <row r="540" spans="34:34">
      <c r="AH540" s="1"/>
    </row>
    <row r="541" spans="34:34">
      <c r="AH541" s="1"/>
    </row>
    <row r="542" spans="34:34">
      <c r="AH542" s="1"/>
    </row>
    <row r="543" spans="34:34">
      <c r="AH543" s="1"/>
    </row>
    <row r="544" spans="34:34">
      <c r="AH544" s="1"/>
    </row>
    <row r="545" spans="34:34">
      <c r="AH545" s="1"/>
    </row>
    <row r="546" spans="34:34">
      <c r="AH546" s="1"/>
    </row>
    <row r="547" spans="34:34">
      <c r="AH547" s="1"/>
    </row>
    <row r="548" spans="34:34">
      <c r="AH548" s="1"/>
    </row>
    <row r="549" spans="34:34">
      <c r="AH549" s="1"/>
    </row>
    <row r="550" spans="34:34">
      <c r="AH550" s="1"/>
    </row>
    <row r="551" spans="34:34">
      <c r="AH551" s="1"/>
    </row>
    <row r="552" spans="34:34">
      <c r="AH552" s="1"/>
    </row>
    <row r="553" spans="34:34">
      <c r="AH553" s="1"/>
    </row>
    <row r="554" spans="34:34">
      <c r="AH554" s="1"/>
    </row>
    <row r="555" spans="34:34">
      <c r="AH555" s="1"/>
    </row>
    <row r="556" spans="34:34">
      <c r="AH556" s="1"/>
    </row>
    <row r="557" spans="34:34">
      <c r="AH557" s="1"/>
    </row>
    <row r="558" spans="34:34">
      <c r="AH558" s="1"/>
    </row>
    <row r="559" spans="34:34">
      <c r="AH559" s="1"/>
    </row>
    <row r="560" spans="34:34">
      <c r="AH560" s="1"/>
    </row>
    <row r="561" spans="34:34">
      <c r="AH561" s="1"/>
    </row>
    <row r="562" spans="34:34">
      <c r="AH562" s="1"/>
    </row>
    <row r="563" spans="34:34">
      <c r="AH563" s="1"/>
    </row>
    <row r="564" spans="34:34">
      <c r="AH564" s="1"/>
    </row>
    <row r="565" spans="34:34">
      <c r="AH565" s="1"/>
    </row>
    <row r="566" spans="34:34">
      <c r="AH566" s="1"/>
    </row>
    <row r="567" spans="34:34">
      <c r="AH567" s="1"/>
    </row>
    <row r="568" spans="34:34">
      <c r="AH568" s="1"/>
    </row>
    <row r="569" spans="34:34">
      <c r="AH569" s="1"/>
    </row>
    <row r="570" spans="34:34">
      <c r="AH570" s="1"/>
    </row>
    <row r="571" spans="34:34">
      <c r="AH571" s="1"/>
    </row>
    <row r="572" spans="34:34">
      <c r="AH572" s="1"/>
    </row>
    <row r="573" spans="34:34">
      <c r="AH573" s="1"/>
    </row>
    <row r="574" spans="34:34">
      <c r="AH574" s="1"/>
    </row>
    <row r="575" spans="34:34">
      <c r="AH575" s="1"/>
    </row>
    <row r="576" spans="34:34">
      <c r="AH576" s="1"/>
    </row>
    <row r="577" spans="34:34">
      <c r="AH577" s="1"/>
    </row>
    <row r="578" spans="34:34">
      <c r="AH578" s="1"/>
    </row>
    <row r="579" spans="34:34">
      <c r="AH579" s="1"/>
    </row>
    <row r="580" spans="34:34">
      <c r="AH580" s="1"/>
    </row>
    <row r="581" spans="34:34">
      <c r="AH581" s="1"/>
    </row>
    <row r="582" spans="34:34">
      <c r="AH582" s="1"/>
    </row>
    <row r="583" spans="34:34">
      <c r="AH583" s="1"/>
    </row>
    <row r="584" spans="34:34">
      <c r="AH584" s="1"/>
    </row>
    <row r="585" spans="34:34">
      <c r="AH585" s="1"/>
    </row>
    <row r="586" spans="34:34">
      <c r="AH586" s="1"/>
    </row>
    <row r="587" spans="34:34">
      <c r="AH587" s="1"/>
    </row>
    <row r="588" spans="34:34">
      <c r="AH588" s="1"/>
    </row>
    <row r="589" spans="34:34">
      <c r="AH589" s="1"/>
    </row>
    <row r="590" spans="34:34">
      <c r="AH590" s="1"/>
    </row>
    <row r="591" spans="34:34">
      <c r="AH591" s="1"/>
    </row>
    <row r="592" spans="34:34">
      <c r="AH592" s="1"/>
    </row>
    <row r="593" spans="34:34">
      <c r="AH593" s="1"/>
    </row>
    <row r="594" spans="34:34">
      <c r="AH594" s="1"/>
    </row>
    <row r="595" spans="34:34">
      <c r="AH595" s="1"/>
    </row>
    <row r="596" spans="34:34">
      <c r="AH596" s="1"/>
    </row>
    <row r="597" spans="34:34">
      <c r="AH597" s="1"/>
    </row>
    <row r="598" spans="34:34">
      <c r="AH598" s="1"/>
    </row>
    <row r="599" spans="34:34">
      <c r="AH599" s="1"/>
    </row>
    <row r="600" spans="34:34">
      <c r="AH600" s="1"/>
    </row>
    <row r="601" spans="34:34">
      <c r="AH601" s="1"/>
    </row>
    <row r="602" spans="34:34">
      <c r="AH602" s="1"/>
    </row>
    <row r="603" spans="34:34">
      <c r="AH603" s="1"/>
    </row>
    <row r="604" spans="34:34">
      <c r="AH604" s="1"/>
    </row>
    <row r="605" spans="34:34">
      <c r="AH605" s="1"/>
    </row>
    <row r="606" spans="34:34">
      <c r="AH606" s="1"/>
    </row>
    <row r="607" spans="34:34">
      <c r="AH607" s="1"/>
    </row>
    <row r="608" spans="34:34">
      <c r="AH608" s="1"/>
    </row>
    <row r="609" spans="34:34">
      <c r="AH609" s="1"/>
    </row>
    <row r="610" spans="34:34">
      <c r="AH610" s="1"/>
    </row>
    <row r="611" spans="34:34">
      <c r="AH611" s="1"/>
    </row>
    <row r="612" spans="34:34">
      <c r="AH612" s="1"/>
    </row>
    <row r="613" spans="34:34">
      <c r="AH613" s="1"/>
    </row>
    <row r="614" spans="34:34">
      <c r="AH614" s="1"/>
    </row>
    <row r="615" spans="34:34">
      <c r="AH615" s="1"/>
    </row>
    <row r="616" spans="34:34">
      <c r="AH616" s="1"/>
    </row>
    <row r="617" spans="34:34">
      <c r="AH617" s="1"/>
    </row>
    <row r="618" spans="34:34">
      <c r="AH618" s="1"/>
    </row>
    <row r="619" spans="34:34">
      <c r="AH619" s="1"/>
    </row>
    <row r="620" spans="34:34">
      <c r="AH620" s="1"/>
    </row>
    <row r="621" spans="34:34">
      <c r="AH621" s="1"/>
    </row>
    <row r="622" spans="34:34">
      <c r="AH622" s="1"/>
    </row>
    <row r="623" spans="34:34">
      <c r="AH623" s="1"/>
    </row>
    <row r="624" spans="34:34">
      <c r="AH624" s="1"/>
    </row>
    <row r="625" spans="34:34">
      <c r="AH625" s="1"/>
    </row>
    <row r="626" spans="34:34">
      <c r="AH626" s="1"/>
    </row>
    <row r="627" spans="34:34">
      <c r="AH627" s="1"/>
    </row>
    <row r="628" spans="34:34">
      <c r="AH628" s="1"/>
    </row>
    <row r="629" spans="34:34">
      <c r="AH629" s="1"/>
    </row>
    <row r="630" spans="34:34">
      <c r="AH630" s="1"/>
    </row>
    <row r="631" spans="34:34">
      <c r="AH631" s="1"/>
    </row>
    <row r="632" spans="34:34">
      <c r="AH632" s="1"/>
    </row>
    <row r="633" spans="34:34">
      <c r="AH633" s="1"/>
    </row>
    <row r="634" spans="34:34">
      <c r="AH634" s="1"/>
    </row>
    <row r="635" spans="34:34">
      <c r="AH635" s="1"/>
    </row>
    <row r="636" spans="34:34">
      <c r="AH636" s="1"/>
    </row>
    <row r="637" spans="34:34">
      <c r="AH637" s="1"/>
    </row>
    <row r="638" spans="34:34">
      <c r="AH638" s="1"/>
    </row>
    <row r="639" spans="34:34">
      <c r="AH639" s="1"/>
    </row>
    <row r="640" spans="34:34">
      <c r="AH640" s="1"/>
    </row>
    <row r="641" spans="34:34">
      <c r="AH641" s="1"/>
    </row>
    <row r="642" spans="34:34">
      <c r="AH642" s="1"/>
    </row>
    <row r="643" spans="34:34">
      <c r="AH643" s="1"/>
    </row>
    <row r="644" spans="34:34">
      <c r="AH644" s="1"/>
    </row>
    <row r="645" spans="34:34">
      <c r="AH645" s="1"/>
    </row>
    <row r="646" spans="34:34">
      <c r="AH646" s="1"/>
    </row>
    <row r="647" spans="34:34">
      <c r="AH647" s="1"/>
    </row>
    <row r="648" spans="34:34">
      <c r="AH648" s="1"/>
    </row>
    <row r="649" spans="34:34">
      <c r="AH649" s="1"/>
    </row>
    <row r="650" spans="34:34">
      <c r="AH650" s="1"/>
    </row>
    <row r="651" spans="34:34">
      <c r="AH651" s="1"/>
    </row>
    <row r="652" spans="34:34">
      <c r="AH652" s="1"/>
    </row>
    <row r="653" spans="34:34">
      <c r="AH653" s="1"/>
    </row>
    <row r="654" spans="34:34">
      <c r="AH654" s="1"/>
    </row>
    <row r="655" spans="34:34">
      <c r="AH655" s="1"/>
    </row>
    <row r="656" spans="34:34">
      <c r="AH656" s="1"/>
    </row>
    <row r="657" spans="34:34">
      <c r="AH657" s="1"/>
    </row>
    <row r="658" spans="34:34">
      <c r="AH658" s="1"/>
    </row>
    <row r="659" spans="34:34">
      <c r="AH659" s="1"/>
    </row>
    <row r="660" spans="34:34">
      <c r="AH660" s="1"/>
    </row>
    <row r="661" spans="34:34">
      <c r="AH661" s="1"/>
    </row>
    <row r="662" spans="34:34">
      <c r="AH662" s="1"/>
    </row>
    <row r="663" spans="34:34">
      <c r="AH663" s="1"/>
    </row>
    <row r="664" spans="34:34">
      <c r="AH664" s="1"/>
    </row>
    <row r="665" spans="34:34">
      <c r="AH665" s="1"/>
    </row>
    <row r="666" spans="34:34">
      <c r="AH666" s="1"/>
    </row>
    <row r="667" spans="34:34">
      <c r="AH667" s="1"/>
    </row>
    <row r="668" spans="34:34">
      <c r="AH668" s="1"/>
    </row>
    <row r="669" spans="34:34">
      <c r="AH669" s="1"/>
    </row>
    <row r="670" spans="34:34">
      <c r="AH670" s="1"/>
    </row>
    <row r="671" spans="34:34">
      <c r="AH671" s="1"/>
    </row>
    <row r="672" spans="34:34">
      <c r="AH672" s="1"/>
    </row>
    <row r="673" spans="34:34">
      <c r="AH673" s="1"/>
    </row>
    <row r="674" spans="34:34">
      <c r="AH674" s="1"/>
    </row>
    <row r="675" spans="34:34">
      <c r="AH675" s="1"/>
    </row>
    <row r="676" spans="34:34">
      <c r="AH676" s="1"/>
    </row>
    <row r="677" spans="34:34">
      <c r="AH677" s="1"/>
    </row>
    <row r="678" spans="34:34">
      <c r="AH678" s="1"/>
    </row>
    <row r="679" spans="34:34">
      <c r="AH679" s="1"/>
    </row>
    <row r="680" spans="34:34">
      <c r="AH680" s="1"/>
    </row>
    <row r="681" spans="34:34">
      <c r="AH681" s="1"/>
    </row>
    <row r="682" spans="34:34">
      <c r="AH682" s="1"/>
    </row>
    <row r="683" spans="34:34">
      <c r="AH683" s="1"/>
    </row>
    <row r="684" spans="34:34">
      <c r="AH684" s="1"/>
    </row>
    <row r="685" spans="34:34">
      <c r="AH685" s="1"/>
    </row>
    <row r="686" spans="34:34">
      <c r="AH686" s="1"/>
    </row>
    <row r="687" spans="34:34">
      <c r="AH687" s="1"/>
    </row>
    <row r="688" spans="34:34">
      <c r="AH688" s="1"/>
    </row>
    <row r="689" spans="34:34">
      <c r="AH689" s="1"/>
    </row>
    <row r="690" spans="34:34">
      <c r="AH690" s="1"/>
    </row>
    <row r="691" spans="34:34">
      <c r="AH691" s="1"/>
    </row>
    <row r="692" spans="34:34">
      <c r="AH692" s="1"/>
    </row>
    <row r="693" spans="34:34">
      <c r="AH693" s="1"/>
    </row>
    <row r="694" spans="34:34">
      <c r="AH694" s="1"/>
    </row>
    <row r="695" spans="34:34">
      <c r="AH695" s="1"/>
    </row>
    <row r="696" spans="34:34">
      <c r="AH696" s="1"/>
    </row>
    <row r="697" spans="34:34">
      <c r="AH697" s="1"/>
    </row>
    <row r="698" spans="34:34">
      <c r="AH698" s="1"/>
    </row>
    <row r="699" spans="34:34">
      <c r="AH699" s="1"/>
    </row>
    <row r="700" spans="34:34">
      <c r="AH700" s="1"/>
    </row>
    <row r="701" spans="34:34">
      <c r="AH701" s="1"/>
    </row>
    <row r="702" spans="34:34">
      <c r="AH702" s="1"/>
    </row>
    <row r="703" spans="34:34">
      <c r="AH703" s="1"/>
    </row>
    <row r="704" spans="34:34">
      <c r="AH704" s="1"/>
    </row>
    <row r="705" spans="34:34">
      <c r="AH705" s="1"/>
    </row>
    <row r="706" spans="34:34">
      <c r="AH706" s="1"/>
    </row>
    <row r="707" spans="34:34">
      <c r="AH707" s="1"/>
    </row>
    <row r="708" spans="34:34">
      <c r="AH708" s="1"/>
    </row>
    <row r="709" spans="34:34">
      <c r="AH709" s="1"/>
    </row>
    <row r="710" spans="34:34">
      <c r="AH710" s="1"/>
    </row>
    <row r="711" spans="34:34">
      <c r="AH711" s="1"/>
    </row>
    <row r="712" spans="34:34">
      <c r="AH712" s="1"/>
    </row>
    <row r="713" spans="34:34">
      <c r="AH713" s="1"/>
    </row>
    <row r="714" spans="34:34">
      <c r="AH714" s="1"/>
    </row>
    <row r="715" spans="34:34">
      <c r="AH715" s="1"/>
    </row>
    <row r="716" spans="34:34">
      <c r="AH716" s="1"/>
    </row>
    <row r="717" spans="34:34">
      <c r="AH717" s="1"/>
    </row>
    <row r="718" spans="34:34">
      <c r="AH718" s="1"/>
    </row>
    <row r="719" spans="34:34">
      <c r="AH719" s="1"/>
    </row>
    <row r="720" spans="34:34">
      <c r="AH720" s="1"/>
    </row>
    <row r="721" spans="34:34">
      <c r="AH721" s="1"/>
    </row>
    <row r="722" spans="34:34">
      <c r="AH722" s="1"/>
    </row>
    <row r="723" spans="34:34">
      <c r="AH723" s="1"/>
    </row>
    <row r="724" spans="34:34">
      <c r="AH724" s="1"/>
    </row>
    <row r="725" spans="34:34">
      <c r="AH725" s="1"/>
    </row>
    <row r="726" spans="34:34">
      <c r="AH726" s="1"/>
    </row>
    <row r="727" spans="34:34">
      <c r="AH727" s="1"/>
    </row>
    <row r="728" spans="34:34">
      <c r="AH728" s="1"/>
    </row>
    <row r="729" spans="34:34">
      <c r="AH729" s="1"/>
    </row>
    <row r="730" spans="34:34">
      <c r="AH730" s="1"/>
    </row>
    <row r="731" spans="34:34">
      <c r="AH731" s="1"/>
    </row>
    <row r="732" spans="34:34">
      <c r="AH732" s="1"/>
    </row>
    <row r="733" spans="34:34">
      <c r="AH733" s="1"/>
    </row>
    <row r="734" spans="34:34">
      <c r="AH734" s="1"/>
    </row>
    <row r="735" spans="34:34">
      <c r="AH735" s="1"/>
    </row>
    <row r="736" spans="34:34">
      <c r="AH736" s="1"/>
    </row>
    <row r="737" spans="34:34">
      <c r="AH737" s="1"/>
    </row>
    <row r="738" spans="34:34">
      <c r="AH738" s="1"/>
    </row>
    <row r="739" spans="34:34">
      <c r="AH739" s="1"/>
    </row>
    <row r="740" spans="34:34">
      <c r="AH740" s="1"/>
    </row>
    <row r="741" spans="34:34">
      <c r="AH741" s="1"/>
    </row>
    <row r="742" spans="34:34">
      <c r="AH742" s="1"/>
    </row>
    <row r="743" spans="34:34">
      <c r="AH743" s="1"/>
    </row>
    <row r="744" spans="34:34">
      <c r="AH744" s="1"/>
    </row>
    <row r="745" spans="34:34">
      <c r="AH745" s="1"/>
    </row>
    <row r="746" spans="34:34">
      <c r="AH746" s="1"/>
    </row>
    <row r="747" spans="34:34">
      <c r="AH747" s="1"/>
    </row>
    <row r="748" spans="34:34">
      <c r="AH748" s="1"/>
    </row>
    <row r="749" spans="34:34">
      <c r="AH749" s="1"/>
    </row>
    <row r="750" spans="34:34">
      <c r="AH750" s="1"/>
    </row>
    <row r="751" spans="34:34">
      <c r="AH751" s="1"/>
    </row>
    <row r="752" spans="34:34">
      <c r="AH752" s="1"/>
    </row>
    <row r="753" spans="34:34">
      <c r="AH753" s="1"/>
    </row>
    <row r="754" spans="34:34">
      <c r="AH754" s="1"/>
    </row>
    <row r="755" spans="34:34">
      <c r="AH755" s="1"/>
    </row>
    <row r="756" spans="34:34">
      <c r="AH756" s="1"/>
    </row>
    <row r="757" spans="34:34">
      <c r="AH757" s="1"/>
    </row>
    <row r="758" spans="34:34">
      <c r="AH758" s="1"/>
    </row>
    <row r="759" spans="34:34">
      <c r="AH759" s="1"/>
    </row>
    <row r="760" spans="34:34">
      <c r="AH760" s="1"/>
    </row>
    <row r="761" spans="34:34">
      <c r="AH761" s="1"/>
    </row>
    <row r="762" spans="34:34">
      <c r="AH762" s="1"/>
    </row>
    <row r="763" spans="34:34">
      <c r="AH763" s="1"/>
    </row>
    <row r="764" spans="34:34">
      <c r="AH764" s="1"/>
    </row>
    <row r="765" spans="34:34">
      <c r="AH765" s="1"/>
    </row>
    <row r="766" spans="34:34">
      <c r="AH766" s="1"/>
    </row>
    <row r="767" spans="34:34">
      <c r="AH767" s="1"/>
    </row>
    <row r="768" spans="34:34">
      <c r="AH768" s="1"/>
    </row>
    <row r="769" spans="34:34">
      <c r="AH769" s="1"/>
    </row>
    <row r="770" spans="34:34">
      <c r="AH770" s="1"/>
    </row>
    <row r="771" spans="34:34">
      <c r="AH771" s="1"/>
    </row>
    <row r="772" spans="34:34">
      <c r="AH772" s="1"/>
    </row>
    <row r="773" spans="34:34">
      <c r="AH773" s="1"/>
    </row>
    <row r="774" spans="34:34">
      <c r="AH774" s="1"/>
    </row>
    <row r="775" spans="34:34">
      <c r="AH775" s="1"/>
    </row>
    <row r="776" spans="34:34">
      <c r="AH776" s="1"/>
    </row>
    <row r="777" spans="34:34">
      <c r="AH777" s="1"/>
    </row>
    <row r="778" spans="34:34">
      <c r="AH778" s="1"/>
    </row>
    <row r="779" spans="34:34">
      <c r="AH779" s="1"/>
    </row>
    <row r="780" spans="34:34">
      <c r="AH780" s="1"/>
    </row>
    <row r="781" spans="34:34">
      <c r="AH781" s="1"/>
    </row>
    <row r="782" spans="34:34">
      <c r="AH782" s="1"/>
    </row>
    <row r="783" spans="34:34">
      <c r="AH783" s="1"/>
    </row>
    <row r="784" spans="34:34">
      <c r="AH784" s="1"/>
    </row>
    <row r="785" spans="34:34">
      <c r="AH785" s="1"/>
    </row>
    <row r="786" spans="34:34">
      <c r="AH786" s="1"/>
    </row>
    <row r="787" spans="34:34">
      <c r="AH787" s="1"/>
    </row>
    <row r="788" spans="34:34">
      <c r="AH788" s="1"/>
    </row>
    <row r="789" spans="34:34">
      <c r="AH789" s="1"/>
    </row>
    <row r="790" spans="34:34">
      <c r="AH790" s="1"/>
    </row>
    <row r="791" spans="34:34">
      <c r="AH791" s="1"/>
    </row>
    <row r="792" spans="34:34">
      <c r="AH792" s="1"/>
    </row>
    <row r="793" spans="34:34">
      <c r="AH793" s="1"/>
    </row>
    <row r="794" spans="34:34">
      <c r="AH794" s="1"/>
    </row>
    <row r="795" spans="34:34">
      <c r="AH795" s="1"/>
    </row>
    <row r="796" spans="34:34">
      <c r="AH796" s="1"/>
    </row>
    <row r="797" spans="34:34">
      <c r="AH797" s="1"/>
    </row>
    <row r="798" spans="34:34">
      <c r="AH798" s="1"/>
    </row>
    <row r="799" spans="34:34">
      <c r="AH799" s="1"/>
    </row>
    <row r="800" spans="34:34">
      <c r="AH800" s="1"/>
    </row>
    <row r="801" spans="34:34">
      <c r="AH801" s="1"/>
    </row>
    <row r="802" spans="34:34">
      <c r="AH802" s="1"/>
    </row>
    <row r="803" spans="34:34">
      <c r="AH803" s="1"/>
    </row>
    <row r="804" spans="34:34">
      <c r="AH804" s="1"/>
    </row>
    <row r="805" spans="34:34">
      <c r="AH805" s="1"/>
    </row>
    <row r="806" spans="34:34">
      <c r="AH806" s="1"/>
    </row>
    <row r="807" spans="34:34">
      <c r="AH807" s="1"/>
    </row>
    <row r="808" spans="34:34">
      <c r="AH808" s="1"/>
    </row>
    <row r="809" spans="34:34">
      <c r="AH809" s="1"/>
    </row>
    <row r="810" spans="34:34">
      <c r="AH810" s="1"/>
    </row>
    <row r="811" spans="34:34">
      <c r="AH811" s="1"/>
    </row>
    <row r="812" spans="34:34">
      <c r="AH812" s="1"/>
    </row>
    <row r="813" spans="34:34">
      <c r="AH813" s="1"/>
    </row>
    <row r="814" spans="34:34">
      <c r="AH814" s="1"/>
    </row>
    <row r="815" spans="34:34">
      <c r="AH815" s="1"/>
    </row>
    <row r="816" spans="34:34">
      <c r="AH816" s="1"/>
    </row>
    <row r="817" spans="34:34">
      <c r="AH817" s="1"/>
    </row>
    <row r="818" spans="34:34">
      <c r="AH818" s="1"/>
    </row>
    <row r="819" spans="34:34">
      <c r="AH819" s="1"/>
    </row>
    <row r="820" spans="34:34">
      <c r="AH820" s="1"/>
    </row>
    <row r="821" spans="34:34">
      <c r="AH821" s="1"/>
    </row>
    <row r="822" spans="34:34">
      <c r="AH822" s="1"/>
    </row>
    <row r="823" spans="34:34">
      <c r="AH823" s="1"/>
    </row>
    <row r="824" spans="34:34">
      <c r="AH824" s="1"/>
    </row>
    <row r="825" spans="34:34">
      <c r="AH825" s="1"/>
    </row>
    <row r="826" spans="34:34">
      <c r="AH826" s="1"/>
    </row>
    <row r="827" spans="34:34">
      <c r="AH827" s="1"/>
    </row>
    <row r="828" spans="34:34">
      <c r="AH828" s="1"/>
    </row>
    <row r="829" spans="34:34">
      <c r="AH829" s="1"/>
    </row>
    <row r="830" spans="34:34">
      <c r="AH830" s="1"/>
    </row>
    <row r="831" spans="34:34">
      <c r="AH831" s="1"/>
    </row>
    <row r="832" spans="34:34">
      <c r="AH832" s="1"/>
    </row>
    <row r="833" spans="34:34">
      <c r="AH833" s="1"/>
    </row>
    <row r="834" spans="34:34">
      <c r="AH834" s="1"/>
    </row>
    <row r="835" spans="34:34">
      <c r="AH835" s="1"/>
    </row>
    <row r="836" spans="34:34">
      <c r="AH836" s="1"/>
    </row>
    <row r="837" spans="34:34">
      <c r="AH837" s="1"/>
    </row>
    <row r="838" spans="34:34">
      <c r="AH838" s="1"/>
    </row>
    <row r="839" spans="34:34">
      <c r="AH839" s="1"/>
    </row>
    <row r="840" spans="34:34">
      <c r="AH840" s="1"/>
    </row>
    <row r="841" spans="34:34">
      <c r="AH841" s="1"/>
    </row>
    <row r="842" spans="34:34">
      <c r="AH842" s="1"/>
    </row>
    <row r="843" spans="34:34">
      <c r="AH843" s="1"/>
    </row>
    <row r="844" spans="34:34">
      <c r="AH844" s="1"/>
    </row>
    <row r="845" spans="34:34">
      <c r="AH845" s="1"/>
    </row>
    <row r="846" spans="34:34">
      <c r="AH846" s="1"/>
    </row>
    <row r="847" spans="34:34">
      <c r="AH847" s="1"/>
    </row>
    <row r="848" spans="34:34">
      <c r="AH848" s="1"/>
    </row>
    <row r="849" spans="34:34">
      <c r="AH849" s="1"/>
    </row>
    <row r="850" spans="34:34">
      <c r="AH850" s="1"/>
    </row>
    <row r="851" spans="34:34">
      <c r="AH851" s="1"/>
    </row>
    <row r="852" spans="34:34">
      <c r="AH852" s="1"/>
    </row>
    <row r="853" spans="34:34">
      <c r="AH853" s="1"/>
    </row>
    <row r="854" spans="34:34">
      <c r="AH854" s="1"/>
    </row>
    <row r="855" spans="34:34">
      <c r="AH855" s="1"/>
    </row>
    <row r="856" spans="34:34">
      <c r="AH856" s="1"/>
    </row>
    <row r="857" spans="34:34">
      <c r="AH857" s="1"/>
    </row>
    <row r="858" spans="34:34">
      <c r="AH858" s="1"/>
    </row>
    <row r="859" spans="34:34">
      <c r="AH859" s="1"/>
    </row>
    <row r="860" spans="34:34">
      <c r="AH860" s="1"/>
    </row>
    <row r="861" spans="34:34">
      <c r="AH861" s="1"/>
    </row>
    <row r="862" spans="34:34">
      <c r="AH862" s="1"/>
    </row>
    <row r="863" spans="34:34">
      <c r="AH863" s="1"/>
    </row>
    <row r="864" spans="34:34">
      <c r="AH864" s="1"/>
    </row>
    <row r="865" spans="34:34">
      <c r="AH865" s="1"/>
    </row>
    <row r="866" spans="34:34">
      <c r="AH866" s="1"/>
    </row>
    <row r="867" spans="34:34">
      <c r="AH867" s="1"/>
    </row>
    <row r="868" spans="34:34">
      <c r="AH868" s="1"/>
    </row>
    <row r="869" spans="34:34">
      <c r="AH869" s="1"/>
    </row>
    <row r="870" spans="34:34">
      <c r="AH870" s="1"/>
    </row>
    <row r="871" spans="34:34">
      <c r="AH871" s="1"/>
    </row>
    <row r="872" spans="34:34">
      <c r="AH872" s="1"/>
    </row>
    <row r="873" spans="34:34">
      <c r="AH873" s="1"/>
    </row>
    <row r="874" spans="34:34">
      <c r="AH874" s="1"/>
    </row>
    <row r="875" spans="34:34">
      <c r="AH875" s="1"/>
    </row>
    <row r="876" spans="34:34">
      <c r="AH876" s="1"/>
    </row>
    <row r="877" spans="34:34">
      <c r="AH877" s="1"/>
    </row>
    <row r="878" spans="34:34">
      <c r="AH878" s="1"/>
    </row>
    <row r="879" spans="34:34">
      <c r="AH879" s="1"/>
    </row>
    <row r="880" spans="34:34">
      <c r="AH880" s="1"/>
    </row>
    <row r="881" spans="34:34">
      <c r="AH881" s="1"/>
    </row>
    <row r="882" spans="34:34">
      <c r="AH882" s="1"/>
    </row>
    <row r="883" spans="34:34">
      <c r="AH883" s="1"/>
    </row>
    <row r="884" spans="34:34">
      <c r="AH884" s="1"/>
    </row>
    <row r="885" spans="34:34">
      <c r="AH885" s="1"/>
    </row>
    <row r="886" spans="34:34">
      <c r="AH886" s="1"/>
    </row>
    <row r="887" spans="34:34">
      <c r="AH887" s="1"/>
    </row>
    <row r="888" spans="34:34">
      <c r="AH888" s="1"/>
    </row>
    <row r="889" spans="34:34">
      <c r="AH889" s="1"/>
    </row>
    <row r="890" spans="34:34">
      <c r="AH890" s="1"/>
    </row>
    <row r="891" spans="34:34">
      <c r="AH891" s="1"/>
    </row>
    <row r="892" spans="34:34">
      <c r="AH892" s="1"/>
    </row>
    <row r="893" spans="34:34">
      <c r="AH893" s="1"/>
    </row>
    <row r="894" spans="34:34">
      <c r="AH894" s="1"/>
    </row>
    <row r="895" spans="34:34">
      <c r="AH895" s="1"/>
    </row>
    <row r="896" spans="34:34">
      <c r="AH896" s="1"/>
    </row>
    <row r="897" spans="34:34">
      <c r="AH897" s="1"/>
    </row>
    <row r="898" spans="34:34">
      <c r="AH898" s="1"/>
    </row>
    <row r="899" spans="34:34">
      <c r="AH899" s="1"/>
    </row>
    <row r="900" spans="34:34">
      <c r="AH900" s="1"/>
    </row>
    <row r="901" spans="34:34">
      <c r="AH901" s="1"/>
    </row>
    <row r="902" spans="34:34">
      <c r="AH902" s="1"/>
    </row>
    <row r="903" spans="34:34">
      <c r="AH903" s="1"/>
    </row>
    <row r="904" spans="34:34">
      <c r="AH904" s="1"/>
    </row>
    <row r="905" spans="34:34">
      <c r="AH905" s="1"/>
    </row>
    <row r="906" spans="34:34">
      <c r="AH906" s="1"/>
    </row>
    <row r="907" spans="34:34">
      <c r="AH907" s="1"/>
    </row>
    <row r="908" spans="34:34">
      <c r="AH908" s="1"/>
    </row>
    <row r="909" spans="34:34">
      <c r="AH909" s="1"/>
    </row>
    <row r="910" spans="34:34">
      <c r="AH910" s="1"/>
    </row>
    <row r="911" spans="34:34">
      <c r="AH911" s="1"/>
    </row>
    <row r="912" spans="34:34">
      <c r="AH912" s="1"/>
    </row>
    <row r="913" spans="34:34">
      <c r="AH913" s="1"/>
    </row>
    <row r="914" spans="34:34">
      <c r="AH914" s="1"/>
    </row>
    <row r="915" spans="34:34">
      <c r="AH915" s="1"/>
    </row>
    <row r="916" spans="34:34">
      <c r="AH916" s="1"/>
    </row>
    <row r="917" spans="34:34">
      <c r="AH917" s="1"/>
    </row>
    <row r="918" spans="34:34">
      <c r="AH918" s="1"/>
    </row>
    <row r="919" spans="34:34">
      <c r="AH919" s="1"/>
    </row>
    <row r="920" spans="34:34">
      <c r="AH920" s="1"/>
    </row>
    <row r="921" spans="34:34">
      <c r="AH921" s="1"/>
    </row>
    <row r="922" spans="34:34">
      <c r="AH922" s="1"/>
    </row>
    <row r="923" spans="34:34">
      <c r="AH923" s="1"/>
    </row>
    <row r="924" spans="34:34">
      <c r="AH924" s="1"/>
    </row>
    <row r="925" spans="34:34">
      <c r="AH925" s="1"/>
    </row>
    <row r="926" spans="34:34">
      <c r="AH926" s="1"/>
    </row>
    <row r="927" spans="34:34">
      <c r="AH927" s="1"/>
    </row>
    <row r="928" spans="34:34">
      <c r="AH928" s="1"/>
    </row>
    <row r="929" spans="34:34">
      <c r="AH929" s="1"/>
    </row>
    <row r="930" spans="34:34">
      <c r="AH930" s="1"/>
    </row>
    <row r="931" spans="34:34">
      <c r="AH931" s="1"/>
    </row>
    <row r="932" spans="34:34">
      <c r="AH932" s="1"/>
    </row>
    <row r="933" spans="34:34">
      <c r="AH933" s="1"/>
    </row>
    <row r="934" spans="34:34">
      <c r="AH934" s="1"/>
    </row>
    <row r="935" spans="34:34">
      <c r="AH935" s="1"/>
    </row>
    <row r="936" spans="34:34">
      <c r="AH936" s="1"/>
    </row>
    <row r="937" spans="34:34">
      <c r="AH937" s="1"/>
    </row>
    <row r="938" spans="34:34">
      <c r="AH938" s="1"/>
    </row>
    <row r="939" spans="34:34">
      <c r="AH939" s="1"/>
    </row>
    <row r="940" spans="34:34">
      <c r="AH940" s="1"/>
    </row>
    <row r="941" spans="34:34">
      <c r="AH941" s="1"/>
    </row>
    <row r="942" spans="34:34">
      <c r="AH942" s="1"/>
    </row>
    <row r="943" spans="34:34">
      <c r="AH943" s="1"/>
    </row>
    <row r="944" spans="34:34">
      <c r="AH944" s="1"/>
    </row>
    <row r="945" spans="34:34">
      <c r="AH945" s="1"/>
    </row>
    <row r="946" spans="34:34">
      <c r="AH946" s="1"/>
    </row>
    <row r="947" spans="34:34">
      <c r="AH947" s="1"/>
    </row>
    <row r="948" spans="34:34">
      <c r="AH948" s="1"/>
    </row>
    <row r="949" spans="34:34">
      <c r="AH949" s="1"/>
    </row>
    <row r="950" spans="34:34">
      <c r="AH950" s="1"/>
    </row>
    <row r="951" spans="34:34">
      <c r="AH951" s="1"/>
    </row>
    <row r="952" spans="34:34">
      <c r="AH952" s="1"/>
    </row>
    <row r="953" spans="34:34">
      <c r="AH953" s="1"/>
    </row>
    <row r="954" spans="34:34">
      <c r="AH954" s="1"/>
    </row>
    <row r="955" spans="34:34">
      <c r="AH955" s="1"/>
    </row>
    <row r="956" spans="34:34">
      <c r="AH956" s="1"/>
    </row>
    <row r="957" spans="34:34">
      <c r="AH957" s="1"/>
    </row>
    <row r="958" spans="34:34">
      <c r="AH958" s="1"/>
    </row>
    <row r="959" spans="34:34">
      <c r="AH959" s="1"/>
    </row>
    <row r="960" spans="34:34">
      <c r="AH960" s="1"/>
    </row>
    <row r="961" spans="34:34">
      <c r="AH961" s="1"/>
    </row>
    <row r="962" spans="34:34">
      <c r="AH962" s="1"/>
    </row>
    <row r="963" spans="34:34">
      <c r="AH963" s="1"/>
    </row>
    <row r="964" spans="34:34">
      <c r="AH964" s="1"/>
    </row>
    <row r="965" spans="34:34">
      <c r="AH965" s="1"/>
    </row>
    <row r="966" spans="34:34">
      <c r="AH966" s="1"/>
    </row>
    <row r="967" spans="34:34">
      <c r="AH967" s="1"/>
    </row>
    <row r="968" spans="34:34">
      <c r="AH968" s="1"/>
    </row>
    <row r="969" spans="34:34">
      <c r="AH969" s="1"/>
    </row>
    <row r="970" spans="34:34">
      <c r="AH970" s="1"/>
    </row>
    <row r="971" spans="34:34">
      <c r="AH971" s="1"/>
    </row>
    <row r="972" spans="34:34">
      <c r="AH972" s="1"/>
    </row>
    <row r="973" spans="34:34">
      <c r="AH973" s="1"/>
    </row>
    <row r="974" spans="34:34">
      <c r="AH974" s="1"/>
    </row>
    <row r="975" spans="34:34">
      <c r="AH975" s="1"/>
    </row>
    <row r="976" spans="34:34">
      <c r="AH976" s="1"/>
    </row>
    <row r="977" spans="34:34">
      <c r="AH977" s="1"/>
    </row>
    <row r="978" spans="34:34">
      <c r="AH978" s="1"/>
    </row>
    <row r="979" spans="34:34">
      <c r="AH979" s="1"/>
    </row>
    <row r="980" spans="34:34">
      <c r="AH980" s="1"/>
    </row>
    <row r="981" spans="34:34">
      <c r="AH981" s="1"/>
    </row>
    <row r="982" spans="34:34">
      <c r="AH982" s="1"/>
    </row>
    <row r="983" spans="34:34">
      <c r="AH983" s="1"/>
    </row>
    <row r="984" spans="34:34">
      <c r="AH984" s="1"/>
    </row>
    <row r="985" spans="34:34">
      <c r="AH985" s="1"/>
    </row>
    <row r="986" spans="34:34">
      <c r="AH986" s="1"/>
    </row>
    <row r="987" spans="34:34">
      <c r="AH987" s="1"/>
    </row>
    <row r="988" spans="34:34">
      <c r="AH988" s="1"/>
    </row>
    <row r="989" spans="34:34">
      <c r="AH989" s="1"/>
    </row>
    <row r="990" spans="34:34">
      <c r="AH990" s="1"/>
    </row>
    <row r="991" spans="34:34">
      <c r="AH991" s="1"/>
    </row>
    <row r="992" spans="34:34">
      <c r="AH992" s="1"/>
    </row>
    <row r="993" spans="34:34">
      <c r="AH993" s="1"/>
    </row>
    <row r="994" spans="34:34">
      <c r="AH994" s="1"/>
    </row>
    <row r="995" spans="34:34">
      <c r="AH995" s="1"/>
    </row>
    <row r="996" spans="34:34">
      <c r="AH996" s="1"/>
    </row>
    <row r="997" spans="34:34">
      <c r="AH997" s="1"/>
    </row>
    <row r="998" spans="34:34">
      <c r="AH998" s="1"/>
    </row>
    <row r="999" spans="34:34">
      <c r="AH999" s="1"/>
    </row>
    <row r="1000" spans="34:34">
      <c r="AH1000" s="1"/>
    </row>
    <row r="1001" spans="34:34">
      <c r="AH1001" s="1"/>
    </row>
    <row r="1002" spans="34:34">
      <c r="AH1002" s="1"/>
    </row>
    <row r="1003" spans="34:34">
      <c r="AH1003" s="1"/>
    </row>
    <row r="1004" spans="34:34">
      <c r="AH1004" s="1"/>
    </row>
    <row r="1005" spans="34:34">
      <c r="AH1005" s="1"/>
    </row>
    <row r="1006" spans="34:34">
      <c r="AH1006" s="1"/>
    </row>
    <row r="1007" spans="34:34">
      <c r="AH1007" s="1"/>
    </row>
    <row r="1008" spans="34:34">
      <c r="AH1008" s="1"/>
    </row>
    <row r="1009" spans="34:34">
      <c r="AH1009" s="1"/>
    </row>
    <row r="1010" spans="34:34">
      <c r="AH1010" s="1"/>
    </row>
    <row r="1011" spans="34:34">
      <c r="AH1011" s="1"/>
    </row>
    <row r="1012" spans="34:34">
      <c r="AH1012" s="1"/>
    </row>
    <row r="1013" spans="34:34">
      <c r="AH1013" s="1"/>
    </row>
    <row r="1014" spans="34:34">
      <c r="AH1014" s="1"/>
    </row>
    <row r="1015" spans="34:34">
      <c r="AH1015" s="1"/>
    </row>
    <row r="1016" spans="34:34">
      <c r="AH1016" s="1"/>
    </row>
    <row r="1017" spans="34:34">
      <c r="AH1017" s="1"/>
    </row>
    <row r="1018" spans="34:34">
      <c r="AH1018" s="1"/>
    </row>
    <row r="1019" spans="34:34">
      <c r="AH1019" s="1"/>
    </row>
    <row r="1020" spans="34:34">
      <c r="AH1020" s="1"/>
    </row>
    <row r="1021" spans="34:34">
      <c r="AH1021" s="1"/>
    </row>
    <row r="1022" spans="34:34">
      <c r="AH1022" s="1"/>
    </row>
    <row r="1023" spans="34:34">
      <c r="AH1023" s="1"/>
    </row>
    <row r="1024" spans="34:34">
      <c r="AH1024" s="1"/>
    </row>
    <row r="1025" spans="34:34">
      <c r="AH1025" s="1"/>
    </row>
    <row r="1026" spans="34:34">
      <c r="AH1026" s="1"/>
    </row>
    <row r="1027" spans="34:34">
      <c r="AH1027" s="1"/>
    </row>
    <row r="1028" spans="34:34">
      <c r="AH1028" s="1"/>
    </row>
    <row r="1029" spans="34:34">
      <c r="AH1029" s="1"/>
    </row>
    <row r="1030" spans="34:34">
      <c r="AH1030" s="1"/>
    </row>
    <row r="1031" spans="34:34">
      <c r="AH1031" s="1"/>
    </row>
    <row r="1032" spans="34:34">
      <c r="AH1032" s="1"/>
    </row>
    <row r="1033" spans="34:34">
      <c r="AH1033" s="1"/>
    </row>
    <row r="1034" spans="34:34">
      <c r="AH1034" s="1"/>
    </row>
    <row r="1035" spans="34:34">
      <c r="AH1035" s="1"/>
    </row>
    <row r="1036" spans="34:34">
      <c r="AH1036" s="1"/>
    </row>
    <row r="1037" spans="34:34">
      <c r="AH1037" s="1"/>
    </row>
    <row r="1038" spans="34:34">
      <c r="AH1038" s="1"/>
    </row>
    <row r="1039" spans="34:34">
      <c r="AH1039" s="1"/>
    </row>
    <row r="1040" spans="34:34">
      <c r="AH1040" s="1"/>
    </row>
    <row r="1041" spans="34:34">
      <c r="AH1041" s="1"/>
    </row>
    <row r="1042" spans="34:34">
      <c r="AH1042" s="1"/>
    </row>
    <row r="1043" spans="34:34">
      <c r="AH1043" s="1"/>
    </row>
    <row r="1044" spans="34:34">
      <c r="AH1044" s="1"/>
    </row>
    <row r="1045" spans="34:34">
      <c r="AH1045" s="1"/>
    </row>
    <row r="1046" spans="34:34">
      <c r="AH1046" s="1"/>
    </row>
    <row r="1047" spans="34:34">
      <c r="AH1047" s="1"/>
    </row>
    <row r="1048" spans="34:34">
      <c r="AH1048" s="1"/>
    </row>
    <row r="1049" spans="34:34">
      <c r="AH1049" s="1"/>
    </row>
    <row r="1050" spans="34:34">
      <c r="AH1050" s="1"/>
    </row>
    <row r="1051" spans="34:34">
      <c r="AH1051" s="1"/>
    </row>
    <row r="1052" spans="34:34">
      <c r="AH1052" s="1"/>
    </row>
    <row r="1053" spans="34:34">
      <c r="AH1053" s="1"/>
    </row>
    <row r="1054" spans="34:34">
      <c r="AH1054" s="1"/>
    </row>
    <row r="1055" spans="34:34">
      <c r="AH1055" s="1"/>
    </row>
    <row r="1056" spans="34:34">
      <c r="AH1056" s="1"/>
    </row>
    <row r="1057" spans="34:34">
      <c r="AH1057" s="1"/>
    </row>
    <row r="1058" spans="34:34">
      <c r="AH1058" s="1"/>
    </row>
    <row r="1059" spans="34:34">
      <c r="AH1059" s="1"/>
    </row>
    <row r="1060" spans="34:34">
      <c r="AH1060" s="1"/>
    </row>
    <row r="1061" spans="34:34">
      <c r="AH1061" s="1"/>
    </row>
    <row r="1062" spans="34:34">
      <c r="AH1062" s="1"/>
    </row>
    <row r="1063" spans="34:34">
      <c r="AH1063" s="1"/>
    </row>
    <row r="1064" spans="34:34">
      <c r="AH1064" s="1"/>
    </row>
    <row r="1065" spans="34:34">
      <c r="AH1065" s="1"/>
    </row>
    <row r="1066" spans="34:34">
      <c r="AH1066" s="1"/>
    </row>
    <row r="1067" spans="34:34">
      <c r="AH1067" s="1"/>
    </row>
    <row r="1068" spans="34:34">
      <c r="AH1068" s="1"/>
    </row>
    <row r="1069" spans="34:34">
      <c r="AH1069" s="1"/>
    </row>
    <row r="1070" spans="34:34">
      <c r="AH1070" s="1"/>
    </row>
    <row r="1071" spans="34:34">
      <c r="AH1071" s="1"/>
    </row>
    <row r="1072" spans="34:34">
      <c r="AH1072" s="1"/>
    </row>
    <row r="1073" spans="34:34">
      <c r="AH1073" s="1"/>
    </row>
    <row r="1074" spans="34:34">
      <c r="AH1074" s="1"/>
    </row>
    <row r="1075" spans="34:34">
      <c r="AH1075" s="1"/>
    </row>
    <row r="1076" spans="34:34">
      <c r="AH1076" s="1"/>
    </row>
    <row r="1077" spans="34:34">
      <c r="AH1077" s="1"/>
    </row>
    <row r="1078" spans="34:34">
      <c r="AH1078" s="1"/>
    </row>
    <row r="1079" spans="34:34">
      <c r="AH1079" s="1"/>
    </row>
    <row r="1080" spans="34:34">
      <c r="AH1080" s="1"/>
    </row>
    <row r="1081" spans="34:34">
      <c r="AH1081" s="1"/>
    </row>
    <row r="1082" spans="34:34">
      <c r="AH1082" s="1"/>
    </row>
    <row r="1083" spans="34:34">
      <c r="AH1083" s="1"/>
    </row>
    <row r="1084" spans="34:34">
      <c r="AH1084" s="1"/>
    </row>
    <row r="1085" spans="34:34">
      <c r="AH1085" s="1"/>
    </row>
    <row r="1086" spans="34:34">
      <c r="AH1086" s="1"/>
    </row>
    <row r="1087" spans="34:34">
      <c r="AH1087" s="1"/>
    </row>
    <row r="1088" spans="34:34">
      <c r="AH1088" s="1"/>
    </row>
    <row r="1089" spans="34:34">
      <c r="AH1089" s="1"/>
    </row>
    <row r="1090" spans="34:34">
      <c r="AH1090" s="1"/>
    </row>
    <row r="1091" spans="34:34">
      <c r="AH1091" s="1"/>
    </row>
    <row r="1092" spans="34:34">
      <c r="AH1092" s="1"/>
    </row>
    <row r="1093" spans="34:34">
      <c r="AH1093" s="1"/>
    </row>
    <row r="1094" spans="34:34">
      <c r="AH1094" s="1"/>
    </row>
    <row r="1095" spans="34:34">
      <c r="AH1095" s="1"/>
    </row>
    <row r="1096" spans="34:34">
      <c r="AH1096" s="1"/>
    </row>
    <row r="1097" spans="34:34">
      <c r="AH1097" s="1"/>
    </row>
    <row r="1098" spans="34:34">
      <c r="AH1098" s="1"/>
    </row>
    <row r="1099" spans="34:34">
      <c r="AH1099" s="1"/>
    </row>
    <row r="1100" spans="34:34">
      <c r="AH1100" s="1"/>
    </row>
    <row r="1101" spans="34:34">
      <c r="AH1101" s="1"/>
    </row>
    <row r="1102" spans="34:34">
      <c r="AH1102" s="1"/>
    </row>
    <row r="1103" spans="34:34">
      <c r="AH1103" s="1"/>
    </row>
    <row r="1104" spans="34:34">
      <c r="AH1104" s="1"/>
    </row>
    <row r="1105" spans="34:34">
      <c r="AH1105" s="1"/>
    </row>
    <row r="1106" spans="34:34">
      <c r="AH1106" s="1"/>
    </row>
    <row r="1107" spans="34:34">
      <c r="AH1107" s="1"/>
    </row>
    <row r="1108" spans="34:34">
      <c r="AH1108" s="1"/>
    </row>
    <row r="1109" spans="34:34">
      <c r="AH1109" s="1"/>
    </row>
    <row r="1110" spans="34:34">
      <c r="AH1110" s="1"/>
    </row>
    <row r="1111" spans="34:34">
      <c r="AH1111" s="1"/>
    </row>
    <row r="1112" spans="34:34">
      <c r="AH1112" s="1"/>
    </row>
    <row r="1113" spans="34:34">
      <c r="AH1113" s="1"/>
    </row>
    <row r="1114" spans="34:34">
      <c r="AH1114" s="1"/>
    </row>
    <row r="1115" spans="34:34">
      <c r="AH1115" s="1"/>
    </row>
    <row r="1116" spans="34:34">
      <c r="AH1116" s="1"/>
    </row>
    <row r="1117" spans="34:34">
      <c r="AH1117" s="1"/>
    </row>
    <row r="1118" spans="34:34">
      <c r="AH1118" s="1"/>
    </row>
    <row r="1119" spans="34:34">
      <c r="AH1119" s="1"/>
    </row>
    <row r="1120" spans="34:34">
      <c r="AH1120" s="1"/>
    </row>
    <row r="1121" spans="34:34">
      <c r="AH1121" s="1"/>
    </row>
    <row r="1122" spans="34:34">
      <c r="AH1122" s="1"/>
    </row>
    <row r="1123" spans="34:34">
      <c r="AH1123" s="1"/>
    </row>
    <row r="1124" spans="34:34">
      <c r="AH1124" s="1"/>
    </row>
    <row r="1125" spans="34:34">
      <c r="AH1125" s="1"/>
    </row>
    <row r="1126" spans="34:34">
      <c r="AH1126" s="1"/>
    </row>
    <row r="1127" spans="34:34">
      <c r="AH1127" s="1"/>
    </row>
    <row r="1128" spans="34:34">
      <c r="AH1128" s="1"/>
    </row>
    <row r="1129" spans="34:34">
      <c r="AH1129" s="1"/>
    </row>
    <row r="1130" spans="34:34">
      <c r="AH1130" s="1"/>
    </row>
    <row r="1131" spans="34:34">
      <c r="AH1131" s="1"/>
    </row>
    <row r="1132" spans="34:34">
      <c r="AH1132" s="1"/>
    </row>
    <row r="1133" spans="34:34">
      <c r="AH1133" s="1"/>
    </row>
    <row r="1134" spans="34:34">
      <c r="AH1134" s="1"/>
    </row>
    <row r="1135" spans="34:34">
      <c r="AH1135" s="1"/>
    </row>
    <row r="1136" spans="34:34">
      <c r="AH1136" s="1"/>
    </row>
    <row r="1137" spans="34:34">
      <c r="AH1137" s="1"/>
    </row>
    <row r="1138" spans="34:34">
      <c r="AH1138" s="1"/>
    </row>
    <row r="1139" spans="34:34">
      <c r="AH1139" s="1"/>
    </row>
    <row r="1140" spans="34:34">
      <c r="AH1140" s="1"/>
    </row>
    <row r="1141" spans="34:34">
      <c r="AH1141" s="1"/>
    </row>
    <row r="1142" spans="34:34">
      <c r="AH1142" s="1"/>
    </row>
    <row r="1143" spans="34:34">
      <c r="AH1143" s="1"/>
    </row>
    <row r="1144" spans="34:34">
      <c r="AH1144" s="1"/>
    </row>
    <row r="1145" spans="34:34">
      <c r="AH1145" s="1"/>
    </row>
    <row r="1146" spans="34:34">
      <c r="AH1146" s="1"/>
    </row>
    <row r="1147" spans="34:34">
      <c r="AH1147" s="1"/>
    </row>
    <row r="1148" spans="34:34">
      <c r="AH1148" s="1"/>
    </row>
    <row r="1149" spans="34:34">
      <c r="AH1149" s="1"/>
    </row>
    <row r="1150" spans="34:34">
      <c r="AH1150" s="1"/>
    </row>
    <row r="1151" spans="34:34">
      <c r="AH1151" s="1"/>
    </row>
    <row r="1152" spans="34:34">
      <c r="AH1152" s="1"/>
    </row>
    <row r="1153" spans="34:34">
      <c r="AH1153" s="1"/>
    </row>
    <row r="1154" spans="34:34">
      <c r="AH1154" s="1"/>
    </row>
    <row r="1155" spans="34:34">
      <c r="AH1155" s="1"/>
    </row>
    <row r="1156" spans="34:34">
      <c r="AH1156" s="1"/>
    </row>
    <row r="1157" spans="34:34">
      <c r="AH1157" s="1"/>
    </row>
    <row r="1158" spans="34:34">
      <c r="AH1158" s="1"/>
    </row>
    <row r="1159" spans="34:34">
      <c r="AH1159" s="1"/>
    </row>
    <row r="1160" spans="34:34">
      <c r="AH1160" s="1"/>
    </row>
    <row r="1161" spans="34:34">
      <c r="AH1161" s="1"/>
    </row>
    <row r="1162" spans="34:34">
      <c r="AH1162" s="1"/>
    </row>
    <row r="1163" spans="34:34">
      <c r="AH1163" s="1"/>
    </row>
    <row r="1164" spans="34:34">
      <c r="AH1164" s="1"/>
    </row>
    <row r="1165" spans="34:34">
      <c r="AH1165" s="1"/>
    </row>
    <row r="1166" spans="34:34">
      <c r="AH1166" s="1"/>
    </row>
    <row r="1167" spans="34:34">
      <c r="AH1167" s="1"/>
    </row>
    <row r="1168" spans="34:34">
      <c r="AH1168" s="1"/>
    </row>
    <row r="1169" spans="34:34">
      <c r="AH1169" s="1"/>
    </row>
    <row r="1170" spans="34:34">
      <c r="AH1170" s="1"/>
    </row>
    <row r="1171" spans="34:34">
      <c r="AH1171" s="1"/>
    </row>
    <row r="1172" spans="34:34">
      <c r="AH1172" s="1"/>
    </row>
    <row r="1173" spans="34:34">
      <c r="AH1173" s="1"/>
    </row>
    <row r="1174" spans="34:34">
      <c r="AH1174" s="1"/>
    </row>
    <row r="1175" spans="34:34">
      <c r="AH1175" s="1"/>
    </row>
    <row r="1176" spans="34:34">
      <c r="AH1176" s="1"/>
    </row>
    <row r="1177" spans="34:34">
      <c r="AH1177" s="1"/>
    </row>
    <row r="1178" spans="34:34">
      <c r="AH1178" s="1"/>
    </row>
    <row r="1179" spans="34:34">
      <c r="AH1179" s="1"/>
    </row>
    <row r="1180" spans="34:34">
      <c r="AH1180" s="1"/>
    </row>
    <row r="1181" spans="34:34">
      <c r="AH1181" s="1"/>
    </row>
    <row r="1182" spans="34:34">
      <c r="AH1182" s="1"/>
    </row>
    <row r="1183" spans="34:34">
      <c r="AH1183" s="1"/>
    </row>
    <row r="1184" spans="34:34">
      <c r="AH1184" s="1"/>
    </row>
    <row r="1185" spans="34:34">
      <c r="AH1185" s="1"/>
    </row>
    <row r="1186" spans="34:34">
      <c r="AH1186" s="1"/>
    </row>
    <row r="1187" spans="34:34">
      <c r="AH1187" s="1"/>
    </row>
    <row r="1188" spans="34:34">
      <c r="AH1188" s="1"/>
    </row>
    <row r="1189" spans="34:34">
      <c r="AH1189" s="1"/>
    </row>
    <row r="1190" spans="34:34">
      <c r="AH1190" s="1"/>
    </row>
    <row r="1191" spans="34:34">
      <c r="AH1191" s="1"/>
    </row>
    <row r="1192" spans="34:34">
      <c r="AH1192" s="1"/>
    </row>
    <row r="1193" spans="34:34">
      <c r="AH1193" s="1"/>
    </row>
    <row r="1194" spans="34:34">
      <c r="AH1194" s="1"/>
    </row>
    <row r="1195" spans="34:34">
      <c r="AH1195" s="1"/>
    </row>
    <row r="1196" spans="34:34">
      <c r="AH1196" s="1"/>
    </row>
    <row r="1197" spans="34:34">
      <c r="AH1197" s="1"/>
    </row>
    <row r="1198" spans="34:34">
      <c r="AH1198" s="1"/>
    </row>
    <row r="1199" spans="34:34">
      <c r="AH1199" s="1"/>
    </row>
    <row r="1200" spans="34:34">
      <c r="AH1200" s="1"/>
    </row>
    <row r="1201" spans="34:34">
      <c r="AH1201" s="1"/>
    </row>
    <row r="1202" spans="34:34">
      <c r="AH1202" s="1"/>
    </row>
    <row r="1203" spans="34:34">
      <c r="AH1203" s="1"/>
    </row>
    <row r="1204" spans="34:34">
      <c r="AH1204" s="1"/>
    </row>
    <row r="1205" spans="34:34">
      <c r="AH1205" s="1"/>
    </row>
    <row r="1206" spans="34:34">
      <c r="AH1206" s="1"/>
    </row>
    <row r="1207" spans="34:34">
      <c r="AH1207" s="1"/>
    </row>
    <row r="1208" spans="34:34">
      <c r="AH1208" s="1"/>
    </row>
    <row r="1209" spans="34:34">
      <c r="AH1209" s="1"/>
    </row>
    <row r="1210" spans="34:34">
      <c r="AH1210" s="1"/>
    </row>
    <row r="1211" spans="34:34">
      <c r="AH1211" s="1"/>
    </row>
    <row r="1212" spans="34:34">
      <c r="AH1212" s="1"/>
    </row>
    <row r="1213" spans="34:34">
      <c r="AH1213" s="1"/>
    </row>
    <row r="1214" spans="34:34">
      <c r="AH1214" s="1"/>
    </row>
    <row r="1215" spans="34:34">
      <c r="AH1215" s="1"/>
    </row>
    <row r="1216" spans="34:34">
      <c r="AH1216" s="1"/>
    </row>
    <row r="1217" spans="34:34">
      <c r="AH1217" s="1"/>
    </row>
    <row r="1218" spans="34:34">
      <c r="AH1218" s="1"/>
    </row>
    <row r="1219" spans="34:34">
      <c r="AH1219" s="1"/>
    </row>
    <row r="1220" spans="34:34">
      <c r="AH1220" s="1"/>
    </row>
    <row r="1221" spans="34:34">
      <c r="AH1221" s="1"/>
    </row>
    <row r="1222" spans="34:34">
      <c r="AH1222" s="1"/>
    </row>
    <row r="1223" spans="34:34">
      <c r="AH1223" s="1"/>
    </row>
    <row r="1224" spans="34:34">
      <c r="AH1224" s="1"/>
    </row>
    <row r="1225" spans="34:34">
      <c r="AH1225" s="1"/>
    </row>
    <row r="1226" spans="34:34">
      <c r="AH1226" s="1"/>
    </row>
    <row r="1227" spans="34:34">
      <c r="AH1227" s="1"/>
    </row>
    <row r="1228" spans="34:34">
      <c r="AH1228" s="1"/>
    </row>
    <row r="1229" spans="34:34">
      <c r="AH1229" s="1"/>
    </row>
    <row r="1230" spans="34:34">
      <c r="AH1230" s="1"/>
    </row>
    <row r="1231" spans="34:34">
      <c r="AH1231" s="1"/>
    </row>
    <row r="1232" spans="34:34">
      <c r="AH1232" s="1"/>
    </row>
    <row r="1233" spans="34:34">
      <c r="AH1233" s="1"/>
    </row>
    <row r="1234" spans="34:34">
      <c r="AH1234" s="1"/>
    </row>
    <row r="1235" spans="34:34">
      <c r="AH1235" s="1"/>
    </row>
    <row r="1236" spans="34:34">
      <c r="AH1236" s="1"/>
    </row>
    <row r="1237" spans="34:34">
      <c r="AH1237" s="1"/>
    </row>
    <row r="1238" spans="34:34">
      <c r="AH1238" s="1"/>
    </row>
    <row r="1239" spans="34:34">
      <c r="AH1239" s="1"/>
    </row>
    <row r="1240" spans="34:34">
      <c r="AH1240" s="1"/>
    </row>
    <row r="1241" spans="34:34">
      <c r="AH1241" s="1"/>
    </row>
    <row r="1242" spans="34:34">
      <c r="AH1242" s="1"/>
    </row>
    <row r="1243" spans="34:34">
      <c r="AH1243" s="1"/>
    </row>
    <row r="1244" spans="34:34">
      <c r="AH1244" s="1"/>
    </row>
    <row r="1245" spans="34:34">
      <c r="AH1245" s="1"/>
    </row>
    <row r="1246" spans="34:34">
      <c r="AH1246" s="1"/>
    </row>
    <row r="1247" spans="34:34">
      <c r="AH1247" s="1"/>
    </row>
    <row r="1248" spans="34:34">
      <c r="AH1248" s="1"/>
    </row>
    <row r="1249" spans="34:34">
      <c r="AH1249" s="1"/>
    </row>
    <row r="1250" spans="34:34">
      <c r="AH1250" s="1"/>
    </row>
    <row r="1251" spans="34:34">
      <c r="AH1251" s="1"/>
    </row>
    <row r="1252" spans="34:34">
      <c r="AH1252" s="1"/>
    </row>
    <row r="1253" spans="34:34">
      <c r="AH1253" s="1"/>
    </row>
    <row r="1254" spans="34:34">
      <c r="AH1254" s="1"/>
    </row>
    <row r="1255" spans="34:34">
      <c r="AH1255" s="1"/>
    </row>
    <row r="1256" spans="34:34">
      <c r="AH1256" s="1"/>
    </row>
    <row r="1257" spans="34:34">
      <c r="AH1257" s="1"/>
    </row>
    <row r="1258" spans="34:34">
      <c r="AH1258" s="1"/>
    </row>
    <row r="1259" spans="34:34">
      <c r="AH1259" s="1"/>
    </row>
    <row r="1260" spans="34:34">
      <c r="AH1260" s="1"/>
    </row>
    <row r="1261" spans="34:34">
      <c r="AH1261" s="1"/>
    </row>
    <row r="1262" spans="34:34">
      <c r="AH1262" s="1"/>
    </row>
    <row r="1263" spans="34:34">
      <c r="AH1263" s="1"/>
    </row>
    <row r="1264" spans="34:34">
      <c r="AH1264" s="1"/>
    </row>
    <row r="1265" spans="34:34">
      <c r="AH1265" s="1"/>
    </row>
    <row r="1266" spans="34:34">
      <c r="AH1266" s="1"/>
    </row>
    <row r="1267" spans="34:34">
      <c r="AH1267" s="1"/>
    </row>
    <row r="1268" spans="34:34">
      <c r="AH1268" s="1"/>
    </row>
    <row r="1269" spans="34:34">
      <c r="AH1269" s="1"/>
    </row>
    <row r="1270" spans="34:34">
      <c r="AH1270" s="1"/>
    </row>
    <row r="1271" spans="34:34">
      <c r="AH1271" s="1"/>
    </row>
    <row r="1272" spans="34:34">
      <c r="AH1272" s="1"/>
    </row>
    <row r="1273" spans="34:34">
      <c r="AH1273" s="1"/>
    </row>
    <row r="1274" spans="34:34">
      <c r="AH1274" s="1"/>
    </row>
    <row r="1275" spans="34:34">
      <c r="AH1275" s="1"/>
    </row>
    <row r="1276" spans="34:34">
      <c r="AH1276" s="1"/>
    </row>
    <row r="1277" spans="34:34">
      <c r="AH1277" s="1"/>
    </row>
    <row r="1278" spans="34:34">
      <c r="AH1278" s="1"/>
    </row>
    <row r="1279" spans="34:34">
      <c r="AH1279" s="1"/>
    </row>
    <row r="1280" spans="34:34">
      <c r="AH1280" s="1"/>
    </row>
    <row r="1281" spans="34:34">
      <c r="AH1281" s="1"/>
    </row>
    <row r="1282" spans="34:34">
      <c r="AH1282" s="1"/>
    </row>
    <row r="1283" spans="34:34">
      <c r="AH1283" s="1"/>
    </row>
    <row r="1284" spans="34:34">
      <c r="AH1284" s="1"/>
    </row>
    <row r="1285" spans="34:34">
      <c r="AH1285" s="1"/>
    </row>
    <row r="1286" spans="34:34">
      <c r="AH1286" s="1"/>
    </row>
    <row r="1287" spans="34:34">
      <c r="AH1287" s="1"/>
    </row>
    <row r="1288" spans="34:34">
      <c r="AH1288" s="1"/>
    </row>
    <row r="1289" spans="34:34">
      <c r="AH1289" s="1"/>
    </row>
    <row r="1290" spans="34:34">
      <c r="AH1290" s="1"/>
    </row>
    <row r="1291" spans="34:34">
      <c r="AH1291" s="1"/>
    </row>
    <row r="1292" spans="34:34">
      <c r="AH1292" s="1"/>
    </row>
    <row r="1293" spans="34:34">
      <c r="AH1293" s="1"/>
    </row>
    <row r="1294" spans="34:34">
      <c r="AH1294" s="1"/>
    </row>
    <row r="1295" spans="34:34">
      <c r="AH1295" s="1"/>
    </row>
    <row r="1296" spans="34:34">
      <c r="AH1296" s="1"/>
    </row>
    <row r="1297" spans="34:34">
      <c r="AH1297" s="1"/>
    </row>
    <row r="1298" spans="34:34">
      <c r="AH1298" s="1"/>
    </row>
    <row r="1299" spans="34:34">
      <c r="AH1299" s="1"/>
    </row>
    <row r="1300" spans="34:34">
      <c r="AH1300" s="1"/>
    </row>
    <row r="1301" spans="34:34">
      <c r="AH1301" s="1"/>
    </row>
    <row r="1302" spans="34:34">
      <c r="AH1302" s="1"/>
    </row>
    <row r="1303" spans="34:34">
      <c r="AH1303" s="1"/>
    </row>
    <row r="1304" spans="34:34">
      <c r="AH1304" s="1"/>
    </row>
    <row r="1305" spans="34:34">
      <c r="AH1305" s="1"/>
    </row>
    <row r="1306" spans="34:34">
      <c r="AH1306" s="1"/>
    </row>
    <row r="1307" spans="34:34">
      <c r="AH1307" s="1"/>
    </row>
    <row r="1308" spans="34:34">
      <c r="AH1308" s="1"/>
    </row>
    <row r="1309" spans="34:34">
      <c r="AH1309" s="1"/>
    </row>
    <row r="1310" spans="34:34">
      <c r="AH1310" s="1"/>
    </row>
    <row r="1311" spans="34:34">
      <c r="AH1311" s="1"/>
    </row>
    <row r="1312" spans="34:34">
      <c r="AH1312" s="1"/>
    </row>
    <row r="1313" spans="34:34">
      <c r="AH1313" s="1"/>
    </row>
    <row r="1314" spans="34:34">
      <c r="AH1314" s="1"/>
    </row>
    <row r="1315" spans="34:34">
      <c r="AH1315" s="1"/>
    </row>
    <row r="1316" spans="34:34">
      <c r="AH1316" s="1"/>
    </row>
    <row r="1317" spans="34:34">
      <c r="AH1317" s="1"/>
    </row>
    <row r="1318" spans="34:34">
      <c r="AH1318" s="1"/>
    </row>
    <row r="1319" spans="34:34">
      <c r="AH1319" s="1"/>
    </row>
    <row r="1320" spans="34:34">
      <c r="AH1320" s="1"/>
    </row>
    <row r="1321" spans="34:34">
      <c r="AH1321" s="1"/>
    </row>
    <row r="1322" spans="34:34">
      <c r="AH1322" s="1"/>
    </row>
    <row r="1323" spans="34:34">
      <c r="AH1323" s="1"/>
    </row>
    <row r="1324" spans="34:34">
      <c r="AH1324" s="1"/>
    </row>
    <row r="1325" spans="34:34">
      <c r="AH1325" s="1"/>
    </row>
    <row r="1326" spans="34:34">
      <c r="AH1326" s="1"/>
    </row>
    <row r="1327" spans="34:34">
      <c r="AH1327" s="1"/>
    </row>
    <row r="1328" spans="34:34">
      <c r="AH1328" s="1"/>
    </row>
    <row r="1329" spans="34:34">
      <c r="AH1329" s="1"/>
    </row>
    <row r="1330" spans="34:34">
      <c r="AH1330" s="1"/>
    </row>
    <row r="1331" spans="34:34">
      <c r="AH1331" s="1"/>
    </row>
    <row r="1332" spans="34:34">
      <c r="AH1332" s="1"/>
    </row>
    <row r="1333" spans="34:34">
      <c r="AH1333" s="1"/>
    </row>
    <row r="1334" spans="34:34">
      <c r="AH1334" s="1"/>
    </row>
    <row r="1335" spans="34:34">
      <c r="AH1335" s="1"/>
    </row>
    <row r="1336" spans="34:34">
      <c r="AH1336" s="1"/>
    </row>
    <row r="1337" spans="34:34">
      <c r="AH1337" s="1"/>
    </row>
    <row r="1338" spans="34:34">
      <c r="AH1338" s="1"/>
    </row>
    <row r="1339" spans="34:34">
      <c r="AH1339" s="1"/>
    </row>
    <row r="1340" spans="34:34">
      <c r="AH1340" s="1"/>
    </row>
    <row r="1341" spans="34:34">
      <c r="AH1341" s="1"/>
    </row>
    <row r="1342" spans="34:34">
      <c r="AH1342" s="1"/>
    </row>
    <row r="1343" spans="34:34">
      <c r="AH1343" s="1"/>
    </row>
    <row r="1344" spans="34:34">
      <c r="AH1344" s="1"/>
    </row>
    <row r="1345" spans="34:34">
      <c r="AH1345" s="1"/>
    </row>
    <row r="1346" spans="34:34">
      <c r="AH1346" s="1"/>
    </row>
    <row r="1347" spans="34:34">
      <c r="AH1347" s="1"/>
    </row>
    <row r="1348" spans="34:34">
      <c r="AH1348" s="1"/>
    </row>
    <row r="1349" spans="34:34">
      <c r="AH1349" s="1"/>
    </row>
    <row r="1350" spans="34:34">
      <c r="AH1350" s="1"/>
    </row>
    <row r="1351" spans="34:34">
      <c r="AH1351" s="1"/>
    </row>
    <row r="1352" spans="34:34">
      <c r="AH1352" s="1"/>
    </row>
    <row r="1353" spans="34:34">
      <c r="AH1353" s="1"/>
    </row>
    <row r="1354" spans="34:34">
      <c r="AH1354" s="1"/>
    </row>
    <row r="1355" spans="34:34">
      <c r="AH1355" s="1"/>
    </row>
    <row r="1356" spans="34:34">
      <c r="AH1356" s="1"/>
    </row>
    <row r="1357" spans="34:34">
      <c r="AH1357" s="1"/>
    </row>
    <row r="1358" spans="34:34">
      <c r="AH1358" s="1"/>
    </row>
    <row r="1359" spans="34:34">
      <c r="AH1359" s="1"/>
    </row>
    <row r="1360" spans="34:34">
      <c r="AH1360" s="1"/>
    </row>
    <row r="1361" spans="34:34">
      <c r="AH1361" s="1"/>
    </row>
    <row r="1362" spans="34:34">
      <c r="AH1362" s="1"/>
    </row>
    <row r="1363" spans="34:34">
      <c r="AH1363" s="1"/>
    </row>
    <row r="1364" spans="34:34">
      <c r="AH1364" s="1"/>
    </row>
    <row r="1365" spans="34:34">
      <c r="AH1365" s="1"/>
    </row>
    <row r="1366" spans="34:34">
      <c r="AH1366" s="1"/>
    </row>
    <row r="1367" spans="34:34">
      <c r="AH1367" s="1"/>
    </row>
    <row r="1368" spans="34:34">
      <c r="AH1368" s="1"/>
    </row>
    <row r="1369" spans="34:34">
      <c r="AH1369" s="1"/>
    </row>
    <row r="1370" spans="34:34">
      <c r="AH1370" s="1"/>
    </row>
    <row r="1371" spans="34:34">
      <c r="AH1371" s="1"/>
    </row>
    <row r="1372" spans="34:34">
      <c r="AH1372" s="1"/>
    </row>
    <row r="1373" spans="34:34">
      <c r="AH1373" s="1"/>
    </row>
    <row r="1374" spans="34:34">
      <c r="AH1374" s="1"/>
    </row>
    <row r="1375" spans="34:34">
      <c r="AH1375" s="1"/>
    </row>
    <row r="1376" spans="34:34">
      <c r="AH1376" s="1"/>
    </row>
    <row r="1377" spans="34:34">
      <c r="AH1377" s="1"/>
    </row>
    <row r="1378" spans="34:34">
      <c r="AH1378" s="1"/>
    </row>
    <row r="1379" spans="34:34">
      <c r="AH1379" s="1"/>
    </row>
    <row r="1380" spans="34:34">
      <c r="AH1380" s="1"/>
    </row>
    <row r="1381" spans="34:34">
      <c r="AH1381" s="1"/>
    </row>
    <row r="1382" spans="34:34">
      <c r="AH1382" s="1"/>
    </row>
    <row r="1383" spans="34:34">
      <c r="AH1383" s="1"/>
    </row>
    <row r="1384" spans="34:34">
      <c r="AH1384" s="1"/>
    </row>
    <row r="1385" spans="34:34">
      <c r="AH1385" s="1"/>
    </row>
    <row r="1386" spans="34:34">
      <c r="AH1386" s="1"/>
    </row>
    <row r="1387" spans="34:34">
      <c r="AH1387" s="1"/>
    </row>
    <row r="1388" spans="34:34">
      <c r="AH1388" s="1"/>
    </row>
    <row r="1389" spans="34:34">
      <c r="AH1389" s="1"/>
    </row>
    <row r="1390" spans="34:34">
      <c r="AH1390" s="1"/>
    </row>
    <row r="1391" spans="34:34">
      <c r="AH1391" s="1"/>
    </row>
    <row r="1392" spans="34:34">
      <c r="AH1392" s="1"/>
    </row>
    <row r="1393" spans="34:34">
      <c r="AH1393" s="1"/>
    </row>
    <row r="1394" spans="34:34">
      <c r="AH1394" s="1"/>
    </row>
    <row r="1395" spans="34:34">
      <c r="AH1395" s="1"/>
    </row>
    <row r="1396" spans="34:34">
      <c r="AH1396" s="1"/>
    </row>
    <row r="1397" spans="34:34">
      <c r="AH1397" s="1"/>
    </row>
    <row r="1398" spans="34:34">
      <c r="AH1398" s="1"/>
    </row>
    <row r="1399" spans="34:34">
      <c r="AH1399" s="1"/>
    </row>
    <row r="1400" spans="34:34">
      <c r="AH1400" s="1"/>
    </row>
    <row r="1401" spans="34:34">
      <c r="AH1401" s="1"/>
    </row>
    <row r="1402" spans="34:34">
      <c r="AH1402" s="1"/>
    </row>
    <row r="1403" spans="34:34">
      <c r="AH1403" s="1"/>
    </row>
    <row r="1404" spans="34:34">
      <c r="AH1404" s="1"/>
    </row>
    <row r="1405" spans="34:34">
      <c r="AH1405" s="1"/>
    </row>
    <row r="1406" spans="34:34">
      <c r="AH1406" s="1"/>
    </row>
    <row r="1407" spans="34:34">
      <c r="AH1407" s="1"/>
    </row>
    <row r="1408" spans="34:34">
      <c r="AH1408" s="1"/>
    </row>
    <row r="1409" spans="34:34">
      <c r="AH1409" s="1"/>
    </row>
    <row r="1410" spans="34:34">
      <c r="AH1410" s="1"/>
    </row>
    <row r="1411" spans="34:34">
      <c r="AH1411" s="1"/>
    </row>
    <row r="1412" spans="34:34">
      <c r="AH1412" s="1"/>
    </row>
    <row r="1413" spans="34:34">
      <c r="AH1413" s="1"/>
    </row>
    <row r="1414" spans="34:34">
      <c r="AH1414" s="1"/>
    </row>
    <row r="1415" spans="34:34">
      <c r="AH1415" s="1"/>
    </row>
    <row r="1416" spans="34:34">
      <c r="AH1416" s="1"/>
    </row>
    <row r="1417" spans="34:34">
      <c r="AH1417" s="1"/>
    </row>
    <row r="1418" spans="34:34">
      <c r="AH1418" s="1"/>
    </row>
    <row r="1419" spans="34:34">
      <c r="AH1419" s="1"/>
    </row>
    <row r="1420" spans="34:34">
      <c r="AH1420" s="1"/>
    </row>
    <row r="1421" spans="34:34">
      <c r="AH1421" s="1"/>
    </row>
    <row r="1422" spans="34:34">
      <c r="AH1422" s="1"/>
    </row>
    <row r="1423" spans="34:34">
      <c r="AH1423" s="1"/>
    </row>
    <row r="1424" spans="34:34">
      <c r="AH1424" s="1"/>
    </row>
    <row r="1425" spans="34:34">
      <c r="AH1425" s="1"/>
    </row>
    <row r="1426" spans="34:34">
      <c r="AH1426" s="1"/>
    </row>
    <row r="1427" spans="34:34">
      <c r="AH1427" s="1"/>
    </row>
    <row r="1428" spans="34:34">
      <c r="AH1428" s="1"/>
    </row>
    <row r="1429" spans="34:34">
      <c r="AH1429" s="1"/>
    </row>
    <row r="1430" spans="34:34">
      <c r="AH1430" s="1"/>
    </row>
    <row r="1431" spans="34:34">
      <c r="AH1431" s="1"/>
    </row>
    <row r="1432" spans="34:34">
      <c r="AH1432" s="1"/>
    </row>
    <row r="1433" spans="34:34">
      <c r="AH1433" s="1"/>
    </row>
    <row r="1434" spans="34:34">
      <c r="AH1434" s="1"/>
    </row>
    <row r="1435" spans="34:34">
      <c r="AH1435" s="1"/>
    </row>
    <row r="1436" spans="34:34">
      <c r="AH1436" s="1"/>
    </row>
    <row r="1437" spans="34:34">
      <c r="AH1437" s="1"/>
    </row>
    <row r="1438" spans="34:34">
      <c r="AH1438" s="1"/>
    </row>
    <row r="1439" spans="34:34">
      <c r="AH1439" s="1"/>
    </row>
    <row r="1440" spans="34:34">
      <c r="AH1440" s="1"/>
    </row>
    <row r="1441" spans="34:34">
      <c r="AH1441" s="1"/>
    </row>
    <row r="1442" spans="34:34">
      <c r="AH1442" s="1"/>
    </row>
    <row r="1443" spans="34:34">
      <c r="AH1443" s="1"/>
    </row>
    <row r="1444" spans="34:34">
      <c r="AH1444" s="1"/>
    </row>
    <row r="1445" spans="34:34">
      <c r="AH1445" s="1"/>
    </row>
    <row r="1446" spans="34:34">
      <c r="AH1446" s="1"/>
    </row>
    <row r="1447" spans="34:34">
      <c r="AH1447" s="1"/>
    </row>
    <row r="1448" spans="34:34">
      <c r="AH1448" s="1"/>
    </row>
    <row r="1449" spans="34:34">
      <c r="AH1449" s="1"/>
    </row>
    <row r="1450" spans="34:34">
      <c r="AH1450" s="1"/>
    </row>
    <row r="1451" spans="34:34">
      <c r="AH1451" s="1"/>
    </row>
    <row r="1452" spans="34:34">
      <c r="AH1452" s="1"/>
    </row>
    <row r="1453" spans="34:34">
      <c r="AH1453" s="1"/>
    </row>
    <row r="1454" spans="34:34">
      <c r="AH1454" s="1"/>
    </row>
    <row r="1455" spans="34:34">
      <c r="AH1455" s="1"/>
    </row>
    <row r="1456" spans="34:34">
      <c r="AH1456" s="1"/>
    </row>
    <row r="1457" spans="34:34">
      <c r="AH1457" s="1"/>
    </row>
    <row r="1458" spans="34:34">
      <c r="AH1458" s="1"/>
    </row>
    <row r="1459" spans="34:34">
      <c r="AH1459" s="1"/>
    </row>
    <row r="1460" spans="34:34">
      <c r="AH1460" s="1"/>
    </row>
    <row r="1461" spans="34:34">
      <c r="AH1461" s="1"/>
    </row>
    <row r="1462" spans="34:34">
      <c r="AH1462" s="1"/>
    </row>
    <row r="1463" spans="34:34">
      <c r="AH1463" s="1"/>
    </row>
    <row r="1464" spans="34:34">
      <c r="AH1464" s="1"/>
    </row>
    <row r="1465" spans="34:34">
      <c r="AH1465" s="1"/>
    </row>
    <row r="1466" spans="34:34">
      <c r="AH1466" s="1"/>
    </row>
    <row r="1467" spans="34:34">
      <c r="AH1467" s="1"/>
    </row>
    <row r="1468" spans="34:34">
      <c r="AH1468" s="1"/>
    </row>
    <row r="1469" spans="34:34">
      <c r="AH1469" s="1"/>
    </row>
    <row r="1470" spans="34:34">
      <c r="AH1470" s="1"/>
    </row>
    <row r="1471" spans="34:34">
      <c r="AH1471" s="1"/>
    </row>
    <row r="1472" spans="34:34">
      <c r="AH1472" s="1"/>
    </row>
    <row r="1473" spans="34:34">
      <c r="AH1473" s="1"/>
    </row>
    <row r="1474" spans="34:34">
      <c r="AH1474" s="1"/>
    </row>
    <row r="1475" spans="34:34">
      <c r="AH1475" s="1"/>
    </row>
    <row r="1476" spans="34:34">
      <c r="AH1476" s="1"/>
    </row>
    <row r="1477" spans="34:34">
      <c r="AH1477" s="1"/>
    </row>
    <row r="1478" spans="34:34">
      <c r="AH1478" s="1"/>
    </row>
    <row r="1479" spans="34:34">
      <c r="AH1479" s="1"/>
    </row>
    <row r="1480" spans="34:34">
      <c r="AH1480" s="1"/>
    </row>
    <row r="1481" spans="34:34">
      <c r="AH1481" s="1"/>
    </row>
    <row r="1482" spans="34:34">
      <c r="AH1482" s="1"/>
    </row>
    <row r="1483" spans="34:34">
      <c r="AH1483" s="1"/>
    </row>
    <row r="1484" spans="34:34">
      <c r="AH1484" s="1"/>
    </row>
    <row r="1485" spans="34:34">
      <c r="AH1485" s="1"/>
    </row>
    <row r="1486" spans="34:34">
      <c r="AH1486" s="1"/>
    </row>
    <row r="1487" spans="34:34">
      <c r="AH1487" s="1"/>
    </row>
    <row r="1488" spans="34:34">
      <c r="AH1488" s="1"/>
    </row>
    <row r="1489" spans="34:34">
      <c r="AH1489" s="1"/>
    </row>
    <row r="1490" spans="34:34">
      <c r="AH1490" s="1"/>
    </row>
    <row r="1491" spans="34:34">
      <c r="AH1491" s="1"/>
    </row>
    <row r="1492" spans="34:34">
      <c r="AH1492" s="1"/>
    </row>
    <row r="1493" spans="34:34">
      <c r="AH1493" s="1"/>
    </row>
    <row r="1494" spans="34:34">
      <c r="AH1494" s="1"/>
    </row>
    <row r="1495" spans="34:34">
      <c r="AH1495" s="1"/>
    </row>
    <row r="1496" spans="34:34">
      <c r="AH1496" s="1"/>
    </row>
    <row r="1497" spans="34:34">
      <c r="AH1497" s="1"/>
    </row>
    <row r="1498" spans="34:34">
      <c r="AH1498" s="1"/>
    </row>
    <row r="1499" spans="34:34">
      <c r="AH1499" s="1"/>
    </row>
    <row r="1500" spans="34:34">
      <c r="AH1500" s="1"/>
    </row>
    <row r="1501" spans="34:34">
      <c r="AH1501" s="1"/>
    </row>
    <row r="1502" spans="34:34">
      <c r="AH1502" s="1"/>
    </row>
    <row r="1503" spans="34:34">
      <c r="AH1503" s="1"/>
    </row>
    <row r="1504" spans="34:34">
      <c r="AH1504" s="1"/>
    </row>
    <row r="1505" spans="34:34">
      <c r="AH1505" s="1"/>
    </row>
    <row r="1506" spans="34:34">
      <c r="AH1506" s="1"/>
    </row>
    <row r="1507" spans="34:34">
      <c r="AH1507" s="1"/>
    </row>
    <row r="1508" spans="34:34">
      <c r="AH1508" s="1"/>
    </row>
    <row r="1509" spans="34:34">
      <c r="AH1509" s="1"/>
    </row>
    <row r="1510" spans="34:34">
      <c r="AH1510" s="1"/>
    </row>
    <row r="1511" spans="34:34">
      <c r="AH1511" s="1"/>
    </row>
    <row r="1512" spans="34:34">
      <c r="AH1512" s="1"/>
    </row>
    <row r="1513" spans="34:34">
      <c r="AH1513" s="1"/>
    </row>
    <row r="1514" spans="34:34">
      <c r="AH1514" s="1"/>
    </row>
    <row r="1515" spans="34:34">
      <c r="AH1515" s="1"/>
    </row>
    <row r="1516" spans="34:34">
      <c r="AH1516" s="1"/>
    </row>
    <row r="1517" spans="34:34">
      <c r="AH1517" s="1"/>
    </row>
    <row r="1518" spans="34:34">
      <c r="AH1518" s="1"/>
    </row>
    <row r="1519" spans="34:34">
      <c r="AH1519" s="1"/>
    </row>
    <row r="1520" spans="34:34">
      <c r="AH1520" s="1"/>
    </row>
    <row r="1521" spans="34:34">
      <c r="AH1521" s="1"/>
    </row>
    <row r="1522" spans="34:34">
      <c r="AH1522" s="1"/>
    </row>
    <row r="1523" spans="34:34">
      <c r="AH1523" s="1"/>
    </row>
    <row r="1524" spans="34:34">
      <c r="AH1524" s="1"/>
    </row>
    <row r="1525" spans="34:34">
      <c r="AH1525" s="1"/>
    </row>
    <row r="1526" spans="34:34">
      <c r="AH1526" s="1"/>
    </row>
    <row r="1527" spans="34:34">
      <c r="AH1527" s="1"/>
    </row>
    <row r="1528" spans="34:34">
      <c r="AH1528" s="1"/>
    </row>
    <row r="1529" spans="34:34">
      <c r="AH1529" s="1"/>
    </row>
    <row r="1530" spans="34:34">
      <c r="AH1530" s="1"/>
    </row>
    <row r="1531" spans="34:34">
      <c r="AH1531" s="1"/>
    </row>
    <row r="1532" spans="34:34">
      <c r="AH1532" s="1"/>
    </row>
    <row r="1533" spans="34:34">
      <c r="AH1533" s="1"/>
    </row>
    <row r="1534" spans="34:34">
      <c r="AH1534" s="1"/>
    </row>
    <row r="1535" spans="34:34">
      <c r="AH1535" s="1"/>
    </row>
    <row r="1536" spans="34:34">
      <c r="AH1536" s="1"/>
    </row>
    <row r="1537" spans="34:34">
      <c r="AH1537" s="1"/>
    </row>
    <row r="1538" spans="34:34">
      <c r="AH1538" s="1"/>
    </row>
    <row r="1539" spans="34:34">
      <c r="AH1539" s="1"/>
    </row>
    <row r="1540" spans="34:34">
      <c r="AH1540" s="1"/>
    </row>
    <row r="1541" spans="34:34">
      <c r="AH1541" s="1"/>
    </row>
    <row r="1542" spans="34:34">
      <c r="AH1542" s="1"/>
    </row>
    <row r="1543" spans="34:34">
      <c r="AH1543" s="1"/>
    </row>
    <row r="1544" spans="34:34">
      <c r="AH1544" s="1"/>
    </row>
    <row r="1545" spans="34:34">
      <c r="AH1545" s="1"/>
    </row>
    <row r="1546" spans="34:34">
      <c r="AH1546" s="1"/>
    </row>
    <row r="1547" spans="34:34">
      <c r="AH1547" s="1"/>
    </row>
    <row r="1548" spans="34:34">
      <c r="AH1548" s="1"/>
    </row>
    <row r="1549" spans="34:34">
      <c r="AH1549" s="1"/>
    </row>
    <row r="1550" spans="34:34">
      <c r="AH1550" s="1"/>
    </row>
    <row r="1551" spans="34:34">
      <c r="AH1551" s="1"/>
    </row>
    <row r="1552" spans="34:34">
      <c r="AH1552" s="1"/>
    </row>
    <row r="1553" spans="34:34">
      <c r="AH1553" s="1"/>
    </row>
    <row r="1554" spans="34:34">
      <c r="AH1554" s="1"/>
    </row>
    <row r="1555" spans="34:34">
      <c r="AH1555" s="1"/>
    </row>
    <row r="1556" spans="34:34">
      <c r="AH1556" s="1"/>
    </row>
    <row r="1557" spans="34:34">
      <c r="AH1557" s="1"/>
    </row>
    <row r="1558" spans="34:34">
      <c r="AH1558" s="1"/>
    </row>
    <row r="1559" spans="34:34">
      <c r="AH1559" s="1"/>
    </row>
    <row r="1560" spans="34:34">
      <c r="AH1560" s="1"/>
    </row>
    <row r="1561" spans="34:34">
      <c r="AH1561" s="1"/>
    </row>
    <row r="1562" spans="34:34">
      <c r="AH1562" s="1"/>
    </row>
    <row r="1563" spans="34:34">
      <c r="AH1563" s="1"/>
    </row>
    <row r="1564" spans="34:34">
      <c r="AH1564" s="1"/>
    </row>
    <row r="1565" spans="34:34">
      <c r="AH1565" s="1"/>
    </row>
    <row r="1566" spans="34:34">
      <c r="AH1566" s="1"/>
    </row>
    <row r="1567" spans="34:34">
      <c r="AH1567" s="1"/>
    </row>
  </sheetData>
  <autoFilter ref="A15:R425" xr:uid="{954804E9-4A29-4B7A-89AA-C606CCC42CB8}"/>
  <mergeCells count="31">
    <mergeCell ref="AC13:AC15"/>
    <mergeCell ref="AD13:AD15"/>
    <mergeCell ref="AE13:AE15"/>
    <mergeCell ref="AF13:AF15"/>
    <mergeCell ref="AG13:AG15"/>
    <mergeCell ref="AH13:AH15"/>
    <mergeCell ref="A16:B16"/>
    <mergeCell ref="A332:B332"/>
    <mergeCell ref="A333:B333"/>
    <mergeCell ref="A423:B423"/>
    <mergeCell ref="AA13:AA15"/>
    <mergeCell ref="AB13:AB15"/>
    <mergeCell ref="P13:R13"/>
    <mergeCell ref="K14:K15"/>
    <mergeCell ref="L14:L15"/>
    <mergeCell ref="M14:M15"/>
    <mergeCell ref="P14:P15"/>
    <mergeCell ref="Q14:Q15"/>
    <mergeCell ref="R14:R15"/>
    <mergeCell ref="G13:G15"/>
    <mergeCell ref="H13:H15"/>
    <mergeCell ref="I13:I15"/>
    <mergeCell ref="K13:M13"/>
    <mergeCell ref="N13:N15"/>
    <mergeCell ref="O13:O15"/>
    <mergeCell ref="A13:A15"/>
    <mergeCell ref="B13:B15"/>
    <mergeCell ref="C13:C15"/>
    <mergeCell ref="D13:D15"/>
    <mergeCell ref="E13:E15"/>
    <mergeCell ref="F13:F15"/>
  </mergeCells>
  <printOptions horizontalCentered="1" gridLinesSet="0"/>
  <pageMargins left="0.31496062992125984" right="0.27559055118110237" top="0.70866141732283472" bottom="0.74803149606299213" header="0.51181102362204722" footer="0.51181102362204722"/>
  <pageSetup paperSize="9" scale="65" orientation="landscape" r:id="rId1"/>
  <headerFooter alignWithMargins="0">
    <oddFooter>&amp;L&amp;F&amp;C&amp;D &amp;T&amp;RPage &amp;P</oddFooter>
  </headerFooter>
  <colBreaks count="1" manualBreakCount="1">
    <brk id="15" max="4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5EC0-F534-4F7E-98B7-5DFC5A9ECEEA}">
  <dimension ref="A1:K11"/>
  <sheetViews>
    <sheetView workbookViewId="0">
      <selection activeCell="B35" sqref="B35"/>
    </sheetView>
  </sheetViews>
  <sheetFormatPr defaultRowHeight="15"/>
  <cols>
    <col min="1" max="1" width="19.140625" customWidth="1"/>
    <col min="6" max="6" width="2.5703125" customWidth="1"/>
  </cols>
  <sheetData>
    <row r="1" spans="1:11">
      <c r="A1" s="131" t="s">
        <v>0</v>
      </c>
      <c r="B1" s="57"/>
      <c r="C1" s="57"/>
      <c r="D1" s="57"/>
      <c r="E1" s="58"/>
      <c r="F1" s="58"/>
      <c r="G1" s="58"/>
      <c r="H1" s="58"/>
      <c r="I1" s="59"/>
      <c r="J1" s="59"/>
      <c r="K1" s="60"/>
    </row>
    <row r="2" spans="1:11">
      <c r="A2" s="131" t="s">
        <v>1</v>
      </c>
      <c r="B2" s="57"/>
      <c r="C2" s="57"/>
      <c r="D2" s="57"/>
      <c r="E2" s="58"/>
      <c r="F2" s="58"/>
      <c r="G2" s="58"/>
      <c r="H2" s="58"/>
      <c r="I2" s="64"/>
      <c r="J2" s="59"/>
      <c r="K2" s="60"/>
    </row>
    <row r="3" spans="1:11">
      <c r="A3" s="132" t="s">
        <v>2</v>
      </c>
      <c r="B3" s="65"/>
      <c r="C3" s="65"/>
      <c r="D3" s="65"/>
      <c r="E3" s="66"/>
      <c r="F3" s="66"/>
      <c r="G3" s="67"/>
      <c r="H3" s="67"/>
      <c r="I3" s="64"/>
      <c r="J3" s="59"/>
      <c r="K3" s="60"/>
    </row>
    <row r="4" spans="1:11">
      <c r="A4" s="132"/>
      <c r="B4" s="31"/>
      <c r="C4" s="31"/>
      <c r="D4" s="31"/>
      <c r="E4" s="32"/>
      <c r="F4" s="32"/>
      <c r="G4" s="33"/>
      <c r="H4" s="33"/>
      <c r="I4" s="33"/>
      <c r="J4" s="33"/>
      <c r="K4" s="33"/>
    </row>
    <row r="5" spans="1:11">
      <c r="A5" s="133" t="s">
        <v>3</v>
      </c>
      <c r="B5" s="80">
        <v>2022</v>
      </c>
      <c r="C5" s="102"/>
      <c r="D5" s="102"/>
      <c r="E5" s="123"/>
      <c r="F5" s="102"/>
      <c r="G5" s="106" t="s">
        <v>4</v>
      </c>
      <c r="H5" s="106" t="s">
        <v>5</v>
      </c>
      <c r="I5" s="87" t="s">
        <v>6</v>
      </c>
      <c r="J5" s="68">
        <v>2021</v>
      </c>
      <c r="K5" s="73">
        <v>2022</v>
      </c>
    </row>
    <row r="6" spans="1:11">
      <c r="A6" s="133" t="s">
        <v>7</v>
      </c>
      <c r="B6" s="124">
        <f>Q297</f>
        <v>0</v>
      </c>
      <c r="C6" s="118" t="s">
        <v>8</v>
      </c>
      <c r="D6" s="118"/>
      <c r="E6" s="104">
        <f>X390</f>
        <v>0</v>
      </c>
      <c r="F6" s="83">
        <f>R13</f>
        <v>0</v>
      </c>
      <c r="G6" s="105">
        <v>0.7</v>
      </c>
      <c r="H6" s="107">
        <f>R390</f>
        <v>0</v>
      </c>
      <c r="I6" s="87" t="s">
        <v>9</v>
      </c>
      <c r="J6" s="70">
        <v>108</v>
      </c>
      <c r="K6" s="74">
        <v>113.9</v>
      </c>
    </row>
    <row r="7" spans="1:11">
      <c r="A7" s="133" t="s">
        <v>10</v>
      </c>
      <c r="B7" s="104">
        <f>Q388</f>
        <v>0</v>
      </c>
      <c r="C7" s="118" t="s">
        <v>11</v>
      </c>
      <c r="D7" s="118"/>
      <c r="E7" s="104">
        <f>E6*0.21</f>
        <v>0</v>
      </c>
      <c r="F7" s="83">
        <f>S13</f>
        <v>0</v>
      </c>
      <c r="G7" s="105">
        <v>0.7</v>
      </c>
      <c r="H7" s="107">
        <f>S390</f>
        <v>0</v>
      </c>
      <c r="I7" s="87" t="s">
        <v>12</v>
      </c>
      <c r="J7" s="70">
        <v>103.5</v>
      </c>
      <c r="K7" s="74">
        <v>109.2</v>
      </c>
    </row>
    <row r="8" spans="1:11">
      <c r="A8" s="134" t="s">
        <v>13</v>
      </c>
      <c r="B8" s="104">
        <f>B6+B7</f>
        <v>0</v>
      </c>
      <c r="C8" s="118" t="s">
        <v>14</v>
      </c>
      <c r="D8" s="118"/>
      <c r="E8" s="104">
        <f>E6+E7</f>
        <v>0</v>
      </c>
      <c r="F8" s="83">
        <f>T13</f>
        <v>0</v>
      </c>
      <c r="G8" s="105">
        <v>0.7</v>
      </c>
      <c r="H8" s="107">
        <f>T390</f>
        <v>0</v>
      </c>
      <c r="I8" s="87" t="s">
        <v>674</v>
      </c>
      <c r="J8" s="71"/>
      <c r="K8" s="75"/>
    </row>
    <row r="9" spans="1:11">
      <c r="A9" s="135" t="s">
        <v>15</v>
      </c>
      <c r="B9" s="126">
        <f>M297+M388</f>
        <v>0</v>
      </c>
      <c r="C9" s="72"/>
      <c r="D9" s="72"/>
      <c r="E9" s="82"/>
      <c r="F9" s="83">
        <f>U13</f>
        <v>0</v>
      </c>
      <c r="G9" s="105">
        <v>0.7</v>
      </c>
      <c r="H9" s="107">
        <f>U390</f>
        <v>0</v>
      </c>
      <c r="I9" s="88"/>
      <c r="J9" s="71"/>
      <c r="K9" s="75"/>
    </row>
    <row r="10" spans="1:11">
      <c r="A10" s="135" t="s">
        <v>16</v>
      </c>
      <c r="B10" s="125">
        <f>N297+N388</f>
        <v>0</v>
      </c>
      <c r="C10" s="72"/>
      <c r="D10" s="72"/>
      <c r="E10" s="82"/>
      <c r="F10" s="83">
        <f>V13</f>
        <v>0</v>
      </c>
      <c r="G10" s="105">
        <v>0.7</v>
      </c>
      <c r="H10" s="107">
        <f>V390</f>
        <v>0</v>
      </c>
      <c r="I10" s="88"/>
      <c r="J10" s="71"/>
      <c r="K10" s="75"/>
    </row>
    <row r="11" spans="1:11">
      <c r="A11" s="56"/>
      <c r="B11" s="103"/>
      <c r="C11" s="120"/>
      <c r="D11" s="120"/>
      <c r="E11" s="123"/>
      <c r="F11" s="121">
        <f>W13</f>
        <v>0</v>
      </c>
      <c r="G11" s="105">
        <v>0.7</v>
      </c>
      <c r="H11" s="107">
        <f>W390</f>
        <v>0</v>
      </c>
      <c r="I11" s="88"/>
      <c r="J11" s="71"/>
      <c r="K11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0674-BF13-4169-92D3-F08DB6FD4AA7}">
  <dimension ref="A1:AH64"/>
  <sheetViews>
    <sheetView showZeros="0" zoomScaleNormal="100" workbookViewId="0">
      <pane ySplit="5" topLeftCell="A6" activePane="bottomLeft" state="frozen"/>
      <selection pane="bottomLeft" activeCell="AB23" sqref="AB23"/>
    </sheetView>
  </sheetViews>
  <sheetFormatPr defaultColWidth="9.42578125" defaultRowHeight="12.75"/>
  <cols>
    <col min="1" max="1" width="35.85546875" style="174" customWidth="1"/>
    <col min="2" max="2" width="38" style="254" customWidth="1"/>
    <col min="3" max="3" width="24.5703125" style="254" hidden="1" customWidth="1"/>
    <col min="4" max="4" width="9" style="254" hidden="1" customWidth="1"/>
    <col min="5" max="5" width="9.140625" style="255" hidden="1" customWidth="1"/>
    <col min="6" max="6" width="7.5703125" style="255" hidden="1" customWidth="1"/>
    <col min="7" max="7" width="9.140625" style="256" hidden="1" customWidth="1"/>
    <col min="8" max="8" width="8.85546875" style="256" hidden="1" customWidth="1"/>
    <col min="9" max="10" width="18.140625" style="174" hidden="1" customWidth="1"/>
    <col min="11" max="11" width="18.140625" style="174" customWidth="1"/>
    <col min="12" max="13" width="14.42578125" style="174" hidden="1" customWidth="1"/>
    <col min="14" max="14" width="14.42578125" style="174" customWidth="1"/>
    <col min="15" max="16" width="14.85546875" style="257" hidden="1" customWidth="1"/>
    <col min="17" max="17" width="14.85546875" style="257" customWidth="1"/>
    <col min="18" max="19" width="18.140625" style="174" hidden="1" customWidth="1"/>
    <col min="20" max="20" width="18.140625" style="174" customWidth="1"/>
    <col min="21" max="22" width="14.42578125" style="174" hidden="1" customWidth="1"/>
    <col min="23" max="23" width="14.42578125" style="174" customWidth="1"/>
    <col min="24" max="25" width="14.85546875" style="257" hidden="1" customWidth="1"/>
    <col min="26" max="26" width="16.42578125" style="174" customWidth="1"/>
    <col min="27" max="27" width="9.42578125" style="174"/>
    <col min="28" max="28" width="11.5703125" style="174" customWidth="1"/>
    <col min="29" max="29" width="12.42578125" style="174" customWidth="1"/>
    <col min="30" max="30" width="12.140625" style="174" customWidth="1"/>
    <col min="31" max="31" width="9.42578125" style="174"/>
    <col min="32" max="32" width="15.42578125" style="174" customWidth="1"/>
    <col min="33" max="16384" width="9.42578125" style="174"/>
  </cols>
  <sheetData>
    <row r="1" spans="1:34" ht="15">
      <c r="A1" s="167" t="s">
        <v>728</v>
      </c>
      <c r="B1" s="168"/>
      <c r="C1" s="168"/>
      <c r="D1" s="168"/>
      <c r="E1" s="169"/>
      <c r="F1" s="169"/>
      <c r="G1" s="169"/>
      <c r="H1" s="169"/>
      <c r="I1" s="170"/>
      <c r="J1" s="170"/>
      <c r="K1" s="170"/>
      <c r="L1" s="171"/>
      <c r="M1" s="171"/>
      <c r="N1" s="171"/>
      <c r="O1" s="172"/>
      <c r="P1" s="172"/>
      <c r="Q1" s="172"/>
      <c r="R1" s="170"/>
      <c r="S1" s="170"/>
      <c r="T1" s="170"/>
      <c r="U1" s="171"/>
      <c r="V1" s="171"/>
      <c r="W1" s="171"/>
      <c r="X1" s="172"/>
      <c r="Y1" s="173"/>
      <c r="Z1" s="171"/>
    </row>
    <row r="2" spans="1:34" ht="15">
      <c r="A2" s="175" t="s">
        <v>729</v>
      </c>
      <c r="B2" s="176"/>
      <c r="C2" s="176"/>
      <c r="D2" s="176"/>
      <c r="E2" s="177"/>
      <c r="F2" s="177"/>
      <c r="G2" s="177"/>
      <c r="H2" s="177"/>
      <c r="I2" s="178"/>
      <c r="J2" s="178"/>
      <c r="K2" s="178"/>
      <c r="L2" s="179"/>
      <c r="M2" s="179"/>
      <c r="N2" s="179"/>
      <c r="O2" s="173"/>
      <c r="P2" s="173"/>
      <c r="Q2" s="173"/>
      <c r="R2" s="178"/>
      <c r="S2" s="178"/>
      <c r="T2" s="178"/>
      <c r="U2" s="179"/>
      <c r="V2" s="179"/>
      <c r="W2" s="179"/>
      <c r="X2" s="173"/>
      <c r="Y2" s="173"/>
      <c r="Z2" s="179"/>
    </row>
    <row r="3" spans="1:34" ht="15.75" thickBot="1">
      <c r="A3" s="180" t="s">
        <v>730</v>
      </c>
      <c r="B3" s="181"/>
      <c r="C3" s="181"/>
      <c r="D3" s="181"/>
      <c r="E3" s="182"/>
      <c r="F3" s="182"/>
      <c r="G3" s="183"/>
      <c r="H3" s="183"/>
      <c r="I3" s="178"/>
      <c r="J3" s="178"/>
      <c r="K3" s="178"/>
      <c r="L3" s="179"/>
      <c r="M3" s="179"/>
      <c r="N3" s="179"/>
      <c r="O3" s="173"/>
      <c r="P3" s="173"/>
      <c r="Q3" s="173"/>
      <c r="R3" s="178"/>
      <c r="S3" s="178"/>
      <c r="T3" s="178"/>
      <c r="U3" s="179"/>
      <c r="V3" s="179"/>
      <c r="W3" s="179"/>
      <c r="X3" s="173"/>
      <c r="Y3" s="173"/>
      <c r="Z3" s="179"/>
    </row>
    <row r="4" spans="1:34" ht="15.75" thickBot="1">
      <c r="A4" s="184"/>
      <c r="B4" s="185"/>
      <c r="C4" s="185"/>
      <c r="D4" s="185"/>
      <c r="E4" s="186"/>
      <c r="F4" s="186"/>
      <c r="G4" s="187"/>
      <c r="H4" s="187"/>
      <c r="I4" s="188" t="s">
        <v>731</v>
      </c>
      <c r="J4" s="189"/>
      <c r="K4" s="189"/>
      <c r="L4" s="190"/>
      <c r="M4" s="190"/>
      <c r="N4" s="190"/>
      <c r="O4" s="191"/>
      <c r="P4" s="191"/>
      <c r="Q4" s="191"/>
      <c r="R4" s="188" t="s">
        <v>732</v>
      </c>
      <c r="S4" s="189"/>
      <c r="T4" s="189"/>
      <c r="U4" s="190"/>
      <c r="V4" s="190"/>
      <c r="W4" s="190"/>
      <c r="X4" s="191"/>
      <c r="Y4" s="190"/>
      <c r="Z4" s="190"/>
      <c r="AA4" s="395" t="s">
        <v>765</v>
      </c>
      <c r="AB4" s="398" t="s">
        <v>766</v>
      </c>
      <c r="AC4" s="398" t="s">
        <v>767</v>
      </c>
      <c r="AD4" s="398" t="s">
        <v>768</v>
      </c>
      <c r="AE4" s="398" t="s">
        <v>769</v>
      </c>
      <c r="AF4" s="398" t="s">
        <v>770</v>
      </c>
      <c r="AG4" s="389" t="s">
        <v>771</v>
      </c>
      <c r="AH4" s="392" t="s">
        <v>772</v>
      </c>
    </row>
    <row r="5" spans="1:34" ht="32.25" thickBot="1">
      <c r="A5" s="192" t="s">
        <v>17</v>
      </c>
      <c r="B5" s="193" t="s">
        <v>18</v>
      </c>
      <c r="C5" s="194" t="s">
        <v>19</v>
      </c>
      <c r="D5" s="194" t="s">
        <v>733</v>
      </c>
      <c r="E5" s="195" t="s">
        <v>20</v>
      </c>
      <c r="F5" s="195" t="s">
        <v>21</v>
      </c>
      <c r="G5" s="196" t="s">
        <v>22</v>
      </c>
      <c r="H5" s="197" t="s">
        <v>23</v>
      </c>
      <c r="I5" s="198" t="s">
        <v>734</v>
      </c>
      <c r="J5" s="198" t="s">
        <v>735</v>
      </c>
      <c r="K5" s="198" t="s">
        <v>736</v>
      </c>
      <c r="L5" s="199" t="s">
        <v>737</v>
      </c>
      <c r="M5" s="199" t="s">
        <v>738</v>
      </c>
      <c r="N5" s="199" t="s">
        <v>739</v>
      </c>
      <c r="O5" s="200" t="s">
        <v>740</v>
      </c>
      <c r="P5" s="200" t="s">
        <v>741</v>
      </c>
      <c r="Q5" s="200" t="s">
        <v>742</v>
      </c>
      <c r="R5" s="201" t="s">
        <v>743</v>
      </c>
      <c r="S5" s="201" t="s">
        <v>744</v>
      </c>
      <c r="T5" s="201" t="s">
        <v>745</v>
      </c>
      <c r="U5" s="199" t="s">
        <v>746</v>
      </c>
      <c r="V5" s="199" t="s">
        <v>747</v>
      </c>
      <c r="W5" s="199" t="s">
        <v>748</v>
      </c>
      <c r="X5" s="202" t="s">
        <v>749</v>
      </c>
      <c r="Y5" s="202" t="s">
        <v>750</v>
      </c>
      <c r="Z5" s="202" t="s">
        <v>751</v>
      </c>
      <c r="AA5" s="396"/>
      <c r="AB5" s="399"/>
      <c r="AC5" s="399"/>
      <c r="AD5" s="399"/>
      <c r="AE5" s="399"/>
      <c r="AF5" s="399"/>
      <c r="AG5" s="390"/>
      <c r="AH5" s="393"/>
    </row>
    <row r="6" spans="1:34" ht="24.6" customHeight="1">
      <c r="A6" s="203"/>
      <c r="B6" s="204"/>
      <c r="C6" s="205"/>
      <c r="D6" s="206"/>
      <c r="E6" s="207"/>
      <c r="F6" s="207"/>
      <c r="G6" s="208"/>
      <c r="H6" s="209"/>
      <c r="I6" s="210"/>
      <c r="J6" s="211"/>
      <c r="K6" s="211"/>
      <c r="L6" s="212"/>
      <c r="M6" s="213"/>
      <c r="N6" s="213"/>
      <c r="O6" s="214"/>
      <c r="P6" s="215"/>
      <c r="Q6" s="215"/>
      <c r="R6" s="210"/>
      <c r="S6" s="211"/>
      <c r="T6" s="211"/>
      <c r="U6" s="212"/>
      <c r="V6" s="213"/>
      <c r="W6" s="216"/>
      <c r="X6" s="217"/>
      <c r="Y6" s="217"/>
      <c r="Z6" s="218"/>
      <c r="AA6" s="397"/>
      <c r="AB6" s="400"/>
      <c r="AC6" s="400"/>
      <c r="AD6" s="400"/>
      <c r="AE6" s="400"/>
      <c r="AF6" s="400"/>
      <c r="AG6" s="391"/>
      <c r="AH6" s="394"/>
    </row>
    <row r="7" spans="1:34" s="233" customFormat="1">
      <c r="A7" s="219"/>
      <c r="B7" s="220"/>
      <c r="C7" s="221"/>
      <c r="D7" s="222"/>
      <c r="E7" s="223"/>
      <c r="F7" s="223"/>
      <c r="G7" s="224"/>
      <c r="H7" s="225"/>
      <c r="I7" s="226"/>
      <c r="J7" s="227"/>
      <c r="K7" s="227"/>
      <c r="L7" s="228"/>
      <c r="M7" s="229"/>
      <c r="N7" s="229"/>
      <c r="O7" s="230"/>
      <c r="P7" s="231"/>
      <c r="Q7" s="231"/>
      <c r="R7" s="226"/>
      <c r="S7" s="227"/>
      <c r="T7" s="227"/>
      <c r="U7" s="228"/>
      <c r="V7" s="229"/>
      <c r="W7" s="229"/>
      <c r="X7" s="217"/>
      <c r="Y7" s="230"/>
      <c r="Z7" s="232"/>
      <c r="AA7" s="269"/>
      <c r="AB7" s="269"/>
      <c r="AC7" s="269"/>
      <c r="AD7" s="269"/>
      <c r="AE7" s="269"/>
      <c r="AF7" s="269"/>
      <c r="AG7" s="269"/>
      <c r="AH7" s="269"/>
    </row>
    <row r="8" spans="1:34" s="233" customFormat="1">
      <c r="A8" s="234" t="s">
        <v>752</v>
      </c>
      <c r="B8" s="220"/>
      <c r="C8" s="221"/>
      <c r="D8" s="222"/>
      <c r="E8" s="223"/>
      <c r="F8" s="223"/>
      <c r="G8" s="224"/>
      <c r="H8" s="235"/>
      <c r="I8" s="226"/>
      <c r="J8" s="227"/>
      <c r="K8" s="227"/>
      <c r="L8" s="228"/>
      <c r="M8" s="229"/>
      <c r="N8" s="229"/>
      <c r="O8" s="230"/>
      <c r="P8" s="231"/>
      <c r="Q8" s="231"/>
      <c r="R8" s="226"/>
      <c r="S8" s="227"/>
      <c r="T8" s="227"/>
      <c r="U8" s="228"/>
      <c r="V8" s="229"/>
      <c r="W8" s="229"/>
      <c r="X8" s="217">
        <f>SUM(R8+U8)</f>
        <v>0</v>
      </c>
      <c r="Y8" s="230"/>
      <c r="Z8" s="232"/>
      <c r="AA8" s="269"/>
      <c r="AB8" s="269"/>
      <c r="AC8" s="269"/>
      <c r="AD8" s="269"/>
      <c r="AE8" s="269"/>
      <c r="AF8" s="269"/>
      <c r="AG8" s="269"/>
      <c r="AH8" s="269"/>
    </row>
    <row r="9" spans="1:34" s="233" customFormat="1">
      <c r="A9" s="234"/>
      <c r="B9" s="220"/>
      <c r="C9" s="221"/>
      <c r="D9" s="222"/>
      <c r="E9" s="223"/>
      <c r="F9" s="223"/>
      <c r="G9" s="224"/>
      <c r="H9" s="235"/>
      <c r="I9" s="226"/>
      <c r="J9" s="227"/>
      <c r="K9" s="227"/>
      <c r="L9" s="228"/>
      <c r="M9" s="229"/>
      <c r="N9" s="229"/>
      <c r="O9" s="230"/>
      <c r="P9" s="231"/>
      <c r="Q9" s="231"/>
      <c r="R9" s="226"/>
      <c r="S9" s="227"/>
      <c r="T9" s="227"/>
      <c r="U9" s="228"/>
      <c r="V9" s="229"/>
      <c r="W9" s="229"/>
      <c r="X9" s="217"/>
      <c r="Y9" s="230"/>
      <c r="Z9" s="232"/>
      <c r="AA9" s="269"/>
      <c r="AB9" s="269"/>
      <c r="AC9" s="269"/>
      <c r="AD9" s="269"/>
      <c r="AE9" s="269"/>
      <c r="AF9" s="269"/>
      <c r="AG9" s="269"/>
      <c r="AH9" s="269"/>
    </row>
    <row r="10" spans="1:34" s="233" customFormat="1">
      <c r="A10" s="236" t="s">
        <v>952</v>
      </c>
      <c r="B10" s="220" t="s">
        <v>753</v>
      </c>
      <c r="C10" s="221"/>
      <c r="D10" s="222"/>
      <c r="E10" s="223" t="s">
        <v>754</v>
      </c>
      <c r="F10" s="223"/>
      <c r="G10" s="224" t="s">
        <v>755</v>
      </c>
      <c r="H10" s="235"/>
      <c r="I10" s="226">
        <v>29484000</v>
      </c>
      <c r="J10" s="227">
        <f>ROUNDUP(I10*110.4/108,-3)</f>
        <v>30140000</v>
      </c>
      <c r="K10" s="227">
        <f>ROUNDUP(J10*124/110.4,-3)</f>
        <v>33853000</v>
      </c>
      <c r="L10" s="228">
        <v>4054000</v>
      </c>
      <c r="M10" s="217">
        <f>ROUNDUP(L10*105.2/103.5,-3)</f>
        <v>4121000</v>
      </c>
      <c r="N10" s="217">
        <f>ROUNDUP(M10*122/105.2,-3)</f>
        <v>4780000</v>
      </c>
      <c r="O10" s="230">
        <f>SUM(I10+L10)</f>
        <v>33538000</v>
      </c>
      <c r="P10" s="231">
        <f>SUM(J10+M10)</f>
        <v>34261000</v>
      </c>
      <c r="Q10" s="231">
        <f>SUM(K10+N10)</f>
        <v>38633000</v>
      </c>
      <c r="R10" s="237">
        <f>SUM(O10*'[2]General info'!$D$25)/1000</f>
        <v>21127.346945000005</v>
      </c>
      <c r="S10" s="238">
        <f>SUM(P10*'[2]General info'!$D$25)/1000</f>
        <v>21582.802602500007</v>
      </c>
      <c r="T10" s="238">
        <f>SUM(Q10*'[2]General info'!$D$25)/1000</f>
        <v>24336.954932500004</v>
      </c>
      <c r="U10" s="239">
        <f>SUM(R10*'[2]General info'!$C$13)</f>
        <v>4436.7428584500012</v>
      </c>
      <c r="V10" s="217">
        <f>SUM(S10*'[2]General info'!$C$13)</f>
        <v>4532.3885465250014</v>
      </c>
      <c r="W10" s="217">
        <f>SUM(T10*'[2]General info'!$C$13)</f>
        <v>5110.7605358250012</v>
      </c>
      <c r="X10" s="217">
        <f>SUM(R10+U10)</f>
        <v>25564.089803450006</v>
      </c>
      <c r="Y10" s="230">
        <f>SUM(S10+V10)</f>
        <v>26115.19114902501</v>
      </c>
      <c r="Z10" s="217">
        <f>SUM(T10+W10)</f>
        <v>29447.715468325005</v>
      </c>
      <c r="AA10" s="269" t="s">
        <v>974</v>
      </c>
      <c r="AB10" s="269" t="s">
        <v>974</v>
      </c>
      <c r="AC10" s="269" t="s">
        <v>974</v>
      </c>
      <c r="AD10" s="269" t="s">
        <v>973</v>
      </c>
      <c r="AE10" s="269" t="s">
        <v>973</v>
      </c>
      <c r="AF10" s="269"/>
      <c r="AG10" s="269"/>
      <c r="AH10" s="269"/>
    </row>
    <row r="11" spans="1:34" s="233" customFormat="1" ht="22.5">
      <c r="A11" s="236" t="s">
        <v>953</v>
      </c>
      <c r="B11" s="220" t="s">
        <v>756</v>
      </c>
      <c r="C11" s="221"/>
      <c r="D11" s="222"/>
      <c r="E11" s="223" t="s">
        <v>757</v>
      </c>
      <c r="F11" s="223"/>
      <c r="G11" s="224" t="s">
        <v>755</v>
      </c>
      <c r="H11" s="235"/>
      <c r="I11" s="226">
        <v>19656000</v>
      </c>
      <c r="J11" s="238">
        <f t="shared" ref="J11:J16" si="0">ROUNDUP(I11*110.4/108,-3)</f>
        <v>20093000</v>
      </c>
      <c r="K11" s="227">
        <f t="shared" ref="K11:K16" si="1">ROUNDUP(J11*124/110.4,-3)</f>
        <v>22569000</v>
      </c>
      <c r="L11" s="228">
        <v>2339000</v>
      </c>
      <c r="M11" s="217">
        <f t="shared" ref="M11:M17" si="2">ROUNDUP(L11*105.2/103.5,-3)</f>
        <v>2378000</v>
      </c>
      <c r="N11" s="217">
        <f t="shared" ref="N11:N17" si="3">ROUNDUP(M11*122/105.2,-3)</f>
        <v>2758000</v>
      </c>
      <c r="O11" s="230">
        <f t="shared" ref="O11:O17" si="4">SUM(I11+L11)</f>
        <v>21995000</v>
      </c>
      <c r="P11" s="231">
        <f t="shared" ref="P11:Q17" si="5">SUM(J11+M11)</f>
        <v>22471000</v>
      </c>
      <c r="Q11" s="231">
        <f t="shared" si="5"/>
        <v>25327000</v>
      </c>
      <c r="R11" s="226">
        <f>SUM(O11*'[2]General info'!$D$25)/1000</f>
        <v>13855.805237500002</v>
      </c>
      <c r="S11" s="238">
        <f>SUM(P11*'[2]General info'!$D$25)/1000</f>
        <v>14155.662627500004</v>
      </c>
      <c r="T11" s="238">
        <f>SUM(Q11*'[2]General info'!$D$25)/1000</f>
        <v>15954.806967500002</v>
      </c>
      <c r="U11" s="228">
        <f>SUM(R11*'[2]General info'!$C$13)</f>
        <v>2909.7190998750002</v>
      </c>
      <c r="V11" s="217">
        <f>SUM(S11*'[2]General info'!$C$13)</f>
        <v>2972.6891517750005</v>
      </c>
      <c r="W11" s="217">
        <f>SUM(T11*'[2]General info'!$C$13)</f>
        <v>3350.5094631750003</v>
      </c>
      <c r="X11" s="217">
        <f t="shared" ref="X11:X17" si="6">SUM(R11+U11)</f>
        <v>16765.524337375002</v>
      </c>
      <c r="Y11" s="230">
        <f t="shared" ref="Y11:Z18" si="7">SUM(S11+V11)</f>
        <v>17128.351779275003</v>
      </c>
      <c r="Z11" s="217">
        <f t="shared" si="7"/>
        <v>19305.316430675004</v>
      </c>
      <c r="AA11" s="269" t="s">
        <v>974</v>
      </c>
      <c r="AB11" s="269" t="s">
        <v>974</v>
      </c>
      <c r="AC11" s="269" t="s">
        <v>974</v>
      </c>
      <c r="AD11" s="269" t="s">
        <v>973</v>
      </c>
      <c r="AE11" s="269" t="s">
        <v>973</v>
      </c>
      <c r="AF11" s="269"/>
      <c r="AG11" s="269"/>
      <c r="AH11" s="269"/>
    </row>
    <row r="12" spans="1:34" s="233" customFormat="1">
      <c r="A12" s="219" t="s">
        <v>954</v>
      </c>
      <c r="B12" s="220" t="s">
        <v>758</v>
      </c>
      <c r="C12" s="221"/>
      <c r="D12" s="222"/>
      <c r="E12" s="223" t="s">
        <v>757</v>
      </c>
      <c r="F12" s="223"/>
      <c r="G12" s="224" t="s">
        <v>755</v>
      </c>
      <c r="H12" s="235"/>
      <c r="I12" s="226">
        <v>18684000</v>
      </c>
      <c r="J12" s="238">
        <f t="shared" si="0"/>
        <v>19100000</v>
      </c>
      <c r="K12" s="227">
        <f t="shared" si="1"/>
        <v>21453000</v>
      </c>
      <c r="L12" s="228">
        <v>4501000</v>
      </c>
      <c r="M12" s="217">
        <f t="shared" si="2"/>
        <v>4575000</v>
      </c>
      <c r="N12" s="217">
        <f t="shared" si="3"/>
        <v>5306000</v>
      </c>
      <c r="O12" s="230">
        <f t="shared" si="4"/>
        <v>23185000</v>
      </c>
      <c r="P12" s="231">
        <f t="shared" si="5"/>
        <v>23675000</v>
      </c>
      <c r="Q12" s="231">
        <f t="shared" si="5"/>
        <v>26759000</v>
      </c>
      <c r="R12" s="226">
        <f>SUM(O12*'[2]General info'!$D$25)/1000</f>
        <v>14605.448712500003</v>
      </c>
      <c r="S12" s="238">
        <f>SUM(P12*'[2]General info'!$D$25)/1000</f>
        <v>14914.125437500004</v>
      </c>
      <c r="T12" s="238">
        <f>SUM(Q12*'[2]General info'!$D$25)/1000</f>
        <v>16856.898947500005</v>
      </c>
      <c r="U12" s="228">
        <f>SUM(R12*'[2]General info'!$C$13)</f>
        <v>3067.1442296250007</v>
      </c>
      <c r="V12" s="217">
        <f>SUM(S12*'[2]General info'!$C$13)</f>
        <v>3131.966341875001</v>
      </c>
      <c r="W12" s="217">
        <f>SUM(T12*'[2]General info'!$C$13)</f>
        <v>3539.948778975001</v>
      </c>
      <c r="X12" s="217">
        <f t="shared" si="6"/>
        <v>17672.592942125004</v>
      </c>
      <c r="Y12" s="230">
        <f t="shared" si="7"/>
        <v>18046.091779375005</v>
      </c>
      <c r="Z12" s="217">
        <f t="shared" si="7"/>
        <v>20396.847726475007</v>
      </c>
      <c r="AA12" s="269" t="s">
        <v>974</v>
      </c>
      <c r="AB12" s="269" t="s">
        <v>974</v>
      </c>
      <c r="AC12" s="269" t="s">
        <v>974</v>
      </c>
      <c r="AD12" s="269" t="s">
        <v>973</v>
      </c>
      <c r="AE12" s="269" t="s">
        <v>973</v>
      </c>
      <c r="AF12" s="269"/>
      <c r="AG12" s="269"/>
      <c r="AH12" s="269"/>
    </row>
    <row r="13" spans="1:34" s="233" customFormat="1">
      <c r="A13" s="219" t="s">
        <v>955</v>
      </c>
      <c r="B13" s="220" t="s">
        <v>759</v>
      </c>
      <c r="C13" s="221"/>
      <c r="D13" s="222"/>
      <c r="E13" s="223" t="s">
        <v>757</v>
      </c>
      <c r="F13" s="223"/>
      <c r="G13" s="224" t="s">
        <v>755</v>
      </c>
      <c r="H13" s="235"/>
      <c r="I13" s="226">
        <v>1200000</v>
      </c>
      <c r="J13" s="238">
        <f t="shared" si="0"/>
        <v>1227000</v>
      </c>
      <c r="K13" s="227">
        <f t="shared" si="1"/>
        <v>1379000</v>
      </c>
      <c r="L13" s="228">
        <v>1313000</v>
      </c>
      <c r="M13" s="217">
        <f t="shared" si="2"/>
        <v>1335000</v>
      </c>
      <c r="N13" s="217">
        <f t="shared" si="3"/>
        <v>1549000</v>
      </c>
      <c r="O13" s="230">
        <f t="shared" si="4"/>
        <v>2513000</v>
      </c>
      <c r="P13" s="231">
        <f t="shared" si="5"/>
        <v>2562000</v>
      </c>
      <c r="Q13" s="231">
        <f t="shared" si="5"/>
        <v>2928000</v>
      </c>
      <c r="R13" s="226">
        <f>SUM(O13*'[2]General info'!$D$25)/1000</f>
        <v>1583.0706325000003</v>
      </c>
      <c r="S13" s="238">
        <f>SUM(P13*'[2]General info'!$D$25)/1000</f>
        <v>1613.9383050000004</v>
      </c>
      <c r="T13" s="238">
        <f>SUM(Q13*'[2]General info'!$D$25)/1000</f>
        <v>1844.5009200000004</v>
      </c>
      <c r="U13" s="228">
        <f>SUM(R13*'[2]General info'!$C$13)</f>
        <v>332.44483282500005</v>
      </c>
      <c r="V13" s="217">
        <f>SUM(S13*'[2]General info'!$C$13)</f>
        <v>338.92704405000006</v>
      </c>
      <c r="W13" s="217">
        <f>SUM(T13*'[2]General info'!$C$13)</f>
        <v>387.3451932000001</v>
      </c>
      <c r="X13" s="217">
        <f t="shared" si="6"/>
        <v>1915.5154653250004</v>
      </c>
      <c r="Y13" s="230">
        <f t="shared" si="7"/>
        <v>1952.8653490500005</v>
      </c>
      <c r="Z13" s="232">
        <f t="shared" si="7"/>
        <v>2231.8461132000007</v>
      </c>
      <c r="AA13" s="269" t="s">
        <v>973</v>
      </c>
      <c r="AB13" s="269" t="s">
        <v>974</v>
      </c>
      <c r="AC13" s="269" t="s">
        <v>974</v>
      </c>
      <c r="AD13" s="269" t="s">
        <v>973</v>
      </c>
      <c r="AE13" s="269" t="s">
        <v>973</v>
      </c>
      <c r="AF13" s="269"/>
      <c r="AG13" s="269"/>
      <c r="AH13" s="269"/>
    </row>
    <row r="14" spans="1:34" s="233" customFormat="1">
      <c r="A14" s="219" t="s">
        <v>956</v>
      </c>
      <c r="B14" s="220" t="s">
        <v>760</v>
      </c>
      <c r="C14" s="221"/>
      <c r="D14" s="222"/>
      <c r="E14" s="223" t="s">
        <v>757</v>
      </c>
      <c r="F14" s="223"/>
      <c r="G14" s="224" t="s">
        <v>755</v>
      </c>
      <c r="H14" s="235"/>
      <c r="I14" s="226">
        <v>19656000</v>
      </c>
      <c r="J14" s="238">
        <f t="shared" si="0"/>
        <v>20093000</v>
      </c>
      <c r="K14" s="227">
        <f t="shared" si="1"/>
        <v>22569000</v>
      </c>
      <c r="L14" s="228">
        <v>4132000</v>
      </c>
      <c r="M14" s="217">
        <f t="shared" si="2"/>
        <v>4200000</v>
      </c>
      <c r="N14" s="217">
        <f t="shared" si="3"/>
        <v>4871000</v>
      </c>
      <c r="O14" s="230">
        <f t="shared" si="4"/>
        <v>23788000</v>
      </c>
      <c r="P14" s="231">
        <f t="shared" si="5"/>
        <v>24293000</v>
      </c>
      <c r="Q14" s="231">
        <f t="shared" si="5"/>
        <v>27440000</v>
      </c>
      <c r="R14" s="226">
        <f>SUM(O14*'[2]General info'!$D$25)/1000</f>
        <v>14985.310070000003</v>
      </c>
      <c r="S14" s="238">
        <f>SUM(P14*'[2]General info'!$D$25)/1000</f>
        <v>15303.436082500004</v>
      </c>
      <c r="T14" s="238">
        <f>SUM(Q14*'[2]General info'!$D$25)/1000</f>
        <v>17285.896600000004</v>
      </c>
      <c r="U14" s="228">
        <f>SUM(R14*'[2]General info'!$C$13)</f>
        <v>3146.9151147000007</v>
      </c>
      <c r="V14" s="217">
        <f>SUM(S14*'[2]General info'!$C$13)</f>
        <v>3213.7215773250009</v>
      </c>
      <c r="W14" s="217">
        <f>SUM(T14*'[2]General info'!$C$13)</f>
        <v>3630.0382860000004</v>
      </c>
      <c r="X14" s="217">
        <f t="shared" si="6"/>
        <v>18132.225184700004</v>
      </c>
      <c r="Y14" s="230">
        <f t="shared" si="7"/>
        <v>18517.157659825003</v>
      </c>
      <c r="Z14" s="232">
        <f t="shared" si="7"/>
        <v>20915.934886000003</v>
      </c>
      <c r="AA14" s="269" t="s">
        <v>974</v>
      </c>
      <c r="AB14" s="269" t="s">
        <v>974</v>
      </c>
      <c r="AC14" s="269" t="s">
        <v>974</v>
      </c>
      <c r="AD14" s="269" t="s">
        <v>973</v>
      </c>
      <c r="AE14" s="269" t="s">
        <v>973</v>
      </c>
      <c r="AF14" s="269"/>
      <c r="AG14" s="269"/>
      <c r="AH14" s="269"/>
    </row>
    <row r="15" spans="1:34" s="233" customFormat="1">
      <c r="A15" s="219" t="s">
        <v>957</v>
      </c>
      <c r="B15" s="220" t="s">
        <v>761</v>
      </c>
      <c r="C15" s="221"/>
      <c r="D15" s="222"/>
      <c r="E15" s="223" t="s">
        <v>754</v>
      </c>
      <c r="F15" s="223"/>
      <c r="G15" s="224" t="s">
        <v>755</v>
      </c>
      <c r="H15" s="235"/>
      <c r="I15" s="226">
        <v>23004000</v>
      </c>
      <c r="J15" s="238">
        <f t="shared" si="0"/>
        <v>23516000</v>
      </c>
      <c r="K15" s="227">
        <f t="shared" si="1"/>
        <v>26413000</v>
      </c>
      <c r="L15" s="228">
        <v>3653000</v>
      </c>
      <c r="M15" s="217">
        <f t="shared" si="2"/>
        <v>3714000</v>
      </c>
      <c r="N15" s="217">
        <f t="shared" si="3"/>
        <v>4308000</v>
      </c>
      <c r="O15" s="230">
        <f t="shared" si="4"/>
        <v>26657000</v>
      </c>
      <c r="P15" s="231">
        <f t="shared" si="5"/>
        <v>27230000</v>
      </c>
      <c r="Q15" s="231">
        <f t="shared" si="5"/>
        <v>30721000</v>
      </c>
      <c r="R15" s="226">
        <f>SUM(O15*'[2]General info'!$D$25)/1000</f>
        <v>16792.643792500003</v>
      </c>
      <c r="S15" s="238">
        <f>SUM(P15*'[2]General info'!$D$25)/1000</f>
        <v>17153.606575000002</v>
      </c>
      <c r="T15" s="238">
        <f>SUM(Q15*'[2]General info'!$D$25)/1000</f>
        <v>19352.770752500004</v>
      </c>
      <c r="U15" s="228">
        <f>SUM(R15*'[2]General info'!$C$13)</f>
        <v>3526.4551964250004</v>
      </c>
      <c r="V15" s="217">
        <f>SUM(S15*'[2]General info'!$C$13)</f>
        <v>3602.2573807500003</v>
      </c>
      <c r="W15" s="217">
        <f>SUM(T15*'[2]General info'!$C$13)</f>
        <v>4064.0818580250007</v>
      </c>
      <c r="X15" s="217">
        <f t="shared" si="6"/>
        <v>20319.098988925005</v>
      </c>
      <c r="Y15" s="230">
        <f t="shared" si="7"/>
        <v>20755.863955750003</v>
      </c>
      <c r="Z15" s="232">
        <f t="shared" si="7"/>
        <v>23416.852610525006</v>
      </c>
      <c r="AA15" s="269" t="s">
        <v>974</v>
      </c>
      <c r="AB15" s="269" t="s">
        <v>974</v>
      </c>
      <c r="AC15" s="269" t="s">
        <v>974</v>
      </c>
      <c r="AD15" s="269" t="s">
        <v>973</v>
      </c>
      <c r="AE15" s="269" t="s">
        <v>973</v>
      </c>
      <c r="AF15" s="269"/>
      <c r="AG15" s="269"/>
      <c r="AH15" s="269"/>
    </row>
    <row r="16" spans="1:34" s="233" customFormat="1" ht="22.5">
      <c r="A16" s="219" t="s">
        <v>958</v>
      </c>
      <c r="B16" s="220" t="s">
        <v>762</v>
      </c>
      <c r="C16" s="221"/>
      <c r="D16" s="222"/>
      <c r="E16" s="223" t="s">
        <v>757</v>
      </c>
      <c r="F16" s="223"/>
      <c r="G16" s="224" t="s">
        <v>755</v>
      </c>
      <c r="H16" s="235"/>
      <c r="I16" s="226">
        <v>7399000</v>
      </c>
      <c r="J16" s="238">
        <f t="shared" si="0"/>
        <v>7564000</v>
      </c>
      <c r="K16" s="227">
        <f t="shared" si="1"/>
        <v>8496000</v>
      </c>
      <c r="L16" s="228">
        <v>1294000</v>
      </c>
      <c r="M16" s="217">
        <f t="shared" si="2"/>
        <v>1316000</v>
      </c>
      <c r="N16" s="217">
        <f t="shared" si="3"/>
        <v>1527000</v>
      </c>
      <c r="O16" s="230">
        <f t="shared" si="4"/>
        <v>8693000</v>
      </c>
      <c r="P16" s="231">
        <f t="shared" si="5"/>
        <v>8880000</v>
      </c>
      <c r="Q16" s="231">
        <f t="shared" si="5"/>
        <v>10023000</v>
      </c>
      <c r="R16" s="226">
        <f>SUM(O16*'[2]General info'!$D$25)/1000</f>
        <v>5476.1770825000012</v>
      </c>
      <c r="S16" s="238">
        <f>SUM(P16*'[2]General info'!$D$25)/1000</f>
        <v>5593.9782000000014</v>
      </c>
      <c r="T16" s="238">
        <f>SUM(Q16*'[2]General info'!$D$25)/1000</f>
        <v>6314.0139075000016</v>
      </c>
      <c r="U16" s="228">
        <f>SUM(R16*'[2]General info'!$C$13)</f>
        <v>1149.9971873250001</v>
      </c>
      <c r="V16" s="217">
        <f>SUM(S16*'[2]General info'!$C$13)</f>
        <v>1174.7354220000002</v>
      </c>
      <c r="W16" s="217">
        <f>SUM(T16*'[2]General info'!$C$13)</f>
        <v>1325.9429205750002</v>
      </c>
      <c r="X16" s="217">
        <f t="shared" si="6"/>
        <v>6626.1742698250018</v>
      </c>
      <c r="Y16" s="230">
        <f t="shared" si="7"/>
        <v>6768.7136220000011</v>
      </c>
      <c r="Z16" s="232">
        <f t="shared" si="7"/>
        <v>7639.9568280750018</v>
      </c>
      <c r="AA16" s="269" t="s">
        <v>974</v>
      </c>
      <c r="AB16" s="269" t="s">
        <v>974</v>
      </c>
      <c r="AC16" s="269" t="s">
        <v>974</v>
      </c>
      <c r="AD16" s="269" t="s">
        <v>973</v>
      </c>
      <c r="AE16" s="269" t="s">
        <v>973</v>
      </c>
      <c r="AF16" s="269"/>
      <c r="AG16" s="269"/>
      <c r="AH16" s="269"/>
    </row>
    <row r="17" spans="1:34" s="233" customFormat="1">
      <c r="A17" s="219" t="s">
        <v>959</v>
      </c>
      <c r="B17" s="220" t="s">
        <v>763</v>
      </c>
      <c r="C17" s="221"/>
      <c r="D17" s="222"/>
      <c r="E17" s="223" t="s">
        <v>757</v>
      </c>
      <c r="F17" s="223"/>
      <c r="G17" s="224"/>
      <c r="H17" s="235"/>
      <c r="I17" s="226">
        <v>0</v>
      </c>
      <c r="J17" s="227">
        <v>0</v>
      </c>
      <c r="K17" s="227"/>
      <c r="L17" s="228">
        <v>543000</v>
      </c>
      <c r="M17" s="217">
        <f t="shared" si="2"/>
        <v>552000</v>
      </c>
      <c r="N17" s="217">
        <f t="shared" si="3"/>
        <v>641000</v>
      </c>
      <c r="O17" s="230">
        <f t="shared" si="4"/>
        <v>543000</v>
      </c>
      <c r="P17" s="231">
        <f t="shared" si="5"/>
        <v>552000</v>
      </c>
      <c r="Q17" s="231">
        <f t="shared" si="5"/>
        <v>641000</v>
      </c>
      <c r="R17" s="226">
        <f>SUM(O17*'[2]General info'!$D$25)/1000</f>
        <v>342.06420750000007</v>
      </c>
      <c r="S17" s="238">
        <f>SUM(P17*'[2]General info'!$D$25)/1000</f>
        <v>347.73378000000008</v>
      </c>
      <c r="T17" s="238">
        <f>SUM(Q17*'[2]General info'!$D$25)/1000</f>
        <v>403.79955250000012</v>
      </c>
      <c r="U17" s="228">
        <f>SUM(R17*'[2]General info'!$C$13)</f>
        <v>71.833483575000017</v>
      </c>
      <c r="V17" s="217">
        <f>SUM(S17*'[2]General info'!$C$13)</f>
        <v>73.024093800000017</v>
      </c>
      <c r="W17" s="217">
        <f>SUM(T17*'[2]General info'!$C$13)</f>
        <v>84.797906025000017</v>
      </c>
      <c r="X17" s="217">
        <f t="shared" si="6"/>
        <v>413.89769107500007</v>
      </c>
      <c r="Y17" s="230">
        <f t="shared" si="7"/>
        <v>420.75787380000008</v>
      </c>
      <c r="Z17" s="232">
        <f t="shared" si="7"/>
        <v>488.59745852500015</v>
      </c>
      <c r="AA17" s="269"/>
      <c r="AB17" s="269"/>
      <c r="AC17" s="269"/>
      <c r="AD17" s="269"/>
      <c r="AE17" s="269"/>
      <c r="AF17" s="269"/>
      <c r="AG17" s="269"/>
      <c r="AH17" s="269"/>
    </row>
    <row r="18" spans="1:34" s="233" customFormat="1" ht="13.5" thickBot="1">
      <c r="A18" s="219"/>
      <c r="B18" s="220"/>
      <c r="C18" s="221"/>
      <c r="D18" s="222"/>
      <c r="E18" s="223"/>
      <c r="F18" s="223"/>
      <c r="G18" s="224"/>
      <c r="H18" s="225"/>
      <c r="I18" s="226"/>
      <c r="J18" s="227"/>
      <c r="K18" s="227"/>
      <c r="L18" s="228"/>
      <c r="M18" s="229"/>
      <c r="N18" s="229"/>
      <c r="O18" s="230"/>
      <c r="P18" s="231"/>
      <c r="Q18" s="231"/>
      <c r="R18" s="226"/>
      <c r="S18" s="227"/>
      <c r="T18" s="227"/>
      <c r="U18" s="228"/>
      <c r="V18" s="229"/>
      <c r="W18" s="229"/>
      <c r="X18" s="217"/>
      <c r="Y18" s="230"/>
      <c r="Z18" s="232">
        <f t="shared" si="7"/>
        <v>0</v>
      </c>
    </row>
    <row r="19" spans="1:34" s="233" customFormat="1" ht="13.5" thickBot="1">
      <c r="A19" s="240" t="s">
        <v>764</v>
      </c>
      <c r="B19" s="241"/>
      <c r="C19" s="242"/>
      <c r="D19" s="243"/>
      <c r="E19" s="244"/>
      <c r="F19" s="244"/>
      <c r="G19" s="245"/>
      <c r="H19" s="246"/>
      <c r="I19" s="247">
        <f t="shared" ref="I19:Z19" si="8">SUM(I10:I17)</f>
        <v>119083000</v>
      </c>
      <c r="J19" s="248">
        <f>SUM(J10:J17)</f>
        <v>121733000</v>
      </c>
      <c r="K19" s="248">
        <f>SUM(K10:K17)</f>
        <v>136732000</v>
      </c>
      <c r="L19" s="249">
        <f t="shared" si="8"/>
        <v>21829000</v>
      </c>
      <c r="M19" s="250">
        <f>SUM(M10:M17)</f>
        <v>22191000</v>
      </c>
      <c r="N19" s="250">
        <f>SUM(N10:N17)</f>
        <v>25740000</v>
      </c>
      <c r="O19" s="251">
        <f t="shared" si="8"/>
        <v>140912000</v>
      </c>
      <c r="P19" s="252">
        <f>SUM(P10:P17)</f>
        <v>143924000</v>
      </c>
      <c r="Q19" s="252">
        <f>SUM(Q10:Q17)</f>
        <v>162472000</v>
      </c>
      <c r="R19" s="247">
        <f t="shared" si="8"/>
        <v>88767.866680000021</v>
      </c>
      <c r="S19" s="248">
        <f>SUM(S10:S17)</f>
        <v>90665.283610000013</v>
      </c>
      <c r="T19" s="248">
        <f>SUM(T10:T17)</f>
        <v>102349.64258000001</v>
      </c>
      <c r="U19" s="249">
        <f t="shared" si="8"/>
        <v>18641.252002800004</v>
      </c>
      <c r="V19" s="250">
        <f>SUM(V10:V17)</f>
        <v>19039.709558100003</v>
      </c>
      <c r="W19" s="250">
        <f>SUM(W10:W17)</f>
        <v>21493.424941800004</v>
      </c>
      <c r="X19" s="251">
        <f t="shared" si="8"/>
        <v>107409.11868280004</v>
      </c>
      <c r="Y19" s="251">
        <f t="shared" si="8"/>
        <v>109704.99316810002</v>
      </c>
      <c r="Z19" s="251">
        <f t="shared" si="8"/>
        <v>123843.06752180001</v>
      </c>
    </row>
    <row r="20" spans="1:34" ht="13.5" thickTop="1">
      <c r="A20" s="253"/>
    </row>
    <row r="21" spans="1:34">
      <c r="A21" s="254"/>
      <c r="I21" s="258"/>
      <c r="J21" s="258"/>
      <c r="K21" s="258"/>
      <c r="L21" s="258"/>
      <c r="M21" s="258"/>
      <c r="N21" s="258"/>
      <c r="O21" s="259"/>
      <c r="P21" s="259"/>
      <c r="Q21" s="259"/>
      <c r="R21" s="258"/>
      <c r="S21" s="258"/>
      <c r="T21" s="258"/>
      <c r="U21" s="258"/>
      <c r="V21" s="258"/>
      <c r="W21" s="258"/>
      <c r="X21" s="259"/>
      <c r="Y21" s="259"/>
    </row>
    <row r="22" spans="1:34">
      <c r="A22" s="254"/>
      <c r="I22" s="258"/>
      <c r="J22" s="258"/>
      <c r="K22" s="258"/>
      <c r="L22" s="258"/>
      <c r="M22" s="258"/>
      <c r="N22" s="258"/>
      <c r="O22" s="259"/>
      <c r="P22" s="259"/>
      <c r="Q22" s="259"/>
      <c r="R22" s="258"/>
      <c r="S22" s="258"/>
      <c r="T22" s="258"/>
      <c r="U22" s="258"/>
      <c r="V22" s="258"/>
      <c r="W22" s="258"/>
      <c r="X22" s="259"/>
      <c r="Y22" s="259"/>
    </row>
    <row r="23" spans="1:34">
      <c r="A23" s="254"/>
    </row>
    <row r="24" spans="1:34">
      <c r="A24" s="254"/>
    </row>
    <row r="25" spans="1:34">
      <c r="A25" s="254"/>
    </row>
    <row r="26" spans="1:34">
      <c r="A26" s="254"/>
    </row>
    <row r="27" spans="1:34">
      <c r="A27" s="254"/>
    </row>
    <row r="28" spans="1:34">
      <c r="A28" s="254"/>
    </row>
    <row r="29" spans="1:34">
      <c r="A29" s="254"/>
    </row>
    <row r="30" spans="1:34">
      <c r="A30" s="254"/>
    </row>
    <row r="31" spans="1:34">
      <c r="A31" s="254"/>
    </row>
    <row r="32" spans="1:34">
      <c r="A32" s="254"/>
    </row>
    <row r="33" spans="1:1">
      <c r="A33" s="254"/>
    </row>
    <row r="34" spans="1:1">
      <c r="A34" s="254"/>
    </row>
    <row r="35" spans="1:1">
      <c r="A35" s="254"/>
    </row>
    <row r="36" spans="1:1">
      <c r="A36" s="254"/>
    </row>
    <row r="37" spans="1:1">
      <c r="A37" s="254"/>
    </row>
    <row r="38" spans="1:1">
      <c r="A38" s="254"/>
    </row>
    <row r="39" spans="1:1">
      <c r="A39" s="254"/>
    </row>
    <row r="40" spans="1:1">
      <c r="A40" s="254"/>
    </row>
    <row r="41" spans="1:1">
      <c r="A41" s="254"/>
    </row>
    <row r="42" spans="1:1">
      <c r="A42" s="254"/>
    </row>
    <row r="43" spans="1:1">
      <c r="A43" s="254"/>
    </row>
    <row r="44" spans="1:1">
      <c r="A44" s="254"/>
    </row>
    <row r="45" spans="1:1">
      <c r="A45" s="254"/>
    </row>
    <row r="46" spans="1:1">
      <c r="A46" s="254"/>
    </row>
    <row r="47" spans="1:1">
      <c r="A47" s="254"/>
    </row>
    <row r="48" spans="1:1">
      <c r="A48" s="254"/>
    </row>
    <row r="49" spans="1:1">
      <c r="A49" s="254"/>
    </row>
    <row r="50" spans="1:1">
      <c r="A50" s="254"/>
    </row>
    <row r="51" spans="1:1">
      <c r="A51" s="254"/>
    </row>
    <row r="52" spans="1:1">
      <c r="A52" s="254"/>
    </row>
    <row r="53" spans="1:1">
      <c r="A53" s="254"/>
    </row>
    <row r="54" spans="1:1">
      <c r="A54" s="254"/>
    </row>
    <row r="55" spans="1:1">
      <c r="A55" s="254"/>
    </row>
    <row r="56" spans="1:1">
      <c r="A56" s="254"/>
    </row>
    <row r="57" spans="1:1">
      <c r="A57" s="254"/>
    </row>
    <row r="58" spans="1:1">
      <c r="A58" s="254"/>
    </row>
    <row r="59" spans="1:1">
      <c r="A59" s="254"/>
    </row>
    <row r="60" spans="1:1">
      <c r="A60" s="254"/>
    </row>
    <row r="61" spans="1:1">
      <c r="A61" s="254"/>
    </row>
    <row r="62" spans="1:1">
      <c r="A62" s="254"/>
    </row>
    <row r="63" spans="1:1">
      <c r="A63" s="254"/>
    </row>
    <row r="64" spans="1:1">
      <c r="A64" s="254"/>
    </row>
  </sheetData>
  <mergeCells count="8">
    <mergeCell ref="AG4:AG6"/>
    <mergeCell ref="AH4:AH6"/>
    <mergeCell ref="AA4:AA6"/>
    <mergeCell ref="AB4:AB6"/>
    <mergeCell ref="AC4:AC6"/>
    <mergeCell ref="AD4:AD6"/>
    <mergeCell ref="AE4:AE6"/>
    <mergeCell ref="AF4:AF6"/>
  </mergeCells>
  <printOptions horizontalCentered="1" gridLines="1" gridLinesSet="0"/>
  <pageMargins left="0.31496062992125984" right="0.27559055118110237" top="0.70866141732283472" bottom="0.74803149606299213" header="0.51181102362204722" footer="0.51181102362204722"/>
  <pageSetup paperSize="9" scale="90" orientation="landscape" r:id="rId1"/>
  <headerFooter alignWithMargins="0">
    <oddFooter xml:space="preserve">&amp;L&amp;F
Uniek nr. e-ABS
XXXXXXXXXXXXXXXXXXX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5C3EFEE5616CB8449DE49C530ED171070084C4644AD0D43B4C997F125A1A26AF19" ma:contentTypeVersion="32" ma:contentTypeDescription="" ma:contentTypeScope="" ma:versionID="4f470baeb066d3b1694e3f820b856812">
  <xsd:schema xmlns:xsd="http://www.w3.org/2001/XMLSchema" xmlns:xs="http://www.w3.org/2001/XMLSchema" xmlns:p="http://schemas.microsoft.com/office/2006/metadata/properties" xmlns:ns2="5ed9877c-a581-4620-9b18-e7bde829f7f4" xmlns:ns3="bbeab9c5-4b36-403d-8a77-db00060fff7c" targetNamespace="http://schemas.microsoft.com/office/2006/metadata/properties" ma:root="true" ma:fieldsID="1cf897e6c6f83dd1098c9b1cdbedc536" ns2:_="" ns3:_="">
    <xsd:import namespace="5ed9877c-a581-4620-9b18-e7bde829f7f4"/>
    <xsd:import namespace="bbeab9c5-4b36-403d-8a77-db00060fff7c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h094006d2ad9401f9b7d73498d7056c6" minOccurs="0"/>
                <xsd:element ref="ns2:pd50c43e94894024a73443235b9c5599" minOccurs="0"/>
                <xsd:element ref="ns2:l72b65e41614461b9b237d2ca8dc3bfa" minOccurs="0"/>
                <xsd:element ref="ns2:e8b9f9cac66945448abed9f71f009dbb" minOccurs="0"/>
                <xsd:element ref="ns2:c9555a5d75ea45459c485b5bc5619d47" minOccurs="0"/>
                <xsd:element ref="ns2:ge0bf3e4aade45a29e5e49763c92758f" minOccurs="0"/>
                <xsd:element ref="ns2:jf3007396e7347cea609257d9eaa4ca6" minOccurs="0"/>
                <xsd:element ref="ns2:TaxCatchAll" minOccurs="0"/>
                <xsd:element ref="ns2:TaxCatchAllLabe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9877c-a581-4620-9b18-e7bde829f7f4" elementFormDefault="qualified">
    <xsd:import namespace="http://schemas.microsoft.com/office/2006/documentManagement/types"/>
    <xsd:import namespace="http://schemas.microsoft.com/office/infopath/2007/PartnerControls"/>
    <xsd:element name="Ontstaanscontext" ma:index="7" nillable="true" ma:displayName="Ontstaanscontext" ma:default="Straalen, Michiel, van" ma:description="Voor een projectsite de naam van de projectleider, voor teamsite een teamleider, programma-site een programmaleider, werkomgeving de naam van de eigenaar." ma:hidden="true" ma:internalName="Ontstaanscontext" ma:readOnly="false">
      <xsd:simpleType>
        <xsd:restriction base="dms:Text">
          <xsd:maxLength value="255"/>
        </xsd:restriction>
      </xsd:simpleType>
    </xsd:element>
    <xsd:element name="Sitenaam" ma:index="10" nillable="true" ma:displayName="SiteURL" ma:default="/sites/dev-team-jzi-verzekeringen" ma:description="Geef hier de naam aan van site zoals die in de URL is opgenomen." ma:hidden="true" ma:internalName="Sitenaam" ma:readOnly="false">
      <xsd:simpleType>
        <xsd:restriction base="dms:Text">
          <xsd:maxLength value="255"/>
        </xsd:restriction>
      </xsd:simpleType>
    </xsd:element>
    <xsd:element name="h094006d2ad9401f9b7d73498d7056c6" ma:index="11" nillable="true" ma:taxonomy="true" ma:internalName="h094006d2ad9401f9b7d73498d7056c6" ma:taxonomyFieldName="Documenttaal" ma:displayName="Documenttaal" ma:readOnly="false" ma:default="-1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0c43e94894024a73443235b9c5599" ma:index="12" nillable="true" ma:taxonomy="true" ma:internalName="pd50c43e94894024a73443235b9c5599" ma:taxonomyFieldName="Documenttype" ma:displayName="Documenttype" ma:readOnly="false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3" nillable="true" ma:taxonomy="true" ma:internalName="l72b65e41614461b9b237d2ca8dc3bfa" ma:taxonomyFieldName="Identificatiekenmerk" ma:displayName="Identificatiekenmerk" ma:readOnly="false" ma:default="8;#NL-DvGD|e13875df-7832-4475-b0b1-827f938ffd5f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4" nillable="true" ma:taxonomy="true" ma:internalName="e8b9f9cac66945448abed9f71f009dbb" ma:taxonomyFieldName="Classificatie" ma:displayName="Classificatie" ma:readOnly="false" ma:default="7;#0.0 - Bestuur en ondersteuning|fad8819e-2af6-4873-a860-9291055f713c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17" nillable="true" ma:taxonomy="true" ma:internalName="c9555a5d75ea45459c485b5bc5619d47" ma:taxonomyFieldName="Organisatie" ma:displayName="Organisatie" ma:readOnly="false" ma:default="29;#DEV-ASK|66c40e3c-d51f-4308-a414-67e177bf0547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19" nillable="true" ma:taxonomy="true" ma:internalName="ge0bf3e4aade45a29e5e49763c92758f" ma:taxonomyFieldName="Vertrouwelijkheid" ma:displayName="Vertrouwelijkheidsniveau" ma:readOnly="false" ma:default="28;#Vertrouwelijk|0f064123-b7de-4c6e-a147-f08c0e2b2389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3007396e7347cea609257d9eaa4ca6" ma:index="22" nillable="true" ma:taxonomy="true" ma:internalName="jf3007396e7347cea609257d9eaa4ca6" ma:taxonomyFieldName="Documentstatus" ma:displayName="Documentstatus" ma:readOnly="false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dc796fd1-de70-4bc9-81b8-077db5ae83c2}" ma:internalName="TaxCatchAll" ma:readOnly="false" ma:showField="CatchAllData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5" nillable="true" ma:displayName="Taxonomy Catch All Column1" ma:hidden="true" ma:list="{dc796fd1-de70-4bc9-81b8-077db5ae83c2}" ma:internalName="TaxCatchAllLabel" ma:readOnly="true" ma:showField="CatchAllDataLabel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ab9c5-4b36-403d-8a77-db00060ff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8b9f9cac66945448abed9f71f009dbb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0.0 - Bestuur en ondersteuning</TermName>
          <TermId xmlns="http://schemas.microsoft.com/office/infopath/2007/PartnerControls">fad8819e-2af6-4873-a860-9291055f713c</TermId>
        </TermInfo>
      </Terms>
    </e8b9f9cac66945448abed9f71f009dbb>
    <l72b65e41614461b9b237d2ca8dc3bfa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NL-DvGD</TermName>
          <TermId xmlns="http://schemas.microsoft.com/office/infopath/2007/PartnerControls">e13875df-7832-4475-b0b1-827f938ffd5f</TermId>
        </TermInfo>
      </Terms>
    </l72b65e41614461b9b237d2ca8dc3bfa>
    <TaxCatchAll xmlns="5ed9877c-a581-4620-9b18-e7bde829f7f4">
      <Value>5</Value>
      <Value>4</Value>
      <Value>3</Value>
      <Value>2</Value>
      <Value>1</Value>
    </TaxCatchAll>
    <Sitenaam xmlns="5ed9877c-a581-4620-9b18-e7bde829f7f4">/sites/dev-team-jzi-verzekeringen</Sitenaam>
    <ge0bf3e4aade45a29e5e49763c92758f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Vertrouwelijk</TermName>
          <TermId xmlns="http://schemas.microsoft.com/office/infopath/2007/PartnerControls">0f064123-b7de-4c6e-a147-f08c0e2b2389</TermId>
        </TermInfo>
      </Terms>
    </ge0bf3e4aade45a29e5e49763c92758f>
    <h094006d2ad9401f9b7d73498d7056c6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c9555a5d75ea45459c485b5bc5619d47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DEV-ASK</TermName>
          <TermId xmlns="http://schemas.microsoft.com/office/infopath/2007/PartnerControls">66c40e3c-d51f-4308-a414-67e177bf0547</TermId>
        </TermInfo>
      </Terms>
    </c9555a5d75ea45459c485b5bc5619d47>
    <pd50c43e94894024a73443235b9c5599 xmlns="5ed9877c-a581-4620-9b18-e7bde829f7f4">
      <Terms xmlns="http://schemas.microsoft.com/office/infopath/2007/PartnerControls"/>
    </pd50c43e94894024a73443235b9c5599>
    <Ontstaanscontext xmlns="5ed9877c-a581-4620-9b18-e7bde829f7f4">Bastiaansen, Martine</Ontstaanscontext>
    <jf3007396e7347cea609257d9eaa4ca6 xmlns="5ed9877c-a581-4620-9b18-e7bde829f7f4">
      <Terms xmlns="http://schemas.microsoft.com/office/infopath/2007/PartnerControls"/>
    </jf3007396e7347cea609257d9eaa4ca6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20598347-2533-486a-b1a0-594ee7effb65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FDB36B05-C71E-4FAA-8C1B-35211B195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d9877c-a581-4620-9b18-e7bde829f7f4"/>
    <ds:schemaRef ds:uri="bbeab9c5-4b36-403d-8a77-db00060fff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1DA466-FF77-4838-A09B-A52DA3B75197}">
  <ds:schemaRefs>
    <ds:schemaRef ds:uri="bbeab9c5-4b36-403d-8a77-db00060fff7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5ed9877c-a581-4620-9b18-e7bde829f7f4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BD7B8D-4ED8-4F57-8FC7-A7E6736F90C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2392E02-D9AD-4D4A-8259-A98064EA18CD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Specificatie Overig bezit en PO</vt:lpstr>
      <vt:lpstr>Sheet2</vt:lpstr>
      <vt:lpstr>Specificatie VO</vt:lpstr>
      <vt:lpstr>'Specificatie Overig bezit en PO'!Afdrukbereik</vt:lpstr>
      <vt:lpstr>'Specificatie VO'!Afdrukbereik</vt:lpstr>
      <vt:lpstr>'Specificatie Overig bezit en PO'!Afdruktitels</vt:lpstr>
      <vt:lpstr>'Specificatie VO'!Afdruktitels</vt:lpstr>
    </vt:vector>
  </TitlesOfParts>
  <Manager/>
  <Company>Gemeente Deventer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broes</dc:creator>
  <cp:keywords/>
  <dc:description/>
  <cp:lastModifiedBy>Kooten, Anita van</cp:lastModifiedBy>
  <cp:revision/>
  <cp:lastPrinted>2022-10-28T10:00:35Z</cp:lastPrinted>
  <dcterms:created xsi:type="dcterms:W3CDTF">2008-11-19T10:01:45Z</dcterms:created>
  <dcterms:modified xsi:type="dcterms:W3CDTF">2023-10-02T12:58:57Z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0x0101005C3EFEE5616CB8449DE49C530ED171070084C4644AD0D43B4C997F125A1A26AF19</vt:lpwstr>
  </property>
  <property fmtid="{D5CDD505-2E9C-101B-9397-08002B2CF9AE}" pid="3" name="Classificatie">
    <vt:lpwstr>2;#0.0 - Bestuur en ondersteuning|fad8819e-2af6-4873-a860-9291055f713c</vt:lpwstr>
  </property>
  <property fmtid="{D5CDD505-2E9C-101B-9397-08002B2CF9AE}" pid="4" name="Organisatie">
    <vt:lpwstr>4;#DEV-ASK|66c40e3c-d51f-4308-a414-67e177bf0547</vt:lpwstr>
  </property>
  <property fmtid="{D5CDD505-2E9C-101B-9397-08002B2CF9AE}" pid="5" name="Documenttaal">
    <vt:lpwstr>1;#Nederlands|519689bf-6b82-4ac4-acfb-f627d324f32a</vt:lpwstr>
  </property>
  <property fmtid="{D5CDD505-2E9C-101B-9397-08002B2CF9AE}" pid="6" name="Documenttype">
    <vt:lpwstr/>
  </property>
  <property fmtid="{D5CDD505-2E9C-101B-9397-08002B2CF9AE}" pid="7" name="Documentstatus">
    <vt:lpwstr/>
  </property>
  <property fmtid="{D5CDD505-2E9C-101B-9397-08002B2CF9AE}" pid="8" name="Identificatiekenmerk">
    <vt:lpwstr>3;#NL-DvGD|e13875df-7832-4475-b0b1-827f938ffd5f</vt:lpwstr>
  </property>
  <property fmtid="{D5CDD505-2E9C-101B-9397-08002B2CF9AE}" pid="9" name="Vertrouwelijkheid">
    <vt:lpwstr>5;#Vertrouwelijk|0f064123-b7de-4c6e-a147-f08c0e2b2389</vt:lpwstr>
  </property>
  <property fmtid="{D5CDD505-2E9C-101B-9397-08002B2CF9AE}" pid="10" name="TitusGUID">
    <vt:lpwstr>20598347-2533-486a-b1a0-594ee7effb65</vt:lpwstr>
  </property>
  <property fmtid="{D5CDD505-2E9C-101B-9397-08002B2CF9AE}" pid="11" name="AonClassification">
    <vt:lpwstr>ADC_class_200</vt:lpwstr>
  </property>
</Properties>
</file>