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sclnx-my.sharepoint.com/personal/htimmermans_tasclinx_com/Documents/PROJECTEN/SVHW/Opdracht SVHW2022-01/Printservices/Tenderned/"/>
    </mc:Choice>
  </mc:AlternateContent>
  <xr:revisionPtr revIDLastSave="0" documentId="14_{DCC2B229-E5CC-4DC1-9AD9-B63502DCAFD7}" xr6:coauthVersionLast="47" xr6:coauthVersionMax="47" xr10:uidLastSave="{00000000-0000-0000-0000-000000000000}"/>
  <bookViews>
    <workbookView xWindow="-114" yWindow="-114" windowWidth="27602" windowHeight="14927" activeTab="3" xr2:uid="{C53E5B17-39AC-B049-8451-092473F15172}"/>
  </bookViews>
  <sheets>
    <sheet name="Voorblad" sheetId="7" r:id="rId1"/>
    <sheet name="Inschrijver" sheetId="2" r:id="rId2"/>
    <sheet name="Prijsopgave" sheetId="1" r:id="rId3"/>
    <sheet name="Verzendkosten" sheetId="8" r:id="rId4"/>
  </sheets>
  <definedNames>
    <definedName name="_xlnm.Print_Area" localSheetId="1">Inschrijver!$A$1:$D$8</definedName>
    <definedName name="_xlnm.Print_Area" localSheetId="2">Prijsopgave!$A$1:$M$112</definedName>
    <definedName name="_xlnm.Print_Area" localSheetId="3">Verzendkosten!$A$1:$H$21</definedName>
    <definedName name="_xlnm.Print_Area" localSheetId="0">Voorblad!$B$17:$B$48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E15" i="8"/>
  <c r="C15" i="8"/>
  <c r="D15" i="8"/>
  <c r="B72" i="1" s="1"/>
  <c r="B15" i="8"/>
  <c r="B46" i="1" s="1"/>
  <c r="D8" i="8"/>
  <c r="B71" i="1" s="1"/>
  <c r="B8" i="8"/>
  <c r="B45" i="1" s="1"/>
  <c r="C8" i="8"/>
  <c r="E8" i="8"/>
  <c r="D7" i="8"/>
  <c r="D6" i="8"/>
  <c r="D46" i="1" l="1"/>
  <c r="C46" i="1"/>
  <c r="D45" i="1"/>
  <c r="C45" i="1"/>
  <c r="B51" i="1"/>
  <c r="C31" i="1" s="1"/>
  <c r="B76" i="1" l="1"/>
  <c r="B89" i="1"/>
  <c r="B14" i="1"/>
  <c r="B110" i="1"/>
  <c r="B10" i="1" s="1"/>
  <c r="D31" i="1"/>
  <c r="C51" i="1"/>
  <c r="C32" i="1" s="1"/>
  <c r="D32" i="1" s="1"/>
  <c r="D51" i="1"/>
  <c r="C33" i="1" s="1"/>
  <c r="D33" i="1" s="1"/>
  <c r="E51" i="1"/>
  <c r="C34" i="1" s="1"/>
  <c r="D34" i="1" s="1"/>
  <c r="D101" i="1"/>
  <c r="D104" i="1" s="1"/>
  <c r="D94" i="1"/>
  <c r="D93" i="1"/>
  <c r="B65" i="1"/>
  <c r="C62" i="1" l="1"/>
  <c r="D62" i="1" s="1"/>
  <c r="D63" i="1" s="1"/>
  <c r="B8" i="1" s="1"/>
  <c r="D97" i="1"/>
  <c r="D35" i="1"/>
  <c r="B7" i="1" s="1"/>
  <c r="B15" i="1" l="1"/>
  <c r="B9" i="1"/>
  <c r="B6" i="1" s="1"/>
  <c r="B5" i="1" s="1"/>
</calcChain>
</file>

<file path=xl/sharedStrings.xml><?xml version="1.0" encoding="utf-8"?>
<sst xmlns="http://schemas.openxmlformats.org/spreadsheetml/2006/main" count="192" uniqueCount="115">
  <si>
    <t>EA Fysieke en digitale postbezorging</t>
  </si>
  <si>
    <t>Bijlage 4. Prijsopgave</t>
  </si>
  <si>
    <t>Versie: 1.2</t>
  </si>
  <si>
    <t>Datum: 18 sep 2023</t>
  </si>
  <si>
    <t>TenderNed: 384826</t>
  </si>
  <si>
    <t>SVHW</t>
  </si>
  <si>
    <t>Rijksstraatweg 3b</t>
  </si>
  <si>
    <t>Postbus 7059</t>
  </si>
  <si>
    <t>3286 ZH Klaaswaal</t>
  </si>
  <si>
    <t>www.svhw.nl</t>
  </si>
  <si>
    <t>(0186) 57 72 00</t>
  </si>
  <si>
    <t>Gegevens Inschrijver</t>
  </si>
  <si>
    <t>Inschrijver</t>
  </si>
  <si>
    <t xml:space="preserve">Onderneming
 </t>
  </si>
  <si>
    <t xml:space="preserve">Naam
 </t>
  </si>
  <si>
    <t xml:space="preserve">Functie
 </t>
  </si>
  <si>
    <t xml:space="preserve">Datum
 </t>
  </si>
  <si>
    <t xml:space="preserve">Handtekening
 </t>
  </si>
  <si>
    <t>Prijsopgave</t>
  </si>
  <si>
    <t>Algemeen</t>
  </si>
  <si>
    <t>Beoordeling en punten</t>
  </si>
  <si>
    <t>Prijs</t>
  </si>
  <si>
    <t>Score</t>
  </si>
  <si>
    <t>All-in totaalprijs / TCO (per jaar), excl. BTW</t>
  </si>
  <si>
    <t>Bandbreedte tussen € 400.000,00 en € 600.000,00</t>
  </si>
  <si>
    <t>Totaalprijs bulkproducties</t>
  </si>
  <si>
    <t>Totaalprijs dagproducties</t>
  </si>
  <si>
    <t>Totaalprijs overige jaarlijkse kosten</t>
  </si>
  <si>
    <t>Eenmalige implementatiekosten*</t>
  </si>
  <si>
    <r>
      <t>*</t>
    </r>
    <r>
      <rPr>
        <i/>
        <sz val="7"/>
        <color theme="1"/>
        <rFont val="Lucida Sans Unicode"/>
        <family val="2"/>
      </rPr>
      <t>Gebaseerd op de initiële looptijd van drie (3) jaren tellen de eenmalige implementatiekosten voor een derde mee in de TCO per jaar</t>
    </r>
  </si>
  <si>
    <t>Meer- minderopties</t>
  </si>
  <si>
    <t>Totaalprijs vervaardigen belastingcorrespondentie</t>
  </si>
  <si>
    <t>Totaalprijs scannen</t>
  </si>
  <si>
    <t>Toelichting</t>
  </si>
  <si>
    <t>Alle bedragen zijn excl. BTW en all-in. Dit betekent inclusief dat administratie, overhead, materiaal, reis-verblijf, verzekeringen, transport, belastingen, heffingen, kosten voor rapportage en overleg en eventuele overige kosten bij de geoffreerde prijzen zijn inbegrepen.</t>
  </si>
  <si>
    <t>Alleen de lichtblauwe velden kunnen worden ingevuld. De witte en grijs gearceerde velden worden automatisch berekend. De all-in totaalprijs / TCO per jaar en de score zijn hierboven in de vetgedrukte velden weergegeven.</t>
  </si>
  <si>
    <t>Voor sommige velden gelden bandbreedtes en maximum bedragen. Voor deze velden wordt gebruik gemaakt van de voorwaardelijke opmaak. Ingevulde bedragen dienen binnen de bandbreedtes en/of maximum bedrag te vallen.</t>
  </si>
  <si>
    <t>Inschrijvingen die niet binnen de bandbreedte passen worden terzijde gelegd.</t>
  </si>
  <si>
    <t>NvI: Cellen in rood zijn aangepast en/of toegevoegd n.a.v. de vragen voor de Nota's van Inlichtingen</t>
  </si>
  <si>
    <t>Bulkproducties</t>
  </si>
  <si>
    <t xml:space="preserve">De belastingaanslagen, aanmaningen en dwangbevelen worden door Opdrachtgever als ASCI-bestand aangeleverd. </t>
  </si>
  <si>
    <t>De kosten in onderstaande tabellen dienen te worden berekend op basis van één A4tje, dubbelzijdig bedrukt in full color.</t>
  </si>
  <si>
    <t>Documentsoort</t>
  </si>
  <si>
    <t>Aantallen</t>
  </si>
  <si>
    <t>Tarief</t>
  </si>
  <si>
    <t>Totaal</t>
  </si>
  <si>
    <t>Belastingaanslagen</t>
  </si>
  <si>
    <t>Aanmaningen</t>
  </si>
  <si>
    <t>Dwangbevelen</t>
  </si>
  <si>
    <t>MijnOverheid</t>
  </si>
  <si>
    <t>Kosten per document</t>
  </si>
  <si>
    <t>Belastingaanslag</t>
  </si>
  <si>
    <t>Aanmaning</t>
  </si>
  <si>
    <t>Dwangbevel</t>
  </si>
  <si>
    <t>Opmerkingen</t>
  </si>
  <si>
    <t>Papierkosten A4 (80 gram)</t>
  </si>
  <si>
    <t>N.v.t.</t>
  </si>
  <si>
    <t>Max. € 0,0200</t>
  </si>
  <si>
    <t>Papierkosten envelop (C5 formaat)</t>
  </si>
  <si>
    <t>Max. € 0,0350</t>
  </si>
  <si>
    <t>Vervaardigen templates</t>
  </si>
  <si>
    <t>Vervaardigen belastingcorrespondentie (opmaak- en omstelkosten, e.d.)</t>
  </si>
  <si>
    <r>
      <t>Print- en/of drukkosten</t>
    </r>
    <r>
      <rPr>
        <sz val="9"/>
        <color rgb="FFFF0000"/>
        <rFont val="Lucida Sans Unicode"/>
      </rPr>
      <t>*</t>
    </r>
  </si>
  <si>
    <t>Max. € 0,0250</t>
  </si>
  <si>
    <t>Couverteren en/of snijden</t>
  </si>
  <si>
    <t>Verzend- en vervoerskosten naar postbedrijf</t>
  </si>
  <si>
    <t>Fysieke verzendkosten (portokosten bezorging binnen 24 uur)*</t>
  </si>
  <si>
    <r>
      <t>Bandbreedte tussen € 0,20 en € 0,70</t>
    </r>
    <r>
      <rPr>
        <i/>
        <sz val="7"/>
        <color rgb="FFFF0000"/>
        <rFont val="Lucida Sans Unicode"/>
      </rPr>
      <t>, waarde dient te worden ingevuld in tabblad 'Verzendkosten'</t>
    </r>
  </si>
  <si>
    <t>Fysieke verzendkosten (portokosten bezorging op 2 aaneengesloten dagen)*</t>
  </si>
  <si>
    <r>
      <t>Bandbreedte tussen € 0,15 en € 0,65</t>
    </r>
    <r>
      <rPr>
        <i/>
        <sz val="7"/>
        <color rgb="FFFF0000"/>
        <rFont val="Lucida Sans Unicode"/>
      </rPr>
      <t>, waarde dient te worden ingevuld in tabblad 'Verzendkosten'</t>
    </r>
  </si>
  <si>
    <t>Digitale verzendkosten (bedrag per bericht MijnOverheid)</t>
  </si>
  <si>
    <t>Max. € 0,1000</t>
  </si>
  <si>
    <t>Nader te specificeren</t>
  </si>
  <si>
    <t>Totaalprijs per document</t>
  </si>
  <si>
    <t>*Prijsberekening van de belastingaanslagen is op basis van twee A4tjes dubbelzijdige bedrukking, vandaar dat de print- en/of drukkosten dubbel worden gerekend in de totaalprijs per document voor de belastingaanslag.</t>
  </si>
  <si>
    <r>
      <t>*</t>
    </r>
    <r>
      <rPr>
        <i/>
        <sz val="7"/>
        <color theme="1"/>
        <rFont val="Lucida Sans Unicode"/>
      </rPr>
      <t>﻿De aangeboden portokosten zijn all-in tarieven, inclusief sortering door Opdrachtnemer dan wel het door Opdrachtnemer in te zetten postbedrijf.</t>
    </r>
  </si>
  <si>
    <r>
      <t>*</t>
    </r>
    <r>
      <rPr>
        <i/>
        <sz val="7"/>
        <color theme="1"/>
        <rFont val="Lucida Sans Unicode"/>
      </rPr>
      <t>De portokosten voor ‘bezorging binnen 24 uur’ tellen voor 20% mee in de totaalprijs, de ‘bezorging op 2 aaneengesloten dagen’ (oude 48-72 uurs service) telt voor 80% mee</t>
    </r>
  </si>
  <si>
    <t>Dagelijkse post</t>
  </si>
  <si>
    <t xml:space="preserve">De dagelijkse post wordt door Opdrachtgever als PDF-bestand aangeleverd. </t>
  </si>
  <si>
    <t>Totaalprijs dagelijkse post</t>
  </si>
  <si>
    <t xml:space="preserve">Print- en/of drukkosten </t>
  </si>
  <si>
    <t>Max. € 0,0300</t>
  </si>
  <si>
    <r>
      <t>*</t>
    </r>
    <r>
      <rPr>
        <i/>
        <sz val="7"/>
        <color theme="1"/>
        <rFont val="Lucida Sans Unicode"/>
        <family val="2"/>
      </rPr>
      <t>De portokosten voor ‘bezorging binnen 24 uur’ tellen voor 20% mee in de totaalprijs, de ‘bezorging op 2 aaneengesloten dagen’ (oude 48-72 uurs service) telt voor 80% mee</t>
    </r>
  </si>
  <si>
    <t>Overige kosten</t>
  </si>
  <si>
    <t>Prijs per jaar</t>
  </si>
  <si>
    <t>Ontwerpen, beheren, updaten en onderhouden templates</t>
  </si>
  <si>
    <t>Bandbreedte tussen € 1.000,00 en € 5.000,00</t>
  </si>
  <si>
    <t>Voorraadbeheer en opslagkosten</t>
  </si>
  <si>
    <t>Abonnement- en onderhoudskosten MijnOverheid</t>
  </si>
  <si>
    <t>Beheerportaal</t>
  </si>
  <si>
    <t>Scannen</t>
  </si>
  <si>
    <t>Scannen inkomende post met barcode</t>
  </si>
  <si>
    <t>Bandbreedte tussen € 0,25 en € 1,00</t>
  </si>
  <si>
    <t>Scannen inkomende post zonder barcode</t>
  </si>
  <si>
    <t>Bandbreedte tussen € 0,40 en € 1,25</t>
  </si>
  <si>
    <t>Vaste kosten scannen (per jaar)</t>
  </si>
  <si>
    <t>Betaalvoorziening iDeal</t>
  </si>
  <si>
    <t>Kosten per iDeal betaling</t>
  </si>
  <si>
    <t>Vaste kosten iDeal (per jaar)</t>
  </si>
  <si>
    <t>Totaalprijs ideal</t>
  </si>
  <si>
    <t>Eenmalige implementatiekosten</t>
  </si>
  <si>
    <t>Eenmalige inrichtingskosten (implementatie, koppelingen SFTP-server, e.d.)</t>
  </si>
  <si>
    <t>Bandbreedte tussen € 5.000,00 en € 20.000,00</t>
  </si>
  <si>
    <t>Totaalprijs implementatiekosten</t>
  </si>
  <si>
    <t>Verzendkosten</t>
  </si>
  <si>
    <t>Volume</t>
  </si>
  <si>
    <t>Weging</t>
  </si>
  <si>
    <t>Onder de 25</t>
  </si>
  <si>
    <t>25 tot 250</t>
  </si>
  <si>
    <t>Boven de 250</t>
  </si>
  <si>
    <t>Gemiddeld tarief</t>
  </si>
  <si>
    <t>Bandbreedte tussen € 0,20 en € 0,70</t>
  </si>
  <si>
    <t>Bandbreedte tussen € 0,15 en € 0,65</t>
  </si>
  <si>
    <r>
      <t>*</t>
    </r>
    <r>
      <rPr>
        <i/>
        <sz val="7"/>
        <color rgb="FFFF0000"/>
        <rFont val="Lucida Sans Unicode"/>
      </rPr>
      <t>﻿De aangeboden portokosten zijn all-in tarieven, inclusief sortering door Opdrachtnemer dan wel het door Opdrachtnemer in te zetten postbedrijf.</t>
    </r>
  </si>
  <si>
    <r>
      <t>*</t>
    </r>
    <r>
      <rPr>
        <i/>
        <sz val="7"/>
        <color rgb="FFFF0000"/>
        <rFont val="Lucida Sans Unicode"/>
      </rPr>
      <t>De portokosten voor ‘bezorging binnen 24 uur’ tellen voor 20% mee in de totaalprijs, de ‘bezorging op 2 aaneengesloten dagen’ (oude 48-72 uurs service) telt voor 80% mee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</si>
</sst>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"/>
  </numFmts>
  <fonts count="21">
    <font>
      <sz val="12"/>
      <color theme="1"/>
      <name val="Calibri"/>
      <family val="2"/>
      <scheme val="minor"/>
    </font>
    <font>
      <sz val="9"/>
      <color theme="1"/>
      <name val="Lucida Sans Unicode"/>
      <family val="2"/>
    </font>
    <font>
      <b/>
      <sz val="14"/>
      <color rgb="FF004996"/>
      <name val="Lucida Sans Unicode"/>
      <family val="2"/>
    </font>
    <font>
      <b/>
      <sz val="9"/>
      <color theme="1"/>
      <name val="Lucida Sans Unicode"/>
      <family val="2"/>
    </font>
    <font>
      <sz val="8"/>
      <name val="Calibri"/>
      <family val="2"/>
      <scheme val="minor"/>
    </font>
    <font>
      <b/>
      <sz val="20"/>
      <color rgb="FF004996"/>
      <name val="Calibri"/>
      <family val="2"/>
      <scheme val="minor"/>
    </font>
    <font>
      <sz val="14"/>
      <color rgb="FF004996"/>
      <name val="Lucida Sans Unicode"/>
      <family val="2"/>
    </font>
    <font>
      <b/>
      <sz val="9"/>
      <color theme="0"/>
      <name val="Lucida Sans Unicode"/>
      <family val="2"/>
    </font>
    <font>
      <b/>
      <sz val="9"/>
      <color rgb="FF034A96"/>
      <name val="Lucida Sans Unicode"/>
      <family val="2"/>
    </font>
    <font>
      <i/>
      <sz val="7"/>
      <color theme="1"/>
      <name val="Lucida Sans Unicode"/>
      <family val="2"/>
    </font>
    <font>
      <sz val="9"/>
      <color rgb="FFFF0000"/>
      <name val="Lucida Sans Unicode"/>
      <family val="2"/>
    </font>
    <font>
      <i/>
      <sz val="7"/>
      <color rgb="FFFF0000"/>
      <name val="Lucida Sans Unicode"/>
      <family val="2"/>
    </font>
    <font>
      <sz val="9"/>
      <color rgb="FFFF0000"/>
      <name val="Lucida Sans Unicode"/>
    </font>
    <font>
      <i/>
      <sz val="7"/>
      <color theme="1"/>
      <name val="Lucida Sans Unicode"/>
    </font>
    <font>
      <sz val="7"/>
      <color theme="1"/>
      <name val="Lucida Sans Unicode"/>
    </font>
    <font>
      <i/>
      <sz val="7"/>
      <color rgb="FFFF0000"/>
      <name val="Lucida Sans Unicode"/>
    </font>
    <font>
      <sz val="7"/>
      <color rgb="FFFF0000"/>
      <name val="Lucida Sans Unicode"/>
    </font>
    <font>
      <sz val="9"/>
      <color theme="1"/>
      <name val="Lucida Sans Regular"/>
    </font>
    <font>
      <sz val="9"/>
      <color rgb="FFFF0000"/>
      <name val="Lucida Sans Regular"/>
    </font>
    <font>
      <b/>
      <sz val="9"/>
      <color rgb="FFFF0000"/>
      <name val="Lucida Sans Regular"/>
    </font>
    <font>
      <b/>
      <sz val="14"/>
      <color rgb="FFFF0000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34A9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thin">
        <color rgb="FF034A96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3" borderId="0" xfId="0" applyFont="1" applyFill="1" applyAlignment="1">
      <alignment horizontal="left" vertical="center"/>
    </xf>
    <xf numFmtId="0" fontId="1" fillId="3" borderId="0" xfId="0" applyFont="1" applyFill="1"/>
    <xf numFmtId="0" fontId="1" fillId="3" borderId="1" xfId="0" applyFont="1" applyFill="1" applyBorder="1"/>
    <xf numFmtId="0" fontId="3" fillId="3" borderId="0" xfId="0" applyFont="1" applyFill="1"/>
    <xf numFmtId="0" fontId="1" fillId="3" borderId="3" xfId="0" applyFont="1" applyFill="1" applyBorder="1"/>
    <xf numFmtId="0" fontId="6" fillId="3" borderId="4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0" xfId="0" quotePrefix="1" applyFont="1" applyFill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16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6" borderId="6" xfId="0" applyFont="1" applyFill="1" applyBorder="1" applyAlignment="1">
      <alignment vertical="center"/>
    </xf>
    <xf numFmtId="0" fontId="7" fillId="6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4" fontId="8" fillId="5" borderId="2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/>
    </xf>
    <xf numFmtId="164" fontId="1" fillId="3" borderId="10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3" borderId="0" xfId="0" applyNumberFormat="1" applyFont="1" applyFill="1" applyAlignment="1">
      <alignment horizontal="left" vertical="center"/>
    </xf>
    <xf numFmtId="0" fontId="1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left" vertical="center"/>
    </xf>
    <xf numFmtId="165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165" fontId="10" fillId="4" borderId="2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19" fillId="6" borderId="6" xfId="0" applyFont="1" applyFill="1" applyBorder="1" applyAlignment="1">
      <alignment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9" fontId="18" fillId="3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center"/>
    </xf>
    <xf numFmtId="9" fontId="18" fillId="4" borderId="2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164" fontId="1" fillId="2" borderId="6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8" xfId="0" applyNumberFormat="1" applyFont="1" applyFill="1" applyBorder="1" applyAlignment="1" applyProtection="1">
      <alignment horizontal="left" vertical="center" wrapText="1"/>
      <protection locked="0"/>
    </xf>
    <xf numFmtId="0" fontId="7" fillId="6" borderId="6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164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8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Standaard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34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20</xdr:row>
      <xdr:rowOff>114300</xdr:rowOff>
    </xdr:from>
    <xdr:to>
      <xdr:col>1</xdr:col>
      <xdr:colOff>4445000</xdr:colOff>
      <xdr:row>31</xdr:row>
      <xdr:rowOff>72630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BB37048-1275-C743-B9D7-67AB59BBA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71600" y="4318000"/>
          <a:ext cx="3340100" cy="21935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7692E-9621-4546-885F-BBD3DA0F3B12}">
  <dimension ref="A1:B48"/>
  <sheetViews>
    <sheetView topLeftCell="A17" zoomScaleNormal="100" zoomScaleSheetLayoutView="100" workbookViewId="0">
      <selection activeCell="B17" sqref="B17:B48"/>
    </sheetView>
  </sheetViews>
  <sheetFormatPr defaultColWidth="8.33203125" defaultRowHeight="12.15"/>
  <cols>
    <col min="1" max="1" width="3.44140625" style="2" customWidth="1"/>
    <col min="2" max="2" width="76" style="2" customWidth="1"/>
    <col min="3" max="3" width="3.44140625" style="2" customWidth="1"/>
    <col min="4" max="16384" width="8.33203125" style="2"/>
  </cols>
  <sheetData>
    <row r="1" spans="1:2" ht="17.850000000000001">
      <c r="A1" s="1"/>
    </row>
    <row r="2" spans="1:2">
      <c r="B2" s="3"/>
    </row>
    <row r="10" spans="1:2">
      <c r="A10" s="4"/>
      <c r="B10" s="4"/>
    </row>
    <row r="11" spans="1:2" ht="21.05" customHeight="1"/>
    <row r="12" spans="1:2" ht="6.95" customHeight="1">
      <c r="B12" s="5"/>
    </row>
    <row r="13" spans="1:2" ht="26.4">
      <c r="B13" s="11" t="s">
        <v>0</v>
      </c>
    </row>
    <row r="14" spans="1:2" ht="17.850000000000001">
      <c r="B14" s="6" t="s">
        <v>1</v>
      </c>
    </row>
    <row r="15" spans="1:2" ht="6.95" customHeight="1">
      <c r="B15" s="7"/>
    </row>
    <row r="36" spans="2:2">
      <c r="B36" s="2" t="s">
        <v>2</v>
      </c>
    </row>
    <row r="37" spans="2:2">
      <c r="B37" s="2" t="s">
        <v>3</v>
      </c>
    </row>
    <row r="38" spans="2:2">
      <c r="B38" s="2" t="s">
        <v>4</v>
      </c>
    </row>
    <row r="39" spans="2:2" ht="10" customHeight="1"/>
    <row r="40" spans="2:2">
      <c r="B40" s="2" t="s">
        <v>5</v>
      </c>
    </row>
    <row r="41" spans="2:2">
      <c r="B41" s="2" t="s">
        <v>6</v>
      </c>
    </row>
    <row r="42" spans="2:2">
      <c r="B42" s="2" t="s">
        <v>7</v>
      </c>
    </row>
    <row r="43" spans="2:2">
      <c r="B43" s="2" t="s">
        <v>8</v>
      </c>
    </row>
    <row r="44" spans="2:2">
      <c r="B44" s="2" t="s">
        <v>9</v>
      </c>
    </row>
    <row r="45" spans="2:2">
      <c r="B45" s="8" t="s">
        <v>10</v>
      </c>
    </row>
    <row r="48" spans="2:2">
      <c r="B48" s="3"/>
    </row>
  </sheetData>
  <sheetProtection algorithmName="SHA-512" hashValue="FdRB0XaMQ+3k8nkm2CfMSTyNaYbEVsdYPLJysy9OniacTzN5A9M0MXYfUMVbWy5kUVLe11+xKE+b3osxzfvFOw==" saltValue="KRtrySgHUdd8fhHbUXuVbg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&amp;LSVHW&amp;CPrijsopgave 1.2</oddHeader>
    <oddFooter>&amp;L&amp;D&amp;R&amp;P/&amp;N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1C3D-AA24-C84E-91F4-38D22E7A5063}">
  <dimension ref="A1:D8"/>
  <sheetViews>
    <sheetView zoomScaleNormal="100" workbookViewId="0">
      <selection sqref="A1:D8"/>
    </sheetView>
  </sheetViews>
  <sheetFormatPr defaultColWidth="8.33203125" defaultRowHeight="12.15"/>
  <cols>
    <col min="1" max="1" width="21.6640625" style="2" customWidth="1"/>
    <col min="2" max="2" width="1.109375" style="2" customWidth="1"/>
    <col min="3" max="3" width="2.6640625" style="2" customWidth="1"/>
    <col min="4" max="4" width="56.33203125" style="2" customWidth="1"/>
    <col min="5" max="16384" width="8.33203125" style="2"/>
  </cols>
  <sheetData>
    <row r="1" spans="1:4" ht="17.850000000000001">
      <c r="A1" s="1" t="s">
        <v>11</v>
      </c>
    </row>
    <row r="2" spans="1:4" ht="10" customHeight="1"/>
    <row r="3" spans="1:4">
      <c r="A3" s="67" t="s">
        <v>12</v>
      </c>
      <c r="B3" s="68"/>
      <c r="C3" s="68"/>
      <c r="D3" s="69"/>
    </row>
    <row r="4" spans="1:4" ht="31.05" customHeight="1">
      <c r="A4" s="10" t="s">
        <v>13</v>
      </c>
      <c r="B4" s="70"/>
      <c r="C4" s="71"/>
      <c r="D4" s="72"/>
    </row>
    <row r="5" spans="1:4" ht="32.299999999999997" customHeight="1">
      <c r="A5" s="9" t="s">
        <v>14</v>
      </c>
      <c r="B5" s="66"/>
      <c r="C5" s="66"/>
      <c r="D5" s="66"/>
    </row>
    <row r="6" spans="1:4" ht="31.05" customHeight="1">
      <c r="A6" s="9" t="s">
        <v>15</v>
      </c>
      <c r="B6" s="66"/>
      <c r="C6" s="66"/>
      <c r="D6" s="66"/>
    </row>
    <row r="7" spans="1:4" ht="31.55" customHeight="1">
      <c r="A7" s="9" t="s">
        <v>16</v>
      </c>
      <c r="B7" s="66"/>
      <c r="C7" s="66"/>
      <c r="D7" s="66"/>
    </row>
    <row r="8" spans="1:4" ht="68.099999999999994" customHeight="1">
      <c r="A8" s="38" t="s">
        <v>17</v>
      </c>
      <c r="B8" s="66"/>
      <c r="C8" s="66"/>
      <c r="D8" s="66"/>
    </row>
  </sheetData>
  <sheetProtection algorithmName="SHA-512" hashValue="DK+qiGnqU4f+KG/AuLGcdREtxeGoMx5ndH2goQTEA7Q9glukwzX+JufPKr+n4QMzZag/n1Mspls0O1LM34R9Qg==" saltValue="k+UPExSwhUbmKY9RMQarqA==" spinCount="100000" sheet="1" objects="1" scenarios="1"/>
  <mergeCells count="6">
    <mergeCell ref="B8:D8"/>
    <mergeCell ref="B7:D7"/>
    <mergeCell ref="A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Header>&amp;LSVHW&amp;CPrijsopgave 1.2</oddHeader>
    <oddFooter>&amp;L&amp;D&amp;R&amp;P/&amp;N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1D73-DA49-5C4A-A7A0-D905955792A0}">
  <dimension ref="A1:H110"/>
  <sheetViews>
    <sheetView view="pageBreakPreview" zoomScale="60" zoomScaleNormal="100" workbookViewId="0">
      <selection activeCell="M112" sqref="A1:M112"/>
    </sheetView>
  </sheetViews>
  <sheetFormatPr defaultColWidth="8.33203125" defaultRowHeight="12.15"/>
  <cols>
    <col min="1" max="1" width="58.33203125" style="17" customWidth="1"/>
    <col min="2" max="4" width="16.6640625" style="16" customWidth="1"/>
    <col min="5" max="7" width="16.6640625" style="17" customWidth="1"/>
    <col min="8" max="8" width="8.33203125" style="17"/>
    <col min="9" max="9" width="11.88671875" style="17" customWidth="1"/>
    <col min="10" max="16384" width="8.33203125" style="17"/>
  </cols>
  <sheetData>
    <row r="1" spans="1:4" ht="17.850000000000001">
      <c r="A1" s="1" t="s">
        <v>18</v>
      </c>
      <c r="B1" s="15"/>
    </row>
    <row r="2" spans="1:4" ht="10" customHeight="1"/>
    <row r="3" spans="1:4" ht="15.9" customHeight="1">
      <c r="A3" s="18" t="s">
        <v>19</v>
      </c>
    </row>
    <row r="4" spans="1:4">
      <c r="A4" s="19" t="s">
        <v>20</v>
      </c>
      <c r="B4" s="20" t="s">
        <v>21</v>
      </c>
      <c r="C4" s="21"/>
      <c r="D4" s="17"/>
    </row>
    <row r="5" spans="1:4">
      <c r="A5" s="22" t="s">
        <v>22</v>
      </c>
      <c r="B5" s="23" t="str">
        <f>IF(OR(B6&lt;400000, B6&gt;600000), "ONGELDIG", 400-((400/(600000-400000))*(B6-400000)))</f>
        <v>ONGELDIG</v>
      </c>
      <c r="C5" s="21"/>
      <c r="D5" s="17"/>
    </row>
    <row r="6" spans="1:4">
      <c r="A6" s="22" t="s">
        <v>23</v>
      </c>
      <c r="B6" s="24">
        <f>SUM(B7:B9)+(B10/3)</f>
        <v>0</v>
      </c>
      <c r="C6" s="21" t="s">
        <v>24</v>
      </c>
      <c r="D6" s="17"/>
    </row>
    <row r="7" spans="1:4">
      <c r="A7" s="22" t="s">
        <v>25</v>
      </c>
      <c r="B7" s="25">
        <f>D35</f>
        <v>0</v>
      </c>
      <c r="C7" s="21"/>
    </row>
    <row r="8" spans="1:4">
      <c r="A8" s="22" t="s">
        <v>26</v>
      </c>
      <c r="B8" s="25">
        <f>D63</f>
        <v>0</v>
      </c>
      <c r="C8" s="21"/>
    </row>
    <row r="9" spans="1:4">
      <c r="A9" s="22" t="s">
        <v>27</v>
      </c>
      <c r="B9" s="25">
        <f>B89+D97+D104</f>
        <v>0</v>
      </c>
      <c r="C9" s="21"/>
    </row>
    <row r="10" spans="1:4">
      <c r="A10" s="22" t="s">
        <v>28</v>
      </c>
      <c r="B10" s="25">
        <f>B110</f>
        <v>0</v>
      </c>
      <c r="C10" s="21"/>
    </row>
    <row r="11" spans="1:4">
      <c r="A11" s="17" t="s">
        <v>29</v>
      </c>
      <c r="B11" s="26"/>
    </row>
    <row r="12" spans="1:4">
      <c r="C12" s="21"/>
    </row>
    <row r="13" spans="1:4">
      <c r="A13" s="19" t="s">
        <v>30</v>
      </c>
      <c r="B13" s="20" t="s">
        <v>21</v>
      </c>
      <c r="C13" s="21"/>
    </row>
    <row r="14" spans="1:4">
      <c r="A14" s="22" t="s">
        <v>31</v>
      </c>
      <c r="B14" s="25">
        <f>B82+(B31*B41)+(B32*C41)+(B33*D41)+(B34*E41)</f>
        <v>0</v>
      </c>
      <c r="C14" s="21"/>
    </row>
    <row r="15" spans="1:4">
      <c r="A15" s="22" t="s">
        <v>32</v>
      </c>
      <c r="B15" s="25">
        <f>D97</f>
        <v>0</v>
      </c>
      <c r="C15" s="21"/>
    </row>
    <row r="16" spans="1:4" s="27" customFormat="1">
      <c r="B16" s="28"/>
      <c r="C16" s="29"/>
      <c r="D16" s="29"/>
    </row>
    <row r="17" spans="1:5">
      <c r="B17" s="26"/>
    </row>
    <row r="18" spans="1:5" ht="15.9" customHeight="1">
      <c r="A18" s="18" t="s">
        <v>33</v>
      </c>
    </row>
    <row r="19" spans="1:5" s="21" customFormat="1" ht="9.3000000000000007">
      <c r="A19" s="21" t="s">
        <v>34</v>
      </c>
      <c r="B19" s="30"/>
      <c r="C19" s="30"/>
      <c r="D19" s="30"/>
    </row>
    <row r="20" spans="1:5" s="21" customFormat="1" ht="9.3000000000000007">
      <c r="A20" s="21" t="s">
        <v>35</v>
      </c>
      <c r="B20" s="30"/>
      <c r="C20" s="30"/>
      <c r="D20" s="30"/>
    </row>
    <row r="21" spans="1:5" s="21" customFormat="1" ht="9.3000000000000007">
      <c r="A21" s="21" t="s">
        <v>36</v>
      </c>
      <c r="B21" s="30"/>
      <c r="C21" s="30"/>
      <c r="D21" s="30"/>
    </row>
    <row r="22" spans="1:5" s="21" customFormat="1" ht="9.3000000000000007">
      <c r="A22" s="21" t="s">
        <v>37</v>
      </c>
      <c r="B22" s="30"/>
      <c r="C22" s="30"/>
      <c r="D22" s="30"/>
    </row>
    <row r="23" spans="1:5" s="41" customFormat="1" ht="9.3000000000000007">
      <c r="A23" s="41" t="s">
        <v>38</v>
      </c>
      <c r="B23" s="44"/>
      <c r="C23" s="44"/>
      <c r="D23" s="44"/>
    </row>
    <row r="24" spans="1:5" s="27" customFormat="1">
      <c r="B24" s="28"/>
      <c r="C24" s="29"/>
      <c r="D24" s="29"/>
    </row>
    <row r="25" spans="1:5">
      <c r="B25" s="26"/>
    </row>
    <row r="26" spans="1:5" ht="15.9" customHeight="1">
      <c r="A26" s="18" t="s">
        <v>39</v>
      </c>
    </row>
    <row r="27" spans="1:5" s="21" customFormat="1" ht="9.3000000000000007">
      <c r="A27" s="21" t="s">
        <v>40</v>
      </c>
      <c r="B27" s="30"/>
      <c r="C27" s="30"/>
      <c r="D27" s="30"/>
    </row>
    <row r="28" spans="1:5" s="21" customFormat="1" ht="9.3000000000000007">
      <c r="A28" s="21" t="s">
        <v>41</v>
      </c>
      <c r="B28" s="30"/>
      <c r="C28" s="30"/>
      <c r="D28" s="30"/>
    </row>
    <row r="29" spans="1:5" ht="15.9" customHeight="1"/>
    <row r="30" spans="1:5">
      <c r="A30" s="19" t="s">
        <v>42</v>
      </c>
      <c r="B30" s="20" t="s">
        <v>43</v>
      </c>
      <c r="C30" s="31" t="s">
        <v>44</v>
      </c>
      <c r="D30" s="20" t="s">
        <v>45</v>
      </c>
      <c r="E30" s="21"/>
    </row>
    <row r="31" spans="1:5">
      <c r="A31" s="22" t="s">
        <v>46</v>
      </c>
      <c r="B31" s="32">
        <v>439549</v>
      </c>
      <c r="C31" s="33">
        <f>B51</f>
        <v>0</v>
      </c>
      <c r="D31" s="43">
        <f>B31*C31</f>
        <v>0</v>
      </c>
      <c r="E31" s="21"/>
    </row>
    <row r="32" spans="1:5">
      <c r="A32" s="22" t="s">
        <v>47</v>
      </c>
      <c r="B32" s="32">
        <v>77010</v>
      </c>
      <c r="C32" s="33">
        <f>C51</f>
        <v>0</v>
      </c>
      <c r="D32" s="25">
        <f>B32*C32</f>
        <v>0</v>
      </c>
      <c r="E32" s="21"/>
    </row>
    <row r="33" spans="1:8">
      <c r="A33" s="22" t="s">
        <v>48</v>
      </c>
      <c r="B33" s="32">
        <v>32519</v>
      </c>
      <c r="C33" s="33">
        <f>D51</f>
        <v>0</v>
      </c>
      <c r="D33" s="25">
        <f>B33*C33</f>
        <v>0</v>
      </c>
      <c r="E33" s="21"/>
    </row>
    <row r="34" spans="1:8">
      <c r="A34" s="22" t="s">
        <v>49</v>
      </c>
      <c r="B34" s="32">
        <v>305599</v>
      </c>
      <c r="C34" s="33">
        <f>E51</f>
        <v>0</v>
      </c>
      <c r="D34" s="25">
        <f>B34*C34</f>
        <v>0</v>
      </c>
      <c r="E34" s="21"/>
    </row>
    <row r="35" spans="1:8">
      <c r="A35" s="34" t="s">
        <v>25</v>
      </c>
      <c r="B35" s="35"/>
      <c r="C35" s="35"/>
      <c r="D35" s="35">
        <f>SUM(D31:D34)</f>
        <v>0</v>
      </c>
      <c r="E35" s="21"/>
    </row>
    <row r="36" spans="1:8">
      <c r="B36" s="26"/>
    </row>
    <row r="37" spans="1:8">
      <c r="A37" s="19" t="s">
        <v>50</v>
      </c>
      <c r="B37" s="20" t="s">
        <v>51</v>
      </c>
      <c r="C37" s="20" t="s">
        <v>52</v>
      </c>
      <c r="D37" s="31" t="s">
        <v>53</v>
      </c>
      <c r="E37" s="20" t="s">
        <v>49</v>
      </c>
      <c r="F37" s="75" t="s">
        <v>54</v>
      </c>
      <c r="G37" s="76"/>
      <c r="H37" s="21"/>
    </row>
    <row r="38" spans="1:8">
      <c r="A38" s="22" t="s">
        <v>55</v>
      </c>
      <c r="B38" s="14">
        <v>0</v>
      </c>
      <c r="C38" s="14">
        <v>0</v>
      </c>
      <c r="D38" s="14">
        <v>0</v>
      </c>
      <c r="E38" s="25" t="s">
        <v>56</v>
      </c>
      <c r="F38" s="73"/>
      <c r="G38" s="74"/>
      <c r="H38" s="21" t="s">
        <v>57</v>
      </c>
    </row>
    <row r="39" spans="1:8">
      <c r="A39" s="22" t="s">
        <v>58</v>
      </c>
      <c r="B39" s="14">
        <v>0</v>
      </c>
      <c r="C39" s="14">
        <v>0</v>
      </c>
      <c r="D39" s="14">
        <v>0</v>
      </c>
      <c r="E39" s="25" t="s">
        <v>56</v>
      </c>
      <c r="F39" s="73"/>
      <c r="G39" s="74"/>
      <c r="H39" s="21" t="s">
        <v>59</v>
      </c>
    </row>
    <row r="40" spans="1:8" s="42" customFormat="1">
      <c r="A40" s="39" t="s">
        <v>60</v>
      </c>
      <c r="B40" s="40">
        <v>0</v>
      </c>
      <c r="C40" s="40">
        <v>0</v>
      </c>
      <c r="D40" s="40">
        <v>0</v>
      </c>
      <c r="E40" s="40">
        <v>0</v>
      </c>
      <c r="F40" s="77"/>
      <c r="G40" s="78"/>
      <c r="H40" s="41"/>
    </row>
    <row r="41" spans="1:8">
      <c r="A41" s="22" t="s">
        <v>61</v>
      </c>
      <c r="B41" s="14">
        <v>0</v>
      </c>
      <c r="C41" s="14">
        <v>0</v>
      </c>
      <c r="D41" s="14">
        <v>0</v>
      </c>
      <c r="E41" s="14">
        <v>0</v>
      </c>
      <c r="F41" s="73"/>
      <c r="G41" s="74"/>
      <c r="H41" s="21"/>
    </row>
    <row r="42" spans="1:8">
      <c r="A42" s="22" t="s">
        <v>62</v>
      </c>
      <c r="B42" s="14">
        <v>0</v>
      </c>
      <c r="C42" s="14">
        <v>0</v>
      </c>
      <c r="D42" s="14">
        <v>0</v>
      </c>
      <c r="E42" s="25" t="s">
        <v>56</v>
      </c>
      <c r="F42" s="73"/>
      <c r="G42" s="74"/>
      <c r="H42" s="21" t="s">
        <v>63</v>
      </c>
    </row>
    <row r="43" spans="1:8">
      <c r="A43" s="22" t="s">
        <v>64</v>
      </c>
      <c r="B43" s="14">
        <v>0</v>
      </c>
      <c r="C43" s="14">
        <v>0</v>
      </c>
      <c r="D43" s="14">
        <v>0</v>
      </c>
      <c r="E43" s="25" t="s">
        <v>56</v>
      </c>
      <c r="F43" s="73"/>
      <c r="G43" s="74"/>
      <c r="H43" s="21" t="s">
        <v>57</v>
      </c>
    </row>
    <row r="44" spans="1:8">
      <c r="A44" s="22" t="s">
        <v>65</v>
      </c>
      <c r="B44" s="14">
        <v>0</v>
      </c>
      <c r="C44" s="14">
        <v>0</v>
      </c>
      <c r="D44" s="14">
        <v>0</v>
      </c>
      <c r="E44" s="25" t="s">
        <v>56</v>
      </c>
      <c r="F44" s="73"/>
      <c r="G44" s="74"/>
      <c r="H44" s="21"/>
    </row>
    <row r="45" spans="1:8">
      <c r="A45" s="22" t="s">
        <v>66</v>
      </c>
      <c r="B45" s="33">
        <f>Verzendkosten!$B8</f>
        <v>0</v>
      </c>
      <c r="C45" s="33">
        <f>Verzendkosten!$B8</f>
        <v>0</v>
      </c>
      <c r="D45" s="33">
        <f>Verzendkosten!$B8</f>
        <v>0</v>
      </c>
      <c r="E45" s="25" t="s">
        <v>56</v>
      </c>
      <c r="F45" s="73"/>
      <c r="G45" s="74"/>
      <c r="H45" s="21" t="s">
        <v>67</v>
      </c>
    </row>
    <row r="46" spans="1:8">
      <c r="A46" s="22" t="s">
        <v>68</v>
      </c>
      <c r="B46" s="33">
        <f>Verzendkosten!$B15</f>
        <v>0</v>
      </c>
      <c r="C46" s="33">
        <f>Verzendkosten!$B15</f>
        <v>0</v>
      </c>
      <c r="D46" s="33">
        <f>Verzendkosten!$B15</f>
        <v>0</v>
      </c>
      <c r="E46" s="25" t="s">
        <v>56</v>
      </c>
      <c r="F46" s="73"/>
      <c r="G46" s="74"/>
      <c r="H46" s="21" t="s">
        <v>69</v>
      </c>
    </row>
    <row r="47" spans="1:8">
      <c r="A47" s="22" t="s">
        <v>70</v>
      </c>
      <c r="B47" s="25" t="s">
        <v>56</v>
      </c>
      <c r="C47" s="25" t="s">
        <v>56</v>
      </c>
      <c r="D47" s="25" t="s">
        <v>56</v>
      </c>
      <c r="E47" s="14">
        <v>0</v>
      </c>
      <c r="F47" s="73"/>
      <c r="G47" s="74"/>
      <c r="H47" s="21" t="s">
        <v>71</v>
      </c>
    </row>
    <row r="48" spans="1:8">
      <c r="A48" s="13" t="s">
        <v>72</v>
      </c>
      <c r="B48" s="14">
        <v>0</v>
      </c>
      <c r="C48" s="14">
        <v>0</v>
      </c>
      <c r="D48" s="14">
        <v>0</v>
      </c>
      <c r="E48" s="14">
        <v>0</v>
      </c>
      <c r="F48" s="73"/>
      <c r="G48" s="74"/>
      <c r="H48" s="21"/>
    </row>
    <row r="49" spans="1:8">
      <c r="A49" s="13" t="s">
        <v>72</v>
      </c>
      <c r="B49" s="14">
        <v>0</v>
      </c>
      <c r="C49" s="14">
        <v>0</v>
      </c>
      <c r="D49" s="14">
        <v>0</v>
      </c>
      <c r="E49" s="14">
        <v>0</v>
      </c>
      <c r="F49" s="73"/>
      <c r="G49" s="74"/>
      <c r="H49" s="21"/>
    </row>
    <row r="50" spans="1:8">
      <c r="A50" s="13" t="s">
        <v>72</v>
      </c>
      <c r="B50" s="14">
        <v>0</v>
      </c>
      <c r="C50" s="14">
        <v>0</v>
      </c>
      <c r="D50" s="14">
        <v>0</v>
      </c>
      <c r="E50" s="14">
        <v>0</v>
      </c>
      <c r="F50" s="73"/>
      <c r="G50" s="74"/>
      <c r="H50" s="21"/>
    </row>
    <row r="51" spans="1:8">
      <c r="A51" s="34" t="s">
        <v>73</v>
      </c>
      <c r="B51" s="52">
        <f>SUM(B38:B44,B48:B50)+(0.2*B45)+(0.8*B46)+B42</f>
        <v>0</v>
      </c>
      <c r="C51" s="36">
        <f>SUM(C38:C44)+(0.2*C45)+(0.8*C46)+SUM(C48:C50)</f>
        <v>0</v>
      </c>
      <c r="D51" s="36">
        <f t="shared" ref="D51" si="0">SUM(D38:D44)+(0.2*D45)+(0.8*D46)+SUM(D48:D50)</f>
        <v>0</v>
      </c>
      <c r="E51" s="36">
        <f>SUM(E41,E47:E50)</f>
        <v>0</v>
      </c>
      <c r="F51" s="73"/>
      <c r="G51" s="74"/>
      <c r="H51" s="21"/>
    </row>
    <row r="52" spans="1:8" s="51" customFormat="1" ht="9.3000000000000007">
      <c r="A52" s="48" t="s">
        <v>74</v>
      </c>
      <c r="B52" s="49"/>
      <c r="C52" s="50"/>
      <c r="D52" s="50"/>
      <c r="F52" s="49"/>
      <c r="G52" s="50"/>
      <c r="H52" s="50"/>
    </row>
    <row r="53" spans="1:8" s="47" customFormat="1" ht="9.3000000000000007">
      <c r="A53" s="47" t="s">
        <v>75</v>
      </c>
      <c r="B53" s="45"/>
      <c r="C53" s="46"/>
      <c r="D53" s="46"/>
      <c r="F53" s="45"/>
      <c r="G53" s="46"/>
      <c r="H53" s="46"/>
    </row>
    <row r="54" spans="1:8" s="47" customFormat="1" ht="9.3000000000000007">
      <c r="A54" s="47" t="s">
        <v>76</v>
      </c>
      <c r="B54" s="45"/>
      <c r="C54" s="46"/>
      <c r="D54" s="46"/>
      <c r="F54" s="45"/>
      <c r="G54" s="46"/>
      <c r="H54" s="46"/>
    </row>
    <row r="55" spans="1:8" s="27" customFormat="1">
      <c r="B55" s="28"/>
      <c r="C55" s="29"/>
      <c r="D55" s="29"/>
    </row>
    <row r="56" spans="1:8">
      <c r="B56" s="26"/>
    </row>
    <row r="57" spans="1:8">
      <c r="A57" s="18" t="s">
        <v>77</v>
      </c>
    </row>
    <row r="58" spans="1:8" ht="13.4" customHeight="1">
      <c r="A58" s="21" t="s">
        <v>78</v>
      </c>
    </row>
    <row r="59" spans="1:8" ht="13.4" customHeight="1">
      <c r="A59" s="21" t="s">
        <v>41</v>
      </c>
    </row>
    <row r="61" spans="1:8">
      <c r="A61" s="19" t="s">
        <v>42</v>
      </c>
      <c r="B61" s="20" t="s">
        <v>43</v>
      </c>
      <c r="C61" s="31" t="s">
        <v>44</v>
      </c>
      <c r="D61" s="20" t="s">
        <v>45</v>
      </c>
      <c r="E61" s="21"/>
    </row>
    <row r="62" spans="1:8">
      <c r="A62" s="22" t="s">
        <v>77</v>
      </c>
      <c r="B62" s="32">
        <v>225104</v>
      </c>
      <c r="C62" s="33">
        <f>B76</f>
        <v>0</v>
      </c>
      <c r="D62" s="25">
        <f>B62*C62</f>
        <v>0</v>
      </c>
      <c r="E62" s="21"/>
    </row>
    <row r="63" spans="1:8">
      <c r="A63" s="34" t="s">
        <v>79</v>
      </c>
      <c r="B63" s="35"/>
      <c r="C63" s="35"/>
      <c r="D63" s="35">
        <f>SUM(D62:D62)</f>
        <v>0</v>
      </c>
      <c r="E63" s="21"/>
    </row>
    <row r="64" spans="1:8">
      <c r="B64" s="26"/>
    </row>
    <row r="65" spans="1:6">
      <c r="A65" s="19" t="s">
        <v>50</v>
      </c>
      <c r="B65" s="20" t="str">
        <f>A62</f>
        <v>Dagelijkse post</v>
      </c>
      <c r="C65" s="75" t="s">
        <v>54</v>
      </c>
      <c r="D65" s="76"/>
      <c r="E65" s="21"/>
    </row>
    <row r="66" spans="1:6">
      <c r="A66" s="22" t="s">
        <v>55</v>
      </c>
      <c r="B66" s="14">
        <v>0</v>
      </c>
      <c r="C66" s="73"/>
      <c r="D66" s="74"/>
      <c r="E66" s="21" t="s">
        <v>57</v>
      </c>
    </row>
    <row r="67" spans="1:6">
      <c r="A67" s="22" t="s">
        <v>58</v>
      </c>
      <c r="B67" s="14">
        <v>0</v>
      </c>
      <c r="C67" s="73"/>
      <c r="D67" s="74"/>
      <c r="E67" s="21" t="s">
        <v>59</v>
      </c>
      <c r="F67" s="37"/>
    </row>
    <row r="68" spans="1:6">
      <c r="A68" s="22" t="s">
        <v>80</v>
      </c>
      <c r="B68" s="14">
        <v>0</v>
      </c>
      <c r="C68" s="73"/>
      <c r="D68" s="74"/>
      <c r="E68" s="21" t="s">
        <v>59</v>
      </c>
    </row>
    <row r="69" spans="1:6">
      <c r="A69" s="22" t="s">
        <v>64</v>
      </c>
      <c r="B69" s="14">
        <v>0</v>
      </c>
      <c r="C69" s="73"/>
      <c r="D69" s="74"/>
      <c r="E69" s="21" t="s">
        <v>81</v>
      </c>
    </row>
    <row r="70" spans="1:6">
      <c r="A70" s="22" t="s">
        <v>65</v>
      </c>
      <c r="B70" s="14">
        <v>0</v>
      </c>
      <c r="C70" s="73"/>
      <c r="D70" s="74"/>
      <c r="E70" s="21"/>
    </row>
    <row r="71" spans="1:6">
      <c r="A71" s="22" t="s">
        <v>66</v>
      </c>
      <c r="B71" s="33">
        <f>Verzendkosten!$D8</f>
        <v>0</v>
      </c>
      <c r="C71" s="73"/>
      <c r="D71" s="74"/>
      <c r="E71" s="21" t="s">
        <v>67</v>
      </c>
    </row>
    <row r="72" spans="1:6">
      <c r="A72" s="22" t="s">
        <v>68</v>
      </c>
      <c r="B72" s="33">
        <f>Verzendkosten!$D15</f>
        <v>0</v>
      </c>
      <c r="C72" s="73"/>
      <c r="D72" s="74"/>
      <c r="E72" s="21" t="s">
        <v>69</v>
      </c>
    </row>
    <row r="73" spans="1:6">
      <c r="A73" s="13" t="s">
        <v>72</v>
      </c>
      <c r="B73" s="14">
        <v>0</v>
      </c>
      <c r="C73" s="73"/>
      <c r="D73" s="74"/>
      <c r="E73" s="21"/>
    </row>
    <row r="74" spans="1:6">
      <c r="A74" s="13" t="s">
        <v>72</v>
      </c>
      <c r="B74" s="14">
        <v>0</v>
      </c>
      <c r="C74" s="73"/>
      <c r="D74" s="74"/>
      <c r="E74" s="21"/>
    </row>
    <row r="75" spans="1:6">
      <c r="A75" s="13" t="s">
        <v>72</v>
      </c>
      <c r="B75" s="14">
        <v>0</v>
      </c>
      <c r="C75" s="73"/>
      <c r="D75" s="74"/>
      <c r="E75" s="21"/>
    </row>
    <row r="76" spans="1:6">
      <c r="A76" s="34" t="s">
        <v>73</v>
      </c>
      <c r="B76" s="36">
        <f>SUM(B66:B70,B73:B75)+(0.2*B71)+(0.8*B72)</f>
        <v>0</v>
      </c>
      <c r="C76" s="73"/>
      <c r="D76" s="74"/>
      <c r="E76" s="21"/>
    </row>
    <row r="77" spans="1:6">
      <c r="A77" s="17" t="s">
        <v>82</v>
      </c>
      <c r="B77" s="26"/>
    </row>
    <row r="78" spans="1:6" s="27" customFormat="1">
      <c r="B78" s="28"/>
      <c r="C78" s="29"/>
      <c r="D78" s="29"/>
    </row>
    <row r="79" spans="1:6">
      <c r="B79" s="26"/>
    </row>
    <row r="80" spans="1:6">
      <c r="A80" s="18" t="s">
        <v>83</v>
      </c>
    </row>
    <row r="81" spans="1:5">
      <c r="A81" s="19" t="s">
        <v>50</v>
      </c>
      <c r="B81" s="20" t="s">
        <v>84</v>
      </c>
      <c r="C81" s="75" t="s">
        <v>54</v>
      </c>
      <c r="D81" s="76"/>
      <c r="E81" s="21"/>
    </row>
    <row r="82" spans="1:5">
      <c r="A82" s="22" t="s">
        <v>85</v>
      </c>
      <c r="B82" s="12">
        <v>0</v>
      </c>
      <c r="C82" s="73"/>
      <c r="D82" s="74"/>
      <c r="E82" s="21" t="s">
        <v>86</v>
      </c>
    </row>
    <row r="83" spans="1:5">
      <c r="A83" s="22" t="s">
        <v>87</v>
      </c>
      <c r="B83" s="12">
        <v>0</v>
      </c>
      <c r="C83" s="73"/>
      <c r="D83" s="74"/>
      <c r="E83" s="21" t="s">
        <v>86</v>
      </c>
    </row>
    <row r="84" spans="1:5">
      <c r="A84" s="22" t="s">
        <v>88</v>
      </c>
      <c r="B84" s="12">
        <v>0</v>
      </c>
      <c r="C84" s="73"/>
      <c r="D84" s="74"/>
      <c r="E84" s="21" t="s">
        <v>86</v>
      </c>
    </row>
    <row r="85" spans="1:5">
      <c r="A85" s="22" t="s">
        <v>89</v>
      </c>
      <c r="B85" s="12">
        <v>0</v>
      </c>
      <c r="C85" s="73"/>
      <c r="D85" s="74"/>
      <c r="E85" s="21" t="s">
        <v>86</v>
      </c>
    </row>
    <row r="86" spans="1:5">
      <c r="A86" s="13" t="s">
        <v>72</v>
      </c>
      <c r="B86" s="12">
        <v>0</v>
      </c>
      <c r="C86" s="73"/>
      <c r="D86" s="74"/>
      <c r="E86" s="21"/>
    </row>
    <row r="87" spans="1:5">
      <c r="A87" s="13" t="s">
        <v>72</v>
      </c>
      <c r="B87" s="12">
        <v>0</v>
      </c>
      <c r="C87" s="73"/>
      <c r="D87" s="74"/>
      <c r="E87" s="21"/>
    </row>
    <row r="88" spans="1:5">
      <c r="A88" s="13" t="s">
        <v>72</v>
      </c>
      <c r="B88" s="12">
        <v>0</v>
      </c>
      <c r="C88" s="73"/>
      <c r="D88" s="74"/>
      <c r="E88" s="21"/>
    </row>
    <row r="89" spans="1:5">
      <c r="A89" s="34"/>
      <c r="B89" s="35">
        <f>SUM(B82:B88)</f>
        <v>0</v>
      </c>
      <c r="C89" s="73"/>
      <c r="D89" s="74"/>
      <c r="E89" s="21"/>
    </row>
    <row r="91" spans="1:5">
      <c r="A91" s="18" t="s">
        <v>90</v>
      </c>
    </row>
    <row r="92" spans="1:5">
      <c r="A92" s="19" t="s">
        <v>42</v>
      </c>
      <c r="B92" s="20" t="s">
        <v>43</v>
      </c>
      <c r="C92" s="19" t="s">
        <v>44</v>
      </c>
      <c r="D92" s="20" t="s">
        <v>45</v>
      </c>
      <c r="E92" s="21"/>
    </row>
    <row r="93" spans="1:5">
      <c r="A93" s="22" t="s">
        <v>91</v>
      </c>
      <c r="B93" s="32">
        <v>17680</v>
      </c>
      <c r="C93" s="12">
        <v>0</v>
      </c>
      <c r="D93" s="25">
        <f t="shared" ref="D93:D94" si="1">B93*C93</f>
        <v>0</v>
      </c>
      <c r="E93" s="21" t="s">
        <v>92</v>
      </c>
    </row>
    <row r="94" spans="1:5">
      <c r="A94" s="22" t="s">
        <v>93</v>
      </c>
      <c r="B94" s="32">
        <v>10481</v>
      </c>
      <c r="C94" s="12">
        <v>0</v>
      </c>
      <c r="D94" s="25">
        <f t="shared" si="1"/>
        <v>0</v>
      </c>
      <c r="E94" s="21" t="s">
        <v>94</v>
      </c>
    </row>
    <row r="95" spans="1:5">
      <c r="A95" s="22" t="s">
        <v>95</v>
      </c>
      <c r="B95" s="32"/>
      <c r="C95" s="32"/>
      <c r="D95" s="12">
        <v>0</v>
      </c>
      <c r="E95" s="21"/>
    </row>
    <row r="96" spans="1:5">
      <c r="A96" s="13" t="s">
        <v>72</v>
      </c>
      <c r="B96" s="32"/>
      <c r="C96" s="32"/>
      <c r="D96" s="12">
        <v>0</v>
      </c>
      <c r="E96" s="21"/>
    </row>
    <row r="97" spans="1:5">
      <c r="A97" s="34" t="s">
        <v>32</v>
      </c>
      <c r="B97" s="35"/>
      <c r="C97" s="35"/>
      <c r="D97" s="35">
        <f>SUM(D93:D96)</f>
        <v>0</v>
      </c>
      <c r="E97" s="21"/>
    </row>
    <row r="98" spans="1:5">
      <c r="B98" s="26"/>
    </row>
    <row r="99" spans="1:5">
      <c r="A99" s="18" t="s">
        <v>96</v>
      </c>
    </row>
    <row r="100" spans="1:5">
      <c r="A100" s="19" t="s">
        <v>42</v>
      </c>
      <c r="B100" s="20" t="s">
        <v>43</v>
      </c>
      <c r="C100" s="19" t="s">
        <v>44</v>
      </c>
      <c r="D100" s="20" t="s">
        <v>45</v>
      </c>
      <c r="E100" s="21"/>
    </row>
    <row r="101" spans="1:5">
      <c r="A101" s="22" t="s">
        <v>97</v>
      </c>
      <c r="B101" s="32">
        <v>112561</v>
      </c>
      <c r="C101" s="14">
        <v>0</v>
      </c>
      <c r="D101" s="25">
        <f t="shared" ref="D101" si="2">B101*C101</f>
        <v>0</v>
      </c>
      <c r="E101" s="21" t="s">
        <v>71</v>
      </c>
    </row>
    <row r="102" spans="1:5">
      <c r="A102" s="22" t="s">
        <v>98</v>
      </c>
      <c r="B102" s="32"/>
      <c r="C102" s="32"/>
      <c r="D102" s="12">
        <v>0</v>
      </c>
      <c r="E102" s="21"/>
    </row>
    <row r="103" spans="1:5">
      <c r="A103" s="13" t="s">
        <v>72</v>
      </c>
      <c r="B103" s="32">
        <v>0</v>
      </c>
      <c r="C103" s="32"/>
      <c r="D103" s="12">
        <v>0</v>
      </c>
      <c r="E103" s="21"/>
    </row>
    <row r="104" spans="1:5">
      <c r="A104" s="34" t="s">
        <v>99</v>
      </c>
      <c r="B104" s="35"/>
      <c r="C104" s="35"/>
      <c r="D104" s="35">
        <f>SUM(D101:D103)</f>
        <v>0</v>
      </c>
      <c r="E104" s="21"/>
    </row>
    <row r="105" spans="1:5" s="27" customFormat="1">
      <c r="B105" s="28"/>
      <c r="C105" s="29"/>
      <c r="D105" s="29"/>
    </row>
    <row r="106" spans="1:5" ht="24.25" customHeight="1">
      <c r="B106" s="26"/>
    </row>
    <row r="107" spans="1:5">
      <c r="A107" s="18" t="s">
        <v>100</v>
      </c>
    </row>
    <row r="108" spans="1:5">
      <c r="A108" s="19" t="s">
        <v>50</v>
      </c>
      <c r="B108" s="20" t="s">
        <v>84</v>
      </c>
      <c r="C108" s="75" t="s">
        <v>54</v>
      </c>
      <c r="D108" s="76"/>
    </row>
    <row r="109" spans="1:5">
      <c r="A109" s="22" t="s">
        <v>101</v>
      </c>
      <c r="B109" s="12">
        <v>0</v>
      </c>
      <c r="C109" s="73"/>
      <c r="D109" s="74"/>
      <c r="E109" s="21" t="s">
        <v>102</v>
      </c>
    </row>
    <row r="110" spans="1:5">
      <c r="A110" s="34" t="s">
        <v>103</v>
      </c>
      <c r="B110" s="35">
        <f>SUM(B109)</f>
        <v>0</v>
      </c>
      <c r="C110" s="73"/>
      <c r="D110" s="74"/>
    </row>
  </sheetData>
  <sheetProtection algorithmName="SHA-512" hashValue="1P5abI7+jqYkLCc6p7lqEFA9Z9OCHGLVlkAQlTAo70KPN3jLTr7fPuzx6h8FGlipT2vockGj/8/CtGb0m2hp4A==" saltValue="S8C9WMwChl0ILV2lPahRAQ==" spinCount="100000" sheet="1" objects="1" scenarios="1"/>
  <mergeCells count="39">
    <mergeCell ref="C75:D75"/>
    <mergeCell ref="C76:D76"/>
    <mergeCell ref="C108:D108"/>
    <mergeCell ref="C109:D109"/>
    <mergeCell ref="C110:D11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74:D74"/>
    <mergeCell ref="F50:G50"/>
    <mergeCell ref="F51:G51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F49:G49"/>
    <mergeCell ref="F37:G37"/>
    <mergeCell ref="F38:G38"/>
    <mergeCell ref="F39:G39"/>
    <mergeCell ref="F41:G41"/>
    <mergeCell ref="F42:G42"/>
    <mergeCell ref="F43:G43"/>
    <mergeCell ref="F44:G44"/>
    <mergeCell ref="F45:G45"/>
    <mergeCell ref="F46:G46"/>
    <mergeCell ref="F47:G47"/>
    <mergeCell ref="F48:G48"/>
    <mergeCell ref="F40:G40"/>
  </mergeCells>
  <phoneticPr fontId="4" type="noConversion"/>
  <conditionalFormatting sqref="B5">
    <cfRule type="cellIs" dxfId="18" priority="1" operator="equal">
      <formula>"ONGELDIG"</formula>
    </cfRule>
  </conditionalFormatting>
  <conditionalFormatting sqref="B6">
    <cfRule type="cellIs" dxfId="17" priority="2" stopIfTrue="1" operator="notBetween">
      <formula>400000</formula>
      <formula>550000</formula>
    </cfRule>
  </conditionalFormatting>
  <conditionalFormatting sqref="B68">
    <cfRule type="cellIs" dxfId="16" priority="10" operator="greaterThan">
      <formula>0.035</formula>
    </cfRule>
  </conditionalFormatting>
  <conditionalFormatting sqref="B69">
    <cfRule type="cellIs" dxfId="15" priority="9" operator="greaterThan">
      <formula>0.03</formula>
    </cfRule>
  </conditionalFormatting>
  <conditionalFormatting sqref="B82:B85">
    <cfRule type="cellIs" dxfId="14" priority="13" operator="notBetween">
      <formula>1000</formula>
      <formula>5000</formula>
    </cfRule>
  </conditionalFormatting>
  <conditionalFormatting sqref="B89">
    <cfRule type="cellIs" dxfId="13" priority="17" operator="lessThan">
      <formula>#REF!</formula>
    </cfRule>
    <cfRule type="cellIs" dxfId="12" priority="18" operator="greaterThan">
      <formula>#REF!</formula>
    </cfRule>
  </conditionalFormatting>
  <conditionalFormatting sqref="B109">
    <cfRule type="cellIs" dxfId="11" priority="6" operator="notBetween">
      <formula>5000</formula>
      <formula>20000</formula>
    </cfRule>
  </conditionalFormatting>
  <conditionalFormatting sqref="B38:D38 B66">
    <cfRule type="cellIs" dxfId="10" priority="14" operator="greaterThan">
      <formula>0.02</formula>
    </cfRule>
  </conditionalFormatting>
  <conditionalFormatting sqref="B39:D39 B42:D42 B67">
    <cfRule type="cellIs" dxfId="9" priority="12" stopIfTrue="1" operator="greaterThan">
      <formula>0.035</formula>
    </cfRule>
  </conditionalFormatting>
  <conditionalFormatting sqref="B43:D43">
    <cfRule type="cellIs" dxfId="8" priority="11" operator="greaterThan">
      <formula>0.02</formula>
    </cfRule>
  </conditionalFormatting>
  <conditionalFormatting sqref="B45:D45 B71">
    <cfRule type="cellIs" dxfId="7" priority="5" operator="notBetween">
      <formula>0.2</formula>
      <formula>0.7</formula>
    </cfRule>
  </conditionalFormatting>
  <conditionalFormatting sqref="B46:D46 B72">
    <cfRule type="cellIs" dxfId="6" priority="7" operator="notBetween">
      <formula>0.15</formula>
      <formula>0.65</formula>
    </cfRule>
  </conditionalFormatting>
  <conditionalFormatting sqref="B51:E51 B76">
    <cfRule type="cellIs" dxfId="5" priority="23" operator="lessThan">
      <formula>#REF!</formula>
    </cfRule>
    <cfRule type="cellIs" dxfId="4" priority="24" operator="greaterThan">
      <formula>#REF!</formula>
    </cfRule>
  </conditionalFormatting>
  <conditionalFormatting sqref="C93">
    <cfRule type="cellIs" dxfId="3" priority="3" stopIfTrue="1" operator="notBetween">
      <formula>0.25</formula>
      <formula>1</formula>
    </cfRule>
  </conditionalFormatting>
  <conditionalFormatting sqref="C94">
    <cfRule type="cellIs" dxfId="2" priority="4" stopIfTrue="1" operator="notBetween">
      <formula>0.4</formula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&amp;LSVHW&amp;CPrijsopgave 1.2</oddHeader>
    <oddFooter>&amp;L&amp;D&amp;R&amp;P/&amp;N</oddFooter>
  </headerFooter>
  <rowBreaks count="1" manualBreakCount="1">
    <brk id="5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756F-7665-534D-967D-87789456D54F}">
  <dimension ref="A1:F20"/>
  <sheetViews>
    <sheetView tabSelected="1" view="pageBreakPreview" zoomScale="60" zoomScaleNormal="100" workbookViewId="0">
      <selection sqref="A1:H21"/>
    </sheetView>
  </sheetViews>
  <sheetFormatPr defaultColWidth="10.88671875" defaultRowHeight="15.9" customHeight="1"/>
  <cols>
    <col min="1" max="1" width="41.6640625" style="55" customWidth="1"/>
    <col min="2" max="2" width="16.6640625" style="55" customWidth="1"/>
    <col min="3" max="3" width="8.33203125" style="55" customWidth="1"/>
    <col min="4" max="4" width="16.6640625" style="55" customWidth="1"/>
    <col min="5" max="5" width="8.33203125" style="55" customWidth="1"/>
    <col min="6" max="16384" width="10.88671875" style="55"/>
  </cols>
  <sheetData>
    <row r="1" spans="1:6" s="53" customFormat="1" ht="23.2" customHeight="1">
      <c r="A1" s="65" t="s">
        <v>104</v>
      </c>
    </row>
    <row r="2" spans="1:6" ht="10" customHeight="1">
      <c r="A2" s="54"/>
    </row>
    <row r="3" spans="1:6" s="57" customFormat="1" ht="15.9" customHeight="1">
      <c r="A3" s="56" t="s">
        <v>66</v>
      </c>
    </row>
    <row r="4" spans="1:6" ht="15.9" customHeight="1">
      <c r="A4" s="58" t="s">
        <v>105</v>
      </c>
      <c r="B4" s="59" t="s">
        <v>39</v>
      </c>
      <c r="C4" s="60" t="s">
        <v>106</v>
      </c>
      <c r="D4" s="60" t="s">
        <v>77</v>
      </c>
      <c r="E4" s="60" t="s">
        <v>106</v>
      </c>
    </row>
    <row r="5" spans="1:6" ht="15.9" customHeight="1">
      <c r="A5" s="61" t="s">
        <v>107</v>
      </c>
      <c r="B5" s="40">
        <v>0</v>
      </c>
      <c r="C5" s="62">
        <v>0.02</v>
      </c>
      <c r="D5" s="40">
        <f>B26</f>
        <v>0</v>
      </c>
      <c r="E5" s="62">
        <v>0.02</v>
      </c>
    </row>
    <row r="6" spans="1:6" ht="15.9" customHeight="1">
      <c r="A6" s="61" t="s">
        <v>108</v>
      </c>
      <c r="B6" s="40">
        <v>0</v>
      </c>
      <c r="C6" s="62">
        <v>0.03</v>
      </c>
      <c r="D6" s="40">
        <f>D26</f>
        <v>0</v>
      </c>
      <c r="E6" s="62">
        <v>0.18</v>
      </c>
    </row>
    <row r="7" spans="1:6" ht="15.9" customHeight="1">
      <c r="A7" s="61" t="s">
        <v>109</v>
      </c>
      <c r="B7" s="40">
        <v>0</v>
      </c>
      <c r="C7" s="62">
        <v>0.95</v>
      </c>
      <c r="D7" s="40">
        <f>E26</f>
        <v>0</v>
      </c>
      <c r="E7" s="62">
        <v>0.8</v>
      </c>
    </row>
    <row r="8" spans="1:6" ht="15.9" customHeight="1">
      <c r="A8" s="63" t="s">
        <v>110</v>
      </c>
      <c r="B8" s="52">
        <f>(B5*C5)+(B6*C6)+(B7*C7)</f>
        <v>0</v>
      </c>
      <c r="C8" s="64">
        <f>SUM(C5:C7)</f>
        <v>1</v>
      </c>
      <c r="D8" s="52">
        <f>(D5*E5)+(D6*E6)+(D7*E7)</f>
        <v>0</v>
      </c>
      <c r="E8" s="64">
        <f>SUM(E5:E7)</f>
        <v>1</v>
      </c>
      <c r="F8" s="41" t="s">
        <v>111</v>
      </c>
    </row>
    <row r="10" spans="1:6" s="57" customFormat="1" ht="15.9" customHeight="1">
      <c r="A10" s="57" t="s">
        <v>68</v>
      </c>
    </row>
    <row r="11" spans="1:6" ht="15.9" customHeight="1">
      <c r="A11" s="58" t="s">
        <v>105</v>
      </c>
      <c r="B11" s="59" t="s">
        <v>39</v>
      </c>
      <c r="C11" s="60" t="s">
        <v>106</v>
      </c>
      <c r="D11" s="60" t="s">
        <v>77</v>
      </c>
      <c r="E11" s="60" t="s">
        <v>106</v>
      </c>
    </row>
    <row r="12" spans="1:6" ht="15.9" customHeight="1">
      <c r="A12" s="61" t="s">
        <v>107</v>
      </c>
      <c r="B12" s="40">
        <v>0</v>
      </c>
      <c r="C12" s="62">
        <v>0.02</v>
      </c>
      <c r="D12" s="40">
        <v>0</v>
      </c>
      <c r="E12" s="62">
        <v>0.02</v>
      </c>
    </row>
    <row r="13" spans="1:6" ht="15.9" customHeight="1">
      <c r="A13" s="61" t="s">
        <v>108</v>
      </c>
      <c r="B13" s="40">
        <v>0</v>
      </c>
      <c r="C13" s="62">
        <v>0.03</v>
      </c>
      <c r="D13" s="40">
        <v>0</v>
      </c>
      <c r="E13" s="62">
        <v>0.18</v>
      </c>
    </row>
    <row r="14" spans="1:6" ht="15.9" customHeight="1">
      <c r="A14" s="61" t="s">
        <v>109</v>
      </c>
      <c r="B14" s="40">
        <v>0</v>
      </c>
      <c r="C14" s="62">
        <v>0.95</v>
      </c>
      <c r="D14" s="40">
        <v>0</v>
      </c>
      <c r="E14" s="62">
        <v>0.8</v>
      </c>
    </row>
    <row r="15" spans="1:6" ht="15.9" customHeight="1">
      <c r="A15" s="63" t="s">
        <v>110</v>
      </c>
      <c r="B15" s="52">
        <f>(B12*C12)+(B13*C13)+(B14*C14)</f>
        <v>0</v>
      </c>
      <c r="C15" s="64">
        <f>SUM(C12:C14)</f>
        <v>1</v>
      </c>
      <c r="D15" s="52">
        <f>(D12*E12)+(D13*E13)+(D14*E14)</f>
        <v>0</v>
      </c>
      <c r="E15" s="64">
        <f>SUM(E12:E14)</f>
        <v>1</v>
      </c>
      <c r="F15" s="41" t="s">
        <v>112</v>
      </c>
    </row>
    <row r="17" spans="1:1" ht="15.9" customHeight="1">
      <c r="A17" s="57" t="s">
        <v>33</v>
      </c>
    </row>
    <row r="18" spans="1:1" ht="12.15">
      <c r="A18" s="41" t="s">
        <v>38</v>
      </c>
    </row>
    <row r="19" spans="1:1" ht="12.15">
      <c r="A19" s="51" t="s">
        <v>113</v>
      </c>
    </row>
    <row r="20" spans="1:1" ht="12.15">
      <c r="A20" s="51" t="s">
        <v>114</v>
      </c>
    </row>
  </sheetData>
  <sheetProtection algorithmName="SHA-512" hashValue="i3DrXrgnm8x0VtJxe2BT/zpzcpm7S+4AlimMuAw4UclNS7i2NwouQ2O9ZmByZD0RkdQkz5Cv+pZuwsCO2S8yvw==" saltValue="fE+3dKzkOJu+T8+yEdAfXg==" spinCount="100000" sheet="1" objects="1" scenarios="1"/>
  <conditionalFormatting sqref="B8 D8">
    <cfRule type="cellIs" dxfId="1" priority="6" operator="notBetween">
      <formula>0.2</formula>
      <formula>0.7</formula>
    </cfRule>
  </conditionalFormatting>
  <conditionalFormatting sqref="B15 D15">
    <cfRule type="cellIs" dxfId="0" priority="5" operator="notBetween">
      <formula>0.15</formula>
      <formula>0.65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&amp;LSVHW&amp;CPrijsopgave 1.2</oddHeader>
    <oddFooter>&amp;L&amp;D&amp;R&amp;P/&amp;N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6567fdd-771b-4013-a659-0b1bc67f25dc">
      <UserInfo>
        <DisplayName>Herman Timmermans</DisplayName>
        <AccountId>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7A896F5374745B16A12A54C02D999" ma:contentTypeVersion="5" ma:contentTypeDescription="Een nieuw document maken." ma:contentTypeScope="" ma:versionID="7ce3a7a222d421a8c2e4e614fb4eb3fe">
  <xsd:schema xmlns:xsd="http://www.w3.org/2001/XMLSchema" xmlns:xs="http://www.w3.org/2001/XMLSchema" xmlns:p="http://schemas.microsoft.com/office/2006/metadata/properties" xmlns:ns2="6dfdff19-df79-4c15-a254-05301dfb7cb8" xmlns:ns3="46567fdd-771b-4013-a659-0b1bc67f25dc" targetNamespace="http://schemas.microsoft.com/office/2006/metadata/properties" ma:root="true" ma:fieldsID="87ad776b0a48e97e6cdd80175904296d" ns2:_="" ns3:_="">
    <xsd:import namespace="6dfdff19-df79-4c15-a254-05301dfb7cb8"/>
    <xsd:import namespace="46567fdd-771b-4013-a659-0b1bc67f25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dff19-df79-4c15-a254-05301dfb7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67fdd-771b-4013-a659-0b1bc67f25d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468900-B11F-432F-8829-66DEF871A5AC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6567fdd-771b-4013-a659-0b1bc67f25dc"/>
    <ds:schemaRef ds:uri="6dfdff19-df79-4c15-a254-05301dfb7cb8"/>
  </ds:schemaRefs>
</ds:datastoreItem>
</file>

<file path=customXml/itemProps2.xml><?xml version="1.0" encoding="utf-8"?>
<ds:datastoreItem xmlns:ds="http://schemas.openxmlformats.org/officeDocument/2006/customXml" ds:itemID="{1B19FC0D-0B8E-4042-8242-60CB89E364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E246B-D637-4F0A-922E-A042D3493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fdff19-df79-4c15-a254-05301dfb7cb8"/>
    <ds:schemaRef ds:uri="46567fdd-771b-4013-a659-0b1bc67f25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Voorblad</vt:lpstr>
      <vt:lpstr>Inschrijver</vt:lpstr>
      <vt:lpstr>Prijsopgave</vt:lpstr>
      <vt:lpstr>Verzendkosten</vt:lpstr>
      <vt:lpstr>Inschrijver!Afdrukbereik</vt:lpstr>
      <vt:lpstr>Prijsopgave!Afdrukbereik</vt:lpstr>
      <vt:lpstr>Verzendkosten!Afdrukbereik</vt:lpstr>
      <vt:lpstr>Voorblad!Afdrukbereik</vt:lpstr>
    </vt:vector>
  </TitlesOfParts>
  <Manager/>
  <Company>SVHW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Aanbesteding taxatieapplicatie en objectenbeheer</dc:subject>
  <dc:creator>Bart Geerdink</dc:creator>
  <cp:keywords/>
  <dc:description/>
  <cp:lastModifiedBy>Herman Timmermans</cp:lastModifiedBy>
  <cp:revision/>
  <cp:lastPrinted>2023-09-18T08:16:25Z</cp:lastPrinted>
  <dcterms:created xsi:type="dcterms:W3CDTF">2020-03-26T21:51:59Z</dcterms:created>
  <dcterms:modified xsi:type="dcterms:W3CDTF">2023-09-18T08:16:49Z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0x0101006567A896F5374745B16A12A54C02D999</vt:lpwstr>
  </property>
</Properties>
</file>