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T:\Aanbestedingen\Hans\2023-4110 SFR Nieuwe Veldenweg\3 aanbestedingsstukken\"/>
    </mc:Choice>
  </mc:AlternateContent>
  <xr:revisionPtr revIDLastSave="0" documentId="13_ncr:1_{87D5DD2A-CD6A-4423-9514-23B1E323082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2" i="1" l="1"/>
  <c r="V37" i="1"/>
  <c r="O37" i="1"/>
  <c r="O34" i="1"/>
  <c r="W32" i="1"/>
  <c r="R32" i="1"/>
  <c r="O32" i="1"/>
  <c r="U32" i="1" s="1"/>
  <c r="V27" i="1"/>
  <c r="O27" i="1"/>
  <c r="U27" i="1" s="1"/>
  <c r="O24" i="1"/>
  <c r="R22" i="1"/>
  <c r="O22" i="1"/>
  <c r="U22" i="1" s="1"/>
  <c r="V32" i="1" l="1"/>
  <c r="V22" i="1"/>
  <c r="U37" i="1"/>
  <c r="W37" i="1" s="1"/>
  <c r="W27" i="1"/>
  <c r="O42" i="1" l="1"/>
  <c r="L6" i="2"/>
  <c r="L5" i="2"/>
  <c r="L4" i="2"/>
  <c r="L8" i="2" s="1"/>
  <c r="L9" i="2" l="1"/>
  <c r="L10" i="2" s="1"/>
  <c r="L11" i="2" s="1"/>
  <c r="D2" i="3"/>
  <c r="B2" i="3"/>
  <c r="AJ27" i="1" l="1"/>
  <c r="AM37" i="1"/>
  <c r="AJ37" i="1" l="1"/>
  <c r="AL37" i="1"/>
  <c r="AI37" i="1"/>
  <c r="AK37" i="1"/>
  <c r="AI27" i="1"/>
  <c r="AM27" i="1"/>
  <c r="AK27" i="1"/>
  <c r="AL27" i="1"/>
  <c r="O41" i="1"/>
  <c r="J6" i="2" l="1"/>
  <c r="J5" i="2"/>
  <c r="J4" i="2"/>
  <c r="J8" i="2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P16" i="3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AM34" i="1"/>
  <c r="AL34" i="1"/>
  <c r="AK34" i="1"/>
  <c r="AJ34" i="1"/>
  <c r="AI34" i="1"/>
  <c r="H5" i="2"/>
  <c r="H4" i="2"/>
  <c r="I13" i="3" l="1"/>
  <c r="S13" i="3"/>
  <c r="D7" i="3"/>
  <c r="D16" i="3"/>
  <c r="I12" i="3"/>
  <c r="I14" i="3"/>
  <c r="C16" i="3"/>
  <c r="S14" i="3"/>
  <c r="S16" i="3" s="1"/>
  <c r="T16" i="3" s="1"/>
  <c r="AN27" i="1"/>
  <c r="R27" i="1" s="1"/>
  <c r="I16" i="3" l="1"/>
  <c r="J16" i="3" s="1"/>
  <c r="AN37" i="1"/>
  <c r="R37" i="1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R43" i="1" l="1"/>
  <c r="R47" i="1" s="1"/>
  <c r="Q50" i="1" l="1"/>
  <c r="R45" i="1"/>
</calcChain>
</file>

<file path=xl/sharedStrings.xml><?xml version="1.0" encoding="utf-8"?>
<sst xmlns="http://schemas.openxmlformats.org/spreadsheetml/2006/main" count="123" uniqueCount="98">
  <si>
    <t>:</t>
  </si>
  <si>
    <t>Wensen</t>
  </si>
  <si>
    <t>Categorie</t>
  </si>
  <si>
    <t>SROI</t>
  </si>
  <si>
    <t>Ja/nee</t>
  </si>
  <si>
    <t>Ja</t>
  </si>
  <si>
    <t>nee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</si>
  <si>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</si>
  <si>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</si>
  <si>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</si>
  <si>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</si>
  <si>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</si>
  <si>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</si>
  <si>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</si>
  <si>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</si>
  <si>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</si>
  <si>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</si>
  <si>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</si>
  <si>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</si>
  <si>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</si>
  <si>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</si>
  <si>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</si>
  <si>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</si>
  <si>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</si>
  <si>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</si>
  <si>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</si>
  <si>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</si>
  <si>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</si>
  <si>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</si>
  <si>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</si>
  <si>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</si>
  <si>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</si>
  <si>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</si>
  <si>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</si>
  <si>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</si>
  <si>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</si>
  <si>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Deze voertuigen zijn (deels)  van de klasse Euro 6</t>
  </si>
  <si>
    <t>Voertuigen</t>
  </si>
  <si>
    <t>Materieel</t>
  </si>
  <si>
    <t>verdichting</t>
  </si>
  <si>
    <t>Minimaal toe te kennen punten</t>
  </si>
  <si>
    <t>behaalde punten</t>
  </si>
  <si>
    <t>max korting</t>
  </si>
  <si>
    <t>behaalde korting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</si>
  <si>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</si>
  <si>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</si>
  <si>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</si>
  <si>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</si>
  <si>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</si>
  <si>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</si>
  <si>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</si>
  <si>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</si>
  <si>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</si>
  <si>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</si>
  <si>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</si>
  <si>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</si>
  <si>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</si>
  <si>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</si>
  <si>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</si>
  <si>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</si>
  <si>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</si>
  <si>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</si>
  <si>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</si>
  <si>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</si>
  <si>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</si>
  <si>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</si>
  <si>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</si>
  <si>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</si>
  <si>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</si>
  <si>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</si>
  <si>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</si>
  <si>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</si>
  <si>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</si>
  <si>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</si>
  <si>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</si>
  <si>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</si>
  <si>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</si>
  <si>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</si>
  <si>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</si>
  <si>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</si>
  <si>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</si>
  <si>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</si>
  <si>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</si>
  <si>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</si>
  <si>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</si>
  <si>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aanvullende</t>
  </si>
  <si>
    <t>Deze categorie is minimaal gewenst en wordt derhalve niet gewaardeerd of bestraft</t>
  </si>
  <si>
    <t>Bijlage 8a</t>
  </si>
  <si>
    <t>Deze voertuigen zijn (deels)  van de klasse Euro 5 of lager?</t>
  </si>
  <si>
    <t>Deze voertuigen zijn (deels)  van de klasse Euro 7 of hybride</t>
  </si>
  <si>
    <t>Dit materieel is (Deels) van 2012 of ouder is (indien uitsluitend verbrandingsmotor)</t>
  </si>
  <si>
    <t xml:space="preserve">Dit materieel is (deels) van de periode 2013 tot en met nu (met verbrandingsmotor) </t>
  </si>
  <si>
    <t>Dit materieel is hybride of volledig electrisch</t>
  </si>
  <si>
    <t>bonus</t>
  </si>
  <si>
    <t>ja = vermindering met 250 punten, nee = 0 punten</t>
  </si>
  <si>
    <t>Bestek 2023-4110</t>
  </si>
  <si>
    <t>Snelfietsroute Veghel - Uden Nieuwe Veldenweg</t>
  </si>
  <si>
    <t>Euro 6 is de minimum gewenst en wordt derhalve niet gewaardeerd of bestraft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</si>
</sst>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0.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164" fontId="0" fillId="0" borderId="0" xfId="0" applyNumberFormat="1"/>
    <xf numFmtId="0" fontId="2" fillId="2" borderId="14" xfId="0" applyFont="1" applyFill="1" applyBorder="1" applyAlignment="1" applyProtection="1">
      <alignment vertical="top"/>
      <protection locked="0"/>
    </xf>
    <xf numFmtId="0" fontId="2" fillId="0" borderId="4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9" fontId="3" fillId="4" borderId="0" xfId="0" applyNumberFormat="1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2" applyFont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0" fillId="5" borderId="24" xfId="0" applyFill="1" applyBorder="1"/>
    <xf numFmtId="0" fontId="0" fillId="5" borderId="13" xfId="0" applyFill="1" applyBorder="1"/>
    <xf numFmtId="0" fontId="0" fillId="6" borderId="25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6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5" xfId="0" applyBorder="1"/>
    <xf numFmtId="0" fontId="0" fillId="0" borderId="1" xfId="0" applyBorder="1"/>
    <xf numFmtId="0" fontId="0" fillId="0" borderId="13" xfId="0" applyBorder="1"/>
    <xf numFmtId="0" fontId="0" fillId="0" borderId="27" xfId="0" applyBorder="1"/>
    <xf numFmtId="0" fontId="0" fillId="0" borderId="24" xfId="0" applyBorder="1"/>
    <xf numFmtId="0" fontId="0" fillId="0" borderId="26" xfId="0" applyBorder="1"/>
    <xf numFmtId="165" fontId="0" fillId="0" borderId="6" xfId="2" applyNumberFormat="1" applyFont="1" applyBorder="1"/>
    <xf numFmtId="165" fontId="0" fillId="0" borderId="15" xfId="2" applyNumberFormat="1" applyFont="1" applyBorder="1"/>
    <xf numFmtId="165" fontId="0" fillId="0" borderId="28" xfId="2" applyNumberFormat="1" applyFont="1" applyBorder="1"/>
    <xf numFmtId="165" fontId="0" fillId="0" borderId="26" xfId="2" applyNumberFormat="1" applyFont="1" applyBorder="1"/>
    <xf numFmtId="0" fontId="0" fillId="8" borderId="0" xfId="0" applyFill="1" applyProtection="1">
      <protection locked="0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0" xfId="1" applyFont="1" applyFill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0" fillId="0" borderId="0" xfId="0" applyFill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29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8" xfId="0" applyFont="1" applyBorder="1" applyProtection="1"/>
    <xf numFmtId="0" fontId="2" fillId="0" borderId="19" xfId="0" applyFont="1" applyBorder="1" applyProtection="1"/>
    <xf numFmtId="0" fontId="2" fillId="0" borderId="21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/>
    </xf>
    <xf numFmtId="0" fontId="2" fillId="0" borderId="19" xfId="0" applyNumberFormat="1" applyFont="1" applyBorder="1" applyAlignment="1" applyProtection="1">
      <alignment vertical="top"/>
    </xf>
    <xf numFmtId="164" fontId="2" fillId="0" borderId="19" xfId="0" applyNumberFormat="1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 wrapText="1"/>
    </xf>
    <xf numFmtId="2" fontId="2" fillId="0" borderId="21" xfId="0" applyNumberFormat="1" applyFont="1" applyBorder="1" applyAlignment="1" applyProtection="1">
      <alignment vertical="top"/>
    </xf>
    <xf numFmtId="2" fontId="2" fillId="0" borderId="19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0" fontId="2" fillId="0" borderId="4" xfId="0" applyFont="1" applyBorder="1"/>
    <xf numFmtId="0" fontId="2" fillId="0" borderId="0" xfId="0" applyFont="1"/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164" fontId="2" fillId="0" borderId="17" xfId="0" applyNumberFormat="1" applyFont="1" applyBorder="1" applyAlignment="1">
      <alignment vertical="top"/>
    </xf>
    <xf numFmtId="44" fontId="2" fillId="0" borderId="5" xfId="0" applyNumberFormat="1" applyFont="1" applyBorder="1" applyAlignment="1">
      <alignment vertical="top"/>
    </xf>
    <xf numFmtId="0" fontId="2" fillId="0" borderId="0" xfId="0" quotePrefix="1" applyFont="1" applyAlignment="1">
      <alignment horizontal="left"/>
    </xf>
    <xf numFmtId="0" fontId="2" fillId="3" borderId="0" xfId="0" applyFont="1" applyFill="1" applyAlignment="1" applyProtection="1">
      <alignment vertical="top"/>
      <protection locked="0"/>
    </xf>
    <xf numFmtId="0" fontId="3" fillId="0" borderId="0" xfId="0" applyFont="1"/>
    <xf numFmtId="164" fontId="2" fillId="0" borderId="30" xfId="0" applyNumberFormat="1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S65"/>
  <sheetViews>
    <sheetView tabSelected="1" topLeftCell="H1" zoomScale="85" zoomScaleNormal="85" workbookViewId="0">
      <selection activeCell="S10" sqref="S10"/>
    </sheetView>
  </sheetViews>
  <sheetFormatPr defaultRowHeight="12.75" x14ac:dyDescent="0.2"/>
  <cols>
    <col min="1" max="1" width="9.140625" style="14"/>
    <col min="2" max="2" width="12.85546875" style="14" bestFit="1" customWidth="1"/>
    <col min="3" max="3" width="1.140625" style="14" customWidth="1"/>
    <col min="4" max="4" width="3.140625" style="14" customWidth="1"/>
    <col min="5" max="5" width="10.7109375" style="14" customWidth="1"/>
    <col min="6" max="6" width="11.28515625" style="14" customWidth="1"/>
    <col min="7" max="7" width="9.140625" style="14"/>
    <col min="8" max="8" width="47.7109375" style="14" customWidth="1"/>
    <col min="9" max="9" width="7.7109375" style="14" customWidth="1"/>
    <col min="10" max="10" width="6.5703125" style="14" bestFit="1" customWidth="1"/>
    <col min="11" max="11" width="3.140625" style="14" bestFit="1" customWidth="1"/>
    <col min="12" max="12" width="4.140625" style="49" customWidth="1"/>
    <col min="13" max="13" width="3.140625" style="14" customWidth="1"/>
    <col min="14" max="14" width="9.140625" style="14"/>
    <col min="15" max="15" width="10.42578125" style="14" customWidth="1"/>
    <col min="16" max="16" width="9.42578125" style="14" customWidth="1"/>
    <col min="17" max="17" width="15.140625" style="14" customWidth="1"/>
    <col min="18" max="18" width="10.140625" style="14" customWidth="1"/>
    <col min="19" max="19" width="18.7109375" style="14" customWidth="1"/>
    <col min="20" max="21" width="10.85546875" style="14" customWidth="1"/>
    <col min="22" max="22" width="15.28515625" style="14" customWidth="1"/>
    <col min="23" max="23" width="15.140625" style="14" customWidth="1"/>
    <col min="24" max="24" width="2.42578125" style="14" bestFit="1" customWidth="1"/>
    <col min="25" max="25" width="15.42578125" style="14" customWidth="1"/>
    <col min="26" max="26" width="3.140625" style="14" customWidth="1"/>
    <col min="27" max="27" width="16.140625" style="14" customWidth="1"/>
    <col min="28" max="28" width="2.85546875" style="14" customWidth="1"/>
    <col min="29" max="29" width="6" style="14" bestFit="1" customWidth="1"/>
    <col min="30" max="32" width="5.5703125" style="14" customWidth="1"/>
    <col min="33" max="33" width="6" style="14" bestFit="1" customWidth="1"/>
    <col min="34" max="34" width="3.28515625" style="14" customWidth="1"/>
    <col min="35" max="36" width="5" style="14" customWidth="1"/>
    <col min="37" max="37" width="6.5703125" style="14" customWidth="1"/>
    <col min="38" max="39" width="5" style="14" customWidth="1"/>
    <col min="40" max="16384" width="9.140625" style="14"/>
  </cols>
  <sheetData>
    <row r="2" spans="1:33" x14ac:dyDescent="0.2">
      <c r="B2" s="14" t="s">
        <v>87</v>
      </c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x14ac:dyDescent="0.2">
      <c r="B3" s="50" t="s">
        <v>95</v>
      </c>
      <c r="C3" s="50"/>
      <c r="E3" s="50" t="s">
        <v>96</v>
      </c>
      <c r="F3" s="50"/>
      <c r="G3" s="4"/>
      <c r="H3" s="4"/>
      <c r="I3" s="4"/>
      <c r="J3" s="4"/>
      <c r="K3" s="4"/>
      <c r="L3" s="51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51"/>
      <c r="M4" s="4"/>
      <c r="N4" s="4"/>
      <c r="O4" s="4"/>
      <c r="P4" s="4"/>
      <c r="Q4" s="4"/>
      <c r="R4" s="4"/>
      <c r="S4" s="6"/>
      <c r="T4" s="6"/>
      <c r="U4" s="6"/>
      <c r="V4" s="6"/>
      <c r="W4" s="6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L5" s="14"/>
    </row>
    <row r="6" spans="1:33" x14ac:dyDescent="0.2">
      <c r="A6" s="11"/>
      <c r="B6" s="11" t="s">
        <v>23</v>
      </c>
      <c r="C6" s="11"/>
      <c r="D6" s="11"/>
      <c r="E6" s="11"/>
      <c r="F6" s="11"/>
      <c r="G6" s="11"/>
      <c r="H6" s="11"/>
      <c r="I6" s="11"/>
      <c r="J6" s="11"/>
      <c r="L6" s="14"/>
    </row>
    <row r="7" spans="1:33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L7" s="14"/>
    </row>
    <row r="8" spans="1:33" ht="12.75" customHeight="1" x14ac:dyDescent="0.2">
      <c r="A8" s="11"/>
      <c r="B8" s="117" t="s">
        <v>24</v>
      </c>
      <c r="C8" s="117"/>
      <c r="D8" s="117"/>
      <c r="E8" s="117"/>
      <c r="F8" s="117"/>
      <c r="G8" s="117"/>
      <c r="H8" s="117"/>
      <c r="I8" s="117"/>
      <c r="J8" s="117"/>
      <c r="L8" s="14"/>
    </row>
    <row r="9" spans="1:33" x14ac:dyDescent="0.2">
      <c r="A9" s="11"/>
      <c r="B9" s="117"/>
      <c r="C9" s="117"/>
      <c r="D9" s="117"/>
      <c r="E9" s="117"/>
      <c r="F9" s="117"/>
      <c r="G9" s="117"/>
      <c r="H9" s="117"/>
      <c r="I9" s="117"/>
      <c r="J9" s="117"/>
      <c r="L9" s="14"/>
    </row>
    <row r="10" spans="1:33" x14ac:dyDescent="0.2">
      <c r="A10" s="11"/>
      <c r="B10" s="118" t="s">
        <v>25</v>
      </c>
      <c r="C10" s="118"/>
      <c r="D10" s="118"/>
      <c r="E10" s="118"/>
      <c r="F10" s="118"/>
      <c r="G10" s="118"/>
      <c r="H10" s="118"/>
      <c r="I10" s="118"/>
      <c r="J10" s="118"/>
      <c r="L10" s="14"/>
    </row>
    <row r="11" spans="1:33" x14ac:dyDescent="0.2">
      <c r="A11" s="11"/>
      <c r="B11" s="118"/>
      <c r="C11" s="118"/>
      <c r="D11" s="118"/>
      <c r="E11" s="118"/>
      <c r="F11" s="118"/>
      <c r="G11" s="118"/>
      <c r="H11" s="118"/>
      <c r="I11" s="118"/>
      <c r="J11" s="118"/>
      <c r="L11" s="14"/>
    </row>
    <row r="12" spans="1:33" x14ac:dyDescent="0.2">
      <c r="A12" s="11"/>
      <c r="B12" s="94"/>
      <c r="C12" s="94"/>
      <c r="D12" s="94"/>
      <c r="E12" s="94"/>
      <c r="F12" s="94"/>
      <c r="G12" s="94"/>
      <c r="H12" s="94"/>
      <c r="I12" s="94"/>
      <c r="J12" s="94"/>
      <c r="L12" s="14"/>
    </row>
    <row r="13" spans="1:33" x14ac:dyDescent="0.2">
      <c r="A13" s="11"/>
      <c r="B13" s="119" t="s">
        <v>26</v>
      </c>
      <c r="C13" s="119"/>
      <c r="D13" s="119"/>
      <c r="E13" s="119"/>
      <c r="F13" s="119"/>
      <c r="G13" s="119"/>
      <c r="H13" s="119"/>
      <c r="I13" s="119"/>
      <c r="J13" s="119"/>
      <c r="L13" s="14"/>
    </row>
    <row r="14" spans="1:33" x14ac:dyDescent="0.2">
      <c r="A14" s="11"/>
      <c r="B14" s="119"/>
      <c r="C14" s="119"/>
      <c r="D14" s="119"/>
      <c r="E14" s="119"/>
      <c r="F14" s="119"/>
      <c r="G14" s="119"/>
      <c r="H14" s="119"/>
      <c r="I14" s="119"/>
      <c r="J14" s="119"/>
      <c r="L14" s="14"/>
    </row>
    <row r="15" spans="1:33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L15" s="14"/>
    </row>
    <row r="16" spans="1:33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L16" s="14"/>
    </row>
    <row r="17" spans="2:40" ht="13.5" thickBot="1" x14ac:dyDescent="0.25">
      <c r="B17" s="14" t="s">
        <v>1</v>
      </c>
      <c r="I17" s="11"/>
      <c r="J17" s="11"/>
      <c r="K17" s="11"/>
      <c r="L17" s="6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2:40" ht="53.25" customHeight="1" thickBot="1" x14ac:dyDescent="0.25">
      <c r="B18" s="63" t="s">
        <v>2</v>
      </c>
      <c r="C18" s="64"/>
      <c r="D18" s="64"/>
      <c r="E18" s="64" t="s">
        <v>22</v>
      </c>
      <c r="F18" s="64"/>
      <c r="G18" s="64"/>
      <c r="H18" s="64"/>
      <c r="I18" s="65" t="s">
        <v>21</v>
      </c>
      <c r="J18" s="64"/>
      <c r="K18" s="64"/>
      <c r="L18" s="66"/>
      <c r="M18" s="63"/>
      <c r="N18" s="64"/>
      <c r="O18" s="67" t="s">
        <v>44</v>
      </c>
      <c r="P18" s="67" t="s">
        <v>40</v>
      </c>
      <c r="Q18" s="67" t="s">
        <v>17</v>
      </c>
      <c r="R18" s="68" t="s">
        <v>19</v>
      </c>
      <c r="S18" s="67" t="s">
        <v>18</v>
      </c>
      <c r="T18" s="69" t="s">
        <v>15</v>
      </c>
      <c r="U18" s="67"/>
      <c r="V18" s="67" t="s">
        <v>93</v>
      </c>
      <c r="W18" s="70" t="s">
        <v>16</v>
      </c>
      <c r="X18" s="6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2:40" x14ac:dyDescent="0.2">
      <c r="B19" s="96" t="s">
        <v>37</v>
      </c>
      <c r="C19" s="97"/>
      <c r="D19" s="97"/>
      <c r="E19" s="98"/>
      <c r="F19" s="99"/>
      <c r="G19" s="99"/>
      <c r="H19" s="99"/>
      <c r="I19" s="100"/>
      <c r="J19" s="101"/>
      <c r="K19" s="102"/>
      <c r="L19" s="101"/>
      <c r="M19" s="103"/>
      <c r="N19" s="102"/>
      <c r="O19" s="97"/>
      <c r="P19" s="102"/>
      <c r="Q19" s="101"/>
      <c r="R19" s="104"/>
      <c r="S19" s="104"/>
      <c r="T19" s="8"/>
      <c r="U19" s="102"/>
      <c r="V19" s="102"/>
      <c r="W19" s="105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I19" s="15"/>
      <c r="AJ19" s="15"/>
      <c r="AK19" s="15"/>
      <c r="AL19" s="15"/>
      <c r="AM19" s="15"/>
    </row>
    <row r="20" spans="2:40" x14ac:dyDescent="0.2">
      <c r="B20" s="96"/>
      <c r="C20" s="97"/>
      <c r="D20" s="97" t="s">
        <v>33</v>
      </c>
      <c r="E20" s="98"/>
      <c r="F20" s="99"/>
      <c r="G20" s="99"/>
      <c r="H20" s="99"/>
      <c r="I20" s="100"/>
      <c r="J20" s="101"/>
      <c r="K20" s="102"/>
      <c r="L20" s="101"/>
      <c r="M20" s="103"/>
      <c r="N20" s="102"/>
      <c r="O20" s="97"/>
      <c r="P20" s="102"/>
      <c r="Q20" s="101"/>
      <c r="R20" s="104"/>
      <c r="S20" s="104"/>
      <c r="T20" s="8"/>
      <c r="U20" s="102"/>
      <c r="V20" s="102"/>
      <c r="W20" s="105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I20" s="15"/>
      <c r="AJ20" s="15"/>
      <c r="AK20" s="15"/>
      <c r="AL20" s="15"/>
      <c r="AM20" s="15"/>
    </row>
    <row r="21" spans="2:40" x14ac:dyDescent="0.2">
      <c r="B21" s="96"/>
      <c r="C21" s="97"/>
      <c r="D21" s="97"/>
      <c r="E21" s="98"/>
      <c r="F21" s="99"/>
      <c r="G21" s="99"/>
      <c r="H21" s="99"/>
      <c r="I21" s="100"/>
      <c r="J21" s="101"/>
      <c r="K21" s="102"/>
      <c r="L21" s="101"/>
      <c r="M21" s="103"/>
      <c r="N21" s="102"/>
      <c r="O21" s="97"/>
      <c r="P21" s="102"/>
      <c r="Q21" s="101"/>
      <c r="R21" s="104"/>
      <c r="S21" s="104"/>
      <c r="T21" s="8"/>
      <c r="U21" s="102"/>
      <c r="V21" s="102"/>
      <c r="W21" s="105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I21" s="15"/>
      <c r="AJ21" s="15"/>
      <c r="AK21" s="15"/>
      <c r="AL21" s="15"/>
      <c r="AM21" s="15"/>
    </row>
    <row r="22" spans="2:40" x14ac:dyDescent="0.2">
      <c r="B22" s="96"/>
      <c r="C22" s="97"/>
      <c r="D22" s="97"/>
      <c r="E22" s="106" t="s">
        <v>88</v>
      </c>
      <c r="F22" s="99"/>
      <c r="G22" s="99"/>
      <c r="H22" s="99"/>
      <c r="I22" s="100" t="s">
        <v>4</v>
      </c>
      <c r="J22" s="102"/>
      <c r="K22" s="102"/>
      <c r="L22" s="102"/>
      <c r="M22" s="103"/>
      <c r="N22" s="107"/>
      <c r="O22" s="97">
        <f>+N22</f>
        <v>0</v>
      </c>
      <c r="P22" s="101">
        <v>-250</v>
      </c>
      <c r="Q22" s="101">
        <v>0</v>
      </c>
      <c r="R22" s="104">
        <f>IF(N22= "",+P22,IF(N22= "ja", P22, SUM(AJ22:AN22)))</f>
        <v>-250</v>
      </c>
      <c r="S22" s="8">
        <v>1650</v>
      </c>
      <c r="T22" s="2">
        <v>1</v>
      </c>
      <c r="U22" s="102">
        <f>IF(O22="ja",1,T22)</f>
        <v>1</v>
      </c>
      <c r="V22" s="102">
        <f>IF(O22="nee",0,+P22*(T22-1))</f>
        <v>0</v>
      </c>
      <c r="W22" s="105">
        <f>IF(N22="",0,IF(O22="ja",0,+U22*S22))</f>
        <v>0</v>
      </c>
      <c r="X22" s="11"/>
      <c r="Y22" s="12" t="s">
        <v>94</v>
      </c>
      <c r="Z22" s="12"/>
      <c r="AA22" s="12"/>
      <c r="AB22" s="12"/>
      <c r="AC22" s="12"/>
      <c r="AD22" s="12"/>
      <c r="AE22" s="12"/>
      <c r="AF22" s="12"/>
      <c r="AG22" s="12"/>
      <c r="AI22" s="15"/>
      <c r="AJ22" s="15"/>
      <c r="AK22" s="15"/>
      <c r="AL22" s="15"/>
      <c r="AM22" s="15"/>
    </row>
    <row r="23" spans="2:40" x14ac:dyDescent="0.2">
      <c r="B23" s="96"/>
      <c r="C23" s="97"/>
      <c r="D23" s="97"/>
      <c r="E23" s="98"/>
      <c r="F23" s="99"/>
      <c r="G23" s="99"/>
      <c r="H23" s="99"/>
      <c r="I23" s="100"/>
      <c r="J23" s="102"/>
      <c r="K23" s="102"/>
      <c r="L23" s="102"/>
      <c r="M23" s="103"/>
      <c r="N23" s="102"/>
      <c r="O23" s="97"/>
      <c r="P23" s="102"/>
      <c r="Q23" s="101"/>
      <c r="R23" s="104"/>
      <c r="S23" s="104"/>
      <c r="T23" s="8"/>
      <c r="U23" s="102"/>
      <c r="V23" s="102"/>
      <c r="W23" s="105"/>
      <c r="X23" s="11"/>
      <c r="AI23" s="15"/>
      <c r="AJ23" s="15"/>
      <c r="AK23" s="15"/>
      <c r="AL23" s="15"/>
      <c r="AM23" s="15"/>
    </row>
    <row r="24" spans="2:40" x14ac:dyDescent="0.2">
      <c r="B24" s="96"/>
      <c r="C24" s="97"/>
      <c r="D24" s="97"/>
      <c r="E24" s="106" t="s">
        <v>36</v>
      </c>
      <c r="F24" s="99"/>
      <c r="G24" s="99"/>
      <c r="H24" s="99"/>
      <c r="I24" s="100" t="s">
        <v>4</v>
      </c>
      <c r="J24" s="102"/>
      <c r="K24" s="102"/>
      <c r="L24" s="102"/>
      <c r="M24" s="103"/>
      <c r="N24" s="107"/>
      <c r="O24" s="97">
        <f>+N24</f>
        <v>0</v>
      </c>
      <c r="P24" s="101">
        <v>0</v>
      </c>
      <c r="Q24" s="108">
        <v>0</v>
      </c>
      <c r="R24" s="104"/>
      <c r="S24" s="104"/>
      <c r="T24" s="8"/>
      <c r="U24" s="102"/>
      <c r="V24" s="102"/>
      <c r="W24" s="105"/>
      <c r="X24" s="11"/>
      <c r="Y24" s="12" t="s">
        <v>97</v>
      </c>
      <c r="Z24" s="12"/>
      <c r="AA24" s="12"/>
      <c r="AB24" s="12"/>
      <c r="AC24" s="12"/>
      <c r="AD24" s="12"/>
      <c r="AE24" s="12"/>
      <c r="AF24" s="12"/>
      <c r="AG24" s="12"/>
      <c r="AI24" s="15"/>
      <c r="AJ24" s="15"/>
      <c r="AK24" s="15"/>
      <c r="AL24" s="15"/>
      <c r="AM24" s="15"/>
    </row>
    <row r="25" spans="2:40" x14ac:dyDescent="0.2">
      <c r="B25" s="96"/>
      <c r="C25" s="97"/>
      <c r="D25" s="97"/>
      <c r="E25" s="106"/>
      <c r="F25" s="99"/>
      <c r="G25" s="99"/>
      <c r="H25" s="99"/>
      <c r="I25" s="100"/>
      <c r="J25" s="102"/>
      <c r="K25" s="102"/>
      <c r="L25" s="102"/>
      <c r="M25" s="103"/>
      <c r="N25" s="101"/>
      <c r="O25" s="97"/>
      <c r="P25" s="101"/>
      <c r="Q25" s="108"/>
      <c r="R25" s="104"/>
      <c r="S25" s="104"/>
      <c r="T25" s="8"/>
      <c r="U25" s="102"/>
      <c r="V25" s="102"/>
      <c r="W25" s="105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I25" s="15"/>
      <c r="AJ25" s="15"/>
      <c r="AK25" s="15"/>
      <c r="AL25" s="15"/>
      <c r="AM25" s="15"/>
    </row>
    <row r="26" spans="2:40" x14ac:dyDescent="0.2">
      <c r="B26" s="96"/>
      <c r="C26" s="97"/>
      <c r="D26" s="97"/>
      <c r="E26" s="106" t="s">
        <v>89</v>
      </c>
      <c r="F26" s="99"/>
      <c r="G26" s="99"/>
      <c r="H26" s="99"/>
      <c r="I26" s="100" t="s">
        <v>27</v>
      </c>
      <c r="J26" s="101">
        <v>0</v>
      </c>
      <c r="K26" s="102" t="s">
        <v>8</v>
      </c>
      <c r="L26" s="101">
        <v>100</v>
      </c>
      <c r="M26" s="103"/>
      <c r="N26" s="107"/>
      <c r="O26" s="97"/>
      <c r="P26" s="97"/>
      <c r="Q26" s="97"/>
      <c r="R26" s="97"/>
      <c r="S26" s="109"/>
      <c r="T26" s="8"/>
      <c r="U26" s="102"/>
      <c r="V26" s="102"/>
      <c r="W26" s="105"/>
    </row>
    <row r="27" spans="2:40" x14ac:dyDescent="0.2">
      <c r="B27" s="96"/>
      <c r="C27" s="97"/>
      <c r="D27" s="97"/>
      <c r="E27" s="98"/>
      <c r="F27" s="99"/>
      <c r="G27" s="99"/>
      <c r="H27" s="99"/>
      <c r="I27" s="100" t="s">
        <v>28</v>
      </c>
      <c r="J27" s="101">
        <v>25</v>
      </c>
      <c r="K27" s="102"/>
      <c r="L27" s="101"/>
      <c r="M27" s="103"/>
      <c r="N27" s="102"/>
      <c r="O27" s="102">
        <f>IF(OR(N24="ja",N24=""),IF(N26&gt;75,75,N26),IF(OR(N22="ja",N22=""),IF(N26&gt;75,75,N26),+N26))</f>
        <v>0</v>
      </c>
      <c r="P27" s="101">
        <v>0</v>
      </c>
      <c r="Q27" s="101">
        <v>500</v>
      </c>
      <c r="R27" s="110">
        <f>+AN27</f>
        <v>0</v>
      </c>
      <c r="S27" s="48">
        <v>1650</v>
      </c>
      <c r="T27" s="2">
        <v>1</v>
      </c>
      <c r="U27" s="102">
        <f>IF(O27="ja",1,T27)</f>
        <v>1</v>
      </c>
      <c r="V27" s="102">
        <f>+Q27*(T27-1)</f>
        <v>0</v>
      </c>
      <c r="W27" s="105">
        <f>IF(O27=0,0,+U27*S27)</f>
        <v>0</v>
      </c>
      <c r="X27" s="11"/>
      <c r="Y27" s="12"/>
      <c r="Z27" s="12"/>
      <c r="AA27" s="12"/>
      <c r="AB27" s="12"/>
      <c r="AC27" s="13">
        <v>0</v>
      </c>
      <c r="AD27" s="13">
        <v>0.15</v>
      </c>
      <c r="AE27" s="13">
        <v>0.4</v>
      </c>
      <c r="AF27" s="13">
        <v>0.75</v>
      </c>
      <c r="AG27" s="13">
        <v>1</v>
      </c>
      <c r="AI27" s="15">
        <f>IF($O27=0,AC27*Q27,0)</f>
        <v>0</v>
      </c>
      <c r="AJ27" s="15">
        <f>IF($O27=25,AD27*Q27,0)</f>
        <v>0</v>
      </c>
      <c r="AK27" s="15">
        <f>IF($O27=50,AE27*Q27,0)</f>
        <v>0</v>
      </c>
      <c r="AL27" s="15">
        <f>IF($O27=75,AF27*Q27,0)</f>
        <v>0</v>
      </c>
      <c r="AM27" s="15">
        <f>IF($O27=100,AG27*Q27,0)</f>
        <v>0</v>
      </c>
      <c r="AN27" s="15">
        <f>SUM(AI27:AM27)</f>
        <v>0</v>
      </c>
    </row>
    <row r="28" spans="2:40" s="71" customFormat="1" x14ac:dyDescent="0.2">
      <c r="B28" s="96" t="s">
        <v>38</v>
      </c>
      <c r="C28" s="97"/>
      <c r="D28" s="97"/>
      <c r="E28" s="98"/>
      <c r="F28" s="99"/>
      <c r="G28" s="99"/>
      <c r="H28" s="99"/>
      <c r="I28" s="100"/>
      <c r="J28" s="101"/>
      <c r="K28" s="102"/>
      <c r="L28" s="101"/>
      <c r="M28" s="103"/>
      <c r="N28" s="102"/>
      <c r="O28" s="102"/>
      <c r="P28" s="102"/>
      <c r="Q28" s="101"/>
      <c r="R28" s="110"/>
      <c r="S28" s="48"/>
      <c r="T28" s="100"/>
      <c r="U28" s="102"/>
      <c r="V28" s="102"/>
      <c r="W28" s="105"/>
      <c r="X28" s="11"/>
      <c r="Y28" s="12"/>
      <c r="Z28" s="12"/>
      <c r="AA28" s="12"/>
      <c r="AB28" s="12"/>
      <c r="AC28" s="13"/>
      <c r="AD28" s="13"/>
      <c r="AE28" s="13"/>
      <c r="AF28" s="13"/>
      <c r="AG28" s="13"/>
      <c r="AH28" s="14"/>
      <c r="AI28" s="15"/>
      <c r="AJ28" s="15"/>
      <c r="AK28" s="15"/>
      <c r="AL28" s="15"/>
      <c r="AM28" s="15"/>
    </row>
    <row r="29" spans="2:40" s="71" customFormat="1" x14ac:dyDescent="0.2">
      <c r="B29" s="96"/>
      <c r="C29" s="97"/>
      <c r="D29" s="97" t="s">
        <v>35</v>
      </c>
      <c r="E29" s="99"/>
      <c r="F29" s="97"/>
      <c r="G29" s="97"/>
      <c r="H29" s="97"/>
      <c r="I29" s="100"/>
      <c r="J29" s="102"/>
      <c r="K29" s="102"/>
      <c r="L29" s="102"/>
      <c r="M29" s="103"/>
      <c r="N29" s="102"/>
      <c r="O29" s="102"/>
      <c r="P29" s="102"/>
      <c r="Q29" s="102"/>
      <c r="R29" s="110"/>
      <c r="S29" s="111"/>
      <c r="T29" s="100"/>
      <c r="U29" s="102"/>
      <c r="V29" s="102"/>
      <c r="W29" s="112"/>
      <c r="X29" s="11"/>
      <c r="Y29" s="17"/>
      <c r="Z29" s="17"/>
      <c r="AA29" s="17"/>
      <c r="AB29" s="17"/>
      <c r="AC29" s="17"/>
      <c r="AD29" s="17"/>
      <c r="AE29" s="17"/>
      <c r="AF29" s="17"/>
      <c r="AG29" s="17"/>
      <c r="AH29" s="14"/>
      <c r="AI29" s="14"/>
      <c r="AJ29" s="14"/>
      <c r="AK29" s="14"/>
      <c r="AL29" s="14"/>
      <c r="AM29" s="14"/>
    </row>
    <row r="30" spans="2:40" s="71" customFormat="1" x14ac:dyDescent="0.2">
      <c r="B30" s="96"/>
      <c r="C30" s="97"/>
      <c r="D30" s="97"/>
      <c r="E30" s="99"/>
      <c r="F30" s="97"/>
      <c r="G30" s="97"/>
      <c r="H30" s="97"/>
      <c r="I30" s="100"/>
      <c r="J30" s="102"/>
      <c r="K30" s="102"/>
      <c r="L30" s="102"/>
      <c r="M30" s="103"/>
      <c r="N30" s="102"/>
      <c r="O30" s="102"/>
      <c r="P30" s="102"/>
      <c r="Q30" s="102"/>
      <c r="R30" s="110"/>
      <c r="S30" s="111"/>
      <c r="T30" s="100"/>
      <c r="U30" s="102"/>
      <c r="V30" s="102"/>
      <c r="W30" s="112"/>
      <c r="X30" s="11"/>
      <c r="Y30" s="17"/>
      <c r="Z30" s="17"/>
      <c r="AA30" s="17"/>
      <c r="AB30" s="17"/>
      <c r="AC30" s="17"/>
      <c r="AD30" s="17"/>
      <c r="AE30" s="17"/>
      <c r="AF30" s="17"/>
      <c r="AG30" s="17"/>
      <c r="AH30" s="14"/>
      <c r="AI30" s="14"/>
      <c r="AJ30" s="14"/>
      <c r="AK30" s="14"/>
      <c r="AL30" s="14"/>
      <c r="AM30" s="14"/>
    </row>
    <row r="31" spans="2:40" s="71" customFormat="1" x14ac:dyDescent="0.2">
      <c r="B31" s="96"/>
      <c r="C31" s="97"/>
      <c r="D31" s="97"/>
      <c r="E31" s="99"/>
      <c r="F31" s="97"/>
      <c r="G31" s="97"/>
      <c r="H31" s="97"/>
      <c r="I31" s="100"/>
      <c r="J31" s="102"/>
      <c r="K31" s="102"/>
      <c r="L31" s="102"/>
      <c r="M31" s="103"/>
      <c r="N31" s="102"/>
      <c r="O31" s="102"/>
      <c r="P31" s="102"/>
      <c r="Q31" s="102"/>
      <c r="R31" s="110"/>
      <c r="S31" s="111"/>
      <c r="T31" s="100"/>
      <c r="U31" s="102"/>
      <c r="V31" s="102"/>
      <c r="W31" s="112"/>
      <c r="X31" s="11"/>
      <c r="Y31" s="17"/>
      <c r="Z31" s="17"/>
      <c r="AA31" s="17"/>
      <c r="AB31" s="17"/>
      <c r="AC31" s="17"/>
      <c r="AD31" s="17"/>
      <c r="AE31" s="17"/>
      <c r="AF31" s="17"/>
      <c r="AG31" s="17"/>
      <c r="AH31" s="14"/>
      <c r="AI31" s="14"/>
      <c r="AJ31" s="14"/>
      <c r="AK31" s="14"/>
      <c r="AL31" s="14"/>
      <c r="AM31" s="14"/>
    </row>
    <row r="32" spans="2:40" s="71" customFormat="1" x14ac:dyDescent="0.2">
      <c r="B32" s="96"/>
      <c r="C32" s="97"/>
      <c r="D32" s="97"/>
      <c r="E32" s="106" t="s">
        <v>90</v>
      </c>
      <c r="F32" s="97"/>
      <c r="G32" s="97"/>
      <c r="H32" s="97"/>
      <c r="I32" s="100" t="s">
        <v>4</v>
      </c>
      <c r="J32" s="102"/>
      <c r="K32" s="102"/>
      <c r="L32" s="102"/>
      <c r="M32" s="103"/>
      <c r="N32" s="107"/>
      <c r="O32" s="102">
        <f>+N32</f>
        <v>0</v>
      </c>
      <c r="P32" s="101">
        <v>-250</v>
      </c>
      <c r="Q32" s="101"/>
      <c r="R32" s="104">
        <f>IF(N32= "",+P32,IF(N32= "ja", P32, SUM(AJ32:AN32)))</f>
        <v>-250</v>
      </c>
      <c r="S32" s="48">
        <v>1650</v>
      </c>
      <c r="T32" s="2">
        <v>1</v>
      </c>
      <c r="U32" s="102">
        <f>IF(O32="ja",1,T32)</f>
        <v>1</v>
      </c>
      <c r="V32" s="102">
        <f>IF(O32="nee",0,+P32*(T32-1))</f>
        <v>0</v>
      </c>
      <c r="W32" s="105">
        <f>IF(N32="",0,IF(O32="ja",0,+U32*S32))</f>
        <v>0</v>
      </c>
      <c r="X32" s="11"/>
      <c r="Y32" s="12" t="s">
        <v>94</v>
      </c>
      <c r="Z32" s="12"/>
      <c r="AA32" s="12"/>
      <c r="AB32" s="12"/>
      <c r="AC32" s="12"/>
      <c r="AD32" s="17"/>
      <c r="AE32" s="17"/>
      <c r="AF32" s="17"/>
      <c r="AG32" s="17"/>
      <c r="AH32" s="14"/>
      <c r="AI32" s="14"/>
      <c r="AJ32" s="14"/>
      <c r="AK32" s="14"/>
      <c r="AL32" s="14"/>
      <c r="AM32" s="14"/>
    </row>
    <row r="33" spans="2:45" s="50" customFormat="1" x14ac:dyDescent="0.2">
      <c r="B33" s="96"/>
      <c r="C33" s="97"/>
      <c r="D33" s="97"/>
      <c r="E33" s="113"/>
      <c r="F33" s="97"/>
      <c r="G33" s="97"/>
      <c r="H33" s="97"/>
      <c r="I33" s="100"/>
      <c r="J33" s="102"/>
      <c r="K33" s="102"/>
      <c r="L33" s="102"/>
      <c r="M33" s="103"/>
      <c r="N33" s="102"/>
      <c r="O33" s="102"/>
      <c r="P33" s="101"/>
      <c r="Q33" s="101"/>
      <c r="R33" s="110"/>
      <c r="S33" s="48"/>
      <c r="T33" s="100"/>
      <c r="U33" s="102"/>
      <c r="V33" s="102"/>
      <c r="W33" s="105"/>
      <c r="X33" s="11"/>
      <c r="Y33" s="12"/>
      <c r="Z33" s="12"/>
      <c r="AA33" s="12"/>
      <c r="AB33" s="12"/>
      <c r="AC33" s="12"/>
      <c r="AD33" s="17"/>
      <c r="AE33" s="17"/>
      <c r="AF33" s="17"/>
      <c r="AG33" s="17"/>
      <c r="AH33" s="14"/>
      <c r="AI33" s="14"/>
      <c r="AJ33" s="14"/>
      <c r="AK33" s="14"/>
      <c r="AL33" s="14"/>
      <c r="AM33" s="14"/>
      <c r="AN33" s="71"/>
      <c r="AO33" s="71"/>
      <c r="AP33" s="71"/>
      <c r="AQ33" s="71"/>
      <c r="AR33" s="71"/>
      <c r="AS33" s="71"/>
    </row>
    <row r="34" spans="2:45" x14ac:dyDescent="0.2">
      <c r="B34" s="96"/>
      <c r="C34" s="97"/>
      <c r="D34" s="97"/>
      <c r="E34" s="106" t="s">
        <v>91</v>
      </c>
      <c r="F34" s="97"/>
      <c r="G34" s="97"/>
      <c r="H34" s="97"/>
      <c r="I34" s="100" t="s">
        <v>4</v>
      </c>
      <c r="J34" s="102"/>
      <c r="K34" s="102"/>
      <c r="L34" s="102"/>
      <c r="M34" s="103"/>
      <c r="N34" s="107"/>
      <c r="O34" s="102">
        <f>+N34</f>
        <v>0</v>
      </c>
      <c r="P34" s="101">
        <v>0</v>
      </c>
      <c r="Q34" s="108">
        <v>0</v>
      </c>
      <c r="R34" s="110"/>
      <c r="S34" s="111"/>
      <c r="T34" s="100"/>
      <c r="U34" s="102"/>
      <c r="V34" s="102"/>
      <c r="W34" s="112"/>
      <c r="X34" s="11"/>
      <c r="Y34" s="12" t="s">
        <v>86</v>
      </c>
      <c r="Z34" s="12"/>
      <c r="AA34" s="12"/>
      <c r="AB34" s="12"/>
      <c r="AC34" s="12"/>
      <c r="AD34" s="12"/>
      <c r="AE34" s="12"/>
      <c r="AF34" s="12"/>
      <c r="AG34" s="12"/>
      <c r="AI34" s="15">
        <f>IF($N34=0,AC34*Q34,0)</f>
        <v>0</v>
      </c>
      <c r="AJ34" s="15">
        <f>IF($N34=25,AD34*Q34,0)</f>
        <v>0</v>
      </c>
      <c r="AK34" s="15">
        <f>IF($N34=50,AE34*Q34,0)</f>
        <v>0</v>
      </c>
      <c r="AL34" s="15">
        <f>IF($N34=75,AF34*Q34,0)</f>
        <v>0</v>
      </c>
      <c r="AM34" s="15">
        <f>IF($N34=100,AG34*Q34,0)</f>
        <v>0</v>
      </c>
      <c r="AN34" s="71"/>
      <c r="AO34" s="71"/>
      <c r="AP34" s="71"/>
      <c r="AQ34" s="71"/>
      <c r="AR34" s="71"/>
      <c r="AS34" s="71"/>
    </row>
    <row r="35" spans="2:45" x14ac:dyDescent="0.2">
      <c r="B35" s="96"/>
      <c r="C35" s="97"/>
      <c r="D35" s="97"/>
      <c r="E35" s="113"/>
      <c r="F35" s="97"/>
      <c r="G35" s="97"/>
      <c r="H35" s="97"/>
      <c r="I35" s="100"/>
      <c r="J35" s="102"/>
      <c r="K35" s="102"/>
      <c r="L35" s="102"/>
      <c r="M35" s="103"/>
      <c r="N35" s="102"/>
      <c r="O35" s="102"/>
      <c r="P35" s="101"/>
      <c r="Q35" s="108"/>
      <c r="R35" s="110"/>
      <c r="S35" s="111"/>
      <c r="T35" s="100"/>
      <c r="U35" s="102"/>
      <c r="V35" s="102"/>
      <c r="W35" s="112"/>
      <c r="X35" s="11"/>
      <c r="Y35" s="12"/>
      <c r="Z35" s="12"/>
      <c r="AA35" s="12"/>
      <c r="AB35" s="12"/>
      <c r="AC35" s="12"/>
      <c r="AD35" s="12"/>
      <c r="AE35" s="12"/>
      <c r="AF35" s="12"/>
      <c r="AG35" s="12"/>
      <c r="AI35" s="15"/>
      <c r="AJ35" s="15"/>
      <c r="AK35" s="15"/>
      <c r="AL35" s="15"/>
      <c r="AM35" s="15"/>
      <c r="AN35" s="71"/>
      <c r="AO35" s="71"/>
      <c r="AP35" s="71"/>
      <c r="AQ35" s="71"/>
      <c r="AR35" s="71"/>
      <c r="AS35" s="71"/>
    </row>
    <row r="36" spans="2:45" x14ac:dyDescent="0.2">
      <c r="B36" s="96"/>
      <c r="C36" s="97"/>
      <c r="D36" s="97"/>
      <c r="E36" s="106" t="s">
        <v>92</v>
      </c>
      <c r="F36" s="97"/>
      <c r="G36" s="97"/>
      <c r="H36" s="97"/>
      <c r="I36" s="100" t="s">
        <v>27</v>
      </c>
      <c r="J36" s="101">
        <v>0</v>
      </c>
      <c r="K36" s="102" t="s">
        <v>8</v>
      </c>
      <c r="L36" s="101">
        <v>100</v>
      </c>
      <c r="M36" s="103"/>
      <c r="N36" s="107"/>
      <c r="O36" s="102"/>
      <c r="P36" s="101"/>
      <c r="Q36"/>
      <c r="R36"/>
      <c r="S36" s="111"/>
      <c r="T36" s="100"/>
      <c r="U36" s="102"/>
      <c r="V36" s="102"/>
      <c r="W36" s="112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</row>
    <row r="37" spans="2:45" x14ac:dyDescent="0.2">
      <c r="B37" s="96"/>
      <c r="C37" s="97"/>
      <c r="D37" s="97"/>
      <c r="E37" s="99"/>
      <c r="F37" s="97"/>
      <c r="G37" s="97"/>
      <c r="H37" s="97"/>
      <c r="I37" s="100" t="s">
        <v>28</v>
      </c>
      <c r="J37" s="101">
        <v>25</v>
      </c>
      <c r="K37" s="102"/>
      <c r="L37" s="101"/>
      <c r="M37" s="103"/>
      <c r="N37" s="102"/>
      <c r="O37" s="102">
        <f>IF(OR(N34="ja",N34=""),IF(N36&gt;75,75,N36),IF(OR(N32="ja",N32=""),IF(N36&gt;75,75,N36),+N36))</f>
        <v>0</v>
      </c>
      <c r="P37" s="102"/>
      <c r="Q37" s="101">
        <v>500</v>
      </c>
      <c r="R37" s="110">
        <f>+AN37</f>
        <v>0</v>
      </c>
      <c r="S37" s="48">
        <v>1650</v>
      </c>
      <c r="T37" s="2">
        <v>1</v>
      </c>
      <c r="U37" s="102">
        <f>IF(O37=0,1,T37)</f>
        <v>1</v>
      </c>
      <c r="V37" s="102">
        <f>+Q37*(T37-1)</f>
        <v>0</v>
      </c>
      <c r="W37" s="105">
        <f>IF(O37=0,0,+U37*S37)</f>
        <v>0</v>
      </c>
      <c r="X37" s="11"/>
      <c r="Y37" s="12"/>
      <c r="Z37" s="12"/>
      <c r="AA37" s="12"/>
      <c r="AB37" s="12"/>
      <c r="AC37" s="13">
        <v>0</v>
      </c>
      <c r="AD37" s="13">
        <v>0.15</v>
      </c>
      <c r="AE37" s="13">
        <v>0.4</v>
      </c>
      <c r="AF37" s="13">
        <v>0.75</v>
      </c>
      <c r="AG37" s="13">
        <v>1</v>
      </c>
      <c r="AI37" s="15">
        <f>IF($O37=0,AC37*Q37,0)</f>
        <v>0</v>
      </c>
      <c r="AJ37" s="15">
        <f>IF($O37=25,AD37*Q37,0)</f>
        <v>0</v>
      </c>
      <c r="AK37" s="15">
        <f>IF($O37=50,AE37*Q37,0)</f>
        <v>0</v>
      </c>
      <c r="AL37" s="15">
        <f>IF($O37=75,AF37*Q37,0)</f>
        <v>0</v>
      </c>
      <c r="AM37" s="15">
        <f>IF($O37=100,AG37*Q37,0)</f>
        <v>0</v>
      </c>
      <c r="AN37" s="15">
        <f>SUM(AI37:AM37)</f>
        <v>0</v>
      </c>
      <c r="AO37" s="50"/>
      <c r="AP37" s="50"/>
      <c r="AQ37" s="50"/>
      <c r="AR37" s="50"/>
      <c r="AS37" s="50"/>
    </row>
    <row r="38" spans="2:45" x14ac:dyDescent="0.2">
      <c r="B38" s="3"/>
      <c r="C38" s="4"/>
      <c r="D38" s="4"/>
      <c r="E38" s="7"/>
      <c r="F38" s="4"/>
      <c r="G38" s="4"/>
      <c r="H38" s="4"/>
      <c r="I38" s="9"/>
      <c r="J38" s="5"/>
      <c r="K38" s="6"/>
      <c r="L38" s="46"/>
      <c r="M38" s="56"/>
      <c r="N38" s="6"/>
      <c r="O38" s="123"/>
      <c r="P38" s="123"/>
      <c r="Q38" s="123"/>
      <c r="R38" s="123"/>
      <c r="S38" s="48"/>
      <c r="T38" s="9"/>
      <c r="U38" s="6"/>
      <c r="V38" s="6"/>
      <c r="W38" s="10"/>
      <c r="X38" s="4"/>
      <c r="Y38" s="11"/>
      <c r="Z38" s="12"/>
      <c r="AA38" s="12"/>
      <c r="AB38" s="12"/>
      <c r="AC38" s="12"/>
      <c r="AD38" s="13"/>
      <c r="AE38" s="13"/>
      <c r="AF38" s="13"/>
      <c r="AG38" s="13"/>
      <c r="AH38" s="13"/>
      <c r="AJ38" s="15"/>
      <c r="AK38" s="15"/>
      <c r="AL38" s="15"/>
      <c r="AM38" s="15"/>
      <c r="AN38" s="15"/>
    </row>
    <row r="39" spans="2:45" ht="13.5" thickBot="1" x14ac:dyDescent="0.25">
      <c r="B39" s="3"/>
      <c r="C39" s="4"/>
      <c r="D39" s="4"/>
      <c r="E39" s="114"/>
      <c r="F39" s="114"/>
      <c r="G39" s="114"/>
      <c r="H39" s="114"/>
      <c r="I39" s="9"/>
      <c r="J39" s="6"/>
      <c r="L39" s="51"/>
      <c r="M39" s="60"/>
      <c r="N39" s="59"/>
      <c r="O39" s="59"/>
      <c r="P39" s="59"/>
      <c r="Q39" s="58"/>
      <c r="R39" s="72"/>
      <c r="S39" s="73"/>
      <c r="T39" s="74"/>
      <c r="U39" s="59"/>
      <c r="V39" s="59"/>
      <c r="W39" s="61"/>
      <c r="Y39" s="11"/>
      <c r="Z39" s="11" t="s">
        <v>9</v>
      </c>
      <c r="AA39" s="11"/>
      <c r="AB39" s="11"/>
      <c r="AC39" s="11"/>
      <c r="AD39" s="11"/>
      <c r="AE39" s="11"/>
      <c r="AF39" s="11"/>
      <c r="AG39" s="11"/>
      <c r="AH39" s="11"/>
    </row>
    <row r="40" spans="2:45" x14ac:dyDescent="0.2">
      <c r="B40" s="52"/>
      <c r="C40" s="53"/>
      <c r="D40" s="53"/>
      <c r="E40" s="116"/>
      <c r="F40" s="116"/>
      <c r="G40" s="116"/>
      <c r="H40" s="116"/>
      <c r="I40" s="75"/>
      <c r="J40" s="54"/>
      <c r="K40" s="54"/>
      <c r="L40" s="76"/>
      <c r="M40" s="54"/>
      <c r="N40" s="54"/>
      <c r="O40" s="54"/>
      <c r="P40" s="54"/>
      <c r="Q40" s="54"/>
      <c r="R40" s="77"/>
      <c r="S40" s="54"/>
      <c r="T40" s="75"/>
      <c r="U40" s="54"/>
      <c r="V40" s="54"/>
      <c r="W40" s="55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2:45" x14ac:dyDescent="0.2">
      <c r="B41" s="3"/>
      <c r="C41" s="4"/>
      <c r="D41" s="4"/>
      <c r="E41" s="114"/>
      <c r="F41" s="114"/>
      <c r="G41" s="114"/>
      <c r="H41" s="114"/>
      <c r="I41" s="9"/>
      <c r="J41" s="6" t="s">
        <v>34</v>
      </c>
      <c r="K41" s="6"/>
      <c r="L41" s="47"/>
      <c r="M41" s="6"/>
      <c r="N41" s="6"/>
      <c r="O41" s="6">
        <f>SUM(P19:P37)</f>
        <v>-500</v>
      </c>
      <c r="Q41" s="6"/>
      <c r="R41" s="18"/>
      <c r="S41" s="6"/>
      <c r="T41" s="9"/>
      <c r="U41" s="6"/>
      <c r="V41" s="6"/>
      <c r="W41" s="16"/>
      <c r="Y41" s="11"/>
      <c r="Z41" s="115" t="s">
        <v>10</v>
      </c>
      <c r="AA41" s="115"/>
      <c r="AB41" s="115"/>
      <c r="AC41" s="115"/>
      <c r="AD41" s="115"/>
      <c r="AE41" s="115"/>
      <c r="AF41" s="115"/>
      <c r="AG41" s="115"/>
      <c r="AH41" s="115"/>
    </row>
    <row r="42" spans="2:45" x14ac:dyDescent="0.2">
      <c r="B42" s="3"/>
      <c r="C42" s="4"/>
      <c r="D42" s="4"/>
      <c r="E42" s="114"/>
      <c r="F42" s="114"/>
      <c r="G42" s="114"/>
      <c r="H42" s="114"/>
      <c r="I42" s="9"/>
      <c r="J42" s="6" t="s">
        <v>12</v>
      </c>
      <c r="K42" s="6"/>
      <c r="L42" s="47"/>
      <c r="M42" s="6"/>
      <c r="N42" s="6"/>
      <c r="O42" s="6">
        <f>SUM(Q19:Q37)</f>
        <v>1000</v>
      </c>
      <c r="P42" s="6"/>
      <c r="R42" s="18"/>
      <c r="S42" s="6"/>
      <c r="T42" s="9"/>
      <c r="U42" s="6"/>
      <c r="V42" s="6"/>
      <c r="W42" s="16"/>
      <c r="Y42" s="11"/>
      <c r="Z42" s="92"/>
      <c r="AA42" s="92"/>
      <c r="AB42" s="92"/>
      <c r="AC42" s="92"/>
      <c r="AD42" s="92"/>
      <c r="AE42" s="92"/>
      <c r="AF42" s="92"/>
      <c r="AG42" s="92"/>
      <c r="AH42" s="92"/>
    </row>
    <row r="43" spans="2:45" x14ac:dyDescent="0.2">
      <c r="B43" s="3"/>
      <c r="C43" s="4"/>
      <c r="D43" s="4"/>
      <c r="E43" s="114"/>
      <c r="F43" s="114"/>
      <c r="G43" s="114"/>
      <c r="H43" s="114"/>
      <c r="I43" s="9"/>
      <c r="J43" s="6" t="s">
        <v>20</v>
      </c>
      <c r="L43" s="51"/>
      <c r="M43" s="6"/>
      <c r="N43" s="6"/>
      <c r="O43" s="6"/>
      <c r="P43" s="6"/>
      <c r="Q43" s="4"/>
      <c r="R43" s="18">
        <f>SUM(R19:R37)</f>
        <v>-500</v>
      </c>
      <c r="S43" s="6"/>
      <c r="T43" s="9"/>
      <c r="U43" s="6"/>
      <c r="V43" s="6"/>
      <c r="W43" s="16" t="s">
        <v>7</v>
      </c>
      <c r="Y43" s="11"/>
      <c r="Z43" s="92"/>
      <c r="AA43" s="92"/>
      <c r="AB43" s="92"/>
      <c r="AC43" s="92"/>
      <c r="AD43" s="92"/>
      <c r="AE43" s="92"/>
      <c r="AF43" s="92"/>
      <c r="AG43" s="92"/>
      <c r="AH43" s="92"/>
    </row>
    <row r="44" spans="2:45" x14ac:dyDescent="0.2">
      <c r="B44" s="3"/>
      <c r="C44" s="4"/>
      <c r="D44" s="4"/>
      <c r="E44" s="114"/>
      <c r="F44" s="114"/>
      <c r="G44" s="114"/>
      <c r="H44" s="114"/>
      <c r="I44" s="9"/>
      <c r="J44" s="6"/>
      <c r="K44" s="6"/>
      <c r="L44" s="47"/>
      <c r="M44" s="6"/>
      <c r="N44" s="6"/>
      <c r="O44" s="6"/>
      <c r="P44" s="6"/>
      <c r="Q44" s="6"/>
      <c r="R44" s="18"/>
      <c r="S44" s="6"/>
      <c r="T44" s="9"/>
      <c r="U44" s="6"/>
      <c r="V44" s="6"/>
      <c r="W44" s="16"/>
      <c r="Y44" s="11"/>
      <c r="Z44" s="92"/>
      <c r="AA44" s="92"/>
      <c r="AB44" s="92"/>
      <c r="AC44" s="92"/>
      <c r="AD44" s="92"/>
      <c r="AE44" s="92"/>
      <c r="AF44" s="92"/>
      <c r="AG44" s="92"/>
      <c r="AH44" s="92"/>
    </row>
    <row r="45" spans="2:45" ht="25.5" x14ac:dyDescent="0.2">
      <c r="B45" s="78"/>
      <c r="C45" s="79"/>
      <c r="D45" s="79"/>
      <c r="E45" s="122"/>
      <c r="F45" s="122"/>
      <c r="G45" s="122"/>
      <c r="H45" s="122"/>
      <c r="I45" s="80"/>
      <c r="J45" s="81"/>
      <c r="K45" s="81"/>
      <c r="L45" s="82"/>
      <c r="M45" s="81"/>
      <c r="N45" s="81"/>
      <c r="O45" s="81"/>
      <c r="P45" s="81"/>
      <c r="Q45" s="81"/>
      <c r="R45" s="83">
        <f>+R47-R43</f>
        <v>500</v>
      </c>
      <c r="S45" s="84" t="s">
        <v>13</v>
      </c>
      <c r="T45" s="85"/>
      <c r="U45" s="86"/>
      <c r="V45" s="86"/>
      <c r="W45" s="87"/>
      <c r="Y45" s="11"/>
      <c r="Z45" s="92"/>
      <c r="AA45" s="92"/>
      <c r="AB45" s="92"/>
      <c r="AC45" s="92"/>
      <c r="AD45" s="92"/>
      <c r="AE45" s="92"/>
      <c r="AF45" s="92"/>
      <c r="AG45" s="92"/>
      <c r="AH45" s="92"/>
    </row>
    <row r="46" spans="2:45" x14ac:dyDescent="0.2">
      <c r="B46" s="3"/>
      <c r="C46" s="4"/>
      <c r="D46" s="4"/>
      <c r="E46" s="114"/>
      <c r="F46" s="114"/>
      <c r="G46" s="114"/>
      <c r="H46" s="114"/>
      <c r="I46" s="9"/>
      <c r="J46" s="6"/>
      <c r="K46" s="6"/>
      <c r="L46" s="47"/>
      <c r="M46" s="6"/>
      <c r="N46" s="6"/>
      <c r="O46" s="6"/>
      <c r="P46" s="6"/>
      <c r="Q46" s="6"/>
      <c r="R46" s="18"/>
      <c r="S46" s="6"/>
      <c r="T46" s="6"/>
      <c r="U46" s="6"/>
      <c r="V46" s="6"/>
      <c r="W46" s="16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2:45" ht="13.5" thickBot="1" x14ac:dyDescent="0.25">
      <c r="B47" s="57"/>
      <c r="C47" s="58"/>
      <c r="D47" s="58"/>
      <c r="E47" s="126"/>
      <c r="F47" s="126"/>
      <c r="G47" s="126"/>
      <c r="H47" s="126"/>
      <c r="I47" s="74"/>
      <c r="J47" s="59"/>
      <c r="K47" s="59"/>
      <c r="L47" s="88"/>
      <c r="M47" s="59"/>
      <c r="N47" s="59"/>
      <c r="O47" s="59" t="s">
        <v>41</v>
      </c>
      <c r="P47" s="59"/>
      <c r="Q47" s="59"/>
      <c r="R47" s="72">
        <f>+U45*R43</f>
        <v>0</v>
      </c>
      <c r="S47" s="59" t="s">
        <v>11</v>
      </c>
      <c r="T47" s="59"/>
      <c r="U47" s="59"/>
      <c r="V47" s="59"/>
      <c r="W47" s="89"/>
      <c r="Y47" s="11"/>
      <c r="AA47" s="11"/>
      <c r="AB47" s="11"/>
      <c r="AC47" s="11"/>
      <c r="AD47" s="11"/>
      <c r="AE47" s="11"/>
      <c r="AF47" s="11"/>
      <c r="AG47" s="11"/>
      <c r="AH47" s="11"/>
    </row>
    <row r="48" spans="2:45" x14ac:dyDescent="0.2">
      <c r="B48" s="4"/>
      <c r="C48" s="4"/>
      <c r="D48" s="4"/>
      <c r="E48" s="93"/>
      <c r="F48" s="93"/>
      <c r="G48" s="93"/>
      <c r="H48" s="93"/>
      <c r="I48" s="6"/>
      <c r="J48" s="6"/>
      <c r="K48" s="6"/>
      <c r="L48" s="47"/>
      <c r="M48" s="6"/>
      <c r="N48" s="6"/>
      <c r="O48" s="6"/>
      <c r="P48" s="6"/>
      <c r="Q48" s="6"/>
      <c r="R48" s="18"/>
      <c r="S48" s="6"/>
      <c r="T48" s="6"/>
      <c r="U48" s="6"/>
      <c r="V48" s="4"/>
      <c r="X48" s="11"/>
      <c r="Z48" s="11"/>
      <c r="AA48" s="11"/>
      <c r="AB48" s="11"/>
      <c r="AC48" s="11"/>
      <c r="AD48" s="11"/>
      <c r="AE48" s="11"/>
      <c r="AF48" s="11"/>
      <c r="AG48" s="11"/>
    </row>
    <row r="49" spans="2:33" x14ac:dyDescent="0.2">
      <c r="B49" s="4"/>
      <c r="C49" s="4"/>
      <c r="D49" s="4"/>
      <c r="E49" s="93"/>
      <c r="F49" s="93"/>
      <c r="G49" s="93"/>
      <c r="H49" s="93"/>
      <c r="I49" s="6"/>
      <c r="J49" s="6"/>
      <c r="K49" s="6"/>
      <c r="L49" s="47"/>
      <c r="M49" s="6"/>
      <c r="N49" s="6"/>
      <c r="O49" s="6" t="s">
        <v>42</v>
      </c>
      <c r="Q49" s="90">
        <v>500000</v>
      </c>
      <c r="R49" s="18"/>
      <c r="S49" s="6"/>
      <c r="T49" s="6"/>
      <c r="U49" s="6"/>
      <c r="V49" s="4"/>
      <c r="X49" s="11"/>
      <c r="Z49" s="11"/>
      <c r="AA49" s="11"/>
      <c r="AB49" s="11"/>
      <c r="AC49" s="11"/>
      <c r="AD49" s="11"/>
      <c r="AE49" s="11"/>
      <c r="AF49" s="11"/>
      <c r="AG49" s="11"/>
    </row>
    <row r="50" spans="2:33" x14ac:dyDescent="0.2">
      <c r="B50" s="4"/>
      <c r="C50" s="4"/>
      <c r="D50" s="4"/>
      <c r="E50" s="93"/>
      <c r="F50" s="93"/>
      <c r="G50" s="93"/>
      <c r="H50" s="93"/>
      <c r="I50" s="6"/>
      <c r="J50" s="6"/>
      <c r="K50" s="6"/>
      <c r="L50" s="47"/>
      <c r="M50" s="6"/>
      <c r="N50" s="6"/>
      <c r="O50" s="6" t="s">
        <v>43</v>
      </c>
      <c r="P50" s="6"/>
      <c r="Q50" s="90">
        <f>+R47/3000*Q49</f>
        <v>0</v>
      </c>
      <c r="R50" s="18"/>
      <c r="S50" s="6"/>
      <c r="T50" s="6"/>
      <c r="U50" s="6"/>
      <c r="V50" s="4"/>
      <c r="X50" s="11"/>
      <c r="Z50" s="11"/>
      <c r="AA50" s="11"/>
      <c r="AB50" s="11"/>
      <c r="AC50" s="11"/>
      <c r="AD50" s="11"/>
      <c r="AE50" s="11"/>
      <c r="AF50" s="11"/>
      <c r="AG50" s="11"/>
    </row>
    <row r="51" spans="2:33" x14ac:dyDescent="0.2">
      <c r="E51" s="124"/>
      <c r="F51" s="124"/>
      <c r="G51" s="124"/>
      <c r="H51" s="124"/>
    </row>
    <row r="52" spans="2:33" x14ac:dyDescent="0.2">
      <c r="E52" s="124"/>
      <c r="F52" s="124"/>
      <c r="G52" s="124"/>
      <c r="H52" s="124"/>
    </row>
    <row r="53" spans="2:33" x14ac:dyDescent="0.2">
      <c r="B53" s="50" t="s">
        <v>79</v>
      </c>
      <c r="C53" s="50" t="s">
        <v>0</v>
      </c>
      <c r="D53" s="50"/>
      <c r="E53" s="120"/>
      <c r="F53" s="120"/>
      <c r="G53" s="120"/>
      <c r="H53" s="120"/>
    </row>
    <row r="54" spans="2:33" x14ac:dyDescent="0.2">
      <c r="B54" s="50"/>
      <c r="C54" s="50"/>
      <c r="D54" s="50"/>
      <c r="E54" s="121"/>
      <c r="F54" s="121"/>
      <c r="G54" s="121"/>
      <c r="H54" s="121"/>
    </row>
    <row r="55" spans="2:33" x14ac:dyDescent="0.2">
      <c r="B55" s="50" t="s">
        <v>80</v>
      </c>
      <c r="C55" s="50" t="s">
        <v>0</v>
      </c>
      <c r="D55" s="50"/>
      <c r="E55" s="120"/>
      <c r="F55" s="120"/>
      <c r="G55" s="120"/>
      <c r="H55" s="120"/>
    </row>
    <row r="56" spans="2:33" x14ac:dyDescent="0.2">
      <c r="B56" s="50" t="s">
        <v>81</v>
      </c>
      <c r="C56" s="50" t="s">
        <v>0</v>
      </c>
      <c r="D56" s="50"/>
      <c r="E56" s="120"/>
      <c r="F56" s="120"/>
      <c r="G56" s="120"/>
      <c r="H56" s="120"/>
    </row>
    <row r="57" spans="2:33" x14ac:dyDescent="0.2">
      <c r="B57" s="50"/>
      <c r="C57" s="50"/>
      <c r="D57" s="50"/>
      <c r="E57" s="121"/>
      <c r="F57" s="121"/>
      <c r="G57" s="121"/>
      <c r="H57" s="121"/>
    </row>
    <row r="58" spans="2:33" x14ac:dyDescent="0.2">
      <c r="B58" s="50" t="s">
        <v>82</v>
      </c>
      <c r="C58" s="50" t="s">
        <v>0</v>
      </c>
      <c r="D58" s="50"/>
      <c r="E58" s="125"/>
      <c r="F58" s="125"/>
      <c r="G58" s="125"/>
      <c r="H58" s="125"/>
    </row>
    <row r="59" spans="2:33" x14ac:dyDescent="0.2">
      <c r="B59" s="50"/>
      <c r="C59" s="50"/>
      <c r="D59" s="50"/>
      <c r="E59" s="125"/>
      <c r="F59" s="125"/>
      <c r="G59" s="125"/>
      <c r="H59" s="125"/>
    </row>
    <row r="60" spans="2:33" x14ac:dyDescent="0.2">
      <c r="B60" s="50"/>
      <c r="C60" s="50"/>
      <c r="D60" s="50"/>
      <c r="E60" s="125"/>
      <c r="F60" s="125"/>
      <c r="G60" s="125"/>
      <c r="H60" s="125"/>
    </row>
    <row r="61" spans="2:33" x14ac:dyDescent="0.2">
      <c r="B61" s="50"/>
      <c r="C61" s="50"/>
      <c r="D61" s="50"/>
      <c r="E61" s="125"/>
      <c r="F61" s="125"/>
      <c r="G61" s="125"/>
      <c r="H61" s="125"/>
    </row>
    <row r="62" spans="2:33" x14ac:dyDescent="0.2">
      <c r="B62" s="50"/>
      <c r="C62" s="50"/>
      <c r="D62" s="50"/>
      <c r="E62" s="125"/>
      <c r="F62" s="125"/>
      <c r="G62" s="125"/>
      <c r="H62" s="125"/>
    </row>
    <row r="63" spans="2:33" x14ac:dyDescent="0.2">
      <c r="E63" s="124"/>
      <c r="F63" s="124"/>
      <c r="G63" s="124"/>
      <c r="H63" s="124"/>
    </row>
    <row r="64" spans="2:33" x14ac:dyDescent="0.2">
      <c r="E64" s="124"/>
      <c r="F64" s="124"/>
      <c r="G64" s="124"/>
      <c r="H64" s="124"/>
    </row>
    <row r="65" spans="5:8" x14ac:dyDescent="0.2">
      <c r="E65" s="124"/>
      <c r="F65" s="124"/>
      <c r="G65" s="124"/>
      <c r="H65" s="124"/>
    </row>
  </sheetData>
  <sheetProtection algorithmName="SHA-512" hashValue="KqfA0cU/nle7MD0I6XTyx+FapEcq1x7gSRvbqKnpocE6RE4K5oOkstRTnJCRkALTiKk7oGeFUrtPJj46edCixA==" saltValue="L1lus8SBrMxabVc/z+3f5g==" spinCount="100000" sheet="1" objects="1" scenarios="1"/>
  <mergeCells count="25">
    <mergeCell ref="E64:H64"/>
    <mergeCell ref="E65:H65"/>
    <mergeCell ref="E63:H63"/>
    <mergeCell ref="E58:H62"/>
    <mergeCell ref="E57:H57"/>
    <mergeCell ref="E53:H53"/>
    <mergeCell ref="E54:H54"/>
    <mergeCell ref="E55:H55"/>
    <mergeCell ref="E56:H56"/>
    <mergeCell ref="E43:H43"/>
    <mergeCell ref="E44:H44"/>
    <mergeCell ref="E45:H45"/>
    <mergeCell ref="E46:H46"/>
    <mergeCell ref="E47:H47"/>
    <mergeCell ref="E51:H51"/>
    <mergeCell ref="E52:H52"/>
    <mergeCell ref="E42:H42"/>
    <mergeCell ref="Z41:AH41"/>
    <mergeCell ref="E39:H39"/>
    <mergeCell ref="E40:H40"/>
    <mergeCell ref="B8:J9"/>
    <mergeCell ref="B10:J11"/>
    <mergeCell ref="B13:J14"/>
    <mergeCell ref="O38:R38"/>
    <mergeCell ref="E41:H41"/>
  </mergeCells>
  <dataValidations xWindow="800" yWindow="747" count="2">
    <dataValidation type="whole" allowBlank="1" showInputMessage="1" showErrorMessage="1" sqref="N23 N19:N21" xr:uid="{00000000-0002-0000-0000-000000000000}">
      <formula1>J19</formula1>
      <formula2>L19</formula2>
    </dataValidation>
    <dataValidation type="whole" allowBlank="1" showInputMessage="1" showErrorMessage="1" sqref="K40:M40" xr:uid="{00000000-0002-0000-0000-000002000000}">
      <formula1>T10</formula1>
      <formula2>#REF!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50" t="str">
        <f>+'EMVI-vragenlijst'!B3</f>
        <v>Bestek 2023-4110</v>
      </c>
      <c r="C2" s="50"/>
      <c r="D2" s="50" t="str">
        <f>+'EMVI-vragenlijst'!E3</f>
        <v>Snelfietsroute Veghel - Uden Nieuwe Veldenweg</v>
      </c>
    </row>
    <row r="3" spans="2:20" x14ac:dyDescent="0.2">
      <c r="B3" t="s">
        <v>75</v>
      </c>
    </row>
    <row r="5" spans="2:20" x14ac:dyDescent="0.2">
      <c r="B5" t="s">
        <v>45</v>
      </c>
      <c r="C5" s="20" t="s">
        <v>46</v>
      </c>
      <c r="D5" s="128"/>
      <c r="E5" s="128"/>
      <c r="F5" s="128"/>
      <c r="G5" s="128"/>
    </row>
    <row r="6" spans="2:20" x14ac:dyDescent="0.2">
      <c r="B6" t="s">
        <v>47</v>
      </c>
      <c r="C6" s="20" t="s">
        <v>46</v>
      </c>
      <c r="D6" t="s">
        <v>48</v>
      </c>
      <c r="E6" s="91"/>
      <c r="F6" t="s">
        <v>49</v>
      </c>
      <c r="G6" s="91"/>
      <c r="H6" s="21"/>
      <c r="I6" s="21"/>
    </row>
    <row r="7" spans="2:20" x14ac:dyDescent="0.2">
      <c r="B7" t="s">
        <v>50</v>
      </c>
      <c r="D7" s="22">
        <f>+'EMVI-vragenlijst'!O27/100</f>
        <v>0</v>
      </c>
      <c r="K7" t="s">
        <v>51</v>
      </c>
      <c r="N7" s="22">
        <f>+'EMVI-vragenlijst'!O37/100</f>
        <v>0</v>
      </c>
    </row>
    <row r="10" spans="2:20" ht="13.5" thickBot="1" x14ac:dyDescent="0.25"/>
    <row r="11" spans="2:20" ht="13.5" thickBot="1" x14ac:dyDescent="0.25">
      <c r="B11" s="23"/>
      <c r="C11" s="24" t="s">
        <v>48</v>
      </c>
      <c r="D11" s="24" t="s">
        <v>52</v>
      </c>
      <c r="E11" s="24" t="s">
        <v>53</v>
      </c>
      <c r="F11" s="24" t="s">
        <v>54</v>
      </c>
      <c r="G11" s="25" t="s">
        <v>55</v>
      </c>
      <c r="I11" s="26" t="s">
        <v>56</v>
      </c>
      <c r="L11" s="23"/>
      <c r="M11" s="24" t="s">
        <v>48</v>
      </c>
      <c r="N11" s="24" t="s">
        <v>52</v>
      </c>
      <c r="O11" s="24" t="s">
        <v>53</v>
      </c>
      <c r="P11" s="24" t="s">
        <v>54</v>
      </c>
      <c r="Q11" s="25" t="s">
        <v>55</v>
      </c>
      <c r="S11" s="26" t="s">
        <v>56</v>
      </c>
    </row>
    <row r="12" spans="2:20" x14ac:dyDescent="0.2">
      <c r="B12" s="27" t="s">
        <v>57</v>
      </c>
      <c r="C12" s="28" t="str">
        <f>IF(COUNTA(C20:C27)=0,"-",COUNTA(C20:C27))</f>
        <v>-</v>
      </c>
      <c r="D12" s="28" t="str">
        <f>IF(COUNTA(D20:D27)=0,"-",COUNTA(D20:D27))</f>
        <v>-</v>
      </c>
      <c r="E12" s="28" t="str">
        <f>IF(COUNTA(E20:E27)=0,"-",COUNTA(E20:E27))</f>
        <v>-</v>
      </c>
      <c r="F12" s="28" t="str">
        <f>IF(COUNTA(F20:F27)=0,"-",COUNTA(F20:F27))</f>
        <v>-</v>
      </c>
      <c r="G12" s="27" t="str">
        <f>IF(COUNTA(G20:G27)=0,"-",COUNTA(G20:G27))</f>
        <v>-</v>
      </c>
      <c r="I12" s="27">
        <f>SUM(C12:G12)</f>
        <v>0</v>
      </c>
      <c r="L12" s="27" t="s">
        <v>58</v>
      </c>
      <c r="M12" s="28" t="str">
        <f>IF(COUNTA(M20:M27)=0,"-",COUNTA(M20:M27))</f>
        <v>-</v>
      </c>
      <c r="N12" s="28" t="str">
        <f>IF(COUNTA(N20:N27)=0,"-",COUNTA(N20:N27))</f>
        <v>-</v>
      </c>
      <c r="O12" s="28" t="str">
        <f>IF(COUNTA(O20:O27)=0,"-",COUNTA(O20:O27))</f>
        <v>-</v>
      </c>
      <c r="P12" s="28" t="str">
        <f>IF(COUNTA(P20:P27)=0,"-",COUNTA(P20:P27))</f>
        <v>-</v>
      </c>
      <c r="Q12" s="27" t="str">
        <f>IF(COUNTA(Q20:Q27)=0,"-",COUNTA(Q20:Q27))</f>
        <v>-</v>
      </c>
      <c r="S12" s="27">
        <f>SUM(M12:Q12)</f>
        <v>0</v>
      </c>
    </row>
    <row r="13" spans="2:20" x14ac:dyDescent="0.2">
      <c r="B13" s="29" t="s">
        <v>59</v>
      </c>
      <c r="C13" s="30" t="str">
        <f>IF(COUNTA(C29:C40)=0,"-",COUNTA(C29:C40))</f>
        <v>-</v>
      </c>
      <c r="D13" s="31" t="str">
        <f>IF(COUNTA(D29:D40)=0,"-",COUNTA(D29:D40))</f>
        <v>-</v>
      </c>
      <c r="E13" s="31" t="str">
        <f>IF(COUNTA(E29:E40)=0,"-",COUNTA(E29:E40))</f>
        <v>-</v>
      </c>
      <c r="F13" s="31" t="str">
        <f>IF(COUNTA(F29:F40)=0,"-",COUNTA(F29:F40))</f>
        <v>-</v>
      </c>
      <c r="G13" s="29" t="str">
        <f>IF(COUNTA(G29:G40)=0,"-",COUNTA(G29:G40))</f>
        <v>-</v>
      </c>
      <c r="I13" s="29">
        <f t="shared" ref="I13:I14" si="0">SUM(C13:G13)</f>
        <v>0</v>
      </c>
      <c r="L13" s="29" t="s">
        <v>60</v>
      </c>
      <c r="M13" s="30" t="str">
        <f>IF(COUNTA(M29:M40)=0,"-",COUNTA(M29:M40))</f>
        <v>-</v>
      </c>
      <c r="N13" s="31" t="str">
        <f>IF(COUNTA(N29:N40)=0,"-",COUNTA(N29:N40))</f>
        <v>-</v>
      </c>
      <c r="O13" s="31" t="str">
        <f>IF(COUNTA(O29:O40)=0,"-",COUNTA(O29:O40))</f>
        <v>-</v>
      </c>
      <c r="P13" s="31" t="str">
        <f>IF(COUNTA(P29:P40)=0,"-",COUNTA(P29:P40))</f>
        <v>-</v>
      </c>
      <c r="Q13" s="29" t="str">
        <f>IF(COUNTA(Q29:Q40)=0,"-",COUNTA(Q29:Q40))</f>
        <v>-</v>
      </c>
      <c r="S13" s="29">
        <f t="shared" ref="S13:S14" si="1">SUM(M13:Q13)</f>
        <v>0</v>
      </c>
    </row>
    <row r="14" spans="2:20" ht="13.5" thickBot="1" x14ac:dyDescent="0.25">
      <c r="B14" s="32" t="s">
        <v>61</v>
      </c>
      <c r="C14" s="33" t="str">
        <f>IF(COUNTA(C42:C66)=0,"-",COUNTA(C42:C66))</f>
        <v>-</v>
      </c>
      <c r="D14" s="34" t="str">
        <f t="shared" ref="D14:G14" si="2">IF(COUNTA(D42:D66)=0,"-",COUNTA(D42:D66))</f>
        <v>-</v>
      </c>
      <c r="E14" s="34" t="str">
        <f t="shared" si="2"/>
        <v>-</v>
      </c>
      <c r="F14" s="34" t="str">
        <f t="shared" si="2"/>
        <v>-</v>
      </c>
      <c r="G14" s="32" t="str">
        <f t="shared" si="2"/>
        <v>-</v>
      </c>
      <c r="I14" s="32">
        <f t="shared" si="0"/>
        <v>0</v>
      </c>
      <c r="L14" s="32" t="s">
        <v>62</v>
      </c>
      <c r="M14" s="33" t="str">
        <f>IF(COUNTA(M42:M66)=0,"-",COUNTA(M42:M66))</f>
        <v>-</v>
      </c>
      <c r="N14" s="34" t="str">
        <f t="shared" ref="N14:Q14" si="3">IF(COUNTA(N42:N66)=0,"-",COUNTA(N42:N66))</f>
        <v>-</v>
      </c>
      <c r="O14" s="34" t="str">
        <f t="shared" si="3"/>
        <v>-</v>
      </c>
      <c r="P14" s="34" t="str">
        <f t="shared" si="3"/>
        <v>-</v>
      </c>
      <c r="Q14" s="32" t="str">
        <f t="shared" si="3"/>
        <v>-</v>
      </c>
      <c r="S14" s="32">
        <f t="shared" si="1"/>
        <v>0</v>
      </c>
    </row>
    <row r="15" spans="2:20" x14ac:dyDescent="0.2">
      <c r="B15" s="35"/>
      <c r="C15" s="36"/>
      <c r="D15" s="37"/>
      <c r="E15" s="37"/>
      <c r="F15" s="37"/>
      <c r="G15" s="38"/>
      <c r="I15" s="39"/>
      <c r="L15" s="35"/>
      <c r="M15" s="36"/>
      <c r="N15" s="37"/>
      <c r="O15" s="37"/>
      <c r="P15" s="37"/>
      <c r="Q15" s="38"/>
      <c r="S15" s="39"/>
    </row>
    <row r="16" spans="2:20" ht="13.5" thickBot="1" x14ac:dyDescent="0.25">
      <c r="B16" s="40" t="s">
        <v>63</v>
      </c>
      <c r="C16" s="41">
        <f t="shared" ref="C16" si="4">IF(C14="-",0,IF(SUM(C12:C14)=0,"-",+C14/SUM(C12:C14)))</f>
        <v>0</v>
      </c>
      <c r="D16" s="42">
        <f>IF(D14="-",0,IF(SUM(D12:D14)=0,"-",+D14/SUM(D12:D14)))</f>
        <v>0</v>
      </c>
      <c r="E16" s="42">
        <f t="shared" ref="E16:G16" si="5">IF(E14="-",0,IF(SUM(E12:E14)=0,"-",+E14/SUM(E12:E14)))</f>
        <v>0</v>
      </c>
      <c r="F16" s="42">
        <f t="shared" si="5"/>
        <v>0</v>
      </c>
      <c r="G16" s="43">
        <f t="shared" si="5"/>
        <v>0</v>
      </c>
      <c r="I16" s="44" t="str">
        <f t="shared" ref="I16" si="6">IF(SUM(I12:I14)=0,"-",+I14/SUM(I12:I14))</f>
        <v>-</v>
      </c>
      <c r="J16" t="str">
        <f>IF(I16&lt;D7,"voldoet niet","voldoet")</f>
        <v>voldoet</v>
      </c>
      <c r="L16" s="40" t="s">
        <v>63</v>
      </c>
      <c r="M16" s="41">
        <f t="shared" ref="M16" si="7">IF(M14="-",0,IF(SUM(M12:M14)=0,"-",+M14/SUM(M12:M14)))</f>
        <v>0</v>
      </c>
      <c r="N16" s="42">
        <f>IF(N14="-",0,IF(SUM(N12:N14)=0,"-",+N14/SUM(N12:N14)))</f>
        <v>0</v>
      </c>
      <c r="O16" s="42">
        <f t="shared" ref="O16:Q16" si="8">IF(O14="-",0,IF(SUM(O12:O14)=0,"-",+O14/SUM(O12:O14)))</f>
        <v>0</v>
      </c>
      <c r="P16" s="42">
        <f t="shared" si="8"/>
        <v>0</v>
      </c>
      <c r="Q16" s="43">
        <f t="shared" si="8"/>
        <v>0</v>
      </c>
      <c r="S16" s="44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64</v>
      </c>
      <c r="M19" t="s">
        <v>65</v>
      </c>
    </row>
    <row r="20" spans="1:23" x14ac:dyDescent="0.2">
      <c r="A20" t="s">
        <v>66</v>
      </c>
      <c r="B20" t="s">
        <v>67</v>
      </c>
      <c r="C20" s="45"/>
      <c r="D20" s="45"/>
      <c r="E20" s="45"/>
      <c r="F20" s="45"/>
      <c r="G20" s="45"/>
      <c r="K20" t="s">
        <v>68</v>
      </c>
      <c r="M20" s="45"/>
      <c r="N20" s="45"/>
      <c r="O20" s="45"/>
      <c r="P20" s="45"/>
      <c r="Q20" s="45"/>
      <c r="T20" s="127" t="s">
        <v>76</v>
      </c>
      <c r="U20" s="127"/>
      <c r="V20" s="127"/>
      <c r="W20" s="127"/>
    </row>
    <row r="21" spans="1:23" x14ac:dyDescent="0.2">
      <c r="C21" s="45"/>
      <c r="D21" s="45"/>
      <c r="E21" s="45"/>
      <c r="F21" s="45"/>
      <c r="G21" s="45"/>
      <c r="M21" s="45"/>
      <c r="N21" s="45"/>
      <c r="O21" s="45"/>
      <c r="P21" s="45"/>
      <c r="Q21" s="45"/>
      <c r="T21" s="127"/>
      <c r="U21" s="127"/>
      <c r="V21" s="127"/>
      <c r="W21" s="127"/>
    </row>
    <row r="22" spans="1:23" x14ac:dyDescent="0.2">
      <c r="C22" s="45"/>
      <c r="D22" s="45"/>
      <c r="E22" s="45"/>
      <c r="F22" s="45"/>
      <c r="G22" s="45"/>
      <c r="M22" s="45"/>
      <c r="N22" s="45"/>
      <c r="O22" s="45"/>
      <c r="P22" s="45"/>
      <c r="Q22" s="45"/>
      <c r="T22" s="127"/>
      <c r="U22" s="127"/>
      <c r="V22" s="127"/>
      <c r="W22" s="127"/>
    </row>
    <row r="23" spans="1:23" x14ac:dyDescent="0.2">
      <c r="C23" s="45"/>
      <c r="D23" s="45"/>
      <c r="E23" s="45"/>
      <c r="F23" s="45"/>
      <c r="G23" s="45"/>
      <c r="M23" s="45"/>
      <c r="N23" s="45"/>
      <c r="O23" s="45"/>
      <c r="P23" s="45"/>
      <c r="Q23" s="45"/>
      <c r="T23" s="127"/>
      <c r="U23" s="127"/>
      <c r="V23" s="127"/>
      <c r="W23" s="127"/>
    </row>
    <row r="24" spans="1:23" x14ac:dyDescent="0.2">
      <c r="C24" s="45"/>
      <c r="D24" s="45"/>
      <c r="E24" s="45"/>
      <c r="F24" s="45"/>
      <c r="G24" s="45"/>
      <c r="M24" s="45"/>
      <c r="N24" s="45"/>
      <c r="O24" s="45"/>
      <c r="P24" s="45"/>
      <c r="Q24" s="45"/>
      <c r="T24" s="127"/>
      <c r="U24" s="127"/>
      <c r="V24" s="127"/>
      <c r="W24" s="127"/>
    </row>
    <row r="25" spans="1:23" x14ac:dyDescent="0.2">
      <c r="C25" s="45"/>
      <c r="D25" s="45"/>
      <c r="E25" s="45"/>
      <c r="F25" s="45"/>
      <c r="G25" s="45"/>
      <c r="M25" s="45"/>
      <c r="N25" s="45"/>
      <c r="O25" s="45"/>
      <c r="P25" s="45"/>
      <c r="Q25" s="45"/>
      <c r="T25" s="127"/>
      <c r="U25" s="127"/>
      <c r="V25" s="127"/>
      <c r="W25" s="127"/>
    </row>
    <row r="26" spans="1:23" x14ac:dyDescent="0.2">
      <c r="C26" s="45"/>
      <c r="D26" s="45"/>
      <c r="E26" s="45"/>
      <c r="F26" s="45"/>
      <c r="G26" s="45"/>
      <c r="M26" s="45"/>
      <c r="N26" s="45"/>
      <c r="O26" s="45"/>
      <c r="P26" s="45"/>
      <c r="Q26" s="45"/>
      <c r="T26" s="127"/>
      <c r="U26" s="127"/>
      <c r="V26" s="127"/>
      <c r="W26" s="127"/>
    </row>
    <row r="27" spans="1:23" x14ac:dyDescent="0.2">
      <c r="A27" t="s">
        <v>69</v>
      </c>
      <c r="C27" s="45"/>
      <c r="D27" s="45"/>
      <c r="E27" s="45"/>
      <c r="F27" s="45"/>
      <c r="G27" s="45"/>
      <c r="M27" s="45"/>
      <c r="N27" s="45"/>
      <c r="O27" s="45"/>
      <c r="P27" s="45"/>
      <c r="Q27" s="45"/>
      <c r="T27" t="s">
        <v>74</v>
      </c>
    </row>
    <row r="29" spans="1:23" x14ac:dyDescent="0.2">
      <c r="A29" t="s">
        <v>70</v>
      </c>
      <c r="C29" s="45"/>
      <c r="D29" s="45"/>
      <c r="E29" s="45"/>
      <c r="F29" s="45"/>
      <c r="G29" s="45"/>
      <c r="K29" t="s">
        <v>71</v>
      </c>
      <c r="M29" s="45"/>
      <c r="N29" s="45"/>
      <c r="O29" s="45"/>
      <c r="P29" s="45"/>
      <c r="Q29" s="45"/>
      <c r="T29" s="127" t="s">
        <v>77</v>
      </c>
      <c r="U29" s="127"/>
      <c r="V29" s="127"/>
      <c r="W29" s="127"/>
    </row>
    <row r="30" spans="1:23" x14ac:dyDescent="0.2">
      <c r="C30" s="45"/>
      <c r="D30" s="45"/>
      <c r="E30" s="45"/>
      <c r="F30" s="45"/>
      <c r="G30" s="45"/>
      <c r="M30" s="45"/>
      <c r="N30" s="45"/>
      <c r="O30" s="45"/>
      <c r="P30" s="45"/>
      <c r="Q30" s="45"/>
      <c r="T30" s="127"/>
      <c r="U30" s="127"/>
      <c r="V30" s="127"/>
      <c r="W30" s="127"/>
    </row>
    <row r="31" spans="1:23" x14ac:dyDescent="0.2">
      <c r="C31" s="45"/>
      <c r="D31" s="45"/>
      <c r="E31" s="45"/>
      <c r="F31" s="45"/>
      <c r="G31" s="45"/>
      <c r="M31" s="45"/>
      <c r="N31" s="45"/>
      <c r="O31" s="45"/>
      <c r="P31" s="45"/>
      <c r="Q31" s="45"/>
      <c r="T31" s="127"/>
      <c r="U31" s="127"/>
      <c r="V31" s="127"/>
      <c r="W31" s="127"/>
    </row>
    <row r="32" spans="1:23" x14ac:dyDescent="0.2">
      <c r="C32" s="45"/>
      <c r="D32" s="45"/>
      <c r="E32" s="45"/>
      <c r="F32" s="45"/>
      <c r="G32" s="45"/>
      <c r="M32" s="45"/>
      <c r="N32" s="45"/>
      <c r="O32" s="45"/>
      <c r="P32" s="45"/>
      <c r="Q32" s="45"/>
      <c r="T32" s="127"/>
      <c r="U32" s="127"/>
      <c r="V32" s="127"/>
      <c r="W32" s="127"/>
    </row>
    <row r="33" spans="1:23" x14ac:dyDescent="0.2">
      <c r="C33" s="45"/>
      <c r="D33" s="45"/>
      <c r="E33" s="45"/>
      <c r="F33" s="45"/>
      <c r="G33" s="45"/>
      <c r="M33" s="45"/>
      <c r="N33" s="45"/>
      <c r="O33" s="45"/>
      <c r="P33" s="45"/>
      <c r="Q33" s="45"/>
      <c r="T33" s="127"/>
      <c r="U33" s="127"/>
      <c r="V33" s="127"/>
      <c r="W33" s="127"/>
    </row>
    <row r="34" spans="1:23" x14ac:dyDescent="0.2">
      <c r="C34" s="45"/>
      <c r="D34" s="45"/>
      <c r="E34" s="45"/>
      <c r="F34" s="45"/>
      <c r="G34" s="45"/>
      <c r="M34" s="45"/>
      <c r="N34" s="45"/>
      <c r="O34" s="45"/>
      <c r="P34" s="45"/>
      <c r="Q34" s="45"/>
      <c r="T34" s="127"/>
      <c r="U34" s="127"/>
      <c r="V34" s="127"/>
      <c r="W34" s="127"/>
    </row>
    <row r="35" spans="1:23" x14ac:dyDescent="0.2">
      <c r="C35" s="45"/>
      <c r="D35" s="45"/>
      <c r="E35" s="45"/>
      <c r="F35" s="45"/>
      <c r="G35" s="45"/>
      <c r="M35" s="45"/>
      <c r="N35" s="45"/>
      <c r="O35" s="45"/>
      <c r="P35" s="45"/>
      <c r="Q35" s="45"/>
      <c r="T35" s="127"/>
      <c r="U35" s="127"/>
      <c r="V35" s="127"/>
      <c r="W35" s="127"/>
    </row>
    <row r="36" spans="1:23" x14ac:dyDescent="0.2">
      <c r="C36" s="45"/>
      <c r="D36" s="45"/>
      <c r="E36" s="45"/>
      <c r="F36" s="45"/>
      <c r="G36" s="45"/>
      <c r="M36" s="45"/>
      <c r="N36" s="45"/>
      <c r="O36" s="45"/>
      <c r="P36" s="45"/>
      <c r="Q36" s="45"/>
    </row>
    <row r="37" spans="1:23" x14ac:dyDescent="0.2">
      <c r="C37" s="45"/>
      <c r="D37" s="45"/>
      <c r="E37" s="45"/>
      <c r="F37" s="45"/>
      <c r="G37" s="45"/>
      <c r="M37" s="45"/>
      <c r="N37" s="45"/>
      <c r="O37" s="45"/>
      <c r="P37" s="45"/>
      <c r="Q37" s="45"/>
    </row>
    <row r="38" spans="1:23" x14ac:dyDescent="0.2">
      <c r="C38" s="45"/>
      <c r="D38" s="45"/>
      <c r="E38" s="45"/>
      <c r="F38" s="45"/>
      <c r="G38" s="45"/>
      <c r="M38" s="45"/>
      <c r="N38" s="45"/>
      <c r="O38" s="45"/>
      <c r="P38" s="45"/>
      <c r="Q38" s="45"/>
    </row>
    <row r="39" spans="1:23" x14ac:dyDescent="0.2">
      <c r="C39" s="45"/>
      <c r="D39" s="45"/>
      <c r="E39" s="45"/>
      <c r="F39" s="45"/>
      <c r="G39" s="45"/>
      <c r="M39" s="45"/>
      <c r="N39" s="45"/>
      <c r="O39" s="45"/>
      <c r="P39" s="45"/>
      <c r="Q39" s="45"/>
    </row>
    <row r="40" spans="1:23" x14ac:dyDescent="0.2">
      <c r="A40" t="s">
        <v>69</v>
      </c>
      <c r="C40" s="45"/>
      <c r="D40" s="45"/>
      <c r="E40" s="45"/>
      <c r="F40" s="45"/>
      <c r="G40" s="45"/>
      <c r="M40" s="45"/>
      <c r="N40" s="45"/>
      <c r="O40" s="45"/>
      <c r="P40" s="45"/>
      <c r="Q40" s="45"/>
      <c r="T40" t="s">
        <v>74</v>
      </c>
    </row>
    <row r="42" spans="1:23" x14ac:dyDescent="0.2">
      <c r="A42" t="s">
        <v>72</v>
      </c>
      <c r="C42" s="45"/>
      <c r="D42" s="45"/>
      <c r="E42" s="45"/>
      <c r="F42" s="45"/>
      <c r="G42" s="45"/>
      <c r="K42" t="s">
        <v>73</v>
      </c>
      <c r="M42" s="45"/>
      <c r="N42" s="45"/>
      <c r="O42" s="45"/>
      <c r="P42" s="45"/>
      <c r="Q42" s="45"/>
      <c r="T42" s="127" t="s">
        <v>78</v>
      </c>
      <c r="U42" s="127"/>
      <c r="V42" s="127"/>
      <c r="W42" s="127"/>
    </row>
    <row r="43" spans="1:23" x14ac:dyDescent="0.2">
      <c r="C43" s="45"/>
      <c r="D43" s="45"/>
      <c r="E43" s="45"/>
      <c r="F43" s="45"/>
      <c r="G43" s="45"/>
      <c r="M43" s="45"/>
      <c r="N43" s="45"/>
      <c r="O43" s="45"/>
      <c r="P43" s="45"/>
      <c r="Q43" s="45"/>
      <c r="T43" s="127"/>
      <c r="U43" s="127"/>
      <c r="V43" s="127"/>
      <c r="W43" s="127"/>
    </row>
    <row r="44" spans="1:23" x14ac:dyDescent="0.2">
      <c r="C44" s="45"/>
      <c r="D44" s="45"/>
      <c r="E44" s="45"/>
      <c r="F44" s="45"/>
      <c r="G44" s="45"/>
      <c r="M44" s="45"/>
      <c r="N44" s="45"/>
      <c r="O44" s="45"/>
      <c r="P44" s="45"/>
      <c r="Q44" s="45"/>
      <c r="T44" s="127"/>
      <c r="U44" s="127"/>
      <c r="V44" s="127"/>
      <c r="W44" s="127"/>
    </row>
    <row r="45" spans="1:23" x14ac:dyDescent="0.2">
      <c r="C45" s="45"/>
      <c r="D45" s="45"/>
      <c r="E45" s="45"/>
      <c r="F45" s="45"/>
      <c r="G45" s="45"/>
      <c r="M45" s="45"/>
      <c r="N45" s="45"/>
      <c r="O45" s="45"/>
      <c r="P45" s="45"/>
      <c r="Q45" s="45"/>
      <c r="T45" s="127"/>
      <c r="U45" s="127"/>
      <c r="V45" s="127"/>
      <c r="W45" s="127"/>
    </row>
    <row r="46" spans="1:23" x14ac:dyDescent="0.2">
      <c r="C46" s="45"/>
      <c r="D46" s="45"/>
      <c r="E46" s="45"/>
      <c r="F46" s="45"/>
      <c r="G46" s="45"/>
      <c r="M46" s="45"/>
      <c r="N46" s="45"/>
      <c r="O46" s="45"/>
      <c r="P46" s="45"/>
      <c r="Q46" s="45"/>
      <c r="T46" s="127"/>
      <c r="U46" s="127"/>
      <c r="V46" s="127"/>
      <c r="W46" s="127"/>
    </row>
    <row r="47" spans="1:23" x14ac:dyDescent="0.2">
      <c r="C47" s="45"/>
      <c r="D47" s="45"/>
      <c r="E47" s="45"/>
      <c r="F47" s="45"/>
      <c r="G47" s="45"/>
      <c r="M47" s="45"/>
      <c r="N47" s="45"/>
      <c r="O47" s="45"/>
      <c r="P47" s="45"/>
      <c r="Q47" s="45"/>
      <c r="T47" s="127"/>
      <c r="U47" s="127"/>
      <c r="V47" s="127"/>
      <c r="W47" s="127"/>
    </row>
    <row r="48" spans="1:23" x14ac:dyDescent="0.2">
      <c r="C48" s="45"/>
      <c r="D48" s="45"/>
      <c r="E48" s="45"/>
      <c r="F48" s="45"/>
      <c r="G48" s="45"/>
      <c r="M48" s="45"/>
      <c r="N48" s="45"/>
      <c r="O48" s="45"/>
      <c r="P48" s="45"/>
      <c r="Q48" s="45"/>
      <c r="T48" s="127"/>
      <c r="U48" s="127"/>
      <c r="V48" s="127"/>
      <c r="W48" s="127"/>
    </row>
    <row r="49" spans="3:17" x14ac:dyDescent="0.2">
      <c r="C49" s="45"/>
      <c r="D49" s="45"/>
      <c r="E49" s="45"/>
      <c r="F49" s="45"/>
      <c r="G49" s="45"/>
      <c r="M49" s="45"/>
      <c r="N49" s="45"/>
      <c r="O49" s="45"/>
      <c r="P49" s="45"/>
      <c r="Q49" s="45"/>
    </row>
    <row r="50" spans="3:17" x14ac:dyDescent="0.2">
      <c r="C50" s="45"/>
      <c r="D50" s="45"/>
      <c r="E50" s="45"/>
      <c r="F50" s="45"/>
      <c r="G50" s="45"/>
      <c r="M50" s="45"/>
      <c r="N50" s="45"/>
      <c r="O50" s="45"/>
      <c r="P50" s="45"/>
      <c r="Q50" s="45"/>
    </row>
    <row r="51" spans="3:17" x14ac:dyDescent="0.2">
      <c r="C51" s="45"/>
      <c r="D51" s="45"/>
      <c r="E51" s="45"/>
      <c r="F51" s="45"/>
      <c r="G51" s="45"/>
      <c r="M51" s="45"/>
      <c r="N51" s="45"/>
      <c r="O51" s="45"/>
      <c r="P51" s="45"/>
      <c r="Q51" s="45"/>
    </row>
    <row r="52" spans="3:17" x14ac:dyDescent="0.2">
      <c r="C52" s="45"/>
      <c r="D52" s="45"/>
      <c r="E52" s="45"/>
      <c r="F52" s="45"/>
      <c r="G52" s="45"/>
      <c r="M52" s="45"/>
      <c r="N52" s="45"/>
      <c r="O52" s="45"/>
      <c r="P52" s="45"/>
      <c r="Q52" s="45"/>
    </row>
    <row r="53" spans="3:17" x14ac:dyDescent="0.2">
      <c r="C53" s="45"/>
      <c r="D53" s="45"/>
      <c r="E53" s="45"/>
      <c r="F53" s="45"/>
      <c r="G53" s="45"/>
      <c r="M53" s="45"/>
      <c r="N53" s="45"/>
      <c r="O53" s="45"/>
      <c r="P53" s="45"/>
      <c r="Q53" s="45"/>
    </row>
    <row r="54" spans="3:17" x14ac:dyDescent="0.2">
      <c r="C54" s="45"/>
      <c r="D54" s="45"/>
      <c r="E54" s="45"/>
      <c r="F54" s="45"/>
      <c r="G54" s="45"/>
      <c r="M54" s="45"/>
      <c r="N54" s="45"/>
      <c r="O54" s="45"/>
      <c r="P54" s="45"/>
      <c r="Q54" s="45"/>
    </row>
    <row r="55" spans="3:17" x14ac:dyDescent="0.2">
      <c r="C55" s="45"/>
      <c r="D55" s="45"/>
      <c r="E55" s="45"/>
      <c r="F55" s="45"/>
      <c r="G55" s="45"/>
      <c r="M55" s="45"/>
      <c r="N55" s="45"/>
      <c r="O55" s="45"/>
      <c r="P55" s="45"/>
      <c r="Q55" s="45"/>
    </row>
    <row r="56" spans="3:17" x14ac:dyDescent="0.2">
      <c r="C56" s="45"/>
      <c r="D56" s="45"/>
      <c r="E56" s="45"/>
      <c r="F56" s="45"/>
      <c r="G56" s="45"/>
      <c r="M56" s="45"/>
      <c r="N56" s="45"/>
      <c r="O56" s="45"/>
      <c r="P56" s="45"/>
      <c r="Q56" s="45"/>
    </row>
    <row r="57" spans="3:17" x14ac:dyDescent="0.2">
      <c r="C57" s="45"/>
      <c r="D57" s="45"/>
      <c r="E57" s="45"/>
      <c r="F57" s="45"/>
      <c r="G57" s="45"/>
      <c r="M57" s="45"/>
      <c r="N57" s="45"/>
      <c r="O57" s="45"/>
      <c r="P57" s="45"/>
      <c r="Q57" s="45"/>
    </row>
    <row r="58" spans="3:17" x14ac:dyDescent="0.2">
      <c r="C58" s="45"/>
      <c r="D58" s="45"/>
      <c r="E58" s="45"/>
      <c r="F58" s="45"/>
      <c r="G58" s="45"/>
      <c r="M58" s="45"/>
      <c r="N58" s="45"/>
      <c r="O58" s="45"/>
      <c r="P58" s="45"/>
      <c r="Q58" s="45"/>
    </row>
    <row r="59" spans="3:17" x14ac:dyDescent="0.2">
      <c r="C59" s="45"/>
      <c r="D59" s="45"/>
      <c r="E59" s="45"/>
      <c r="F59" s="45"/>
      <c r="G59" s="45"/>
      <c r="M59" s="45"/>
      <c r="N59" s="45"/>
      <c r="O59" s="45"/>
      <c r="P59" s="45"/>
      <c r="Q59" s="45"/>
    </row>
    <row r="60" spans="3:17" x14ac:dyDescent="0.2">
      <c r="C60" s="45"/>
      <c r="D60" s="45"/>
      <c r="E60" s="45"/>
      <c r="F60" s="45"/>
      <c r="G60" s="45"/>
      <c r="M60" s="45"/>
      <c r="N60" s="45"/>
      <c r="O60" s="45"/>
      <c r="P60" s="45"/>
      <c r="Q60" s="45"/>
    </row>
    <row r="61" spans="3:17" x14ac:dyDescent="0.2">
      <c r="C61" s="45"/>
      <c r="D61" s="45"/>
      <c r="E61" s="45"/>
      <c r="F61" s="45"/>
      <c r="G61" s="45"/>
      <c r="M61" s="45"/>
      <c r="N61" s="45"/>
      <c r="O61" s="45"/>
      <c r="P61" s="45"/>
      <c r="Q61" s="45"/>
    </row>
    <row r="62" spans="3:17" x14ac:dyDescent="0.2">
      <c r="C62" s="45"/>
      <c r="D62" s="45"/>
      <c r="E62" s="45"/>
      <c r="F62" s="45"/>
      <c r="G62" s="45"/>
      <c r="M62" s="45"/>
      <c r="N62" s="45"/>
      <c r="O62" s="45"/>
      <c r="P62" s="45"/>
      <c r="Q62" s="45"/>
    </row>
    <row r="63" spans="3:17" x14ac:dyDescent="0.2">
      <c r="C63" s="45"/>
      <c r="D63" s="45"/>
      <c r="E63" s="45"/>
      <c r="F63" s="45"/>
      <c r="G63" s="45"/>
      <c r="M63" s="45"/>
      <c r="N63" s="45"/>
      <c r="O63" s="45"/>
      <c r="P63" s="45"/>
      <c r="Q63" s="45"/>
    </row>
    <row r="64" spans="3:17" x14ac:dyDescent="0.2">
      <c r="C64" s="45"/>
      <c r="D64" s="45"/>
      <c r="E64" s="45"/>
      <c r="F64" s="45"/>
      <c r="G64" s="45"/>
      <c r="M64" s="45"/>
      <c r="N64" s="45"/>
      <c r="O64" s="45"/>
      <c r="P64" s="45"/>
      <c r="Q64" s="45"/>
    </row>
    <row r="65" spans="1:20" x14ac:dyDescent="0.2">
      <c r="C65" s="45"/>
      <c r="D65" s="45"/>
      <c r="E65" s="45"/>
      <c r="F65" s="45"/>
      <c r="G65" s="45"/>
      <c r="M65" s="45"/>
      <c r="N65" s="45"/>
      <c r="O65" s="45"/>
      <c r="P65" s="45"/>
      <c r="Q65" s="45"/>
    </row>
    <row r="66" spans="1:20" x14ac:dyDescent="0.2">
      <c r="A66" t="s">
        <v>69</v>
      </c>
      <c r="C66" s="45"/>
      <c r="D66" s="45"/>
      <c r="E66" s="45"/>
      <c r="F66" s="45"/>
      <c r="G66" s="45"/>
      <c r="M66" s="45"/>
      <c r="N66" s="45"/>
      <c r="O66" s="45"/>
      <c r="P66" s="45"/>
      <c r="Q66" s="45"/>
      <c r="T66" t="s">
        <v>74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topLeftCell="A3" workbookViewId="0">
      <selection activeCell="L10" sqref="L10:L11"/>
    </sheetView>
  </sheetViews>
  <sheetFormatPr defaultRowHeight="12.75" x14ac:dyDescent="0.2"/>
  <sheetData>
    <row r="2" spans="2:12" ht="13.5" customHeight="1" x14ac:dyDescent="0.2">
      <c r="B2" t="s">
        <v>4</v>
      </c>
      <c r="D2" t="s">
        <v>14</v>
      </c>
      <c r="F2" t="s">
        <v>29</v>
      </c>
      <c r="H2" t="s">
        <v>39</v>
      </c>
      <c r="J2" t="s">
        <v>39</v>
      </c>
      <c r="L2" t="s">
        <v>85</v>
      </c>
    </row>
    <row r="3" spans="2:12" ht="13.5" customHeight="1" x14ac:dyDescent="0.2">
      <c r="H3" t="s">
        <v>83</v>
      </c>
      <c r="J3" t="s">
        <v>84</v>
      </c>
      <c r="L3" t="s">
        <v>3</v>
      </c>
    </row>
    <row r="4" spans="2:12" ht="13.5" customHeight="1" x14ac:dyDescent="0.2">
      <c r="E4" t="s">
        <v>30</v>
      </c>
      <c r="F4">
        <f>+'EMVI-vragenlijst'!J26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2" ht="13.5" customHeight="1" x14ac:dyDescent="0.2">
      <c r="E5" t="s">
        <v>31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2" ht="13.5" customHeight="1" x14ac:dyDescent="0.2">
      <c r="E6" t="s">
        <v>32</v>
      </c>
      <c r="F6">
        <f>+'EMVI-vragenlijst'!J27</f>
        <v>25</v>
      </c>
      <c r="H6">
        <v>0.25</v>
      </c>
      <c r="J6" s="95" t="e">
        <f>+'EMVI-vragenlijst'!#REF!</f>
        <v>#REF!</v>
      </c>
      <c r="L6" t="e">
        <f>+'EMVI-vragenlijst'!#REF!</f>
        <v>#REF!</v>
      </c>
    </row>
    <row r="7" spans="2:12" ht="13.5" customHeight="1" x14ac:dyDescent="0.2"/>
    <row r="8" spans="2:12" x14ac:dyDescent="0.2">
      <c r="B8" t="s">
        <v>5</v>
      </c>
      <c r="D8" s="1">
        <v>1</v>
      </c>
      <c r="F8">
        <f>+F4</f>
        <v>0</v>
      </c>
      <c r="H8" s="19" t="e">
        <f>+H4</f>
        <v>#REF!</v>
      </c>
      <c r="J8" s="19" t="e">
        <f>+J4</f>
        <v>#REF!</v>
      </c>
      <c r="L8" s="19" t="e">
        <f>+L4</f>
        <v>#REF!</v>
      </c>
    </row>
    <row r="9" spans="2:12" x14ac:dyDescent="0.2">
      <c r="B9" t="s">
        <v>6</v>
      </c>
      <c r="D9" s="1">
        <v>1.2</v>
      </c>
      <c r="F9">
        <f>IF(+F8+$F$6&gt;$F$5,$F$5,+F8+$F$6)</f>
        <v>25</v>
      </c>
      <c r="H9" s="19" t="e">
        <f>IF(+H8+$H$6&gt;$H$5,$H$5,+H8+$H$6)</f>
        <v>#REF!</v>
      </c>
      <c r="J9" s="19" t="e">
        <f>IF(+J8+$J$6&gt;$J$5,$J$5,+J8+$J$6)</f>
        <v>#REF!</v>
      </c>
      <c r="L9" s="19" t="e">
        <f>IF(+L8+$L$6&gt;$L$5,$L$5,+L8+$L$6)</f>
        <v>#REF!</v>
      </c>
    </row>
    <row r="10" spans="2:12" x14ac:dyDescent="0.2">
      <c r="D10" s="1">
        <v>1.4</v>
      </c>
      <c r="F10">
        <f>IF(+F9+$F$6&gt;$F$5,$F$5,+F9+$F$6)</f>
        <v>50</v>
      </c>
      <c r="H10" s="19" t="e">
        <f t="shared" ref="H10:H20" si="0">IF(+H9+$H$6&gt;$H$5,$H$5,+H9+$H$6)</f>
        <v>#REF!</v>
      </c>
      <c r="J10" s="19" t="e">
        <f t="shared" ref="J10:J20" si="1">IF(+J9+$J$6&gt;$J$5,$J$5,+J9+$J$6)</f>
        <v>#REF!</v>
      </c>
      <c r="L10" s="19" t="e">
        <f>IF(+L9+$L$6&gt;$L$5,$L$5,+L9+$L$6)</f>
        <v>#REF!</v>
      </c>
    </row>
    <row r="11" spans="2:12" x14ac:dyDescent="0.2">
      <c r="D11" s="1">
        <v>1.6</v>
      </c>
      <c r="F11">
        <f t="shared" ref="F11:F27" si="2">IF(+F10+$F$6&gt;$F$5,$F$5,+F10+$F$6)</f>
        <v>75</v>
      </c>
      <c r="H11" s="19" t="e">
        <f t="shared" si="0"/>
        <v>#REF!</v>
      </c>
      <c r="J11" s="19" t="e">
        <f t="shared" si="1"/>
        <v>#REF!</v>
      </c>
      <c r="L11" s="19" t="e">
        <f>IF(+L10+$L$6&gt;$L$5,$L$5,+L10+$L$6)</f>
        <v>#REF!</v>
      </c>
    </row>
    <row r="12" spans="2:12" x14ac:dyDescent="0.2">
      <c r="D12" s="1">
        <v>1.8</v>
      </c>
      <c r="F12">
        <f t="shared" si="2"/>
        <v>100</v>
      </c>
      <c r="H12" s="19" t="e">
        <f t="shared" si="0"/>
        <v>#REF!</v>
      </c>
      <c r="J12" s="19" t="e">
        <f t="shared" si="1"/>
        <v>#REF!</v>
      </c>
      <c r="L12" s="19"/>
    </row>
    <row r="13" spans="2:12" x14ac:dyDescent="0.2">
      <c r="D13" s="1">
        <v>2</v>
      </c>
      <c r="F13">
        <f t="shared" si="2"/>
        <v>100</v>
      </c>
      <c r="H13" s="19" t="e">
        <f t="shared" si="0"/>
        <v>#REF!</v>
      </c>
      <c r="J13" s="19" t="e">
        <f t="shared" si="1"/>
        <v>#REF!</v>
      </c>
    </row>
    <row r="14" spans="2:12" x14ac:dyDescent="0.2">
      <c r="D14" s="1">
        <v>2.2000000000000002</v>
      </c>
      <c r="F14">
        <f t="shared" si="2"/>
        <v>100</v>
      </c>
      <c r="H14" s="19" t="e">
        <f t="shared" si="0"/>
        <v>#REF!</v>
      </c>
      <c r="J14" s="19" t="e">
        <f t="shared" si="1"/>
        <v>#REF!</v>
      </c>
    </row>
    <row r="15" spans="2:12" x14ac:dyDescent="0.2">
      <c r="D15" s="1">
        <v>2.4</v>
      </c>
      <c r="F15">
        <f t="shared" si="2"/>
        <v>100</v>
      </c>
      <c r="H15" s="19" t="e">
        <f t="shared" si="0"/>
        <v>#REF!</v>
      </c>
      <c r="J15" s="19" t="e">
        <f t="shared" si="1"/>
        <v>#REF!</v>
      </c>
    </row>
    <row r="16" spans="2:12" x14ac:dyDescent="0.2">
      <c r="D16" s="1">
        <v>2.6</v>
      </c>
      <c r="F16">
        <f t="shared" si="2"/>
        <v>100</v>
      </c>
      <c r="H16" s="19" t="e">
        <f t="shared" si="0"/>
        <v>#REF!</v>
      </c>
      <c r="J16" s="19" t="e">
        <f t="shared" si="1"/>
        <v>#REF!</v>
      </c>
    </row>
    <row r="17" spans="4:10" x14ac:dyDescent="0.2">
      <c r="D17" s="1">
        <v>2.8</v>
      </c>
      <c r="F17">
        <f t="shared" si="2"/>
        <v>100</v>
      </c>
      <c r="H17" s="19" t="e">
        <f t="shared" si="0"/>
        <v>#REF!</v>
      </c>
      <c r="J17" s="19" t="e">
        <f t="shared" si="1"/>
        <v>#REF!</v>
      </c>
    </row>
    <row r="18" spans="4:10" x14ac:dyDescent="0.2">
      <c r="D18" s="1">
        <v>3</v>
      </c>
      <c r="F18">
        <f t="shared" si="2"/>
        <v>100</v>
      </c>
      <c r="H18" s="19" t="e">
        <f t="shared" si="0"/>
        <v>#REF!</v>
      </c>
      <c r="J18" s="19" t="e">
        <f t="shared" si="1"/>
        <v>#REF!</v>
      </c>
    </row>
    <row r="19" spans="4:10" x14ac:dyDescent="0.2">
      <c r="D19" s="1">
        <v>3</v>
      </c>
      <c r="F19">
        <f t="shared" si="2"/>
        <v>100</v>
      </c>
      <c r="H19" s="19" t="e">
        <f t="shared" si="0"/>
        <v>#REF!</v>
      </c>
      <c r="J19" s="19" t="e">
        <f t="shared" si="1"/>
        <v>#REF!</v>
      </c>
    </row>
    <row r="20" spans="4:10" x14ac:dyDescent="0.2">
      <c r="D20" s="1">
        <v>3</v>
      </c>
      <c r="F20">
        <f t="shared" si="2"/>
        <v>100</v>
      </c>
      <c r="H20" s="19" t="e">
        <f t="shared" si="0"/>
        <v>#REF!</v>
      </c>
      <c r="J20" s="19" t="e">
        <f t="shared" si="1"/>
        <v>#REF!</v>
      </c>
    </row>
    <row r="21" spans="4:10" x14ac:dyDescent="0.2">
      <c r="D21" s="1">
        <v>3</v>
      </c>
      <c r="F21">
        <f t="shared" si="2"/>
        <v>100</v>
      </c>
      <c r="H21" s="19"/>
      <c r="J21" s="19"/>
    </row>
    <row r="22" spans="4:10" x14ac:dyDescent="0.2">
      <c r="D22" s="1">
        <v>3</v>
      </c>
      <c r="F22">
        <f t="shared" si="2"/>
        <v>100</v>
      </c>
      <c r="H22" s="19"/>
      <c r="J22" s="19"/>
    </row>
    <row r="23" spans="4:10" x14ac:dyDescent="0.2">
      <c r="D23" s="1">
        <v>3</v>
      </c>
      <c r="F23">
        <f t="shared" si="2"/>
        <v>100</v>
      </c>
      <c r="H23" s="19"/>
      <c r="J23" s="19"/>
    </row>
    <row r="24" spans="4:10" x14ac:dyDescent="0.2">
      <c r="D24" s="1">
        <v>3</v>
      </c>
      <c r="F24">
        <f t="shared" si="2"/>
        <v>100</v>
      </c>
      <c r="H24" s="19"/>
      <c r="J24" s="19"/>
    </row>
    <row r="25" spans="4:10" x14ac:dyDescent="0.2">
      <c r="D25" s="1">
        <v>3</v>
      </c>
      <c r="F25">
        <f t="shared" si="2"/>
        <v>100</v>
      </c>
      <c r="H25" s="19"/>
      <c r="J25" s="19"/>
    </row>
    <row r="26" spans="4:10" x14ac:dyDescent="0.2">
      <c r="D26" s="1">
        <v>3</v>
      </c>
      <c r="F26">
        <f t="shared" si="2"/>
        <v>100</v>
      </c>
      <c r="H26" s="19"/>
      <c r="J26" s="19"/>
    </row>
    <row r="27" spans="4:10" x14ac:dyDescent="0.2">
      <c r="D27" s="1">
        <v>3</v>
      </c>
      <c r="F27">
        <f t="shared" si="2"/>
        <v>100</v>
      </c>
      <c r="H27" s="19"/>
      <c r="J27" s="19"/>
    </row>
    <row r="28" spans="4:10" x14ac:dyDescent="0.2">
      <c r="D28" s="1">
        <v>3</v>
      </c>
      <c r="H28" s="19"/>
      <c r="J28" s="19"/>
    </row>
    <row r="29" spans="4:10" x14ac:dyDescent="0.2">
      <c r="H29" s="19"/>
      <c r="J29" s="19"/>
    </row>
    <row r="30" spans="4:10" x14ac:dyDescent="0.2">
      <c r="H30" s="19"/>
      <c r="J30" s="19"/>
    </row>
    <row r="31" spans="4:10" x14ac:dyDescent="0.2">
      <c r="H31" s="19"/>
      <c r="J31" s="19"/>
    </row>
    <row r="32" spans="4:10" x14ac:dyDescent="0.2">
      <c r="H32" s="19"/>
      <c r="J32" s="19"/>
    </row>
    <row r="33" spans="8:10" x14ac:dyDescent="0.2">
      <c r="H33" s="19"/>
      <c r="J33" s="19"/>
    </row>
    <row r="34" spans="8:10" x14ac:dyDescent="0.2">
      <c r="H34" s="19"/>
      <c r="J34" s="19"/>
    </row>
    <row r="35" spans="8:10" x14ac:dyDescent="0.2">
      <c r="H35" s="19"/>
      <c r="J35" s="19"/>
    </row>
    <row r="36" spans="8:10" x14ac:dyDescent="0.2">
      <c r="H36" s="19"/>
      <c r="J36" s="19"/>
    </row>
    <row r="37" spans="8:10" x14ac:dyDescent="0.2">
      <c r="H37" s="19"/>
      <c r="J37" s="19"/>
    </row>
    <row r="38" spans="8:10" x14ac:dyDescent="0.2">
      <c r="H38" s="19"/>
      <c r="J38" s="19"/>
    </row>
    <row r="39" spans="8:10" x14ac:dyDescent="0.2">
      <c r="H39" s="19"/>
      <c r="J39" s="19"/>
    </row>
    <row r="40" spans="8:10" x14ac:dyDescent="0.2">
      <c r="H40" s="19"/>
      <c r="J40" s="19"/>
    </row>
    <row r="41" spans="8:10" x14ac:dyDescent="0.2">
      <c r="H41" s="19"/>
      <c r="J41" s="19"/>
    </row>
    <row r="42" spans="8:10" x14ac:dyDescent="0.2">
      <c r="H42" s="19"/>
      <c r="J42" s="19"/>
    </row>
    <row r="43" spans="8:10" x14ac:dyDescent="0.2">
      <c r="H43" s="19"/>
      <c r="J43" s="19"/>
    </row>
  </sheetData>
  <sheetProtection algorithmName="SHA-512" hashValue="7773YXHC2uyDhFaHym2LpZWhnlmCo3EKRq0mVtUPwufzyeXarcvSRipl06ZCaNFKn67+QGDALD/DTp6T1qtkMQ==" saltValue="sEXwCKnQkY08FCJFowrHa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2023-12-14T11:23:58Z</dcterms:modified>
</cp:coreProperties>
</file>