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veiligheidsregiobn.sharepoint.com/sites/VeiligheidsregioBrabant-Noord/Gedeelde documenten/General/Programma’s/Programma Informatiegestuurd werken/2. Deelprogramma's/Zaakgericht werken/Inkoop en aanbesteding/Set documenten voor publiceren aanbesteding/"/>
    </mc:Choice>
  </mc:AlternateContent>
  <xr:revisionPtr revIDLastSave="63" documentId="8_{CF309AF5-D812-C149-A56E-E30AB27B6638}" xr6:coauthVersionLast="47" xr6:coauthVersionMax="47" xr10:uidLastSave="{30C97A60-0248-4DA8-83EA-EE1C2295580F}"/>
  <bookViews>
    <workbookView xWindow="28680" yWindow="-90" windowWidth="29040" windowHeight="15720" tabRatio="869" activeTab="3" xr2:uid="{00000000-000D-0000-FFFF-FFFF00000000}"/>
  </bookViews>
  <sheets>
    <sheet name="0. Gunningsmatrix" sheetId="8" r:id="rId1"/>
    <sheet name="1. Eisen" sheetId="7" r:id="rId2"/>
    <sheet name="2. Wensen" sheetId="6" r:id="rId3"/>
    <sheet name="3. Prijsopgave" sheetId="1" r:id="rId4"/>
    <sheet name="4. Projectkosten" sheetId="2" r:id="rId5"/>
    <sheet name="5. Exploitatiekosten" sheetId="3" r:id="rId6"/>
    <sheet name="Invulinstructie" sheetId="9" r:id="rId7"/>
  </sheets>
  <definedNames>
    <definedName name="_xlnm._FilterDatabase" localSheetId="1" hidden="1">'1. Eisen'!$E$1:$G$1</definedName>
    <definedName name="_xlnm._FilterDatabase" localSheetId="2" hidden="1">'2. Wensen'!$E$1:$G$1</definedName>
    <definedName name="_xlnm.Print_Area" localSheetId="1">'1. Eisen'!$A:$D</definedName>
    <definedName name="_xlnm.Print_Area" localSheetId="2">'2. Wensen'!$A:$D</definedName>
    <definedName name="_xlnm.Print_Titles" localSheetId="1">'1. Eisen'!$1:$1</definedName>
    <definedName name="_xlnm.Print_Titles" localSheetId="2">'2. Wensen'!$1:$1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7" l="1"/>
  <c r="I2" i="6"/>
  <c r="J2" i="6"/>
  <c r="K2" i="6"/>
  <c r="L2" i="6"/>
  <c r="M2" i="6"/>
  <c r="N2" i="6"/>
  <c r="O2" i="6"/>
  <c r="O63" i="6" s="1"/>
  <c r="R2" i="6"/>
  <c r="S2" i="6"/>
  <c r="T2" i="6"/>
  <c r="U2" i="6"/>
  <c r="V2" i="6"/>
  <c r="I3" i="6"/>
  <c r="J3" i="6"/>
  <c r="K3" i="6"/>
  <c r="L3" i="6"/>
  <c r="M3" i="6"/>
  <c r="N3" i="6"/>
  <c r="O3" i="6"/>
  <c r="R3" i="6"/>
  <c r="S3" i="6"/>
  <c r="T3" i="6"/>
  <c r="U3" i="6"/>
  <c r="V3" i="6"/>
  <c r="I4" i="6"/>
  <c r="J4" i="6"/>
  <c r="K4" i="6"/>
  <c r="L4" i="6"/>
  <c r="M4" i="6"/>
  <c r="N4" i="6"/>
  <c r="O4" i="6"/>
  <c r="R4" i="6"/>
  <c r="S4" i="6"/>
  <c r="T4" i="6"/>
  <c r="U4" i="6"/>
  <c r="V4" i="6"/>
  <c r="I5" i="6"/>
  <c r="J5" i="6"/>
  <c r="K5" i="6"/>
  <c r="L5" i="6"/>
  <c r="M5" i="6"/>
  <c r="N5" i="6"/>
  <c r="O5" i="6"/>
  <c r="R5" i="6"/>
  <c r="S5" i="6"/>
  <c r="T5" i="6"/>
  <c r="U5" i="6"/>
  <c r="V5" i="6"/>
  <c r="I6" i="6"/>
  <c r="J6" i="6"/>
  <c r="K6" i="6"/>
  <c r="L6" i="6"/>
  <c r="M6" i="6"/>
  <c r="N6" i="6"/>
  <c r="O6" i="6"/>
  <c r="R6" i="6"/>
  <c r="S6" i="6"/>
  <c r="T6" i="6"/>
  <c r="U6" i="6"/>
  <c r="V6" i="6"/>
  <c r="I7" i="6"/>
  <c r="J7" i="6"/>
  <c r="K7" i="6"/>
  <c r="L7" i="6"/>
  <c r="M7" i="6"/>
  <c r="N7" i="6"/>
  <c r="O7" i="6"/>
  <c r="R7" i="6"/>
  <c r="S7" i="6"/>
  <c r="T7" i="6"/>
  <c r="U7" i="6"/>
  <c r="V7" i="6"/>
  <c r="I8" i="6"/>
  <c r="J8" i="6"/>
  <c r="K8" i="6"/>
  <c r="L8" i="6"/>
  <c r="M8" i="6"/>
  <c r="N8" i="6"/>
  <c r="O8" i="6"/>
  <c r="R8" i="6"/>
  <c r="S8" i="6"/>
  <c r="T8" i="6"/>
  <c r="U8" i="6"/>
  <c r="V8" i="6"/>
  <c r="I9" i="6"/>
  <c r="J9" i="6"/>
  <c r="K9" i="6"/>
  <c r="L9" i="6"/>
  <c r="M9" i="6"/>
  <c r="N9" i="6"/>
  <c r="O9" i="6"/>
  <c r="R9" i="6"/>
  <c r="S9" i="6"/>
  <c r="T9" i="6"/>
  <c r="U9" i="6"/>
  <c r="V9" i="6"/>
  <c r="I10" i="6"/>
  <c r="J10" i="6"/>
  <c r="K10" i="6"/>
  <c r="L10" i="6"/>
  <c r="M10" i="6"/>
  <c r="N10" i="6"/>
  <c r="O10" i="6"/>
  <c r="R10" i="6"/>
  <c r="S10" i="6"/>
  <c r="T10" i="6"/>
  <c r="U10" i="6"/>
  <c r="V10" i="6"/>
  <c r="I11" i="6"/>
  <c r="J11" i="6"/>
  <c r="K11" i="6"/>
  <c r="L11" i="6"/>
  <c r="M11" i="6"/>
  <c r="N11" i="6"/>
  <c r="O11" i="6"/>
  <c r="R11" i="6"/>
  <c r="S11" i="6"/>
  <c r="T11" i="6"/>
  <c r="U11" i="6"/>
  <c r="V11" i="6"/>
  <c r="I12" i="6"/>
  <c r="J12" i="6"/>
  <c r="K12" i="6"/>
  <c r="L12" i="6"/>
  <c r="M12" i="6"/>
  <c r="N12" i="6"/>
  <c r="O12" i="6"/>
  <c r="R12" i="6"/>
  <c r="S12" i="6"/>
  <c r="T12" i="6"/>
  <c r="U12" i="6"/>
  <c r="V12" i="6"/>
  <c r="I13" i="6"/>
  <c r="J13" i="6"/>
  <c r="K13" i="6"/>
  <c r="L13" i="6"/>
  <c r="M13" i="6"/>
  <c r="N13" i="6"/>
  <c r="O13" i="6"/>
  <c r="R13" i="6"/>
  <c r="S13" i="6"/>
  <c r="T13" i="6"/>
  <c r="U13" i="6"/>
  <c r="V13" i="6"/>
  <c r="I14" i="6"/>
  <c r="J14" i="6"/>
  <c r="K14" i="6"/>
  <c r="L14" i="6"/>
  <c r="M14" i="6"/>
  <c r="N14" i="6"/>
  <c r="O14" i="6"/>
  <c r="R14" i="6"/>
  <c r="S14" i="6"/>
  <c r="T14" i="6"/>
  <c r="U14" i="6"/>
  <c r="V14" i="6"/>
  <c r="I15" i="6"/>
  <c r="J15" i="6"/>
  <c r="K15" i="6"/>
  <c r="L15" i="6"/>
  <c r="M15" i="6"/>
  <c r="N15" i="6"/>
  <c r="O15" i="6"/>
  <c r="R15" i="6"/>
  <c r="S15" i="6"/>
  <c r="T15" i="6"/>
  <c r="U15" i="6"/>
  <c r="V15" i="6"/>
  <c r="I16" i="6"/>
  <c r="J16" i="6"/>
  <c r="K16" i="6"/>
  <c r="L16" i="6"/>
  <c r="M16" i="6"/>
  <c r="N16" i="6"/>
  <c r="O16" i="6"/>
  <c r="R16" i="6"/>
  <c r="S16" i="6"/>
  <c r="T16" i="6"/>
  <c r="U16" i="6"/>
  <c r="V16" i="6"/>
  <c r="I17" i="6"/>
  <c r="J17" i="6"/>
  <c r="K17" i="6"/>
  <c r="L17" i="6"/>
  <c r="M17" i="6"/>
  <c r="N17" i="6"/>
  <c r="O17" i="6"/>
  <c r="R17" i="6"/>
  <c r="S17" i="6"/>
  <c r="T17" i="6"/>
  <c r="U17" i="6"/>
  <c r="V17" i="6"/>
  <c r="I18" i="6"/>
  <c r="J18" i="6"/>
  <c r="K18" i="6"/>
  <c r="L18" i="6"/>
  <c r="M18" i="6"/>
  <c r="N18" i="6"/>
  <c r="O18" i="6"/>
  <c r="R18" i="6"/>
  <c r="S18" i="6"/>
  <c r="T18" i="6"/>
  <c r="U18" i="6"/>
  <c r="V18" i="6"/>
  <c r="I19" i="6"/>
  <c r="J19" i="6"/>
  <c r="K19" i="6"/>
  <c r="L19" i="6"/>
  <c r="M19" i="6"/>
  <c r="N19" i="6"/>
  <c r="O19" i="6"/>
  <c r="R19" i="6"/>
  <c r="S19" i="6"/>
  <c r="T19" i="6"/>
  <c r="U19" i="6"/>
  <c r="V19" i="6"/>
  <c r="I20" i="6"/>
  <c r="J20" i="6"/>
  <c r="K20" i="6"/>
  <c r="L20" i="6"/>
  <c r="M20" i="6"/>
  <c r="N20" i="6"/>
  <c r="O20" i="6"/>
  <c r="R20" i="6"/>
  <c r="S20" i="6"/>
  <c r="T20" i="6"/>
  <c r="U20" i="6"/>
  <c r="V20" i="6"/>
  <c r="I21" i="6"/>
  <c r="J21" i="6"/>
  <c r="K21" i="6"/>
  <c r="L21" i="6"/>
  <c r="M21" i="6"/>
  <c r="N21" i="6"/>
  <c r="O21" i="6"/>
  <c r="Q21" i="6"/>
  <c r="S21" i="6"/>
  <c r="T21" i="6"/>
  <c r="U21" i="6"/>
  <c r="V21" i="6"/>
  <c r="I22" i="6"/>
  <c r="J22" i="6"/>
  <c r="K22" i="6"/>
  <c r="L22" i="6"/>
  <c r="M22" i="6"/>
  <c r="N22" i="6"/>
  <c r="O22" i="6"/>
  <c r="Q22" i="6"/>
  <c r="S22" i="6"/>
  <c r="T22" i="6"/>
  <c r="U22" i="6"/>
  <c r="V22" i="6"/>
  <c r="I23" i="6"/>
  <c r="J23" i="6"/>
  <c r="K23" i="6"/>
  <c r="L23" i="6"/>
  <c r="M23" i="6"/>
  <c r="N23" i="6"/>
  <c r="O23" i="6"/>
  <c r="Q23" i="6"/>
  <c r="S23" i="6"/>
  <c r="T23" i="6"/>
  <c r="U23" i="6"/>
  <c r="V23" i="6"/>
  <c r="I24" i="6"/>
  <c r="J24" i="6"/>
  <c r="K24" i="6"/>
  <c r="L24" i="6"/>
  <c r="M24" i="6"/>
  <c r="N24" i="6"/>
  <c r="O24" i="6"/>
  <c r="Q24" i="6"/>
  <c r="S24" i="6"/>
  <c r="T24" i="6"/>
  <c r="U24" i="6"/>
  <c r="V24" i="6"/>
  <c r="I25" i="6"/>
  <c r="J25" i="6"/>
  <c r="K25" i="6"/>
  <c r="L25" i="6"/>
  <c r="M25" i="6"/>
  <c r="N25" i="6"/>
  <c r="O25" i="6"/>
  <c r="Q25" i="6"/>
  <c r="S25" i="6"/>
  <c r="T25" i="6"/>
  <c r="U25" i="6"/>
  <c r="V25" i="6"/>
  <c r="I26" i="6"/>
  <c r="J26" i="6"/>
  <c r="K26" i="6"/>
  <c r="L26" i="6"/>
  <c r="M26" i="6"/>
  <c r="N26" i="6"/>
  <c r="O26" i="6"/>
  <c r="Q26" i="6"/>
  <c r="R26" i="6"/>
  <c r="T26" i="6"/>
  <c r="U26" i="6"/>
  <c r="V26" i="6"/>
  <c r="I27" i="6"/>
  <c r="J27" i="6"/>
  <c r="K27" i="6"/>
  <c r="L27" i="6"/>
  <c r="M27" i="6"/>
  <c r="N27" i="6"/>
  <c r="O27" i="6"/>
  <c r="Q27" i="6"/>
  <c r="R27" i="6"/>
  <c r="T27" i="6"/>
  <c r="U27" i="6"/>
  <c r="V27" i="6"/>
  <c r="J28" i="6"/>
  <c r="K28" i="6"/>
  <c r="L28" i="6"/>
  <c r="M28" i="6"/>
  <c r="N28" i="6"/>
  <c r="O28" i="6"/>
  <c r="Q28" i="6"/>
  <c r="R28" i="6"/>
  <c r="T28" i="6"/>
  <c r="U28" i="6"/>
  <c r="V28" i="6"/>
  <c r="I29" i="6"/>
  <c r="J29" i="6"/>
  <c r="K29" i="6"/>
  <c r="L29" i="6"/>
  <c r="M29" i="6"/>
  <c r="N29" i="6"/>
  <c r="O29" i="6"/>
  <c r="Q29" i="6"/>
  <c r="R29" i="6"/>
  <c r="S29" i="6"/>
  <c r="T29" i="6"/>
  <c r="V29" i="6"/>
  <c r="I30" i="6"/>
  <c r="J30" i="6"/>
  <c r="K30" i="6"/>
  <c r="L30" i="6"/>
  <c r="M30" i="6"/>
  <c r="N30" i="6"/>
  <c r="O30" i="6"/>
  <c r="Q30" i="6"/>
  <c r="R30" i="6"/>
  <c r="S30" i="6"/>
  <c r="U30" i="6"/>
  <c r="V30" i="6"/>
  <c r="I31" i="6"/>
  <c r="J31" i="6"/>
  <c r="K31" i="6"/>
  <c r="L31" i="6"/>
  <c r="M31" i="6"/>
  <c r="N31" i="6"/>
  <c r="O31" i="6"/>
  <c r="Q31" i="6"/>
  <c r="R31" i="6"/>
  <c r="S31" i="6"/>
  <c r="U31" i="6"/>
  <c r="V31" i="6"/>
  <c r="I32" i="6"/>
  <c r="J32" i="6"/>
  <c r="K32" i="6"/>
  <c r="L32" i="6"/>
  <c r="M32" i="6"/>
  <c r="N32" i="6"/>
  <c r="O32" i="6"/>
  <c r="Q32" i="6"/>
  <c r="R32" i="6"/>
  <c r="S32" i="6"/>
  <c r="U32" i="6"/>
  <c r="V32" i="6"/>
  <c r="I33" i="6"/>
  <c r="J33" i="6"/>
  <c r="K33" i="6"/>
  <c r="L33" i="6"/>
  <c r="M33" i="6"/>
  <c r="N33" i="6"/>
  <c r="O33" i="6"/>
  <c r="Q33" i="6"/>
  <c r="R33" i="6"/>
  <c r="S33" i="6"/>
  <c r="U33" i="6"/>
  <c r="V33" i="6"/>
  <c r="I34" i="6"/>
  <c r="J34" i="6"/>
  <c r="K34" i="6"/>
  <c r="L34" i="6"/>
  <c r="M34" i="6"/>
  <c r="N34" i="6"/>
  <c r="O34" i="6"/>
  <c r="Q34" i="6"/>
  <c r="R34" i="6"/>
  <c r="S34" i="6"/>
  <c r="U34" i="6"/>
  <c r="V34" i="6"/>
  <c r="I35" i="6"/>
  <c r="J35" i="6"/>
  <c r="K35" i="6"/>
  <c r="L35" i="6"/>
  <c r="M35" i="6"/>
  <c r="N35" i="6"/>
  <c r="O35" i="6"/>
  <c r="Q35" i="6"/>
  <c r="R35" i="6"/>
  <c r="S35" i="6"/>
  <c r="U35" i="6"/>
  <c r="V35" i="6"/>
  <c r="I36" i="6"/>
  <c r="J36" i="6"/>
  <c r="K36" i="6"/>
  <c r="L36" i="6"/>
  <c r="M36" i="6"/>
  <c r="N36" i="6"/>
  <c r="O36" i="6"/>
  <c r="Q36" i="6"/>
  <c r="R36" i="6"/>
  <c r="S36" i="6"/>
  <c r="U36" i="6"/>
  <c r="V36" i="6"/>
  <c r="I37" i="6"/>
  <c r="J37" i="6"/>
  <c r="K37" i="6"/>
  <c r="L37" i="6"/>
  <c r="M37" i="6"/>
  <c r="N37" i="6"/>
  <c r="O37" i="6"/>
  <c r="Q37" i="6"/>
  <c r="R37" i="6"/>
  <c r="S37" i="6"/>
  <c r="T37" i="6"/>
  <c r="V37" i="6"/>
  <c r="I38" i="6"/>
  <c r="J38" i="6"/>
  <c r="K38" i="6"/>
  <c r="L38" i="6"/>
  <c r="M38" i="6"/>
  <c r="N38" i="6"/>
  <c r="O38" i="6"/>
  <c r="Q38" i="6"/>
  <c r="R38" i="6"/>
  <c r="S38" i="6"/>
  <c r="T38" i="6"/>
  <c r="V38" i="6"/>
  <c r="J39" i="6"/>
  <c r="K39" i="6"/>
  <c r="L39" i="6"/>
  <c r="M39" i="6"/>
  <c r="N39" i="6"/>
  <c r="O39" i="6"/>
  <c r="Q39" i="6"/>
  <c r="R39" i="6"/>
  <c r="S39" i="6"/>
  <c r="T39" i="6"/>
  <c r="V39" i="6"/>
  <c r="I40" i="6"/>
  <c r="J40" i="6"/>
  <c r="K40" i="6"/>
  <c r="L40" i="6"/>
  <c r="M40" i="6"/>
  <c r="N40" i="6"/>
  <c r="O40" i="6"/>
  <c r="Q40" i="6"/>
  <c r="R40" i="6"/>
  <c r="S40" i="6"/>
  <c r="T40" i="6"/>
  <c r="V40" i="6"/>
  <c r="I41" i="6"/>
  <c r="J41" i="6"/>
  <c r="K41" i="6"/>
  <c r="L41" i="6"/>
  <c r="M41" i="6"/>
  <c r="N41" i="6"/>
  <c r="O41" i="6"/>
  <c r="Q41" i="6"/>
  <c r="R41" i="6"/>
  <c r="S41" i="6"/>
  <c r="T41" i="6"/>
  <c r="V41" i="6"/>
  <c r="I42" i="6"/>
  <c r="J42" i="6"/>
  <c r="K42" i="6"/>
  <c r="L42" i="6"/>
  <c r="M42" i="6"/>
  <c r="N42" i="6"/>
  <c r="O42" i="6"/>
  <c r="Q42" i="6"/>
  <c r="R42" i="6"/>
  <c r="S42" i="6"/>
  <c r="T42" i="6"/>
  <c r="V42" i="6"/>
  <c r="I43" i="6"/>
  <c r="J43" i="6"/>
  <c r="K43" i="6"/>
  <c r="L43" i="6"/>
  <c r="M43" i="6"/>
  <c r="N43" i="6"/>
  <c r="O43" i="6"/>
  <c r="Q43" i="6"/>
  <c r="R43" i="6"/>
  <c r="S43" i="6"/>
  <c r="T43" i="6"/>
  <c r="V43" i="6"/>
  <c r="I44" i="6"/>
  <c r="J44" i="6"/>
  <c r="K44" i="6"/>
  <c r="L44" i="6"/>
  <c r="M44" i="6"/>
  <c r="N44" i="6"/>
  <c r="O44" i="6"/>
  <c r="Q44" i="6"/>
  <c r="R44" i="6"/>
  <c r="S44" i="6"/>
  <c r="T44" i="6"/>
  <c r="V44" i="6"/>
  <c r="I45" i="6"/>
  <c r="J45" i="6"/>
  <c r="K45" i="6"/>
  <c r="L45" i="6"/>
  <c r="M45" i="6"/>
  <c r="N45" i="6"/>
  <c r="O45" i="6"/>
  <c r="Q45" i="6"/>
  <c r="R45" i="6"/>
  <c r="S45" i="6"/>
  <c r="T45" i="6"/>
  <c r="V45" i="6"/>
  <c r="I46" i="6"/>
  <c r="J46" i="6"/>
  <c r="K46" i="6"/>
  <c r="L46" i="6"/>
  <c r="M46" i="6"/>
  <c r="N46" i="6"/>
  <c r="O46" i="6"/>
  <c r="Q46" i="6"/>
  <c r="R46" i="6"/>
  <c r="S46" i="6"/>
  <c r="T46" i="6"/>
  <c r="V46" i="6"/>
  <c r="I47" i="6"/>
  <c r="J47" i="6"/>
  <c r="K47" i="6"/>
  <c r="L47" i="6"/>
  <c r="M47" i="6"/>
  <c r="N47" i="6"/>
  <c r="O47" i="6"/>
  <c r="Q47" i="6"/>
  <c r="R47" i="6"/>
  <c r="S47" i="6"/>
  <c r="T47" i="6"/>
  <c r="V47" i="6"/>
  <c r="I48" i="6"/>
  <c r="J48" i="6"/>
  <c r="K48" i="6"/>
  <c r="L48" i="6"/>
  <c r="M48" i="6"/>
  <c r="N48" i="6"/>
  <c r="O48" i="6"/>
  <c r="Q48" i="6"/>
  <c r="R48" i="6"/>
  <c r="S48" i="6"/>
  <c r="T48" i="6"/>
  <c r="V48" i="6"/>
  <c r="I49" i="6"/>
  <c r="J49" i="6"/>
  <c r="K49" i="6"/>
  <c r="L49" i="6"/>
  <c r="M49" i="6"/>
  <c r="N49" i="6"/>
  <c r="O49" i="6"/>
  <c r="Q49" i="6"/>
  <c r="R49" i="6"/>
  <c r="S49" i="6"/>
  <c r="T49" i="6"/>
  <c r="V49" i="6"/>
  <c r="I50" i="6"/>
  <c r="J50" i="6"/>
  <c r="K50" i="6"/>
  <c r="L50" i="6"/>
  <c r="M50" i="6"/>
  <c r="N50" i="6"/>
  <c r="O50" i="6"/>
  <c r="Q50" i="6"/>
  <c r="R50" i="6"/>
  <c r="S50" i="6"/>
  <c r="T50" i="6"/>
  <c r="V50" i="6"/>
  <c r="I51" i="6"/>
  <c r="J51" i="6"/>
  <c r="K51" i="6"/>
  <c r="L51" i="6"/>
  <c r="M51" i="6"/>
  <c r="N51" i="6"/>
  <c r="O51" i="6"/>
  <c r="Q51" i="6"/>
  <c r="R51" i="6"/>
  <c r="S51" i="6"/>
  <c r="T51" i="6"/>
  <c r="V51" i="6"/>
  <c r="I52" i="6"/>
  <c r="J52" i="6"/>
  <c r="K52" i="6"/>
  <c r="L52" i="6"/>
  <c r="M52" i="6"/>
  <c r="N52" i="6"/>
  <c r="O52" i="6"/>
  <c r="Q52" i="6"/>
  <c r="R52" i="6"/>
  <c r="S52" i="6"/>
  <c r="T52" i="6"/>
  <c r="V52" i="6"/>
  <c r="J53" i="6"/>
  <c r="K53" i="6"/>
  <c r="L53" i="6"/>
  <c r="M53" i="6"/>
  <c r="N53" i="6"/>
  <c r="O53" i="6"/>
  <c r="Q53" i="6"/>
  <c r="R53" i="6"/>
  <c r="S53" i="6"/>
  <c r="T53" i="6"/>
  <c r="V53" i="6"/>
  <c r="I54" i="6"/>
  <c r="J54" i="6"/>
  <c r="K54" i="6"/>
  <c r="L54" i="6"/>
  <c r="M54" i="6"/>
  <c r="N54" i="6"/>
  <c r="O54" i="6"/>
  <c r="Q54" i="6"/>
  <c r="R54" i="6"/>
  <c r="S54" i="6"/>
  <c r="T54" i="6"/>
  <c r="V54" i="6"/>
  <c r="I55" i="6"/>
  <c r="J55" i="6"/>
  <c r="K55" i="6"/>
  <c r="L55" i="6"/>
  <c r="M55" i="6"/>
  <c r="N55" i="6"/>
  <c r="O55" i="6"/>
  <c r="Q55" i="6"/>
  <c r="R55" i="6"/>
  <c r="S55" i="6"/>
  <c r="T55" i="6"/>
  <c r="U55" i="6"/>
  <c r="I56" i="6"/>
  <c r="J56" i="6"/>
  <c r="K56" i="6"/>
  <c r="L56" i="6"/>
  <c r="M56" i="6"/>
  <c r="N56" i="6"/>
  <c r="O56" i="6"/>
  <c r="Q56" i="6"/>
  <c r="R56" i="6"/>
  <c r="S56" i="6"/>
  <c r="T56" i="6"/>
  <c r="U56" i="6"/>
  <c r="I57" i="6"/>
  <c r="J57" i="6"/>
  <c r="K57" i="6"/>
  <c r="L57" i="6"/>
  <c r="M57" i="6"/>
  <c r="N57" i="6"/>
  <c r="O57" i="6"/>
  <c r="Q57" i="6"/>
  <c r="R57" i="6"/>
  <c r="S57" i="6"/>
  <c r="T57" i="6"/>
  <c r="U57" i="6"/>
  <c r="I58" i="6"/>
  <c r="J58" i="6"/>
  <c r="K58" i="6"/>
  <c r="L58" i="6"/>
  <c r="M58" i="6"/>
  <c r="N58" i="6"/>
  <c r="O58" i="6"/>
  <c r="Q58" i="6"/>
  <c r="R58" i="6"/>
  <c r="S58" i="6"/>
  <c r="T58" i="6"/>
  <c r="U58" i="6"/>
  <c r="I60" i="6"/>
  <c r="J60" i="6"/>
  <c r="K60" i="6"/>
  <c r="L60" i="6"/>
  <c r="M60" i="6"/>
  <c r="N60" i="6"/>
  <c r="O60" i="6"/>
  <c r="Q60" i="6"/>
  <c r="R60" i="6"/>
  <c r="S60" i="6"/>
  <c r="T60" i="6"/>
  <c r="U60" i="6"/>
  <c r="I61" i="6"/>
  <c r="J61" i="6"/>
  <c r="K61" i="6"/>
  <c r="L61" i="6"/>
  <c r="M61" i="6"/>
  <c r="N61" i="6"/>
  <c r="O61" i="6"/>
  <c r="Q61" i="6"/>
  <c r="R61" i="6"/>
  <c r="S61" i="6"/>
  <c r="T61" i="6"/>
  <c r="U61" i="6"/>
  <c r="M63" i="6" l="1"/>
  <c r="K63" i="6"/>
  <c r="J63" i="6"/>
  <c r="I63" i="6"/>
  <c r="N63" i="6"/>
  <c r="L63" i="6"/>
  <c r="E5" i="8" l="1"/>
  <c r="F5" i="6"/>
  <c r="Q5" i="6" s="1"/>
  <c r="F3" i="6"/>
  <c r="Q3" i="6" s="1"/>
  <c r="F4" i="6"/>
  <c r="Q4" i="6" s="1"/>
  <c r="F6" i="6"/>
  <c r="Q6" i="6" s="1"/>
  <c r="F7" i="6"/>
  <c r="Q7" i="6" s="1"/>
  <c r="F8" i="6"/>
  <c r="Q8" i="6" s="1"/>
  <c r="F9" i="6"/>
  <c r="Q9" i="6" s="1"/>
  <c r="F10" i="6"/>
  <c r="Q10" i="6" s="1"/>
  <c r="F11" i="6"/>
  <c r="Q11" i="6" s="1"/>
  <c r="F12" i="6"/>
  <c r="Q12" i="6" s="1"/>
  <c r="F13" i="6"/>
  <c r="Q13" i="6" s="1"/>
  <c r="F14" i="6"/>
  <c r="Q14" i="6" s="1"/>
  <c r="F15" i="6"/>
  <c r="Q15" i="6" s="1"/>
  <c r="F16" i="6"/>
  <c r="Q16" i="6" s="1"/>
  <c r="F17" i="6"/>
  <c r="Q17" i="6" s="1"/>
  <c r="F18" i="6"/>
  <c r="Q18" i="6" s="1"/>
  <c r="F19" i="6"/>
  <c r="Q19" i="6" s="1"/>
  <c r="F20" i="6"/>
  <c r="Q20" i="6" s="1"/>
  <c r="F21" i="6"/>
  <c r="R21" i="6" s="1"/>
  <c r="F22" i="6"/>
  <c r="R22" i="6" s="1"/>
  <c r="F23" i="6"/>
  <c r="R23" i="6" s="1"/>
  <c r="F24" i="6"/>
  <c r="R24" i="6" s="1"/>
  <c r="F25" i="6"/>
  <c r="R25" i="6" s="1"/>
  <c r="F26" i="6"/>
  <c r="F27" i="6"/>
  <c r="S27" i="6" s="1"/>
  <c r="F28" i="6"/>
  <c r="S28" i="6" s="1"/>
  <c r="F29" i="6"/>
  <c r="U29" i="6" s="1"/>
  <c r="F30" i="6"/>
  <c r="F31" i="6"/>
  <c r="T31" i="6" s="1"/>
  <c r="F32" i="6"/>
  <c r="T32" i="6" s="1"/>
  <c r="F33" i="6"/>
  <c r="T33" i="6" s="1"/>
  <c r="F34" i="6"/>
  <c r="T34" i="6" s="1"/>
  <c r="F35" i="6"/>
  <c r="T35" i="6" s="1"/>
  <c r="F36" i="6"/>
  <c r="T36" i="6" s="1"/>
  <c r="F37" i="6"/>
  <c r="U37" i="6" s="1"/>
  <c r="F38" i="6"/>
  <c r="U38" i="6" s="1"/>
  <c r="F39" i="6"/>
  <c r="U39" i="6" s="1"/>
  <c r="F40" i="6"/>
  <c r="U40" i="6" s="1"/>
  <c r="F41" i="6"/>
  <c r="U41" i="6" s="1"/>
  <c r="F42" i="6"/>
  <c r="U42" i="6" s="1"/>
  <c r="F43" i="6"/>
  <c r="U43" i="6" s="1"/>
  <c r="F44" i="6"/>
  <c r="U44" i="6" s="1"/>
  <c r="F45" i="6"/>
  <c r="U45" i="6" s="1"/>
  <c r="F46" i="6"/>
  <c r="U46" i="6" s="1"/>
  <c r="F47" i="6"/>
  <c r="U47" i="6" s="1"/>
  <c r="F48" i="6"/>
  <c r="U48" i="6" s="1"/>
  <c r="F49" i="6"/>
  <c r="U49" i="6" s="1"/>
  <c r="F50" i="6"/>
  <c r="U50" i="6" s="1"/>
  <c r="F51" i="6"/>
  <c r="U51" i="6" s="1"/>
  <c r="F52" i="6"/>
  <c r="U52" i="6" s="1"/>
  <c r="F53" i="6"/>
  <c r="U53" i="6" s="1"/>
  <c r="F54" i="6"/>
  <c r="U54" i="6" s="1"/>
  <c r="F55" i="6"/>
  <c r="V55" i="6" s="1"/>
  <c r="F56" i="6"/>
  <c r="V56" i="6" s="1"/>
  <c r="F57" i="6"/>
  <c r="V57" i="6" s="1"/>
  <c r="F58" i="6"/>
  <c r="V58" i="6" s="1"/>
  <c r="F60" i="6"/>
  <c r="V60" i="6" s="1"/>
  <c r="F61" i="6"/>
  <c r="V61" i="6" s="1"/>
  <c r="G3" i="6"/>
  <c r="G4" i="6"/>
  <c r="G5" i="6"/>
  <c r="G6" i="6"/>
  <c r="G7" i="6"/>
  <c r="G8" i="6"/>
  <c r="G10" i="6"/>
  <c r="G11" i="6"/>
  <c r="G12" i="6"/>
  <c r="G13" i="6"/>
  <c r="G14" i="6"/>
  <c r="G15" i="6"/>
  <c r="G16" i="6"/>
  <c r="G18" i="6"/>
  <c r="G19" i="6"/>
  <c r="G20" i="6"/>
  <c r="G21" i="6"/>
  <c r="G22" i="6"/>
  <c r="G23" i="6"/>
  <c r="G24" i="6"/>
  <c r="G25" i="6"/>
  <c r="G26" i="6"/>
  <c r="G28" i="6"/>
  <c r="G29" i="6"/>
  <c r="G30" i="6"/>
  <c r="G31" i="6"/>
  <c r="G32" i="6"/>
  <c r="G33" i="6"/>
  <c r="G34" i="6"/>
  <c r="G35" i="6"/>
  <c r="G36" i="6"/>
  <c r="G37" i="6"/>
  <c r="G38" i="6"/>
  <c r="G39" i="6"/>
  <c r="G40" i="6"/>
  <c r="G41" i="6"/>
  <c r="G43" i="6"/>
  <c r="G44" i="6"/>
  <c r="G45" i="6"/>
  <c r="G46" i="6"/>
  <c r="G47" i="6"/>
  <c r="G48" i="6"/>
  <c r="G49" i="6"/>
  <c r="G50" i="6"/>
  <c r="G51" i="6"/>
  <c r="G52" i="6"/>
  <c r="G53" i="6"/>
  <c r="G54" i="6"/>
  <c r="G55" i="6"/>
  <c r="G58" i="6"/>
  <c r="G61" i="6"/>
  <c r="G3" i="7"/>
  <c r="G4" i="7"/>
  <c r="G5" i="7"/>
  <c r="G6" i="7"/>
  <c r="G7" i="7"/>
  <c r="G8" i="7"/>
  <c r="G10" i="7"/>
  <c r="G13" i="7"/>
  <c r="G14" i="7"/>
  <c r="G16" i="7"/>
  <c r="G18" i="7"/>
  <c r="G20" i="7"/>
  <c r="G21" i="7"/>
  <c r="G23" i="7"/>
  <c r="G24" i="7"/>
  <c r="G26" i="7"/>
  <c r="G27" i="7"/>
  <c r="G28" i="7"/>
  <c r="G29" i="7"/>
  <c r="G30" i="7"/>
  <c r="G31" i="7"/>
  <c r="G32" i="7"/>
  <c r="G33" i="7"/>
  <c r="G34" i="7"/>
  <c r="G35" i="7"/>
  <c r="G36" i="7"/>
  <c r="G37" i="7"/>
  <c r="G38" i="7"/>
  <c r="G39" i="7"/>
  <c r="G42" i="7"/>
  <c r="G43" i="7"/>
  <c r="G44" i="7"/>
  <c r="G45" i="7"/>
  <c r="G46" i="7"/>
  <c r="G47" i="7"/>
  <c r="G48" i="7"/>
  <c r="G49" i="7"/>
  <c r="G50" i="7"/>
  <c r="G51" i="7"/>
  <c r="G52" i="7"/>
  <c r="G53" i="7"/>
  <c r="G58" i="7"/>
  <c r="G61" i="7"/>
  <c r="G70" i="7"/>
  <c r="G76" i="7"/>
  <c r="G77" i="7"/>
  <c r="I75" i="7"/>
  <c r="F75" i="7"/>
  <c r="I69" i="7"/>
  <c r="F69" i="7"/>
  <c r="I4" i="7"/>
  <c r="F4" i="7"/>
  <c r="F39" i="7"/>
  <c r="I68" i="7"/>
  <c r="F68" i="7"/>
  <c r="I67" i="7"/>
  <c r="F67" i="7"/>
  <c r="I66" i="7"/>
  <c r="F66" i="7"/>
  <c r="I65" i="7"/>
  <c r="F65" i="7"/>
  <c r="I64" i="7"/>
  <c r="F64" i="7"/>
  <c r="I63" i="7"/>
  <c r="F63" i="7"/>
  <c r="I62" i="7"/>
  <c r="F62" i="7"/>
  <c r="I61" i="7"/>
  <c r="F61" i="7"/>
  <c r="I60" i="7"/>
  <c r="F60" i="7"/>
  <c r="I59" i="7"/>
  <c r="F59" i="7"/>
  <c r="I58" i="7"/>
  <c r="F58" i="7"/>
  <c r="I57" i="7"/>
  <c r="F57" i="7"/>
  <c r="I56" i="7"/>
  <c r="F56" i="7"/>
  <c r="I55" i="7"/>
  <c r="F55" i="7"/>
  <c r="I54" i="7"/>
  <c r="F54" i="7"/>
  <c r="I53" i="7"/>
  <c r="F53" i="7"/>
  <c r="I52" i="7"/>
  <c r="F52" i="7"/>
  <c r="I51" i="7"/>
  <c r="F51" i="7"/>
  <c r="I50" i="7"/>
  <c r="F50" i="7"/>
  <c r="I49" i="7"/>
  <c r="F49" i="7"/>
  <c r="I48" i="7"/>
  <c r="F48" i="7"/>
  <c r="I47" i="7"/>
  <c r="F47" i="7"/>
  <c r="I46" i="7"/>
  <c r="F46" i="7"/>
  <c r="I45" i="7"/>
  <c r="F45" i="7"/>
  <c r="I44" i="7"/>
  <c r="F44" i="7"/>
  <c r="I43" i="7"/>
  <c r="F43" i="7"/>
  <c r="I42" i="7"/>
  <c r="F42" i="7"/>
  <c r="I41" i="7"/>
  <c r="F41" i="7"/>
  <c r="B8" i="2"/>
  <c r="B7" i="2"/>
  <c r="V63" i="6" l="1"/>
  <c r="F7" i="8" s="1"/>
  <c r="T30" i="6"/>
  <c r="T63" i="6" s="1"/>
  <c r="F5" i="8" s="1"/>
  <c r="G5" i="8" s="1"/>
  <c r="U63" i="6"/>
  <c r="F6" i="8" s="1"/>
  <c r="R63" i="6"/>
  <c r="F3" i="8" s="1"/>
  <c r="S26" i="6"/>
  <c r="S63" i="6" s="1"/>
  <c r="F4" i="8" s="1"/>
  <c r="C14" i="1"/>
  <c r="B14" i="1"/>
  <c r="F2" i="6"/>
  <c r="I3" i="7"/>
  <c r="I5" i="7"/>
  <c r="I6" i="7"/>
  <c r="I7" i="7"/>
  <c r="I8" i="7"/>
  <c r="I10" i="7"/>
  <c r="I12" i="7"/>
  <c r="I13" i="7"/>
  <c r="I14" i="7"/>
  <c r="I15" i="7"/>
  <c r="I16" i="7"/>
  <c r="I17" i="7"/>
  <c r="I18" i="7"/>
  <c r="I19" i="7"/>
  <c r="I20" i="7"/>
  <c r="I21" i="7"/>
  <c r="I23" i="7"/>
  <c r="I24" i="7"/>
  <c r="I26" i="7"/>
  <c r="I27" i="7"/>
  <c r="I28" i="7"/>
  <c r="I29" i="7"/>
  <c r="I30" i="7"/>
  <c r="I31" i="7"/>
  <c r="I32" i="7"/>
  <c r="I33" i="7"/>
  <c r="I34" i="7"/>
  <c r="I35" i="7"/>
  <c r="I36" i="7"/>
  <c r="I37" i="7"/>
  <c r="I38" i="7"/>
  <c r="I40" i="7"/>
  <c r="I70" i="7"/>
  <c r="I71" i="7"/>
  <c r="I72" i="7"/>
  <c r="I73" i="7"/>
  <c r="I74" i="7"/>
  <c r="I76" i="7"/>
  <c r="I77" i="7"/>
  <c r="I78" i="7"/>
  <c r="I2" i="7"/>
  <c r="Q2" i="6" l="1"/>
  <c r="Q63" i="6" s="1"/>
  <c r="F2" i="8" s="1"/>
  <c r="D16" i="8"/>
  <c r="I80" i="7"/>
  <c r="D15" i="8" s="1"/>
  <c r="D8" i="8" l="1"/>
  <c r="D10" i="8" s="1"/>
  <c r="F78" i="7"/>
  <c r="F77" i="7"/>
  <c r="F76" i="7"/>
  <c r="F74" i="7"/>
  <c r="F73" i="7"/>
  <c r="F72" i="7"/>
  <c r="F71" i="7"/>
  <c r="F70" i="7"/>
  <c r="F40" i="7"/>
  <c r="F38" i="7"/>
  <c r="F37" i="7"/>
  <c r="F36" i="7"/>
  <c r="F35" i="7"/>
  <c r="F34" i="7"/>
  <c r="F33" i="7"/>
  <c r="F32" i="7"/>
  <c r="F31" i="7"/>
  <c r="F30" i="7"/>
  <c r="F29" i="7"/>
  <c r="F28" i="7"/>
  <c r="F27" i="7"/>
  <c r="F26" i="7"/>
  <c r="F24" i="7"/>
  <c r="F23" i="7"/>
  <c r="F21" i="7"/>
  <c r="F20" i="7"/>
  <c r="F19" i="7"/>
  <c r="F18" i="7"/>
  <c r="F17" i="7"/>
  <c r="F16" i="7"/>
  <c r="F15" i="7"/>
  <c r="F14" i="7"/>
  <c r="F13" i="7"/>
  <c r="F12" i="7"/>
  <c r="F10" i="7"/>
  <c r="F8" i="7"/>
  <c r="F7" i="7"/>
  <c r="F6" i="7"/>
  <c r="F5" i="7"/>
  <c r="F3" i="7"/>
  <c r="G2" i="7"/>
  <c r="F2" i="7"/>
  <c r="E7" i="8"/>
  <c r="E6" i="8"/>
  <c r="E4" i="8"/>
  <c r="E3" i="8"/>
  <c r="E2" i="8"/>
  <c r="G2" i="6"/>
  <c r="G3" i="8" l="1"/>
  <c r="G6" i="8"/>
  <c r="C2" i="3"/>
  <c r="G4" i="8" l="1"/>
  <c r="G7" i="8"/>
  <c r="G2" i="8"/>
  <c r="C6" i="3"/>
  <c r="C5" i="3"/>
  <c r="C4" i="3"/>
  <c r="C3" i="3"/>
  <c r="C5" i="2"/>
  <c r="C6" i="2"/>
  <c r="C9" i="2"/>
  <c r="C4" i="2"/>
  <c r="C8" i="2"/>
  <c r="G8" i="8" l="1"/>
  <c r="C7" i="3"/>
  <c r="D14" i="1" s="1"/>
  <c r="D17" i="8" s="1"/>
  <c r="F9" i="8" l="1"/>
  <c r="G9" i="8" s="1"/>
  <c r="G10" i="8" s="1"/>
  <c r="C7" i="2"/>
  <c r="C11" i="2" l="1"/>
  <c r="D13" i="1" l="1"/>
</calcChain>
</file>

<file path=xl/sharedStrings.xml><?xml version="1.0" encoding="utf-8"?>
<sst xmlns="http://schemas.openxmlformats.org/spreadsheetml/2006/main" count="656" uniqueCount="379">
  <si>
    <t>Gunningscriterium</t>
  </si>
  <si>
    <t>Domein</t>
  </si>
  <si>
    <t>%weging op totaal 100%</t>
  </si>
  <si>
    <t>Maximale punten</t>
  </si>
  <si>
    <t>Initiële
score</t>
  </si>
  <si>
    <t>Gewogen punten)*</t>
  </si>
  <si>
    <t>Kwaliteit</t>
  </si>
  <si>
    <t>Zaakdomein</t>
  </si>
  <si>
    <t>Locatiedomein</t>
  </si>
  <si>
    <t>Documentdomein</t>
  </si>
  <si>
    <t>Toezichtdomein</t>
  </si>
  <si>
    <t>Gebruik</t>
  </si>
  <si>
    <t>Overig</t>
  </si>
  <si>
    <t>Totaal Kwaliteit</t>
  </si>
  <si>
    <t>Prijs</t>
  </si>
  <si>
    <t>Exploitatiekosten</t>
  </si>
  <si>
    <t xml:space="preserve">Totaal score </t>
  </si>
  <si>
    <t>Voortgang)**</t>
  </si>
  <si>
    <t>Tabblad 0. Gunningsmatrix:</t>
  </si>
  <si>
    <t>Tabblad wordt automatisch ingevuld</t>
  </si>
  <si>
    <t>Tabblad 1. Eisen:</t>
  </si>
  <si>
    <t>Tabblad 2. Wensen:</t>
  </si>
  <si>
    <t>Tabblad 3. Prijsopgave:</t>
  </si>
  <si>
    <t>Tabblad 4. Projectkosten:</t>
  </si>
  <si>
    <t>Tabblad 5. Exploitatiekosten:</t>
  </si>
  <si>
    <r>
      <t xml:space="preserve">)** Zie tabblad </t>
    </r>
    <r>
      <rPr>
        <b/>
        <i/>
        <sz val="11"/>
        <rFont val="Calibri"/>
        <family val="2"/>
      </rPr>
      <t>Invulinstructie</t>
    </r>
    <r>
      <rPr>
        <i/>
        <sz val="11"/>
        <rFont val="Calibri"/>
        <family val="2"/>
      </rPr>
      <t xml:space="preserve"> voor een toelichting op het invullen van dit invulformulier.</t>
    </r>
  </si>
  <si>
    <t>Nr.</t>
  </si>
  <si>
    <t>Pnt</t>
  </si>
  <si>
    <t>Beschrijving eis</t>
  </si>
  <si>
    <t>Oplossing voldoet?</t>
  </si>
  <si>
    <t>Initiële uitkomst</t>
  </si>
  <si>
    <t>Verificatie?</t>
  </si>
  <si>
    <t>Leeg</t>
  </si>
  <si>
    <t>E01</t>
  </si>
  <si>
    <t>KO</t>
  </si>
  <si>
    <t>E02</t>
  </si>
  <si>
    <t>E03</t>
  </si>
  <si>
    <t>E04</t>
  </si>
  <si>
    <t>E05</t>
  </si>
  <si>
    <r>
      <t xml:space="preserve">De Oplossing bevat een standaard set van zaaktypes, gebaseerd op de zaaktype catalogus voor de Omgevingswet die is gepubliceerd door het programma 'Aan de slag met de Omgevingswet' (zie https://omgevingswet.wiki/bin/view/Zaaktypecatalogi/CAT_97oa2kKoeuKy8/).
</t>
    </r>
    <r>
      <rPr>
        <b/>
        <sz val="11"/>
        <color rgb="FFFF0000"/>
        <rFont val="Calibri (Hoofdtekst)"/>
      </rPr>
      <t>Eis wordt ondersteund bij inschrijving.</t>
    </r>
  </si>
  <si>
    <t>E06</t>
  </si>
  <si>
    <t>E07</t>
  </si>
  <si>
    <t>E08</t>
  </si>
  <si>
    <t>Vervallen</t>
  </si>
  <si>
    <t>E09</t>
  </si>
  <si>
    <r>
      <t xml:space="preserve">Voor het behandelen van zaken en taken heeft de behandelaar de beschikking over het instrument:
- Fiattering.
Dit instrumenten kan als taak worden toegewezen aan een gebruiker. Relevante documenten uit de zaak kunnen worden gekoppeld aan de taak en de taak kan worden voorzien van schriftelijke instructie en een reactie. De taak wordt toegevoegd aan de werkvoorraad van de toegewezen behandelaar of behandelgroep.
</t>
    </r>
    <r>
      <rPr>
        <b/>
        <sz val="11"/>
        <color rgb="FFFF0000"/>
        <rFont val="Calibri"/>
        <family val="2"/>
        <scheme val="minor"/>
      </rPr>
      <t>Eis wordt ondersteund bij inschrijving.</t>
    </r>
  </si>
  <si>
    <t>E10</t>
  </si>
  <si>
    <t>E11</t>
  </si>
  <si>
    <r>
      <t xml:space="preserve">Bij het aanmaken van een vervolgzaak of deelzaak worden automatisch de toegangsrechten overgenomen uit de aanleidende zaak of hoofdzaak.
</t>
    </r>
    <r>
      <rPr>
        <b/>
        <sz val="11"/>
        <color rgb="FFFF0000"/>
        <rFont val="Calibri (Hoofdtekst)"/>
      </rPr>
      <t>Eis wordt ondersteund bij inschrijving.</t>
    </r>
  </si>
  <si>
    <t>Nee</t>
  </si>
  <si>
    <t>E12</t>
  </si>
  <si>
    <t>E13</t>
  </si>
  <si>
    <r>
      <t xml:space="preserve">De Oplossing ondersteunt het relateren van objecten uit het Locatiedomein aan een zaak, bijvoorbeeld een Locatieobject of Contactpersoon.
Attributen uit het locatiedomein die nodig zijn voor de afhandeling van een zaak, bijvoorbeeld bevoegd gezag of contactgegevens, worden automatisch overgenomen in de zaak. Attributen die automatisch zijn overgenomen kunnen worden geblokkeerd voor handmatig wijzigen, maar kunnen ook open blijven staan voor handmatig wijzigen.
</t>
    </r>
    <r>
      <rPr>
        <b/>
        <sz val="11"/>
        <color rgb="FFFF0000"/>
        <rFont val="Calibri (Hoofdtekst)"/>
      </rPr>
      <t>Eis wordt ondersteund bij inschrijving.</t>
    </r>
  </si>
  <si>
    <t>E14</t>
  </si>
  <si>
    <r>
      <t xml:space="preserve">De Oplossing ondersteunt het in bulk laden van zaken die worden aangeboden in een gestructureerd formaat (bijvoorbeeld csv), door een geautoriseerde gebruiker. Bulk laden is beschikbaar voor alle zaaktypes en voor alle attributen van deze zaaktypes.
</t>
    </r>
    <r>
      <rPr>
        <b/>
        <sz val="11"/>
        <color rgb="FFFFC000"/>
        <rFont val="Calibri (Hoofdtekst)"/>
      </rPr>
      <t>Eis wordt ondersteund bij livegang.</t>
    </r>
  </si>
  <si>
    <t>E15</t>
  </si>
  <si>
    <r>
      <t xml:space="preserve">De Oplossing ondersteunt het wijzigen van behandelaar van een lopende zaak, door een geautoriseerde gebruiker.
</t>
    </r>
    <r>
      <rPr>
        <b/>
        <sz val="11"/>
        <color rgb="FFFF0000"/>
        <rFont val="Calibri (Hoofdtekst)"/>
      </rPr>
      <t>Eis wordt ondersteund bij inschrijving.</t>
    </r>
  </si>
  <si>
    <t>E16</t>
  </si>
  <si>
    <r>
      <t xml:space="preserve">De Oplossing ondersteunt het wijzigen van het zaaktype en product van een lopende zaak door geautoriseerde gebruiker, tot en met status 'Inhoudelijke behandeling'.
</t>
    </r>
    <r>
      <rPr>
        <b/>
        <sz val="11"/>
        <color rgb="FFFF0000"/>
        <rFont val="Calibri (Hoofdtekst)"/>
      </rPr>
      <t>Eis wordt ondersteund bij inschrijving.</t>
    </r>
  </si>
  <si>
    <t>E17</t>
  </si>
  <si>
    <r>
      <t xml:space="preserve">De Oplossing geeft een integraal beeld van de werkvoorraad voor een individuele gebruiker of voor een groep gebruikers, met voortgang en termijn van zaken en onderliggende deelzaken en taken.
</t>
    </r>
    <r>
      <rPr>
        <b/>
        <sz val="11"/>
        <color rgb="FFFF0000"/>
        <rFont val="Calibri (Hoofdtekst)"/>
      </rPr>
      <t>Eis wordt ondersteund bij inschrijving.</t>
    </r>
  </si>
  <si>
    <t>E18</t>
  </si>
  <si>
    <r>
      <t xml:space="preserve">Voor het behandelen van zaken heeft de behandelaar de beschikking over de instrumenten:
- Opschorten van de zaak (aanvraag is niet compleet, verzoek om aanvullende informatie verstuurd, of andere reden).
- Verlengen van de termijn van een zaak of taak (behandeltermijn wordt verlengd, al dan niet conform wettelijke normen).
Instrumenten zijn in alle zaak statussen, tot status 'zaak afgerond', beschikbaar.
Voor het opschorten van de zaak wordt zowel de vaste termijn als de variabele termijn van opschorting ondersteund.
</t>
    </r>
    <r>
      <rPr>
        <b/>
        <sz val="11"/>
        <color rgb="FFFF0000"/>
        <rFont val="Calibri (Hoofdtekst)"/>
      </rPr>
      <t>Eis wordt ondersteund bij inschrijving.</t>
    </r>
  </si>
  <si>
    <t>E19</t>
  </si>
  <si>
    <r>
      <t xml:space="preserve">De Oplossing ondersteunt in het versturen van e-mail vanuit de zaak, relevante zaak documenten kunnen worden toegevoegd en worden aan de ontvanger van de e-mail aangeboden in een beveiligde omgeving, waar de ontvanger de documenten kan ophalen. De e-mail wordt automatisch geregistreerd in het zaakdossier. Een reactie mail (Reply) wordt automatisch gekoppeld aan de zaak en opgeslagen in het zaakdossier.
</t>
    </r>
    <r>
      <rPr>
        <b/>
        <sz val="11"/>
        <color rgb="FFFF0000"/>
        <rFont val="Calibri (Hoofdtekst)"/>
      </rPr>
      <t>Eis wordt ondersteund bij inschrijving.</t>
    </r>
  </si>
  <si>
    <t>E20</t>
  </si>
  <si>
    <r>
      <t xml:space="preserve">De Oplossing ondersteunt termijnbewaking op termijnen van zaken, statusovergangen, en uitgezette acties (collegiale toets, fiattering, intern/extern advies, etc.). Het overzicht van de werkvoorraad geeft inzicht in deze termijnbewaking.
</t>
    </r>
    <r>
      <rPr>
        <b/>
        <sz val="11"/>
        <color rgb="FFFF0000"/>
        <rFont val="Calibri (Hoofdtekst)"/>
      </rPr>
      <t>Eis wordt ondersteund bij inschrijving.</t>
    </r>
  </si>
  <si>
    <t>E21</t>
  </si>
  <si>
    <t>E22</t>
  </si>
  <si>
    <r>
      <t xml:space="preserve">De bevindingen van een toezicht zaak worden automatisch als Bevinding objecten, met bijbehorende Checklist afname object, toegevoegd aan het locatiedomein voor het betreffende Locatieobject, voor beide situaties:
- Als de bevindingen worden aangeboden op het koppelvlak met een externe Mobiel toezicht applicatie.
- Als de bevindingen worden gegenereerd met de  Mobiel toezicht functie van het Zaaksysteem.
</t>
    </r>
    <r>
      <rPr>
        <b/>
        <sz val="11"/>
        <color rgb="FFFFC000"/>
        <rFont val="Calibri (Hoofdtekst)"/>
      </rPr>
      <t>Eis wordt ondersteund bij livegang.</t>
    </r>
  </si>
  <si>
    <t>E23</t>
  </si>
  <si>
    <t>E24</t>
  </si>
  <si>
    <t>E25</t>
  </si>
  <si>
    <r>
      <t xml:space="preserve">Voor het behandelen van zaken heeft de behandelaar de beschikking over het instrument:
- Extern advies
Dit instrument kan als taak worden toegewezen aan een externe behandelaar. Relevante documenten uit de zaak kunnen worden gekoppeld aan de taak en de taak kan worden voorzien van schriftelijke instructie. De taak wordt automatisch per mail verstuurd aan de externe behandelaar, een reactie per mail wordt automatisch gekoppeld aan de zaak en opgeslagen in het zaakdossier. Onder de Omgevingswet is het mogelijk om de samenwerking vanuit de zaak af te handelen via DSO Samenwerkingsvoorziening.
</t>
    </r>
    <r>
      <rPr>
        <b/>
        <sz val="11"/>
        <color rgb="FFFF0000"/>
        <rFont val="Calibri (Hoofdtekst)"/>
      </rPr>
      <t>Eis wordt ondersteund bij inschrijving.</t>
    </r>
  </si>
  <si>
    <t>E26</t>
  </si>
  <si>
    <t>E27</t>
  </si>
  <si>
    <r>
      <t xml:space="preserve">Instrumenten die ter beschikking staan van de behandelaar van een zaak of taak, kunnen meervoudig worden ingezet binnen een taak en binnen dezelfde status van een zaak.
</t>
    </r>
    <r>
      <rPr>
        <b/>
        <sz val="11"/>
        <color rgb="FFFF0000"/>
        <rFont val="Calibri (Hoofdtekst)"/>
      </rPr>
      <t>Eis wordt ondersteund bij inschrijving.</t>
    </r>
  </si>
  <si>
    <t>E28</t>
  </si>
  <si>
    <r>
      <t xml:space="preserve">De Oplossing ondersteunt het handmatig aanmaken van een deel- of vervolgzaak. Relevante informatie en relevante documenten worden overgenomen uit de aanleidende zaak.
</t>
    </r>
    <r>
      <rPr>
        <b/>
        <sz val="11"/>
        <color rgb="FFFF0000"/>
        <rFont val="Calibri (Hoofdtekst)"/>
      </rPr>
      <t>Eis wordt ondersteund bij inschrijving.</t>
    </r>
  </si>
  <si>
    <t>E29</t>
  </si>
  <si>
    <r>
      <t xml:space="preserve">Voor het behandelen van zaken heeft de behandelaar de beschikking over het instrument:
- Intern advies.
Dit instrument wordt als zaak toegewezen aan een gebruiker. Relevante documenten kunnen worden gekoppeld aan de zaak en de zaak kan worden voorzien van schriftelijke instructie en reactie. De zaak wordt toegevoegd aan de werkvoorraad van de toegewezen behandelaar.
</t>
    </r>
    <r>
      <rPr>
        <b/>
        <sz val="11"/>
        <color rgb="FFFF0000"/>
        <rFont val="Calibri (Hoofdtekst)"/>
      </rPr>
      <t>Eis wordt ondersteund bij inschrijving.</t>
    </r>
  </si>
  <si>
    <t>E30</t>
  </si>
  <si>
    <r>
      <t xml:space="preserve">Bij het aanmaken van een deelzaak of vervolgzaak wordt de zaakrelatie automatisch vastgelegd door de Oplossing.
</t>
    </r>
    <r>
      <rPr>
        <b/>
        <sz val="11"/>
        <color rgb="FFFF0000"/>
        <rFont val="Calibri (Hoofdtekst)"/>
      </rPr>
      <t>Eis wordt ondersteund bij inschrijving.</t>
    </r>
  </si>
  <si>
    <t>E31</t>
  </si>
  <si>
    <r>
      <t xml:space="preserve">Het is mogelijk om een zaakrelatie handmatig aan te leggen en te verwijderen tussen twee bestaande zaken. 
</t>
    </r>
    <r>
      <rPr>
        <b/>
        <sz val="11"/>
        <color rgb="FFFF0000"/>
        <rFont val="Calibri (Hoofdtekst)"/>
      </rPr>
      <t>Eis wordt ondersteund bij inschrijving.</t>
    </r>
  </si>
  <si>
    <t>E32</t>
  </si>
  <si>
    <r>
      <t xml:space="preserve">Voor het behandelen van zaken heeft de behandelaar de beschikking over het instrument:
- Wijzigen van de termijn van een zaak.
De behandelaar is hierbij vrij om een nieuwe termijn te kiezen voor de zaak.
</t>
    </r>
    <r>
      <rPr>
        <b/>
        <sz val="11"/>
        <color rgb="FFFF0000"/>
        <rFont val="Calibri (Hoofdtekst)"/>
      </rPr>
      <t>Eis wordt ondersteund bij inschrijving.</t>
    </r>
  </si>
  <si>
    <t>E33</t>
  </si>
  <si>
    <r>
      <t xml:space="preserve">De Oplossing ondersteunt het versturen van notificaties aan de zaakbehandelaar, voor zaken die op naam zijn gezet, een termijn die verloopt, en documenten die zijn toegevoegd aan het zaakdossier. Notificatie kunnen aan en uit worden gezet.
</t>
    </r>
    <r>
      <rPr>
        <b/>
        <sz val="11"/>
        <color rgb="FFFF0000"/>
        <rFont val="Calibri (Hoofdtekst)"/>
      </rPr>
      <t>Eis wordt ondersteund bij inschrijving.</t>
    </r>
  </si>
  <si>
    <t>E34</t>
  </si>
  <si>
    <r>
      <t xml:space="preserve">De Oplossing ondersteunt het informatiemodel Locatiedomein, zoals vastgelegd in bijlage C.
</t>
    </r>
    <r>
      <rPr>
        <b/>
        <sz val="11"/>
        <color rgb="FFFF0000"/>
        <rFont val="Calibri (Hoofdtekst)"/>
      </rPr>
      <t>Eis wordt ondersteund bij inschrijving.</t>
    </r>
  </si>
  <si>
    <t>E35</t>
  </si>
  <si>
    <r>
      <t xml:space="preserve">Aanvullend aan de beschrijving van het informatiemodel locatiedomein in bijlage C, kunnen door een geautoriseerde gebruiker, extra attributen en extra objecttypen met attributen worden geconfigureerd, zonder de standaard software aan te passen. Hierbij is er geen beperking in aantal objecttypen of attributen.
</t>
    </r>
    <r>
      <rPr>
        <b/>
        <sz val="11"/>
        <color rgb="FFFF0000"/>
        <rFont val="Calibri (Hoofdtekst)"/>
      </rPr>
      <t>Eis wordt ondersteund bij inschrijving.</t>
    </r>
  </si>
  <si>
    <t>E36</t>
  </si>
  <si>
    <r>
      <t xml:space="preserve">De Oplossing voldoet aan NEN-ISO 16175-1:2020.
</t>
    </r>
    <r>
      <rPr>
        <b/>
        <sz val="11"/>
        <color rgb="FFFF0000"/>
        <rFont val="Calibri (Hoofdtekst)"/>
      </rPr>
      <t>Eis wordt ondersteund bij inschrijving.</t>
    </r>
  </si>
  <si>
    <t>E37</t>
  </si>
  <si>
    <r>
      <t xml:space="preserve">De Oplossing voldoet aan de Archiefwet.
</t>
    </r>
    <r>
      <rPr>
        <b/>
        <sz val="11"/>
        <color rgb="FFFF0000"/>
        <rFont val="Calibri (Hoofdtekst)"/>
      </rPr>
      <t>Eis wordt ondersteund bij inschrijving.</t>
    </r>
  </si>
  <si>
    <t>E38</t>
  </si>
  <si>
    <r>
      <t xml:space="preserve">De Oplossing voldoet aan de MDTO (Metagegevens voor Duurzaam Toegankelijke Overheidsinformatie) standaard voor toewijzen van metadata aan documenten.
</t>
    </r>
    <r>
      <rPr>
        <b/>
        <sz val="11"/>
        <color rgb="FFFF0000"/>
        <rFont val="Calibri (Hoofdtekst)"/>
      </rPr>
      <t>Eis wordt ondersteund bij inschrijving.</t>
    </r>
  </si>
  <si>
    <t>E39a</t>
  </si>
  <si>
    <r>
      <t xml:space="preserve">Voor het opslaan van bestanden ondersteunt de Oplossing zowel de voorkeursformaten als de acceptabele formaten die zijn vastgesteld door het Nationaal Archief. Zie ook:
https://www.nationaalarchief.nl/sites/default/files/field-file/voorkeursformaten_nationaal_archief-v1.0.pdf
</t>
    </r>
    <r>
      <rPr>
        <b/>
        <sz val="11"/>
        <color rgb="FFFF0000"/>
        <rFont val="Calibri (Hoofdtekst)"/>
      </rPr>
      <t>Eis wordt ondersteund bij inschrijving.</t>
    </r>
  </si>
  <si>
    <t>E39b</t>
  </si>
  <si>
    <t>E40</t>
  </si>
  <si>
    <r>
      <t xml:space="preserve">De Oplossing registreert documenten behorende tot dezelfde zaak automatisch in het bijbehorende zaakdossier.
</t>
    </r>
    <r>
      <rPr>
        <b/>
        <sz val="11"/>
        <color rgb="FFFF0000"/>
        <rFont val="Calibri (Hoofdtekst)"/>
      </rPr>
      <t>Eis wordt ondersteund bij inschrijving.</t>
    </r>
  </si>
  <si>
    <t>E41</t>
  </si>
  <si>
    <r>
      <t xml:space="preserve">De Oplossing ondersteunt het uploaden van documenten behorende bij een zaak, naar het bijbehorende zaakdossier.
</t>
    </r>
    <r>
      <rPr>
        <b/>
        <sz val="11"/>
        <color rgb="FFFF0000"/>
        <rFont val="Calibri (Hoofdtekst)"/>
      </rPr>
      <t>Eis wordt ondersteund bij inschrijving.</t>
    </r>
  </si>
  <si>
    <t>E42</t>
  </si>
  <si>
    <r>
      <t xml:space="preserve">De Oplossing ondersteunt het uploaden van e-mails met bijlagen behorende bij een zaak, naar het bijbehorende zaakdossier.
</t>
    </r>
    <r>
      <rPr>
        <b/>
        <sz val="11"/>
        <color rgb="FFFF0000"/>
        <rFont val="Calibri (Hoofdtekst)"/>
      </rPr>
      <t>Eis wordt ondersteund bij inschrijving.</t>
    </r>
  </si>
  <si>
    <t>E43</t>
  </si>
  <si>
    <r>
      <t xml:space="preserve">De Oplossing werkt samen met de MS365 implementatie van Opdrachtgever voor het opstellen, wijzigen en opslaan van documenten:
- Als een Office document wordt geopend in de Oplossing, wordt de corresponderende Office applicatie automatisch opgestart voor het raadplegen en bewerken van het document.
- Wijzigingen aan het document worden automatisch opgeslagen in het zaakdossier, als nieuwe versie van het document.
- Deze functionaliteit werk in ieder geval voor Word, Excel en PowerPoint documenten.
</t>
    </r>
    <r>
      <rPr>
        <b/>
        <sz val="11"/>
        <color rgb="FFFF0000"/>
        <rFont val="Calibri (Hoofdtekst)"/>
      </rPr>
      <t>Eis wordt ondersteund bij inschrijving.</t>
    </r>
  </si>
  <si>
    <t>E44</t>
  </si>
  <si>
    <r>
      <t xml:space="preserve">De Oplossing ondersteunt het automatisch omzetten van bestanden naar het PDF/A formaat. Automatische omzetting wordt toegepast op alle bestanden binnen de Oplossing.
</t>
    </r>
    <r>
      <rPr>
        <b/>
        <sz val="11"/>
        <color rgb="FFFF0000"/>
        <rFont val="Calibri (Hoofdtekst)"/>
      </rPr>
      <t>Eis wordt ondersteund bij inschrijving.</t>
    </r>
  </si>
  <si>
    <t>E45</t>
  </si>
  <si>
    <r>
      <t xml:space="preserve">De Oplossing betreft voor eindgebruikers een web gebaseerde toepassing die beschikbaar is op desktop, laptop, en tablet (iPad en Android)
- De Oplossing past zich aan (schaalt) naar het device waarop het wordt gebruikt.
- Zonder kwaliteit in te leveren op leesbaarheid van tekst.
- Met behoud van alle functionaliteiten.
</t>
    </r>
    <r>
      <rPr>
        <b/>
        <sz val="11"/>
        <color rgb="FFFF0000"/>
        <rFont val="Calibri (Hoofdtekst)"/>
      </rPr>
      <t>Eis wordt ondersteund bij inschrijving.</t>
    </r>
  </si>
  <si>
    <t>E46</t>
  </si>
  <si>
    <r>
      <t xml:space="preserve">De Oplossing heeft een Nederlandstalige gebruikersinterface.
</t>
    </r>
    <r>
      <rPr>
        <b/>
        <sz val="11"/>
        <color rgb="FFFF0000"/>
        <rFont val="Calibri (Hoofdtekst)"/>
      </rPr>
      <t>Eis wordt ondersteund bij inschrijving.</t>
    </r>
  </si>
  <si>
    <t>E47</t>
  </si>
  <si>
    <r>
      <t xml:space="preserve">De Oplossing ondersteunt het opnemen van een URL als kenmerk van een zaak of object in het Locatiedomein. Deze URL's zijn aanklikbaar voor het openen van de URL met een webbrowser buiten het Zaaksysteem.
</t>
    </r>
    <r>
      <rPr>
        <b/>
        <sz val="11"/>
        <color rgb="FFFF0000"/>
        <rFont val="Calibri (Hoofdtekst)"/>
      </rPr>
      <t>Eis wordt ondersteund bij inschrijving.</t>
    </r>
  </si>
  <si>
    <t>E48</t>
  </si>
  <si>
    <r>
      <t xml:space="preserve">De Oplossing beschikt over een uniforme gebruikersinterface voor alle onderdelen van de Oplossing.
</t>
    </r>
    <r>
      <rPr>
        <b/>
        <sz val="11"/>
        <color rgb="FFFF0000"/>
        <rFont val="Calibri (Hoofdtekst)"/>
      </rPr>
      <t>Eis wordt ondersteund bij inschrijving.</t>
    </r>
  </si>
  <si>
    <t>E49</t>
  </si>
  <si>
    <r>
      <t xml:space="preserve">De Oplossing ondersteunt het inrichten van een keuzemenu (pull down menu) voor invulvelden met een beperkt aantal mogelijke invul waarden.
</t>
    </r>
    <r>
      <rPr>
        <b/>
        <sz val="11"/>
        <color rgb="FFFF0000"/>
        <rFont val="Calibri (Hoofdtekst)"/>
      </rPr>
      <t>Eis wordt ondersteund bij inschrijving.</t>
    </r>
  </si>
  <si>
    <t>E50</t>
  </si>
  <si>
    <r>
      <t xml:space="preserve">De Oplossing gebruikt standaard Nederlandse notatie:
- Datum: dd-mm-jjjj
- Tijd: 24-uurs notatie, 14:20
- Getal: 12.345,10
</t>
    </r>
    <r>
      <rPr>
        <b/>
        <sz val="11"/>
        <color rgb="FFFF0000"/>
        <rFont val="Calibri (Hoofdtekst)"/>
      </rPr>
      <t>Eis wordt ondersteund bij inschrijving.</t>
    </r>
  </si>
  <si>
    <t>E51</t>
  </si>
  <si>
    <r>
      <t xml:space="preserve">De Oplossing beschikt over een uitgebreide zoekfunctie over alle beschikbare data in het Zaaksysteem, inclusief metadata.
</t>
    </r>
    <r>
      <rPr>
        <b/>
        <sz val="11"/>
        <color rgb="FFFF0000"/>
        <rFont val="Calibri (Hoofdtekst)"/>
      </rPr>
      <t>Eis wordt ondersteund bij inschrijving.</t>
    </r>
  </si>
  <si>
    <t>E52</t>
  </si>
  <si>
    <r>
      <t xml:space="preserve">De Oplossing voldoet aan de Algemene verordening gegevensbescherming (AVG).
</t>
    </r>
    <r>
      <rPr>
        <b/>
        <sz val="11"/>
        <color rgb="FFFFC000"/>
        <rFont val="Calibri (Hoofdtekst)"/>
      </rPr>
      <t>Eis wordt ondersteund bij livegang.</t>
    </r>
  </si>
  <si>
    <t>E53</t>
  </si>
  <si>
    <r>
      <t xml:space="preserve">De Oplossing voldoet aan de Baseline Informatiebeveiliging Overheid (BIO).
</t>
    </r>
    <r>
      <rPr>
        <b/>
        <sz val="11"/>
        <color rgb="FFFFC000"/>
        <rFont val="Calibri (Hoofdtekst)"/>
      </rPr>
      <t>Eis wordt ondersteund bij livegang.</t>
    </r>
  </si>
  <si>
    <t>E54</t>
  </si>
  <si>
    <r>
      <t xml:space="preserve">Aanvullend aan de BIO voldoet de Oplossing specifiek aan de informatiebeveiligingseisen die zijn opgenomen in bijlage D, en Opdrachtnemer toont dit aan na definitieve gunning.
</t>
    </r>
    <r>
      <rPr>
        <b/>
        <sz val="11"/>
        <color rgb="FFFFC000"/>
        <rFont val="Calibri (Hoofdtekst)"/>
      </rPr>
      <t>Eis wordt ondersteund bij livegang.</t>
    </r>
  </si>
  <si>
    <t>E55</t>
  </si>
  <si>
    <r>
      <t xml:space="preserve">De Oplossing ondersteunt de VNG API standaarden voor zaakgericht werken (ZGW-API), voor het aanmaken, aanpassen,  verwijderen en raadplegen van gegevens in de applicatie. 
</t>
    </r>
    <r>
      <rPr>
        <b/>
        <sz val="11"/>
        <color rgb="FFFFC000"/>
        <rFont val="Calibri (Hoofdtekst)"/>
      </rPr>
      <t>Eis wordt ondersteund bij livegang.</t>
    </r>
  </si>
  <si>
    <t>E56</t>
  </si>
  <si>
    <r>
      <t xml:space="preserve">De Oplossing ondersteunt de volledige koppeling DSO - Samenwerkingsvoorziening (SWF), waaronder het starten, stoppen, wijzigen, verwijderen en ontvangen van een samenwerking, alsmede het opslaan en opvragen van documenten.
- Voor ontvangen samenwerkingsverzoeken wordt automatisch een zaak van het juiste zaaktype aangemaakt, relevante attributen en documenten worden overgenomen in de zaak.
- Het starten van een samenwerking kan vanuit een zaak, relevante attributen en documenten uit de zaak worden toegevoegd aan het samenwerkingsverzoek.
- De afhandeling van ontvangen en geïnitieerde samenwerkingen gebeurt vanuit de zaak.
Zie ook bijlage B.
</t>
    </r>
    <r>
      <rPr>
        <b/>
        <sz val="11"/>
        <color rgb="FFFF0000"/>
        <rFont val="Calibri (Hoofdtekst)"/>
      </rPr>
      <t>Eis wordt ondersteund bij inschrijving.</t>
    </r>
  </si>
  <si>
    <t>E57</t>
  </si>
  <si>
    <r>
      <t xml:space="preserve">De Oplossing ondersteunt koppeling met Decentrale Regelgeving en Officiële Publicaties (DROP), zie bijlage B.
</t>
    </r>
    <r>
      <rPr>
        <b/>
        <sz val="11"/>
        <color rgb="FFFF0000"/>
        <rFont val="Calibri (Hoofdtekst)"/>
      </rPr>
      <t>Eis wordt ondersteund bij inschrijving.</t>
    </r>
  </si>
  <si>
    <t>E58</t>
  </si>
  <si>
    <r>
      <t xml:space="preserve">De Oplossing ondersteunt koppeling met Basisregistratie Handelsregister (NHR), voor bevraging van het handelsregister met afnemersindicatie. Zie bijlage B.
</t>
    </r>
    <r>
      <rPr>
        <b/>
        <sz val="11"/>
        <color rgb="FFFF0000"/>
        <rFont val="Calibri (Hoofdtekst)"/>
      </rPr>
      <t>Eis wordt ondersteund bij inschrijving.</t>
    </r>
  </si>
  <si>
    <t>E59</t>
  </si>
  <si>
    <r>
      <t xml:space="preserve">De Oplossing ondersteunt koppeling met Basisregistratie Adressen en Gebouwen (BAG), zie bijlage B.
</t>
    </r>
    <r>
      <rPr>
        <b/>
        <sz val="11"/>
        <color rgb="FFFF0000"/>
        <rFont val="Calibri (Hoofdtekst)"/>
      </rPr>
      <t>Eis wordt ondersteund bij inschrijving.</t>
    </r>
  </si>
  <si>
    <t>E60</t>
  </si>
  <si>
    <r>
      <t xml:space="preserve">De Oplossing ondersteunt koppeling met Azure Datawarehouse (DWH) gebaseerd op Azure SQL Server, zie bijlage B.
</t>
    </r>
    <r>
      <rPr>
        <b/>
        <sz val="11"/>
        <color rgb="FFFFC000"/>
        <rFont val="Calibri (Hoofdtekst)"/>
      </rPr>
      <t>Eis wordt ondersteund bij livegang.</t>
    </r>
  </si>
  <si>
    <t>E61</t>
  </si>
  <si>
    <r>
      <t xml:space="preserve">De Oplossing ondersteunt koppeling met de Mobiel toezicht applicatie, zie bijlage B:
- Bevindingen die worden teruggekoppeld vanuit de Mobiel toezicht applicatie worden gerelateerd aan de betreffende toezichtzaak en aan het Locatieobject (zie bijlage C).
- Deze bevindingen kunnen handmatig worden aangepast, en aanvullende bevindingen kunnen worden toegevoegd door de zaakbehandelaar.
- De resulterende bevindingen kunnen worden gebruikt voor het automatisch genereren van een inspectierapport, met sjabloongenerator Xential.
</t>
    </r>
    <r>
      <rPr>
        <b/>
        <sz val="11"/>
        <color rgb="FF0070C0"/>
        <rFont val="Calibri (Hoofdtekst)"/>
      </rPr>
      <t>Eis wordt ondersteund 3 maanden na schriftelijke aanvraag van de koppeling, in het geval Opdrachtgever kiest voor een separate Mobiel toezicht applicatie.</t>
    </r>
  </si>
  <si>
    <t>E62</t>
  </si>
  <si>
    <r>
      <t xml:space="preserve">De Oplossing ondersteunt koppeling met Xential, zie bijlage B:
- Vanuit de Oplossing wordt een specifiek sjabloon in Xential aangeroepen.
- Alle beschikbare zaakinformatie wordt meegegeven in de aanroep.
- Het resulterende document wordt voorzien van de juiste metadata, waaronder naam, titel en documenttype.
</t>
    </r>
    <r>
      <rPr>
        <b/>
        <sz val="11"/>
        <color rgb="FFFFC000"/>
        <rFont val="Calibri (Hoofdtekst)"/>
      </rPr>
      <t>Eis wordt ondersteund bij livegang.</t>
    </r>
  </si>
  <si>
    <t>E63</t>
  </si>
  <si>
    <r>
      <t xml:space="preserve">De Oplossing ondersteunt koppeling met Digimak, zie bijlage B.
</t>
    </r>
    <r>
      <rPr>
        <b/>
        <sz val="11"/>
        <color rgb="FF0070C0"/>
        <rFont val="Calibri (Hoofdtekst)"/>
      </rPr>
      <t>Eis wordt ondersteund 3 maanden na schriftelijke aanvraag van de koppeling, echter niet eerder dan drie maanden na beschikbaarheid van het koppelvlak vanuit Digimak.</t>
    </r>
  </si>
  <si>
    <t>E64</t>
  </si>
  <si>
    <r>
      <t xml:space="preserve">Afhankelijk van verdere ontwikkelingen rondom het Platform Open Overheidsinformatie (PLOOI), als onderdeel van de Wet Open Overheid, zal de Oplossing ook een koppelingen met PLOOI ondersteunen. Zie bijlage B voor een nadere beschrijving van dit koppelvlak.
</t>
    </r>
    <r>
      <rPr>
        <b/>
        <sz val="11"/>
        <color rgb="FF0070C0"/>
        <rFont val="Calibri (Hoofdtekst)"/>
      </rPr>
      <t>Eis wordt ondersteund 3 maanden na schriftelijke aanvraag van de koppeling, echter niet eerder dan drie maanden na beschikbaarheid van het koppelvlak vanuit PLOOI.</t>
    </r>
  </si>
  <si>
    <t>E65</t>
  </si>
  <si>
    <r>
      <t xml:space="preserve">Toegangsrechten (lezen, schrijven) zijn in te stellen per zaaktype, en zijn te beperken tot de zaakbehandelaar.
</t>
    </r>
    <r>
      <rPr>
        <b/>
        <sz val="11"/>
        <color rgb="FFFF0000"/>
        <rFont val="Calibri"/>
        <family val="2"/>
        <scheme val="minor"/>
      </rPr>
      <t>Eis wordt ondersteund bij inschrijving.</t>
    </r>
  </si>
  <si>
    <t>E66</t>
  </si>
  <si>
    <r>
      <t xml:space="preserve">Oplossing voldoet aan de verplichte standaarden (pas toe of leg uit) van het Forum Standaardisatie.
</t>
    </r>
    <r>
      <rPr>
        <b/>
        <sz val="11"/>
        <color rgb="FFFF0000"/>
        <rFont val="Calibri (Hoofdtekst)"/>
      </rPr>
      <t>Eis wordt ondersteund bij inschrijving.</t>
    </r>
  </si>
  <si>
    <t>E67</t>
  </si>
  <si>
    <r>
      <t>Voor de authenticatie van de gebruikers is er ondersteuning voor Single Sign-On welke werkt met op basis van SAML (SHA-2) voor Azure Entra-ID gebruikers.
Gebruikers die werken op werkplekken van de veiligheidsregio’s worden hiermee automatisch ingelogd zonder inlog-prompt en dit werkt identiek voor gebruikers die op werkplekken gebruik maken van Windows Hello for Business.</t>
    </r>
    <r>
      <rPr>
        <b/>
        <sz val="11"/>
        <color rgb="FFFF0000"/>
        <rFont val="Calibri (Hoofdtekst)"/>
      </rPr>
      <t xml:space="preserve">
Eis wordt ondersteund bij inschrijving.</t>
    </r>
  </si>
  <si>
    <t>E68</t>
  </si>
  <si>
    <r>
      <t xml:space="preserve">De Oplossing beschikt over een activiteiten log van de zaak, wie heeft wat wanneer gedaan, die voor de zaakbehandelaar te raadplegen is.
</t>
    </r>
    <r>
      <rPr>
        <b/>
        <sz val="11"/>
        <color rgb="FFFF0000"/>
        <rFont val="Calibri (Hoofdtekst)"/>
      </rPr>
      <t>Eis wordt ondersteund bij inschrijving.</t>
    </r>
  </si>
  <si>
    <t>E69</t>
  </si>
  <si>
    <r>
      <t xml:space="preserve">De Oplossing is in staat om minimaal 20 andere applicaties te koppelen voor gegevens uitwisseling via REST API.
</t>
    </r>
    <r>
      <rPr>
        <b/>
        <sz val="11"/>
        <color rgb="FFFF0000"/>
        <rFont val="Calibri (Hoofdtekst)"/>
      </rPr>
      <t>Eis wordt ondersteund bij inschrijving.</t>
    </r>
  </si>
  <si>
    <t>E70</t>
  </si>
  <si>
    <r>
      <t xml:space="preserve">De Oplossing ondersteunt koppeling met eDepot, zie bijlage B.
</t>
    </r>
    <r>
      <rPr>
        <b/>
        <sz val="11"/>
        <color rgb="FF0070C0"/>
        <rFont val="Calibri (Hoofdtekst)"/>
      </rPr>
      <t>Eis wordt ondersteund 3 maanden na schriftelijke aanvraag van de koppeling.</t>
    </r>
  </si>
  <si>
    <t>E71</t>
  </si>
  <si>
    <r>
      <t xml:space="preserve">De Oplossing ondersteunt de volledige koppeling (inclusief Digikoppeling) met de Berichtenbox voor bedrijven en overheidsinstellingen, voor het ontvangen en versturen van berichten:
- Ontvangen van berichten worden omgezet naar een zaak en toegewezen aan de juiste oplosgroep.
- Verzenden van berichten kan vanuit een zaak.
Zie ook bijlage B.
</t>
    </r>
    <r>
      <rPr>
        <b/>
        <sz val="11"/>
        <color rgb="FFFF0000"/>
        <rFont val="Calibri (Hoofdtekst)"/>
      </rPr>
      <t>Eis wordt ondersteund bij inschrijving.</t>
    </r>
  </si>
  <si>
    <t>E72</t>
  </si>
  <si>
    <r>
      <t xml:space="preserve">De Oplossing ondersteunt de volledige koppeling met iBabs voor het ontvangen en verturen van vergaderstukken, zie bijlage B.
</t>
    </r>
    <r>
      <rPr>
        <b/>
        <sz val="11"/>
        <color rgb="FFFFC000"/>
        <rFont val="Calibri (Hoofdtekst)"/>
      </rPr>
      <t>Eis wordt ondersteund bij livegang.</t>
    </r>
  </si>
  <si>
    <t>E73</t>
  </si>
  <si>
    <r>
      <t xml:space="preserve">De Oplossing ondersteunt koppeling met Vind-IM (i-Navigator voor Veiligheidsregio’s), zie bijlage B.
</t>
    </r>
    <r>
      <rPr>
        <b/>
        <sz val="11"/>
        <color rgb="FF0070C0"/>
        <rFont val="Calibri (Hoofdtekst)"/>
      </rPr>
      <t>Eis wordt ondersteund 3 maanden na schriftelijke aanvraag van de koppeling.</t>
    </r>
  </si>
  <si>
    <t>E74</t>
  </si>
  <si>
    <r>
      <t xml:space="preserve">De Oplossing ondersteunt het gebruik van diakritische tekens in adressen, naamgeving en documentnamen.
</t>
    </r>
    <r>
      <rPr>
        <b/>
        <sz val="11"/>
        <color rgb="FFFF0000"/>
        <rFont val="Calibri (Hoofdtekst)"/>
      </rPr>
      <t>Eis wordt ondersteund bij inschrijving.</t>
    </r>
  </si>
  <si>
    <t>E75</t>
  </si>
  <si>
    <r>
      <t xml:space="preserve">De Oplossing ondersteunt de volgende veldtypen voor kenmerken van zaken en objecten: boolean (tick box), alfanumeriek, numeriek, decimaal, datum.
</t>
    </r>
    <r>
      <rPr>
        <b/>
        <sz val="11"/>
        <color rgb="FFFF0000"/>
        <rFont val="Calibri (Hoofdtekst)"/>
      </rPr>
      <t>Eis wordt ondersteund bij inschrijving.</t>
    </r>
  </si>
  <si>
    <t>E76</t>
  </si>
  <si>
    <r>
      <t xml:space="preserve">De Oplossing betreft een SaaS (Software as a Service) oplossing die web-gebaseerd toegang geeft vanuit de werkomgeving van Opdrachtgever: Windows 11, Microsoft Edge browser, Office365 zowel web als de volledige desktopversie 64 bit.
</t>
    </r>
    <r>
      <rPr>
        <b/>
        <sz val="11"/>
        <color rgb="FFFF0000"/>
        <rFont val="Calibri (Hoofdtekst)"/>
      </rPr>
      <t>Eis wordt ondersteund bij inschrijving.</t>
    </r>
  </si>
  <si>
    <t>Beschrijving wens</t>
  </si>
  <si>
    <t>Initiële score</t>
  </si>
  <si>
    <t>W01</t>
  </si>
  <si>
    <t>Bij het versturen van een mail met bestanden, ondersteunt de Oplossing het uitwisselen van de bestanden via een weblink naar een beveiligde transfer omgeving waar de bestanden kunnen worden opgehaald door de ontvanger van de mail. De ontvanger kan de bestanden in bulk downloaden.</t>
  </si>
  <si>
    <t>W02</t>
  </si>
  <si>
    <t>De Oplossing ondersteunt een sjabloonfunctie voor e-mails die vanuit de Oplossing worden verstuurd. Relevante zaakinformatie wordt automatisch overgenomen in de te versturen mail.</t>
  </si>
  <si>
    <t>W03</t>
  </si>
  <si>
    <t>De Oplossing geeft voor gebruikers een overzicht van zaken voor een specifiek Locatieobject, inclusief de samenhang tussen gerelateerde zaken. Voor verdieping kan gebruiker doorklikken naar de inhoud van een zaak.</t>
  </si>
  <si>
    <t>W04</t>
  </si>
  <si>
    <t>De Oplossing ondersteunt het automatisch toekennen van een zaak aan een behandelaar, op basis van specifieke kenmerken.</t>
  </si>
  <si>
    <t>W05</t>
  </si>
  <si>
    <t>De Oplossing ondersteunt het handmatig aanmaken van een zaak vanuit het Locatieobject. Het Locatieobject wordt automatisch gekoppeld aan de zaak.</t>
  </si>
  <si>
    <t>W06</t>
  </si>
  <si>
    <t>Bij het aanmaken van een deelzaak of vervolgzaak wordt relevante informatie automatisch overgenomen uit de aanleidende zaak. Door het selecteren van relevante documenten uit de aanleidende zaak, worden deze toegevoegd aan de deelzaak of vervolgzaak.</t>
  </si>
  <si>
    <t>W07</t>
  </si>
  <si>
    <t>De Oplossing ondersteunt het zoeken in zaken van een specifiek Locatieobject.</t>
  </si>
  <si>
    <t>W08</t>
  </si>
  <si>
    <t>De Oplossing ondersteunt het vanuit de zaak publiceren op de website van Opdrachtgever:
- Inclusief begeleidende tekst die als kenmerk in de zaak is opgenomen.
- Inclusief documenten, die worden geselecteerd voor publicatie op basis van document type.
- Publicatie wordt geëffectueerd op in de zaak opgenomen publicatie datum.
- Eenmaal gepubliceerd, kan de publicatie ook weer verwijderd worden door een daarvoor geautoriseerde gebruiker.</t>
  </si>
  <si>
    <t>W09</t>
  </si>
  <si>
    <t>De Oplossing ondersteunt het versturen van een mail (nieuwe mail of forward van ontvangen mail) van buiten het zaaksysteem (bijvoorbeeld vanuit Outlook) naar een zaak:
- Mail wordt geadresseerd aan het zaaksysteem.
- De zaak wordt geïdentificeerd door bijvoorbeeld het zaaknummer op te nemen in het onderwerp.
- De mail wordt als nieuwe ontvangen document opgeslagen in het zaakdossier van de betreffende zaak.
- De zaakidentificatie moet eenvoudig, niet gevoelig voor fouten, kunnen worden toegevoegd door de opsteller van de mail.</t>
  </si>
  <si>
    <t>W10</t>
  </si>
  <si>
    <t>De Oplossing ondersteunt in het vastleggen van notities in de zaak, relevant voor bijvoorbeeld een vervolg- of deelzaak, via een notitie invoerveld dat als instrument vanuit de zaak kan worden aangeroepen.</t>
  </si>
  <si>
    <t>W11</t>
  </si>
  <si>
    <t>W12</t>
  </si>
  <si>
    <t>De Oplossing ondersteunt de MS365 functie voor het tegelijkertijd samenwerken aan documenten, voor documenten die zijn opgeslagen in zaakdossiers en worden geopend vanuit de Oplossing.</t>
  </si>
  <si>
    <t>W13</t>
  </si>
  <si>
    <t>W14</t>
  </si>
  <si>
    <t>Indien attribuut DOORLOOPTIJD op niveau PRODUCT/DIENST en op niveau ZAAKTYPE is gedefinieerd, is DOORLOOPTIJD BEHANDELING op niveau PRODUCT/DIENST leidend voor een zaak.</t>
  </si>
  <si>
    <t>W15</t>
  </si>
  <si>
    <t xml:space="preserve">De Oplossing ondersteunt het automatisch versturen van een mail met ontvangstbevestiging of ander bericht, op basis van een statusovergang van de zaak en de waarde van kenmerken. </t>
  </si>
  <si>
    <t>W16</t>
  </si>
  <si>
    <t>De Oplossing ondersteunt het automatisch aanmaken van een vervolgzaak op basis van het resultaat of ander kenmerk van een zaak. Relevante informatie wordt automatisch overgenomen uit de aanleidende zaak.</t>
  </si>
  <si>
    <t>W17</t>
  </si>
  <si>
    <t>Bij het afronden van een deelzaak of een taak (instrument) ondersteunt de Oplossing een notificatie hiervan in de hoofdzaak.</t>
  </si>
  <si>
    <t>W18</t>
  </si>
  <si>
    <t>Per zaak kunnen meerdere attributen van het type PRODUCT/DIENST worden geselecteerd.</t>
  </si>
  <si>
    <t>W19</t>
  </si>
  <si>
    <t>Voor het behandelen van zaken heeft de behandelaar de mogelijkheid om een zaak voortijdig te beëindigen, met als achtergrond:
- Zaak ingetrokken.
- Administratieve fout.
De zaak wordt voortijdig afgesloten met mogelijkheid tot kennisgeving aan betrokkenen via notificatie in het systeem of per e-mail, die automatisch wordt verstuurd vanuit het Zaaksysteem. Het bijbehorende resultaat wordt toegewezen aan de zaak.</t>
  </si>
  <si>
    <t>W20</t>
  </si>
  <si>
    <t>De Oplossing geeft een compleet overzicht voor een Locatieobject: kenmerken van het Locatieobject, lopende zaken, overtredingen, geografie.
- Dit overzicht is door een gebruiker op te roepen vanuit, en wordt getoond in, het Zaaksysteem.
- Voor verdieping kan gebruiker doorklikken naar de inhoud van zaken en overtredingen.</t>
  </si>
  <si>
    <t>W21</t>
  </si>
  <si>
    <t>De Oplossing ondersteunt het relateren van objecten uit het Locatiedomein aan andere objecten uit het Locatiedomein. Dit wordt ondersteund voor zowel het relateren van objecten van een verschillend objecttype, als voor objecten van hetzelfde objecttype.</t>
  </si>
  <si>
    <t>W22</t>
  </si>
  <si>
    <t>De geografische functie van de Oplossing ondersteunt het intekenen van de geografie van een Locatieobject:
- Zowel een punt als polygoon kan worden ingetekend.
- De geografie wordt automatisch opgeslagen bij het betreffende Locatieobject in het Locatiedomein.</t>
  </si>
  <si>
    <t>W23</t>
  </si>
  <si>
    <t>De Oplossing ondersteunt in het bevragen van verplichte basisregistraties (zie bijlage B), en het automatisch invullen van attributen in het Locatiedomein en het Zaakdomein op basis van de uitkomst. Attributen die automatisch worden gevuld kunnen worden geblokkeerd voor handmatig wijzigen.</t>
  </si>
  <si>
    <t>W24</t>
  </si>
  <si>
    <t>De Oplossing is in staat om de geometrie (polygoon) van een Locatieobject vast te leggen.</t>
  </si>
  <si>
    <t>W25</t>
  </si>
  <si>
    <t>Metadata kan automatisch worden toegewezen aan documenten, op basis van toewijzingsregels die door een geautoriseerd gebruiker worden ingericht en beheerd.</t>
  </si>
  <si>
    <t>W26</t>
  </si>
  <si>
    <t>Bij het openen van een PDF vanuit de Oplossing, gebruikt de Oplossing de voorkeursapplicatie die is ingesteld door de gebruik in zijn werkomgeving. In het geval van Bluebeam als voorkeurs applicatie, worden wijzigingen aan het document automatisch opgeslagen in het zaakdossier, als nieuwe versie van het document.</t>
  </si>
  <si>
    <t>W27</t>
  </si>
  <si>
    <t>De Oplossing ondersteunt het koppelen van een fotobestand uit een zaakdossier aan een Bevinding object in het Locatiedomein.</t>
  </si>
  <si>
    <t>W28</t>
  </si>
  <si>
    <t>De Oplossing beschikt over een sorteer functie op de volgende onderdelen:
- Documenten in het zaakdossier.
- Zoekresultaat in het Documentdomein.
- Zoekresultaat in het Locatiedomein.
- Zoekresultaat in het Zaakdomein.
- Werkvoorraad.
Deze onderdelen kunnen worden gesorteerd op specifieke kenmerken die betrekking hebben op de onderdelen, bijvoorbeeld documenttype, objecttype, adres, zaaktype, aanmaak datum, besluitdatum, zaakstatus, resultaat, thema. Sorteren op datum resulteert in chronologische weergave, sorteren op overige kenmerken resulteert in alfabetische weergave.</t>
  </si>
  <si>
    <t>W29</t>
  </si>
  <si>
    <t xml:space="preserve">De Oplossing ondersteunt het opstellen en onderhouden van standaard vragen door een geautoriseerde Gebruiker van Opdrachtgever:
- Standaard vragen worden als Toezichtvraag object opgeslagen in het Locatiedomein (zie bijlage C). </t>
  </si>
  <si>
    <t>W30</t>
  </si>
  <si>
    <t>De Oplossing ondersteunt het opstellen en onderhouden van meerdere standaard vragenlijsten door een geautoriseerde Gebruiker van Opdrachtgever, bijvoorbeeld op basis van de gebruiksfunctie van het Locatieobject:
- Standaard vragenlijsten worden als Checklist template object opgeslagen in het Locatiedomein (zie bijlage C).
- Standaard vragenlijsten worden opgebouwd door Toezichtvraag objecten te relateren aan het Checklist template object (zie bijlage C).
- Per standaard vragenlijst kan de volgorde waarin standaard vragen worden gepresenteerd aan de toezichthouder bij het afhandelen van de vragenlijst, door de opsteller van de standaard vragenlijst worden ingesteld.
- Een Toezichtvraag object kan worden gerelateerd aan meerdere Checklist template objecten (zie bijlage C).</t>
  </si>
  <si>
    <t>W31</t>
  </si>
  <si>
    <t>Standaard vragen die zijn toegewezen aan een specifieke standaard vragenlijst, kunnen tijdelijk uit worden gezet (on hold) voor die specifieke standaard vragenlijst:
- De vraag is dan nog steeds onderdeel van de vragenlijst, maar voor die specifieke vragenlijst niet zichtbaar voor de toezichthouder tijdens een inspectie.
- Deze setting heeft geen invloed op andere standaard vragenlijsten waar dezelfde standaard vraag aan is gerelateerd.
- In de Bevinding objecten die worden opgeslagen is duidelijk dat vragen die zijn uitgezet voor inspectie, niet zijn behandeld.</t>
  </si>
  <si>
    <t>W32</t>
  </si>
  <si>
    <t>Voor het uitvoeren van een inspectie worden één of meerdere standaard vragenlijsten afgehandeld in een toezicht zaak:
- De standaard vragenlijsten worden geselecteerd vanuit de toezicht zaak.
- Per geselecteerde standaard vragenlijst wordt een Checklist afname object aangemaakt in het Locatiedomein (zie bijlage C).
- Het Checklist afname object wordt gerelateerd aan de toezicht zaak, aan het Locatieobject, en aan het Checklist template object (zie bijlage C).</t>
  </si>
  <si>
    <t>W33</t>
  </si>
  <si>
    <t>Voor het afhandelen van een standaard vragenlijst worden de standaard vragen van deze vragenlijst in één scroll-baar overzicht gepresenteerd aan de toezichthouder die de inspectie uitvoert:
- Dit overzicht toont de standaard vragen, gerangschikt onder elkaar, één vraag per regel van het overzicht, met volgorde van vragen die is ingesteld voor de standaard vragenlijst.
- In dat overzicht kan per vraag worden aangegeven of er een overtreding is geconstateerd, ja/nee.
- Ongeacht of er een overtreding is geconstateerd kan de toezichthouder per vraag een waarneming, een toelichting en foto's toevoegen aan de bevinding.</t>
  </si>
  <si>
    <t>W34</t>
  </si>
  <si>
    <t>Voor elke vraag die onderdeel is van een Checklist afname wordt een Bevinding opject aangemaakt in het Locatiedomein (zie bijlage C):
- Het Bevinding objecten wordt gerelateerd aan de toezicht zaak, aan het Locatieobject, aan de Toezichtvraag object, en aan de Checklist afname object (zie bijlage C).</t>
  </si>
  <si>
    <t>W35</t>
  </si>
  <si>
    <t>De Oplossing ondersteunt een zelfscan functie waarbij bedrijven zelf de vragenlijst invullen:
- De zelfscan wordt als onderdeel van een zaak afgehandeld.
- De zelfscan betreft een standaard vragenlijst die is gedefinieerd in het Zaaksysteem.
- Alle standaard vragenlijsten zijn beschikbaar voor de selfscan functie.
- Eén zelfscan betreft één standaard vragenlijst.
- De zelfscan wordt per mail verstuurd naar het bedrijf, met een weblink naar een webformulier waar de zelfscan wordt uitgevoerd.
- De Oplossing stuurt automatisch een herinnering als de zelfscan niet tijdig wordt ingevuld.
- De ingevulde zelfscan wordt automatisch verwerkt in het bevindingen register van het Zaaksysteem.</t>
  </si>
  <si>
    <t>W36</t>
  </si>
  <si>
    <t>De Oplossing beschikt over een filter functie op de volgende onderdelen:
- Documenten in het zaakdossier.
- Zoekresultaat in het Documentdomein.
- Zoekresultaat in het Locatiedomein.
- Zoekresultaat in het Zaakdomein.
- Werkvoorraad.
Deze onderdelen kunnen worden gefilterd op specifieke kenmerken die betrekking hebben op de onderdelen, bijvoorbeeld documenttype, objecttype, adres, zaaktype, aanmaak datum, besluitdatum, zaakstatus, resultaat, thema.</t>
  </si>
  <si>
    <t>W37</t>
  </si>
  <si>
    <t>De Oplossing ondersteunt het opnemen van Opdrachtgever specifieke tekstuele ondersteuning voor het gebruik van de Oplossing, op plaatsen waar dat relevant is voor gebruikers, waaronder:
- Werkinstructies voor het afhandelen van de status van een zaak.
- Uitleg over het gebruik van kenmerken in het Zaakdomein en het Locatiedomein.</t>
  </si>
  <si>
    <t>W38</t>
  </si>
  <si>
    <t>De Oplossing ondersteunt een drag-and-drop functie voor het toevoegen van documenten aan het zaakdossier. Deze functionaliteit werk ook voor het rechtstreeks van Outlook toevoegen van mails met bijlagen aan het zaakdossier.</t>
  </si>
  <si>
    <t>W39</t>
  </si>
  <si>
    <t>De Oplossing ondersteunt de landelijke handhavingstrategie voor toezicht en handhaving, zoals bijgevoegd in de aanbestedingsstukken. De volgende onderdelen zijn hierbij standaard functionaliteit van de Oplossing:
a. Gebruiker kan in een toezichtzaak het gedrag van de overtreder vastleggen (waarden A/B/C/D), en hierbij een motivatie vastleggen.
b. Gebruiker kan in een toezichtzaak per overtreding, ernst van de overtreding vastleggen (waarden 1/2/3/4), en hierbij een motivatie vastleggen.
c. Gebruiker kan in een toezichtzaak per overtreding, een correctie vastleggen voor zowel het gedrag als de ernst van de overtreding (-1/0/+1), en hierbij een motivatie vastleggen.
d. Op basis van de ernst, gedrag, correctie wordt de sanctie automatisch bepaald, zwaarst wegende overtreding is leidend.
e. De uitkomst kan ter toetsing en fiattering worden voorgelegd aan andere gebruikers.
f. Op basis van de uitkomst worden automatisch relevante vervolgzaken aangemaakt.
g. De sanctie wordt automatisch vastgelegd in het locatiedomein voor het bewuste Locatieobject.</t>
  </si>
  <si>
    <t>W40</t>
  </si>
  <si>
    <t>Gebruikers kunnen zelf hun startscherm aanpassen aan voor hun functie relevante instrumenten en overzichten. De aanpassingen worden automatisch bewaard en bij een volgende inlogsessie toegepast.</t>
  </si>
  <si>
    <t>W41a</t>
  </si>
  <si>
    <t>Binnen de zoekfunctie van de Oplossing wordt de gebruiker ondersteunt in de manier van zoeken, bijvoorbeeld met gebruik van suggesties, fuzzy search etc.</t>
  </si>
  <si>
    <t>W41b</t>
  </si>
  <si>
    <t>De Oplossing beschikt over een 'full text search' functie op documenten in het Zaaksysteem. De zoekfunctie zoekt ook in bijlagen van e-mails.</t>
  </si>
  <si>
    <t>W42</t>
  </si>
  <si>
    <t>De Oplossing heeft een geografische functie waarmee objecten uit het locatiedomein, maar ook zaken, als punt of polygoon worden getoond op een geografische kaart. Getoonde objecten en zaken kunnen hierbij worden opgevraagd door deze aan te klikken op de geografische kaart (volgens WFS standaard).</t>
  </si>
  <si>
    <t>W43</t>
  </si>
  <si>
    <t>De Oplossing ondersteunt verplichte invulvelden, niet verplichte invulvelden en het blokkeren voor wijzigen van vooringevulde invulvelden.</t>
  </si>
  <si>
    <t>W44</t>
  </si>
  <si>
    <t>De Oplossing ondersteunt directe toegang tot specifieke objecten en zaken, met een URL van buiten de applicatie. Deze functie is beschikbaar voor alle zaaktypen en voor alle objecttypen.</t>
  </si>
  <si>
    <t>W45</t>
  </si>
  <si>
    <t>De Oplossing ondersteunt toegankelijkheidsvoorzieningen voor gebruikers met een gezichtsbeperking of kleurenblindheid, volgens de webrichtlijnen versie 2 van het W3C.</t>
  </si>
  <si>
    <t>W46</t>
  </si>
  <si>
    <t>De Oplossing is beschikbaar op de mobiele telefoon (IOS en Android), waarbij de Oplossing zich aanpast (schaalt) naar het device waarop het wordt gebruikt.</t>
  </si>
  <si>
    <t>W47</t>
  </si>
  <si>
    <t>De Oplossing maakt voor de gebruiker zichtbaar onderscheid tussen verplichte invulvelden, niet verplichte invulvelden en velden die geblokkeerd zijn voor wijzigen.</t>
  </si>
  <si>
    <t>W48</t>
  </si>
  <si>
    <t xml:space="preserve">De Oplossing ondersteunt het gebruik van standaard toets combinaties voor functies als kopiëren en plakken van tekst. </t>
  </si>
  <si>
    <t>W49</t>
  </si>
  <si>
    <t>Zoekfilters en -voorkeuren kunnen door een gebruiker worden opgeslagen voor eigen gebruik op een later moment.</t>
  </si>
  <si>
    <t>W50</t>
  </si>
  <si>
    <t>Voor het opstellen van een mail die vanuit de applicatie wordt verstuurd, ondersteunt de Oplossing het opmaken van tekst, waaronder:
- Vetgedrukt en cursief.
- Bullet en genummerde lijsten.</t>
  </si>
  <si>
    <t>W51</t>
  </si>
  <si>
    <t xml:space="preserve">Voor het opstellen van een mail die vanuit de applicatie wordt verstuurd, ondersteunt de Oplossing het opnemen van een afbeelding in de tekst van de mail (niet als attachment). </t>
  </si>
  <si>
    <t>W52</t>
  </si>
  <si>
    <t>De MS365 functie voor samenwerken aan documenten is ook beschikbaar voor samenwerken met ketenpartners, die geen gebruikersaccount hebben voor het zaaksyseem. Authenticatie wordt in dit geval verzorgd middels de MS365 authenticatie voor het delen van documenten.</t>
  </si>
  <si>
    <t>W53</t>
  </si>
  <si>
    <t>De Oplossing kan documenten voorzien van een rechtsgeldige elektronische ondertekening.</t>
  </si>
  <si>
    <t>W54</t>
  </si>
  <si>
    <t>De Oplossing heeft een centrale functie voor functioneel beheerders om gegevensuitwisseling (in- en uitgaande koppelberichten) te monitoren. Hierbij is het ook mogelijk om foute berichten te herstellen en opnieuw te versturen / ontvangen.</t>
  </si>
  <si>
    <t>W55</t>
  </si>
  <si>
    <t>Oplossing voldoet aan de aanbevolen standaarden van het Forum Standaardisatie.</t>
  </si>
  <si>
    <t>W56</t>
  </si>
  <si>
    <t xml:space="preserve">De Oplossing gebruikt voor gebruikers begrijpelijke foutmeldingen. </t>
  </si>
  <si>
    <t>W57</t>
  </si>
  <si>
    <t>W58</t>
  </si>
  <si>
    <t>De Oplossing is in staat om bulk mutaties door te voeren op metadata en kenmerken, op basis van een gestructureerd formaat (bijvoorbeeld csv). Bulk mutaties kunnen worden uitgevoerd door een geautoriseerde gebruiker van de opdrachtgever.</t>
  </si>
  <si>
    <t>W59</t>
  </si>
  <si>
    <t>De elektronische ondertekening is beschikbaar voor ondertekening door externe partijen, voor het ondertekenen van documenten in het zaakdossier.
- De externe partij wordt gevraagd voor ondertekening via een portaalfunctie.
- Het ondertekende document wordt automatisch opgeslagen in het zaakdossier.</t>
  </si>
  <si>
    <t>Consultancy</t>
  </si>
  <si>
    <t>Bodem</t>
  </si>
  <si>
    <t>Plafond</t>
  </si>
  <si>
    <t>Tarief)*</t>
  </si>
  <si>
    <t>Toelichting</t>
  </si>
  <si>
    <t>Consultancy tarief per uur</t>
  </si>
  <si>
    <t>Geldig voor de looptijd van de Overeenkomst.</t>
  </si>
  <si>
    <t>Licentiekosten</t>
  </si>
  <si>
    <t>Licentiekosten Raadplegende gebruiker, per gebruiker, per maand</t>
  </si>
  <si>
    <t>Geen licentiekosten voor Raadplegende gebruikers)**.</t>
  </si>
  <si>
    <t>Licentiekosten Gebruiker (niet zijnde Raadplegende gebruiker), per gebruiker per maand</t>
  </si>
  <si>
    <t>Licentiekosten voor gebruikers die wijzigingen kunnen aanbrengen in het systeem.</t>
  </si>
  <si>
    <t>Aanvullende exploitatiekosten</t>
  </si>
  <si>
    <t>Kosten Test omgeving, per jaar</t>
  </si>
  <si>
    <t>Vaste kosten per jaar. Prijsopgave geldt tevens voor een optionele Aanvullende omgeving.</t>
  </si>
  <si>
    <t>Overige exploitatiekosten, per jaar</t>
  </si>
  <si>
    <t>Vaste kosten per jaar.</t>
  </si>
  <si>
    <t>Overzicht</t>
  </si>
  <si>
    <t>Kosten</t>
  </si>
  <si>
    <t>Maximale projectkosten leverancier</t>
  </si>
  <si>
    <t>-</t>
  </si>
  <si>
    <t>Exploitatiekosten leverancier, per jaar</t>
  </si>
  <si>
    <t>Prijsopgave buiten de bandbreedte voor jaarlijkse exploitatiekosten, wordt uitgesloten van de aanbesteding.</t>
  </si>
  <si>
    <t>)** Een Gebruiker die beperkt is tot het raadplegen van Data in de Applicatie. Deze Gebruiker is geautoriseerd voor lezen en niet voor het aanbrengen van wijzigingen in de Data.</t>
  </si>
  <si>
    <t xml:space="preserve">Omschrijving kostenpost projectkosten
</t>
  </si>
  <si>
    <t xml:space="preserve">Maximale aantal uren </t>
  </si>
  <si>
    <t>Maximale
kosten, excl. BTW</t>
  </si>
  <si>
    <t xml:space="preserve">Toelichting
</t>
  </si>
  <si>
    <t>Technische oplevering</t>
  </si>
  <si>
    <t>n.v.t.</t>
  </si>
  <si>
    <t>Standaard koppelingen</t>
  </si>
  <si>
    <t>Maatwerk koppelingen</t>
  </si>
  <si>
    <t>Consultancy functionele inrichting</t>
  </si>
  <si>
    <t>Datamigratie</t>
  </si>
  <si>
    <t>Opleiden 4 FB-ers</t>
  </si>
  <si>
    <t>Opleiden 20 Key users</t>
  </si>
  <si>
    <t>Documentatie</t>
  </si>
  <si>
    <t>Overige projectkosten</t>
  </si>
  <si>
    <t>Exploitatiekosten leverancier</t>
  </si>
  <si>
    <t>Aantal</t>
  </si>
  <si>
    <t>Kosten/jaar,
exclusief BTW</t>
  </si>
  <si>
    <t>Licentiekosten Raadplegende gebruikers</t>
  </si>
  <si>
    <t>Geen licentiekosten voor Raadplegende gebruiker.</t>
  </si>
  <si>
    <t>Licentiekosten Gebruikers, anders dan Raadplegende gebruikers)*</t>
  </si>
  <si>
    <t>Test omgeving</t>
  </si>
  <si>
    <t>Meerwerk)**</t>
  </si>
  <si>
    <t>Overige kosten leverancier</t>
  </si>
  <si>
    <t>Totale jaarlijkse kosten leverancier</t>
  </si>
  <si>
    <t>)* Werkelijke kosten worden bepaald op basis van nacalculatie, per maand worden licentiekosten in rekening gebracht voor Gebruikers (anders dan Raadplegende gebruikers) die in de bewuste maand minimaal één keer hebben ingelogd.</t>
  </si>
  <si>
    <t>)** Werkelijke kosten worden bepaald op basis van nacalculatie, alleen de uren die zijn gebruikt als meerwerk kunnen in rekening worden gebracht.</t>
  </si>
  <si>
    <t>Tabblad</t>
  </si>
  <si>
    <t xml:space="preserve">Invulinstructie invulformulier </t>
  </si>
  <si>
    <t>0. Gunningsmatrix</t>
  </si>
  <si>
    <t>De Gunningsmatrix geeft een berekening van de totaalscore van inschrijver. De definitieve score wordt bepaald door de beoordelingscommissie, op basis van de verificatie van eisen en wensen. Zie het Beschrijvend document voor het beoordelingsproces.</t>
  </si>
  <si>
    <t>1. Eisen</t>
  </si>
  <si>
    <t>Geef in kolom E, voor elke geformuleerde eis, aan of de oplossing voldoet. Mogelijke invulwaarden:
          - Ja.
          - Nee.
Het peilmoment dat de oplossing moet voldoen is per eis duidelijk aangegeven:
          - Bij inschrijving.
          - Bij technische acceptatie.
          - Bij livegang.
          - 3 maanden na schriftelijke aanvraag van een optioneel verplichte koppeling.
Voldoet een eis niet, dat betekent een knock-out voor de aanbesteding. Kolom G geeft aan of de eis onderdeel zal uitmaken van een eventuele verificatie van de oplossing.</t>
  </si>
  <si>
    <t>2. Wensen</t>
  </si>
  <si>
    <t>Geef in kolom E, voor elke geformuleerde wens, aan of de oplossing voldoet. Mogelijke invulwaarden:
          - Bij inschrijving.
          - Bij livegang.
          - Niet.
Op basis van de waarde wordt automatisch de initiële score berekend (kolom F). Zie het Beschrijvend document voor een toelichting op de scoringsmethode voor wensen. Kolom G geeft aan of de wens onderdeel zal uitmaken van een eventuele verificatie van de oplossing.</t>
  </si>
  <si>
    <t>3. Prijsopgave</t>
  </si>
  <si>
    <t>4. Projectkosten</t>
  </si>
  <si>
    <t>De projectkosten worden automatisch berekend op basis van de prijsopgave in tabblad 3. Tabblad 4 geeft per kostenpost van het implementatieproject de maximale kosten die Opdrachtnemer in rekening mag brengen voor die kostenpost. Voor elke kostenpost geldt dat alleen de werkelijke kosten in rekening worden gebracht, op basis van nacalculatie, met een maximum zoals vermeld in kolom Maximale kosten.
Voor de kostenposten Technische oplevering en Overige projectkosten geldt een absoluut maximum voor de kosten, voor de overige kostenposten geldt per kostenpost een maximaal aantal uren dat in rekening kan worden gebracht voor die kostenpost, tegen het consultancy tarief uit de prijsopgave in tabblad 3.</t>
  </si>
  <si>
    <t>5. Exploitatiekosten</t>
  </si>
  <si>
    <r>
      <t xml:space="preserve">De Oplossing ondersteunt zaakgericht werken volgens het Informatiemodel Zaken (RGBZ) van de GEMMA, versie 1.0 of hoger.
</t>
    </r>
    <r>
      <rPr>
        <b/>
        <sz val="11"/>
        <color rgb="FFFF0000"/>
        <rFont val="Calibri (Hoofdtekst)"/>
      </rPr>
      <t>Eis wordt ondersteund bij inschrijving.</t>
    </r>
  </si>
  <si>
    <r>
      <t xml:space="preserve">De Oplossing ondersteunt zaakgericht werken volgens Informatiemodel Zaaktypecatalogus 2 (ImZTC2) van de GEMMA, versie 2.1 of hoger.
</t>
    </r>
    <r>
      <rPr>
        <b/>
        <sz val="11"/>
        <color rgb="FFFF0000"/>
        <rFont val="Calibri (Hoofdtekst)"/>
      </rPr>
      <t>Eis wordt ondersteund bij inschrijving.</t>
    </r>
  </si>
  <si>
    <r>
      <t xml:space="preserve">De Oplossing ondersteunt CHECKLISTITEM als attribuut van objecttype STATUSTYPE, zoals beschreven in ImZTC2, versie 2.1 of hoger.
</t>
    </r>
    <r>
      <rPr>
        <b/>
        <sz val="11"/>
        <color rgb="FFFF0000"/>
        <rFont val="Calibri (Hoofdtekst)"/>
      </rPr>
      <t>Eis wordt ondersteund bij inschrijving.</t>
    </r>
  </si>
  <si>
    <r>
      <t xml:space="preserve">De Oplossing ondersteunt PRODUCT/DIENST als groepsattribuut van objecttype ZAAKTYPE, zoals beschreven in ImZTC2, versie 2.1 of hoger.
</t>
    </r>
    <r>
      <rPr>
        <b/>
        <sz val="11"/>
        <color rgb="FFFF0000"/>
        <rFont val="Calibri (Hoofdtekst)"/>
      </rPr>
      <t>Eis wordt ondersteund bij inschrijving.</t>
    </r>
  </si>
  <si>
    <r>
      <t xml:space="preserve">De Oplossing ondersteunt het inrichten van eigen zaaktypen door Opdrachtgever, binnen de mogelijkheden die het ImZTC2 biedt.
</t>
    </r>
    <r>
      <rPr>
        <b/>
        <sz val="11"/>
        <color rgb="FFFF0000"/>
        <rFont val="Calibri (Hoofdtekst)"/>
      </rPr>
      <t>Eis wordt ondersteund bij inschrijving.</t>
    </r>
  </si>
  <si>
    <r>
      <t xml:space="preserve">De Oplossing ondersteunt het aanpassen van de standaard set van zaaktypes door opdrachtgever, op alle attributen uit het ImZTC2, door een geautoriseerde gebruiker.
</t>
    </r>
    <r>
      <rPr>
        <b/>
        <sz val="11"/>
        <color rgb="FFFF0000"/>
        <rFont val="Calibri"/>
        <family val="2"/>
        <scheme val="minor"/>
      </rPr>
      <t>E</t>
    </r>
    <r>
      <rPr>
        <b/>
        <sz val="11"/>
        <color rgb="FFFF0000"/>
        <rFont val="Calibri (Hoofdtekst)"/>
      </rPr>
      <t>is wordt ondersteund bij inschrijving.</t>
    </r>
  </si>
  <si>
    <r>
      <t xml:space="preserve">Onder objecttype EIGENSCHAP, zoals beschreven in ImZTC2, kunnen tenminste 25 EIGENSCHAPPEN per zaaktype vrij worden gedefinieerd.
</t>
    </r>
    <r>
      <rPr>
        <b/>
        <sz val="11"/>
        <color rgb="FFFF0000"/>
        <rFont val="Calibri (Hoofdtekst)"/>
      </rPr>
      <t>Eis wordt ondersteund bij inschrijving.</t>
    </r>
  </si>
  <si>
    <t>Aanvullend op de beschrijving in ImZTC2, ondersteunt de Oplossing het attribuut DOORLOOPTIJD BEHANDELING als onderdeel van groepsattribuut PRODUCT/DIENST, met definitie gelijk aan DOORLOOPTIJD BEHANDELING als attribuut van ZAAKTYPE, echter met kardinaliteit 0-1.</t>
  </si>
  <si>
    <t>De Oplossing ondersteunt het plannen van zaken met een startdatum in de toekomst. Zaken met een startdatum in de toekomst kunnen worden uitgefilterd (niet zichtbaar gemaakt) in de werkvoorraad.</t>
  </si>
  <si>
    <r>
      <t xml:space="preserve">De Oplossing ondersteunt het opslaan, raadplegen en bewerken van bestanden met een bestandsgrootte tot 1GB.
</t>
    </r>
    <r>
      <rPr>
        <b/>
        <sz val="11"/>
        <color rgb="FFFF0000"/>
        <rFont val="Calibri (Hoofdtekst)"/>
      </rPr>
      <t>Eis wordt ondersteund bij inschrijving.</t>
    </r>
  </si>
  <si>
    <r>
      <t xml:space="preserve">De Oplossing ondersteunt het aanmaken en publiceren van webformulieren:
- Op basis van een ingestuurd webformulier wordt automatisch een zaak aangemaakt in de applicatie, inclusief bijbehorende attributen en documenten die worden overgenomen van het webformulier.
- Deze webformulieren kunnen worden ingericht en beheerd voor alle zaaktypen, door een geautoriseerde Gebruiker van Opdrachtgever.
</t>
    </r>
    <r>
      <rPr>
        <b/>
        <sz val="11"/>
        <color rgb="FFFF0000"/>
        <rFont val="Calibri (Hoofdtekst)"/>
      </rPr>
      <t>Eis wordt ondersteund bij inschrijving.</t>
    </r>
  </si>
  <si>
    <r>
      <t xml:space="preserve">Voor het behandelen van zaken en taken heeft de behandelaar de beschikking over het instrument:
- Collegiale toets
Dit instrument kan als taak worden toegewezen aan een gebruiker. Relevante documenten uit de zaak kunnen worden gekoppeld aan de taak en de taak kan worden voorzien van schriftelijke instructie en een reactie. De taak wordt toegevoegd aan de werkvoorraad van de toegewezen behandelaar of behandelgroep.
</t>
    </r>
    <r>
      <rPr>
        <b/>
        <sz val="11"/>
        <color rgb="FFFF0000"/>
        <rFont val="Calibri (Hoofdtekst)"/>
      </rPr>
      <t>Eis wordt ondersteund bij inschrijving.</t>
    </r>
  </si>
  <si>
    <t>)* De definitieve score wordt bepaald door de beoordelingscommissie, zie het Beschrijvend document voor het beoordelingsproces.</t>
  </si>
  <si>
    <t>Op basis van prijsopgave consultancy tarief. Zie tabblad '4. Projectkosten' voor een toelichting.</t>
  </si>
  <si>
    <t>Inschrijver wordt gevraagd om een prijsopgave in te vullen voor 4 onderdelen:
          - Consultancy tarief.
          - Licentiekosten Gebruiker (niet zijnde Raadplegende gebruiker).
          - Kosten Test-omgeving.
          - Overige exploitatiekosten.
Voor elk onderdeel geldt een bandbreedte waar de inschrijving binnen moet blijven, zie hiervoor kolommen Bodem en Plafond. Een prijsopgave buiten de bandbreedte voor dat onderdeel, voor één of meer onderdelen, leidt tot uitsluiting.</t>
  </si>
  <si>
    <t>)* Voor elk onderdeel geldt een bandbreedte waar de inschrijving binnen moet blijven, zie hiervoor kolommen Bodem en Plafond. Een prijsopgave buiten de bandbreedte voor dat onderdeel, voor één of meer onderdelen, leidt tot uitsluiting. Tarieven zijn exlusief BTW en zijn geldig voor de looptijd van de Overeenkomst, met indexatie volgens Overeenkomst.</t>
  </si>
  <si>
    <t>Volgens prijsopgave licentiekosten Gebruiker in tabblad 3.</t>
  </si>
  <si>
    <t>Volgens prijsopgave in tabblad 3.</t>
  </si>
  <si>
    <t>Uren worden afgerekend tegen consultancy tarief uit prijsopgave in tabblad 3.</t>
  </si>
  <si>
    <t>Volgens prijsopgave overige exploitatiekosten in tabblad 3.</t>
  </si>
  <si>
    <t>- Per individuele kostenpost: Werkelijk gemaakte kosten worden afgerekend op basis van nacalculatie.
- Per individuele kostenpost: Kolom 'Maximale kosten' geeft de maximale kosten die in rekening kunnen worden gebracht.
- Per individuele kostenpost: Een ongebruikt budget t.o.v. de 'Maximale kosten' kan niet worden gebruikt voor een andere kostenpost.
- Uren worden afgerekend tegen consultancy tarief uit tabblad '3. Prijsopgave'.
- Prijzen zijn exclusief BTW.</t>
  </si>
  <si>
    <r>
      <t xml:space="preserve">De exploitatiekosten worden automatisch berekend op basis van de prijsopgave op tabblad 3. Tabblad 5 geeft een overzicht van de jaarlijkse exploitatiekosten:
- Voor de kostenposten Test-omgeving en Overige kosten leverancier geldt een vast tarief, volgens de prijsopgave in tabblad 5.
- Voor Raadplegende gebruikers worden geen kosten in rekening gebracht.
- Licentiekosten Gebruikers (anders dan Raadplegende gebruikers) worden afgerekend op basis van nacalculatie, volgens tarief in prijsopgave op tabblad 3. Per maand worden alleen Gebruikers (anders dan Raadplegende gebruikers) in rekening gebracht die in de bewuste maand minimaal één maal hebben ingelogd in de Oplossing. In het prijsblad worden de exploitatiekosten gebaseerd op 250 Gebruikers (anders dan Raadplegende gebruikers), het werkelijke aantal gebruikers in een maand kan hoger of lager uitvallen. Afrekening van de kosten is op basis van het werkelijke aantal Gebruikers (anders dan Raadplegende gebruikers).
- Meerwerk wordt afgerekend op basis van nacalculatie, volgens het consultancy tarief in de prijsopgave op tabblad 3. In het prijsblad worden de exploitatiekosten gebaseerd op 300 uur meerwerk per jaar, het werkelijke aantal uren meerwerk in een jaar kan hoger of lager uitvallen. Afrekening van de kosten is op basis van een goedgekeurde opdracht van Opdrachtgever en op basis van werkelijke aantal uren meerwerk.
</t>
    </r>
    <r>
      <rPr>
        <b/>
        <sz val="11"/>
        <color theme="1"/>
        <rFont val="Calibri"/>
        <family val="2"/>
        <scheme val="minor"/>
      </rPr>
      <t>- Inschrijver dient ervoor te zorgen dat alle kosten die samenhangen met de scope van dienstverlening uit het Beschrijvend document zijn meegenomen in de prijsopgave op tabblad 3. Buiten genoemde kostenposten mogen geen exploitatiekosten in rekening worden gebracht door Opdrachtnemer.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</si>
</sst>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
    <numFmt numFmtId="165" formatCode="&quot;€&quot;\ #,##0.00"/>
    <numFmt numFmtId="166" formatCode="00"/>
    <numFmt numFmtId="167" formatCode="0.0"/>
  </numFmts>
  <fonts count="3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b/>
      <sz val="14"/>
      <color theme="1"/>
      <name val="Calibri"/>
      <family val="2"/>
      <scheme val="minor"/>
    </font>
    <font>
      <b/>
      <sz val="14"/>
      <color theme="0"/>
      <name val="Calibri"/>
      <family val="2"/>
      <scheme val="minor"/>
    </font>
    <font>
      <b/>
      <sz val="12"/>
      <color rgb="FFFF0000"/>
      <name val="Calibri"/>
      <family val="2"/>
      <scheme val="minor"/>
    </font>
    <font>
      <i/>
      <sz val="12"/>
      <color theme="1"/>
      <name val="Calibri"/>
      <family val="2"/>
      <scheme val="minor"/>
    </font>
    <font>
      <sz val="11"/>
      <color theme="1"/>
      <name val="Calibri"/>
      <family val="2"/>
      <scheme val="minor"/>
    </font>
    <font>
      <sz val="11"/>
      <name val="Calibri"/>
      <family val="2"/>
      <scheme val="minor"/>
    </font>
    <font>
      <i/>
      <sz val="11"/>
      <name val="Calibri"/>
      <family val="2"/>
      <scheme val="minor"/>
    </font>
    <font>
      <b/>
      <sz val="11"/>
      <color rgb="FFFF0000"/>
      <name val="Calibri"/>
      <family val="2"/>
      <scheme val="minor"/>
    </font>
    <font>
      <b/>
      <sz val="11"/>
      <color theme="1"/>
      <name val="Calibri"/>
      <family val="2"/>
      <scheme val="minor"/>
    </font>
    <font>
      <b/>
      <sz val="12"/>
      <color theme="0"/>
      <name val="Calibri"/>
      <family val="2"/>
    </font>
    <font>
      <sz val="12"/>
      <color theme="1"/>
      <name val="Calibri"/>
      <family val="2"/>
    </font>
    <font>
      <sz val="12"/>
      <color rgb="FF24408F"/>
      <name val="Calibri"/>
      <family val="2"/>
    </font>
    <font>
      <sz val="12"/>
      <color rgb="FF00587D"/>
      <name val="Calibri"/>
      <family val="2"/>
    </font>
    <font>
      <b/>
      <sz val="12"/>
      <color rgb="FF00587D"/>
      <name val="Calibri"/>
      <family val="2"/>
    </font>
    <font>
      <b/>
      <sz val="11"/>
      <color theme="0"/>
      <name val="Calibri"/>
      <family val="2"/>
      <scheme val="minor"/>
    </font>
    <font>
      <sz val="12"/>
      <color theme="0"/>
      <name val="Calibri"/>
      <family val="2"/>
    </font>
    <font>
      <sz val="11"/>
      <color rgb="FF24408F"/>
      <name val="Calibri"/>
      <family val="2"/>
    </font>
    <font>
      <sz val="11"/>
      <name val="Calibri"/>
      <family val="2"/>
    </font>
    <font>
      <i/>
      <sz val="11"/>
      <name val="Calibri"/>
      <family val="2"/>
    </font>
    <font>
      <b/>
      <i/>
      <sz val="11"/>
      <name val="Calibri"/>
      <family val="2"/>
    </font>
    <font>
      <b/>
      <sz val="11"/>
      <color rgb="FF00587D"/>
      <name val="Calibri"/>
      <family val="2"/>
    </font>
    <font>
      <b/>
      <sz val="11"/>
      <color rgb="FFFF0000"/>
      <name val="Calibri (Hoofdtekst)"/>
    </font>
    <font>
      <b/>
      <sz val="11"/>
      <color rgb="FFFFC000"/>
      <name val="Calibri (Hoofdtekst)"/>
    </font>
    <font>
      <b/>
      <sz val="11"/>
      <color rgb="FF0070C0"/>
      <name val="Calibri (Hoofdtekst)"/>
    </font>
    <font>
      <b/>
      <sz val="11"/>
      <name val="Calibri"/>
      <family val="2"/>
      <scheme val="minor"/>
    </font>
  </fonts>
  <fills count="6">
    <fill>
      <patternFill patternType="none"/>
    </fill>
    <fill>
      <patternFill patternType="gray125"/>
    </fill>
    <fill>
      <patternFill patternType="solid">
        <fgColor rgb="FF00587D"/>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s>
  <borders count="28">
    <border>
      <left/>
      <right/>
      <top/>
      <bottom/>
      <diagonal/>
    </border>
    <border>
      <left style="thin">
        <color rgb="FF00587D"/>
      </left>
      <right style="thin">
        <color rgb="FF00587D"/>
      </right>
      <top style="thin">
        <color rgb="FF00587D"/>
      </top>
      <bottom style="thin">
        <color rgb="FF00587D"/>
      </bottom>
      <diagonal/>
    </border>
    <border>
      <left style="thin">
        <color rgb="FF00587D"/>
      </left>
      <right style="thin">
        <color rgb="FF00587D"/>
      </right>
      <top style="thin">
        <color rgb="FF00587D"/>
      </top>
      <bottom/>
      <diagonal/>
    </border>
    <border>
      <left style="thin">
        <color rgb="FF00587D"/>
      </left>
      <right style="thin">
        <color rgb="FF00587D"/>
      </right>
      <top/>
      <bottom/>
      <diagonal/>
    </border>
    <border>
      <left style="thin">
        <color rgb="FF00587D"/>
      </left>
      <right style="thin">
        <color rgb="FF00587D"/>
      </right>
      <top/>
      <bottom style="thin">
        <color rgb="FF00587D"/>
      </bottom>
      <diagonal/>
    </border>
    <border>
      <left/>
      <right/>
      <top style="thin">
        <color rgb="FF00587D"/>
      </top>
      <bottom/>
      <diagonal/>
    </border>
    <border>
      <left/>
      <right/>
      <top style="thin">
        <color rgb="FF00587D"/>
      </top>
      <bottom style="thin">
        <color rgb="FF00587D"/>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medium">
        <color rgb="FF00587D"/>
      </top>
      <bottom style="thin">
        <color theme="0" tint="-0.34998626667073579"/>
      </bottom>
      <diagonal/>
    </border>
    <border>
      <left style="thin">
        <color theme="0" tint="-0.34998626667073579"/>
      </left>
      <right style="thin">
        <color theme="0"/>
      </right>
      <top style="medium">
        <color rgb="FF00587D"/>
      </top>
      <bottom style="thin">
        <color theme="0" tint="-0.34998626667073579"/>
      </bottom>
      <diagonal/>
    </border>
    <border>
      <left style="thin">
        <color theme="0"/>
      </left>
      <right style="thin">
        <color theme="0" tint="-0.34998626667073579"/>
      </right>
      <top style="medium">
        <color rgb="FF00587D"/>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rgb="FF00587D"/>
      </left>
      <right/>
      <top style="thin">
        <color rgb="FF00587D"/>
      </top>
      <bottom style="thin">
        <color rgb="FF00587D"/>
      </bottom>
      <diagonal/>
    </border>
    <border>
      <left/>
      <right style="thin">
        <color rgb="FF00587D"/>
      </right>
      <top style="thin">
        <color rgb="FF00587D"/>
      </top>
      <bottom style="thin">
        <color rgb="FF00587D"/>
      </bottom>
      <diagonal/>
    </border>
    <border>
      <left style="medium">
        <color rgb="FF00587D"/>
      </left>
      <right style="medium">
        <color theme="4" tint="0.79998168889431442"/>
      </right>
      <top style="medium">
        <color rgb="FF00587D"/>
      </top>
      <bottom/>
      <diagonal/>
    </border>
    <border>
      <left style="medium">
        <color theme="4" tint="0.79998168889431442"/>
      </left>
      <right style="medium">
        <color theme="4" tint="0.79998168889431442"/>
      </right>
      <top style="medium">
        <color rgb="FF00587D"/>
      </top>
      <bottom/>
      <diagonal/>
    </border>
    <border>
      <left style="medium">
        <color theme="4" tint="0.79998168889431442"/>
      </left>
      <right style="medium">
        <color rgb="FF00587D"/>
      </right>
      <top style="medium">
        <color rgb="FF00587D"/>
      </top>
      <bottom/>
      <diagonal/>
    </border>
    <border>
      <left style="medium">
        <color rgb="FF00587D"/>
      </left>
      <right style="medium">
        <color theme="4" tint="0.79998168889431442"/>
      </right>
      <top/>
      <bottom/>
      <diagonal/>
    </border>
    <border>
      <left style="medium">
        <color theme="4" tint="0.79998168889431442"/>
      </left>
      <right style="medium">
        <color theme="4" tint="0.79998168889431442"/>
      </right>
      <top/>
      <bottom/>
      <diagonal/>
    </border>
    <border>
      <left style="medium">
        <color theme="4" tint="0.79998168889431442"/>
      </left>
      <right style="medium">
        <color rgb="FF00587D"/>
      </right>
      <top/>
      <bottom/>
      <diagonal/>
    </border>
    <border>
      <left style="medium">
        <color rgb="FF00587D"/>
      </left>
      <right/>
      <top/>
      <bottom/>
      <diagonal/>
    </border>
    <border>
      <left/>
      <right style="medium">
        <color rgb="FF00587D"/>
      </right>
      <top/>
      <bottom/>
      <diagonal/>
    </border>
    <border>
      <left style="medium">
        <color rgb="FF00587D"/>
      </left>
      <right/>
      <top/>
      <bottom style="medium">
        <color rgb="FF00587D"/>
      </bottom>
      <diagonal/>
    </border>
    <border>
      <left/>
      <right/>
      <top/>
      <bottom style="medium">
        <color rgb="FF00587D"/>
      </bottom>
      <diagonal/>
    </border>
    <border>
      <left/>
      <right style="medium">
        <color rgb="FF00587D"/>
      </right>
      <top/>
      <bottom style="medium">
        <color rgb="FF00587D"/>
      </bottom>
      <diagonal/>
    </border>
    <border>
      <left/>
      <right/>
      <top style="medium">
        <color rgb="FF00587D"/>
      </top>
      <bottom/>
      <diagonal/>
    </border>
    <border>
      <left/>
      <right/>
      <top style="thin">
        <color theme="4"/>
      </top>
      <bottom style="thin">
        <color theme="4"/>
      </bottom>
      <diagonal/>
    </border>
  </borders>
  <cellStyleXfs count="3">
    <xf numFmtId="0" fontId="0" fillId="0" borderId="0"/>
    <xf numFmtId="0" fontId="3" fillId="0" borderId="0"/>
    <xf numFmtId="9" fontId="9" fillId="0" borderId="0" applyFont="0" applyFill="0" applyBorder="0" applyAlignment="0" applyProtection="0"/>
  </cellStyleXfs>
  <cellXfs count="125">
    <xf numFmtId="0" fontId="0" fillId="0" borderId="0" xfId="0"/>
    <xf numFmtId="0" fontId="4" fillId="2" borderId="0" xfId="1" applyFont="1" applyFill="1" applyAlignment="1" applyProtection="1">
      <alignment horizontal="left" vertical="top" wrapText="1"/>
      <protection hidden="1"/>
    </xf>
    <xf numFmtId="0" fontId="4" fillId="2" borderId="0" xfId="1" applyFont="1" applyFill="1" applyAlignment="1" applyProtection="1">
      <alignment horizontal="center" vertical="top" wrapText="1"/>
      <protection hidden="1"/>
    </xf>
    <xf numFmtId="0" fontId="4" fillId="2" borderId="0" xfId="1" applyFont="1" applyFill="1" applyAlignment="1" applyProtection="1">
      <alignment vertical="top" wrapText="1"/>
      <protection hidden="1"/>
    </xf>
    <xf numFmtId="0" fontId="4" fillId="2" borderId="0" xfId="0" applyFont="1" applyFill="1" applyAlignment="1" applyProtection="1">
      <alignment horizontal="center" vertical="top" wrapText="1"/>
      <protection hidden="1"/>
    </xf>
    <xf numFmtId="0" fontId="9" fillId="0" borderId="0" xfId="1" applyFont="1" applyAlignment="1" applyProtection="1">
      <alignment vertical="top" wrapText="1"/>
      <protection hidden="1"/>
    </xf>
    <xf numFmtId="0" fontId="10" fillId="3" borderId="6" xfId="0" applyFont="1" applyFill="1" applyBorder="1" applyAlignment="1" applyProtection="1">
      <alignment horizontal="center" vertical="top" wrapText="1"/>
      <protection locked="0" hidden="1"/>
    </xf>
    <xf numFmtId="0" fontId="10" fillId="0" borderId="6" xfId="0" applyFont="1" applyBorder="1" applyAlignment="1" applyProtection="1">
      <alignment horizontal="center" vertical="top" wrapText="1"/>
      <protection hidden="1"/>
    </xf>
    <xf numFmtId="0" fontId="10" fillId="5" borderId="6" xfId="0" applyFont="1" applyFill="1" applyBorder="1" applyAlignment="1" applyProtection="1">
      <alignment horizontal="center" vertical="top" wrapText="1"/>
      <protection hidden="1"/>
    </xf>
    <xf numFmtId="0" fontId="10" fillId="0" borderId="0" xfId="1" applyFont="1" applyAlignment="1" applyProtection="1">
      <alignment horizontal="left" vertical="top" wrapText="1"/>
      <protection hidden="1"/>
    </xf>
    <xf numFmtId="0" fontId="10" fillId="0" borderId="0" xfId="1" applyFont="1" applyAlignment="1" applyProtection="1">
      <alignment horizontal="center" vertical="top" wrapText="1"/>
      <protection hidden="1"/>
    </xf>
    <xf numFmtId="0" fontId="10" fillId="0" borderId="0" xfId="1" applyFont="1" applyAlignment="1" applyProtection="1">
      <alignment vertical="top" wrapText="1"/>
      <protection hidden="1"/>
    </xf>
    <xf numFmtId="0" fontId="6" fillId="2" borderId="1" xfId="0" applyFont="1" applyFill="1" applyBorder="1" applyAlignment="1" applyProtection="1">
      <alignment vertical="center" wrapText="1"/>
      <protection hidden="1"/>
    </xf>
    <xf numFmtId="0" fontId="6" fillId="2" borderId="1" xfId="0" applyFont="1" applyFill="1" applyBorder="1" applyAlignment="1" applyProtection="1">
      <alignment horizontal="center" vertical="center" wrapText="1"/>
      <protection hidden="1"/>
    </xf>
    <xf numFmtId="0" fontId="3" fillId="0" borderId="0" xfId="0" applyFont="1" applyAlignment="1" applyProtection="1">
      <alignment vertical="center" wrapText="1"/>
      <protection hidden="1"/>
    </xf>
    <xf numFmtId="165" fontId="5" fillId="3" borderId="1" xfId="0" applyNumberFormat="1" applyFont="1" applyFill="1" applyBorder="1" applyAlignment="1" applyProtection="1">
      <alignment horizontal="right" vertical="center" wrapText="1" indent="2"/>
      <protection locked="0" hidden="1"/>
    </xf>
    <xf numFmtId="0" fontId="3" fillId="0" borderId="0" xfId="0" applyFont="1" applyAlignment="1" applyProtection="1">
      <alignment vertical="top" wrapText="1"/>
      <protection hidden="1"/>
    </xf>
    <xf numFmtId="165" fontId="5" fillId="4" borderId="1" xfId="0" applyNumberFormat="1" applyFont="1" applyFill="1" applyBorder="1" applyAlignment="1" applyProtection="1">
      <alignment horizontal="right" vertical="center" wrapText="1" indent="2"/>
      <protection hidden="1"/>
    </xf>
    <xf numFmtId="165" fontId="7" fillId="0" borderId="1" xfId="0" applyNumberFormat="1" applyFont="1" applyBorder="1" applyAlignment="1" applyProtection="1">
      <alignment horizontal="right" vertical="center" wrapText="1" indent="2"/>
      <protection hidden="1"/>
    </xf>
    <xf numFmtId="0" fontId="3" fillId="0" borderId="0" xfId="0" applyFont="1" applyAlignment="1" applyProtection="1">
      <alignment horizontal="center" vertical="top" wrapText="1"/>
      <protection hidden="1"/>
    </xf>
    <xf numFmtId="0" fontId="3" fillId="0" borderId="0" xfId="0" applyFont="1" applyAlignment="1" applyProtection="1">
      <alignment vertical="center"/>
      <protection hidden="1"/>
    </xf>
    <xf numFmtId="0" fontId="4" fillId="2" borderId="1" xfId="0" applyFont="1" applyFill="1" applyBorder="1" applyAlignment="1" applyProtection="1">
      <alignment horizontal="center" vertical="center" wrapText="1"/>
      <protection hidden="1"/>
    </xf>
    <xf numFmtId="165" fontId="6" fillId="2" borderId="1" xfId="0" applyNumberFormat="1" applyFont="1" applyFill="1" applyBorder="1" applyAlignment="1" applyProtection="1">
      <alignment horizontal="right" vertical="center" wrapText="1" indent="2"/>
      <protection hidden="1"/>
    </xf>
    <xf numFmtId="0" fontId="4" fillId="2" borderId="1" xfId="0" applyFont="1" applyFill="1" applyBorder="1" applyAlignment="1" applyProtection="1">
      <alignment vertical="center" wrapText="1"/>
      <protection hidden="1"/>
    </xf>
    <xf numFmtId="0" fontId="3" fillId="0" borderId="0" xfId="0" applyFont="1" applyProtection="1">
      <protection hidden="1"/>
    </xf>
    <xf numFmtId="0" fontId="0" fillId="0" borderId="0" xfId="0" applyProtection="1">
      <protection hidden="1"/>
    </xf>
    <xf numFmtId="0" fontId="13" fillId="0" borderId="0" xfId="1" applyFont="1" applyAlignment="1" applyProtection="1">
      <alignment vertical="top" wrapText="1"/>
      <protection hidden="1"/>
    </xf>
    <xf numFmtId="0" fontId="0" fillId="0" borderId="0" xfId="0" applyAlignment="1" applyProtection="1">
      <alignment vertical="top"/>
      <protection hidden="1"/>
    </xf>
    <xf numFmtId="0" fontId="0" fillId="0" borderId="0" xfId="0" applyAlignment="1" applyProtection="1">
      <alignment vertical="top" wrapText="1"/>
      <protection hidden="1"/>
    </xf>
    <xf numFmtId="0" fontId="0" fillId="0" borderId="0" xfId="1" applyFont="1" applyAlignment="1" applyProtection="1">
      <alignment vertical="top" wrapText="1"/>
      <protection hidden="1"/>
    </xf>
    <xf numFmtId="0" fontId="19" fillId="2" borderId="0" xfId="0" applyFont="1" applyFill="1" applyAlignment="1" applyProtection="1">
      <alignment horizontal="left" vertical="top"/>
      <protection hidden="1"/>
    </xf>
    <xf numFmtId="0" fontId="4" fillId="2" borderId="0" xfId="0" applyFont="1" applyFill="1" applyAlignment="1" applyProtection="1">
      <alignment horizontal="left" vertical="top" wrapText="1"/>
      <protection hidden="1"/>
    </xf>
    <xf numFmtId="0" fontId="0" fillId="0" borderId="0" xfId="0" applyAlignment="1" applyProtection="1">
      <alignment horizontal="left" vertical="top"/>
      <protection hidden="1"/>
    </xf>
    <xf numFmtId="0" fontId="0" fillId="0" borderId="6" xfId="0" applyBorder="1" applyAlignment="1" applyProtection="1">
      <alignment horizontal="left" vertical="top"/>
      <protection hidden="1"/>
    </xf>
    <xf numFmtId="0" fontId="0" fillId="0" borderId="6" xfId="0" applyBorder="1" applyAlignment="1" applyProtection="1">
      <alignment horizontal="left" vertical="top" wrapText="1"/>
      <protection hidden="1"/>
    </xf>
    <xf numFmtId="0" fontId="14" fillId="2" borderId="6" xfId="0" applyFont="1" applyFill="1" applyBorder="1" applyAlignment="1" applyProtection="1">
      <alignment horizontal="left" vertical="center" wrapText="1"/>
      <protection hidden="1"/>
    </xf>
    <xf numFmtId="0" fontId="14" fillId="2" borderId="6" xfId="0" applyFont="1" applyFill="1" applyBorder="1" applyAlignment="1" applyProtection="1">
      <alignment horizontal="center" vertical="center" wrapText="1"/>
      <protection hidden="1"/>
    </xf>
    <xf numFmtId="3" fontId="14" fillId="2" borderId="6" xfId="0" applyNumberFormat="1" applyFont="1" applyFill="1" applyBorder="1" applyAlignment="1" applyProtection="1">
      <alignment horizontal="center" vertical="center" wrapText="1"/>
      <protection hidden="1"/>
    </xf>
    <xf numFmtId="2" fontId="14" fillId="2" borderId="14" xfId="0" applyNumberFormat="1" applyFont="1" applyFill="1" applyBorder="1" applyAlignment="1" applyProtection="1">
      <alignment horizontal="center" vertical="center" wrapText="1"/>
      <protection hidden="1"/>
    </xf>
    <xf numFmtId="0" fontId="16" fillId="0" borderId="0" xfId="0" applyFont="1" applyProtection="1">
      <protection hidden="1"/>
    </xf>
    <xf numFmtId="0" fontId="17" fillId="0" borderId="12" xfId="0" applyFont="1" applyBorder="1" applyAlignment="1" applyProtection="1">
      <alignment wrapText="1"/>
      <protection hidden="1"/>
    </xf>
    <xf numFmtId="9" fontId="17" fillId="4" borderId="12" xfId="2" applyFont="1" applyFill="1" applyBorder="1" applyAlignment="1" applyProtection="1">
      <alignment horizontal="center" vertical="center" wrapText="1"/>
      <protection hidden="1"/>
    </xf>
    <xf numFmtId="3" fontId="17" fillId="4" borderId="12" xfId="0" applyNumberFormat="1" applyFont="1" applyFill="1" applyBorder="1" applyAlignment="1" applyProtection="1">
      <alignment horizontal="center" vertical="center"/>
      <protection hidden="1"/>
    </xf>
    <xf numFmtId="2" fontId="17" fillId="4" borderId="12" xfId="0" applyNumberFormat="1" applyFont="1" applyFill="1" applyBorder="1" applyAlignment="1" applyProtection="1">
      <alignment horizontal="center" vertical="center"/>
      <protection hidden="1"/>
    </xf>
    <xf numFmtId="0" fontId="17" fillId="0" borderId="7" xfId="0" applyFont="1" applyBorder="1" applyAlignment="1" applyProtection="1">
      <alignment wrapText="1"/>
      <protection hidden="1"/>
    </xf>
    <xf numFmtId="9" fontId="17" fillId="4" borderId="7" xfId="2" applyFont="1" applyFill="1" applyBorder="1" applyAlignment="1" applyProtection="1">
      <alignment horizontal="center" vertical="center" wrapText="1"/>
      <protection hidden="1"/>
    </xf>
    <xf numFmtId="3" fontId="17" fillId="4" borderId="7" xfId="0" applyNumberFormat="1" applyFont="1" applyFill="1" applyBorder="1" applyAlignment="1" applyProtection="1">
      <alignment horizontal="center" vertical="center"/>
      <protection hidden="1"/>
    </xf>
    <xf numFmtId="2" fontId="17" fillId="4" borderId="7" xfId="0" applyNumberFormat="1" applyFont="1" applyFill="1" applyBorder="1" applyAlignment="1" applyProtection="1">
      <alignment horizontal="center" vertical="center"/>
      <protection hidden="1"/>
    </xf>
    <xf numFmtId="0" fontId="17" fillId="0" borderId="8" xfId="0" applyFont="1" applyBorder="1" applyAlignment="1" applyProtection="1">
      <alignment wrapText="1"/>
      <protection hidden="1"/>
    </xf>
    <xf numFmtId="9" fontId="17" fillId="4" borderId="8" xfId="2" applyFont="1" applyFill="1" applyBorder="1" applyAlignment="1" applyProtection="1">
      <alignment horizontal="center" vertical="center" wrapText="1"/>
      <protection hidden="1"/>
    </xf>
    <xf numFmtId="3" fontId="17" fillId="4" borderId="8" xfId="0" applyNumberFormat="1" applyFont="1" applyFill="1" applyBorder="1" applyAlignment="1" applyProtection="1">
      <alignment horizontal="center" vertical="center"/>
      <protection hidden="1"/>
    </xf>
    <xf numFmtId="2" fontId="17" fillId="4" borderId="8" xfId="0" applyNumberFormat="1" applyFont="1" applyFill="1" applyBorder="1" applyAlignment="1" applyProtection="1">
      <alignment horizontal="center" vertical="center"/>
      <protection hidden="1"/>
    </xf>
    <xf numFmtId="0" fontId="18" fillId="4" borderId="9" xfId="0" applyFont="1" applyFill="1" applyBorder="1" applyAlignment="1" applyProtection="1">
      <alignment horizontal="left" vertical="center"/>
      <protection hidden="1"/>
    </xf>
    <xf numFmtId="9" fontId="18" fillId="4" borderId="9" xfId="2" applyFont="1" applyFill="1" applyBorder="1" applyAlignment="1" applyProtection="1">
      <alignment horizontal="center" vertical="center" wrapText="1"/>
      <protection hidden="1"/>
    </xf>
    <xf numFmtId="0" fontId="17" fillId="0" borderId="10" xfId="0" applyFont="1" applyBorder="1" applyProtection="1">
      <protection hidden="1"/>
    </xf>
    <xf numFmtId="0" fontId="17" fillId="0" borderId="11" xfId="0" applyFont="1" applyBorder="1" applyProtection="1">
      <protection hidden="1"/>
    </xf>
    <xf numFmtId="4" fontId="18" fillId="4" borderId="9" xfId="0" applyNumberFormat="1" applyFont="1" applyFill="1" applyBorder="1" applyAlignment="1" applyProtection="1">
      <alignment horizontal="center" vertical="center"/>
      <protection hidden="1"/>
    </xf>
    <xf numFmtId="0" fontId="17" fillId="0" borderId="8" xfId="0" applyFont="1" applyBorder="1" applyAlignment="1" applyProtection="1">
      <alignment horizontal="center" vertical="center"/>
      <protection hidden="1"/>
    </xf>
    <xf numFmtId="0" fontId="17" fillId="0" borderId="8" xfId="0" applyFont="1" applyBorder="1" applyAlignment="1" applyProtection="1">
      <alignment horizontal="left" vertical="center"/>
      <protection hidden="1"/>
    </xf>
    <xf numFmtId="9" fontId="18" fillId="4" borderId="8" xfId="2" applyFont="1" applyFill="1" applyBorder="1" applyAlignment="1" applyProtection="1">
      <alignment horizontal="center" vertical="center" wrapText="1"/>
      <protection hidden="1"/>
    </xf>
    <xf numFmtId="4" fontId="17" fillId="4" borderId="8" xfId="0" applyNumberFormat="1" applyFont="1" applyFill="1" applyBorder="1" applyAlignment="1" applyProtection="1">
      <alignment horizontal="center" vertical="center"/>
      <protection hidden="1"/>
    </xf>
    <xf numFmtId="2" fontId="18" fillId="4" borderId="8" xfId="0" applyNumberFormat="1" applyFont="1" applyFill="1" applyBorder="1" applyAlignment="1" applyProtection="1">
      <alignment horizontal="center" vertical="center"/>
      <protection hidden="1"/>
    </xf>
    <xf numFmtId="9" fontId="14" fillId="2" borderId="6" xfId="2" applyFont="1" applyFill="1" applyBorder="1" applyAlignment="1" applyProtection="1">
      <alignment horizontal="center" vertical="center" wrapText="1"/>
      <protection hidden="1"/>
    </xf>
    <xf numFmtId="0" fontId="14" fillId="2" borderId="6" xfId="0" applyFont="1" applyFill="1" applyBorder="1" applyProtection="1">
      <protection hidden="1"/>
    </xf>
    <xf numFmtId="2" fontId="14" fillId="2" borderId="14" xfId="0" applyNumberFormat="1" applyFont="1" applyFill="1" applyBorder="1" applyAlignment="1" applyProtection="1">
      <alignment horizontal="center" vertical="center"/>
      <protection hidden="1"/>
    </xf>
    <xf numFmtId="0" fontId="16" fillId="0" borderId="0" xfId="0" applyFont="1" applyAlignment="1" applyProtection="1">
      <alignment horizontal="center"/>
      <protection hidden="1"/>
    </xf>
    <xf numFmtId="3" fontId="16" fillId="0" borderId="0" xfId="0" applyNumberFormat="1" applyFont="1" applyProtection="1">
      <protection hidden="1"/>
    </xf>
    <xf numFmtId="2" fontId="16" fillId="0" borderId="0" xfId="0" applyNumberFormat="1" applyFont="1" applyProtection="1">
      <protection hidden="1"/>
    </xf>
    <xf numFmtId="0" fontId="21" fillId="0" borderId="0" xfId="0" applyFont="1" applyProtection="1">
      <protection hidden="1"/>
    </xf>
    <xf numFmtId="0" fontId="25" fillId="3" borderId="15" xfId="0" applyFont="1" applyFill="1" applyBorder="1" applyAlignment="1" applyProtection="1">
      <alignment horizontal="left"/>
      <protection hidden="1"/>
    </xf>
    <xf numFmtId="0" fontId="21" fillId="3" borderId="16" xfId="0" applyFont="1" applyFill="1" applyBorder="1" applyProtection="1">
      <protection hidden="1"/>
    </xf>
    <xf numFmtId="3" fontId="21" fillId="3" borderId="17" xfId="0" applyNumberFormat="1" applyFont="1" applyFill="1" applyBorder="1" applyProtection="1">
      <protection hidden="1"/>
    </xf>
    <xf numFmtId="2" fontId="21" fillId="0" borderId="0" xfId="0" applyNumberFormat="1" applyFont="1" applyProtection="1">
      <protection hidden="1"/>
    </xf>
    <xf numFmtId="0" fontId="22" fillId="3" borderId="21" xfId="0" applyFont="1" applyFill="1" applyBorder="1" applyAlignment="1" applyProtection="1">
      <alignment horizontal="left" indent="2"/>
      <protection hidden="1"/>
    </xf>
    <xf numFmtId="0" fontId="21" fillId="3" borderId="0" xfId="0" applyFont="1" applyFill="1" applyProtection="1">
      <protection hidden="1"/>
    </xf>
    <xf numFmtId="0" fontId="22" fillId="3" borderId="0" xfId="0" applyFont="1" applyFill="1" applyProtection="1">
      <protection hidden="1"/>
    </xf>
    <xf numFmtId="3" fontId="21" fillId="3" borderId="22" xfId="0" applyNumberFormat="1" applyFont="1" applyFill="1" applyBorder="1" applyProtection="1">
      <protection hidden="1"/>
    </xf>
    <xf numFmtId="0" fontId="22" fillId="3" borderId="18" xfId="0" applyFont="1" applyFill="1" applyBorder="1" applyAlignment="1" applyProtection="1">
      <alignment horizontal="left" indent="2"/>
      <protection hidden="1"/>
    </xf>
    <xf numFmtId="0" fontId="21" fillId="3" borderId="19" xfId="0" applyFont="1" applyFill="1" applyBorder="1" applyProtection="1">
      <protection hidden="1"/>
    </xf>
    <xf numFmtId="0" fontId="22" fillId="3" borderId="19" xfId="0" applyFont="1" applyFill="1" applyBorder="1" applyProtection="1">
      <protection hidden="1"/>
    </xf>
    <xf numFmtId="3" fontId="21" fillId="3" borderId="20" xfId="0" applyNumberFormat="1" applyFont="1" applyFill="1" applyBorder="1" applyProtection="1">
      <protection hidden="1"/>
    </xf>
    <xf numFmtId="0" fontId="22" fillId="3" borderId="23" xfId="0" applyFont="1" applyFill="1" applyBorder="1" applyAlignment="1" applyProtection="1">
      <alignment horizontal="left" indent="2"/>
      <protection hidden="1"/>
    </xf>
    <xf numFmtId="0" fontId="21" fillId="3" borderId="24" xfId="0" applyFont="1" applyFill="1" applyBorder="1" applyProtection="1">
      <protection hidden="1"/>
    </xf>
    <xf numFmtId="0" fontId="22" fillId="3" borderId="24" xfId="0" applyFont="1" applyFill="1" applyBorder="1" applyProtection="1">
      <protection hidden="1"/>
    </xf>
    <xf numFmtId="3" fontId="21" fillId="3" borderId="25" xfId="0" applyNumberFormat="1" applyFont="1" applyFill="1" applyBorder="1" applyProtection="1">
      <protection hidden="1"/>
    </xf>
    <xf numFmtId="0" fontId="15" fillId="0" borderId="0" xfId="0" applyFont="1" applyProtection="1">
      <protection hidden="1"/>
    </xf>
    <xf numFmtId="167" fontId="16" fillId="0" borderId="0" xfId="0" applyNumberFormat="1" applyFont="1" applyProtection="1">
      <protection hidden="1"/>
    </xf>
    <xf numFmtId="0" fontId="2" fillId="0" borderId="1" xfId="0" quotePrefix="1" applyFont="1" applyBorder="1" applyAlignment="1" applyProtection="1">
      <alignment horizontal="center" vertical="center" wrapText="1"/>
      <protection hidden="1"/>
    </xf>
    <xf numFmtId="0" fontId="2" fillId="0" borderId="1" xfId="0" applyFont="1" applyBorder="1" applyAlignment="1" applyProtection="1">
      <alignment horizontal="right" vertical="center" wrapText="1" indent="4"/>
      <protection hidden="1"/>
    </xf>
    <xf numFmtId="0" fontId="6" fillId="2" borderId="1" xfId="0" applyFont="1" applyFill="1" applyBorder="1" applyAlignment="1" applyProtection="1">
      <alignment horizontal="left" vertical="center" wrapText="1"/>
      <protection hidden="1"/>
    </xf>
    <xf numFmtId="166" fontId="10" fillId="0" borderId="27" xfId="1" applyNumberFormat="1" applyFont="1" applyBorder="1" applyAlignment="1">
      <alignment horizontal="center" vertical="top" wrapText="1"/>
    </xf>
    <xf numFmtId="0" fontId="10" fillId="0" borderId="27" xfId="1" applyFont="1" applyBorder="1" applyAlignment="1">
      <alignment horizontal="left" vertical="top" wrapText="1"/>
    </xf>
    <xf numFmtId="0" fontId="10" fillId="0" borderId="27" xfId="1" quotePrefix="1" applyFont="1" applyBorder="1" applyAlignment="1">
      <alignment horizontal="center" vertical="top" wrapText="1"/>
    </xf>
    <xf numFmtId="0" fontId="10" fillId="0" borderId="27" xfId="1" applyFont="1" applyBorder="1" applyAlignment="1">
      <alignment vertical="top" wrapText="1"/>
    </xf>
    <xf numFmtId="0" fontId="10" fillId="0" borderId="27" xfId="1" applyFont="1" applyBorder="1" applyAlignment="1">
      <alignment horizontal="center" vertical="top" wrapText="1"/>
    </xf>
    <xf numFmtId="166" fontId="10" fillId="4" borderId="27" xfId="1" applyNumberFormat="1" applyFont="1" applyFill="1" applyBorder="1" applyAlignment="1">
      <alignment horizontal="center" vertical="top" wrapText="1"/>
    </xf>
    <xf numFmtId="0" fontId="10" fillId="4" borderId="27" xfId="1" applyFont="1" applyFill="1" applyBorder="1" applyAlignment="1">
      <alignment horizontal="left" vertical="top" wrapText="1"/>
    </xf>
    <xf numFmtId="0" fontId="10" fillId="4" borderId="27" xfId="1" quotePrefix="1" applyFont="1" applyFill="1" applyBorder="1" applyAlignment="1">
      <alignment horizontal="center" vertical="top" wrapText="1"/>
    </xf>
    <xf numFmtId="0" fontId="11" fillId="4" borderId="27" xfId="1" applyFont="1" applyFill="1" applyBorder="1" applyAlignment="1">
      <alignment vertical="top" wrapText="1"/>
    </xf>
    <xf numFmtId="0" fontId="10" fillId="4" borderId="27" xfId="1" applyFont="1" applyFill="1" applyBorder="1" applyAlignment="1">
      <alignment horizontal="center" vertical="top" wrapText="1"/>
    </xf>
    <xf numFmtId="0" fontId="10" fillId="0" borderId="0" xfId="1" applyFont="1" applyAlignment="1">
      <alignment horizontal="center" vertical="top" wrapText="1"/>
    </xf>
    <xf numFmtId="0" fontId="29" fillId="0" borderId="0" xfId="1" applyFont="1" applyAlignment="1" applyProtection="1">
      <alignment horizontal="left" vertical="top" wrapText="1"/>
      <protection hidden="1"/>
    </xf>
    <xf numFmtId="0" fontId="29" fillId="0" borderId="0" xfId="1" applyFont="1" applyAlignment="1" applyProtection="1">
      <alignment horizontal="center" vertical="top" wrapText="1"/>
      <protection hidden="1"/>
    </xf>
    <xf numFmtId="0" fontId="29" fillId="0" borderId="0" xfId="1" applyFont="1" applyAlignment="1" applyProtection="1">
      <alignment vertical="top" wrapText="1"/>
      <protection hidden="1"/>
    </xf>
    <xf numFmtId="0" fontId="2" fillId="0" borderId="1" xfId="0" applyFont="1" applyBorder="1" applyAlignment="1" applyProtection="1">
      <alignment vertical="center" wrapText="1"/>
      <protection hidden="1"/>
    </xf>
    <xf numFmtId="165" fontId="2" fillId="0" borderId="1" xfId="0" applyNumberFormat="1" applyFont="1" applyBorder="1" applyAlignment="1" applyProtection="1">
      <alignment horizontal="right" vertical="center" wrapText="1" indent="2"/>
      <protection hidden="1"/>
    </xf>
    <xf numFmtId="165" fontId="2" fillId="0" borderId="1" xfId="0" quotePrefix="1" applyNumberFormat="1" applyFont="1" applyBorder="1" applyAlignment="1" applyProtection="1">
      <alignment horizontal="center" vertical="center" wrapText="1"/>
      <protection hidden="1"/>
    </xf>
    <xf numFmtId="165" fontId="2" fillId="0" borderId="0" xfId="0" applyNumberFormat="1" applyFont="1" applyAlignment="1" applyProtection="1">
      <alignment horizontal="center" vertical="top"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vertical="center" wrapText="1"/>
      <protection hidden="1"/>
    </xf>
    <xf numFmtId="0" fontId="23" fillId="0" borderId="26" xfId="0" applyFont="1" applyBorder="1" applyAlignment="1" applyProtection="1">
      <alignment horizontal="left" vertical="center"/>
      <protection hidden="1"/>
    </xf>
    <xf numFmtId="0" fontId="14" fillId="2" borderId="13" xfId="0" applyFont="1" applyFill="1" applyBorder="1" applyAlignment="1" applyProtection="1">
      <alignment horizontal="center" vertical="center" wrapText="1"/>
      <protection hidden="1"/>
    </xf>
    <xf numFmtId="0" fontId="15" fillId="2" borderId="6" xfId="0" applyFont="1" applyFill="1" applyBorder="1" applyAlignment="1" applyProtection="1">
      <alignment horizontal="center" vertical="center" wrapText="1"/>
      <protection hidden="1"/>
    </xf>
    <xf numFmtId="0" fontId="17" fillId="0" borderId="12" xfId="0" applyFont="1" applyBorder="1" applyAlignment="1" applyProtection="1">
      <alignment horizontal="center" vertical="center"/>
      <protection hidden="1"/>
    </xf>
    <xf numFmtId="0" fontId="17" fillId="0" borderId="7" xfId="0" applyFont="1" applyBorder="1" applyAlignment="1" applyProtection="1">
      <alignment horizontal="center" vertical="center"/>
      <protection hidden="1"/>
    </xf>
    <xf numFmtId="0" fontId="17" fillId="0" borderId="12" xfId="0" applyFont="1" applyBorder="1" applyAlignment="1" applyProtection="1">
      <alignment horizontal="left" vertical="center"/>
      <protection hidden="1"/>
    </xf>
    <xf numFmtId="0" fontId="17" fillId="0" borderId="7" xfId="0" applyFont="1" applyBorder="1" applyAlignment="1" applyProtection="1">
      <alignment horizontal="left" vertical="center"/>
      <protection hidden="1"/>
    </xf>
    <xf numFmtId="0" fontId="14" fillId="2" borderId="13" xfId="0" applyFont="1" applyFill="1" applyBorder="1" applyAlignment="1" applyProtection="1">
      <alignment horizontal="left"/>
      <protection hidden="1"/>
    </xf>
    <xf numFmtId="0" fontId="20" fillId="2" borderId="6" xfId="0" applyFont="1" applyFill="1" applyBorder="1" applyAlignment="1" applyProtection="1">
      <alignment horizontal="left"/>
      <protection hidden="1"/>
    </xf>
    <xf numFmtId="0" fontId="23" fillId="0" borderId="5" xfId="0" applyFont="1" applyBorder="1" applyAlignment="1" applyProtection="1">
      <alignment horizontal="left" vertical="top"/>
      <protection hidden="1"/>
    </xf>
    <xf numFmtId="0" fontId="8" fillId="0" borderId="5"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164" fontId="1" fillId="0" borderId="2" xfId="0" quotePrefix="1" applyNumberFormat="1" applyFont="1" applyBorder="1" applyAlignment="1" applyProtection="1">
      <alignment horizontal="left" vertical="center" wrapText="1" indent="1"/>
      <protection hidden="1"/>
    </xf>
    <xf numFmtId="164" fontId="2" fillId="0" borderId="3" xfId="0" quotePrefix="1" applyNumberFormat="1" applyFont="1" applyBorder="1" applyAlignment="1" applyProtection="1">
      <alignment horizontal="left" vertical="center" wrapText="1" indent="1"/>
      <protection hidden="1"/>
    </xf>
    <xf numFmtId="164" fontId="2" fillId="0" borderId="4" xfId="0" quotePrefix="1" applyNumberFormat="1" applyFont="1" applyBorder="1" applyAlignment="1" applyProtection="1">
      <alignment horizontal="left" vertical="center" wrapText="1" indent="1"/>
      <protection hidden="1"/>
    </xf>
  </cellXfs>
  <cellStyles count="3">
    <cellStyle name="Procent" xfId="2" builtinId="5"/>
    <cellStyle name="Standaard" xfId="0" builtinId="0"/>
    <cellStyle name="Standaard 2" xfId="1" xr:uid="{FA80AB88-5B31-44CF-9A3E-0B210DCC4B00}"/>
  </cellStyles>
  <dxfs count="13">
    <dxf>
      <font>
        <color rgb="FFFF0000"/>
      </font>
      <fill>
        <patternFill>
          <bgColor rgb="FFFF0000"/>
        </patternFill>
      </fill>
    </dxf>
    <dxf>
      <font>
        <color theme="0" tint="-0.34998626667073579"/>
      </font>
      <fill>
        <patternFill>
          <bgColor theme="0" tint="-0.34998626667073579"/>
        </patternFill>
      </fill>
    </dxf>
    <dxf>
      <font>
        <color rgb="FFFF0000"/>
      </font>
      <fill>
        <patternFill>
          <bgColor rgb="FFFF0000"/>
        </patternFill>
      </fill>
    </dxf>
    <dxf>
      <font>
        <color theme="0" tint="-0.34998626667073579"/>
      </font>
      <fill>
        <patternFill>
          <bgColor theme="0" tint="-0.34998626667073579"/>
        </patternFill>
      </fill>
    </dxf>
    <dxf>
      <font>
        <color rgb="FFFF0000"/>
      </font>
      <fill>
        <patternFill>
          <bgColor rgb="FFFF0000"/>
        </patternFill>
      </fill>
    </dxf>
    <dxf>
      <font>
        <color theme="0" tint="-0.34998626667073579"/>
      </font>
      <fill>
        <patternFill>
          <bgColor theme="0" tint="-0.34998626667073579"/>
        </patternFill>
      </fill>
    </dxf>
    <dxf>
      <font>
        <color rgb="FFFF0000"/>
      </font>
      <fill>
        <patternFill>
          <bgColor rgb="FFFF0000"/>
        </patternFill>
      </fill>
    </dxf>
    <dxf>
      <font>
        <color theme="0" tint="-0.34998626667073579"/>
      </font>
      <fill>
        <patternFill>
          <bgColor theme="0" tint="-0.34998626667073579"/>
        </patternFill>
      </fill>
    </dxf>
    <dxf>
      <font>
        <color rgb="FFFF0000"/>
      </font>
      <fill>
        <patternFill>
          <bgColor rgb="FFFF0000"/>
        </patternFill>
      </fill>
    </dxf>
    <dxf>
      <font>
        <color theme="0" tint="-0.34998626667073579"/>
      </font>
      <fill>
        <patternFill>
          <bgColor theme="0" tint="-0.34998626667073579"/>
        </patternFill>
      </fill>
    </dxf>
    <dxf>
      <font>
        <b/>
        <i val="0"/>
        <color theme="0"/>
      </font>
      <fill>
        <patternFill>
          <bgColor rgb="FFFF0000"/>
        </patternFill>
      </fill>
    </dxf>
    <dxf>
      <font>
        <b/>
        <i val="0"/>
        <color rgb="FFFF0000"/>
      </font>
    </dxf>
    <dxf>
      <font>
        <b/>
        <i val="0"/>
        <color rgb="FF00B050"/>
      </font>
    </dxf>
  </dxfs>
  <tableStyles count="0" defaultTableStyle="TableStyleMedium2" defaultPivotStyle="PivotStyleLight16"/>
  <colors>
    <mruColors>
      <color rgb="FF0058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129F-476C-4B5A-A15C-2796005DA24E}">
  <dimension ref="A1:G21"/>
  <sheetViews>
    <sheetView zoomScale="120" zoomScaleNormal="120" workbookViewId="0">
      <selection activeCell="B23" sqref="B23"/>
    </sheetView>
  </sheetViews>
  <sheetFormatPr defaultColWidth="9.109375" defaultRowHeight="15.6"/>
  <cols>
    <col min="1" max="2" width="13.6640625" style="65" customWidth="1"/>
    <col min="3" max="3" width="30.6640625" style="39" customWidth="1"/>
    <col min="4" max="5" width="13.6640625" style="39" customWidth="1"/>
    <col min="6" max="6" width="13.6640625" style="66" customWidth="1"/>
    <col min="7" max="7" width="13.6640625" style="67" customWidth="1"/>
    <col min="8" max="16384" width="9.109375" style="39"/>
  </cols>
  <sheetData>
    <row r="1" spans="1:7" ht="31.2">
      <c r="A1" s="111" t="s">
        <v>0</v>
      </c>
      <c r="B1" s="112"/>
      <c r="C1" s="35" t="s">
        <v>1</v>
      </c>
      <c r="D1" s="36" t="s">
        <v>2</v>
      </c>
      <c r="E1" s="36" t="s">
        <v>3</v>
      </c>
      <c r="F1" s="37" t="s">
        <v>4</v>
      </c>
      <c r="G1" s="38" t="s">
        <v>5</v>
      </c>
    </row>
    <row r="2" spans="1:7">
      <c r="A2" s="113">
        <v>1</v>
      </c>
      <c r="B2" s="115" t="s">
        <v>6</v>
      </c>
      <c r="C2" s="40" t="s">
        <v>7</v>
      </c>
      <c r="D2" s="41">
        <v>0.15</v>
      </c>
      <c r="E2" s="42">
        <f>'2. Wensen'!J63</f>
        <v>650</v>
      </c>
      <c r="F2" s="42">
        <f>'2. Wensen'!Q63</f>
        <v>0</v>
      </c>
      <c r="G2" s="43">
        <f>(F2/E2)*D2*100</f>
        <v>0</v>
      </c>
    </row>
    <row r="3" spans="1:7">
      <c r="A3" s="114"/>
      <c r="B3" s="116"/>
      <c r="C3" s="44" t="s">
        <v>8</v>
      </c>
      <c r="D3" s="45">
        <v>0.15</v>
      </c>
      <c r="E3" s="46">
        <f>'2. Wensen'!K63</f>
        <v>160</v>
      </c>
      <c r="F3" s="46">
        <f>'2. Wensen'!R63</f>
        <v>0</v>
      </c>
      <c r="G3" s="47">
        <f t="shared" ref="G3:G7" si="0">(F3/E3)*D3*100</f>
        <v>0</v>
      </c>
    </row>
    <row r="4" spans="1:7">
      <c r="A4" s="114"/>
      <c r="B4" s="116"/>
      <c r="C4" s="44" t="s">
        <v>9</v>
      </c>
      <c r="D4" s="45">
        <v>0.1</v>
      </c>
      <c r="E4" s="46">
        <f>'2. Wensen'!L63</f>
        <v>140</v>
      </c>
      <c r="F4" s="46">
        <f>'2. Wensen'!S63</f>
        <v>0</v>
      </c>
      <c r="G4" s="47">
        <f t="shared" si="0"/>
        <v>0</v>
      </c>
    </row>
    <row r="5" spans="1:7">
      <c r="A5" s="114"/>
      <c r="B5" s="116"/>
      <c r="C5" s="44" t="s">
        <v>10</v>
      </c>
      <c r="D5" s="45">
        <v>0.15</v>
      </c>
      <c r="E5" s="46">
        <f>'2. Wensen'!M63</f>
        <v>280</v>
      </c>
      <c r="F5" s="46">
        <f>'2. Wensen'!T63</f>
        <v>0</v>
      </c>
      <c r="G5" s="47">
        <f t="shared" si="0"/>
        <v>0</v>
      </c>
    </row>
    <row r="6" spans="1:7">
      <c r="A6" s="114"/>
      <c r="B6" s="116"/>
      <c r="C6" s="44" t="s">
        <v>11</v>
      </c>
      <c r="D6" s="45">
        <v>0.2</v>
      </c>
      <c r="E6" s="46">
        <f>'2. Wensen'!N63</f>
        <v>720</v>
      </c>
      <c r="F6" s="46">
        <f>'2. Wensen'!U63</f>
        <v>0</v>
      </c>
      <c r="G6" s="47">
        <f t="shared" si="0"/>
        <v>0</v>
      </c>
    </row>
    <row r="7" spans="1:7" ht="16.2" thickBot="1">
      <c r="A7" s="114"/>
      <c r="B7" s="116"/>
      <c r="C7" s="48" t="s">
        <v>12</v>
      </c>
      <c r="D7" s="49">
        <v>0.05</v>
      </c>
      <c r="E7" s="50">
        <f>'2. Wensen'!O63</f>
        <v>220</v>
      </c>
      <c r="F7" s="50">
        <f>'2. Wensen'!V63</f>
        <v>0</v>
      </c>
      <c r="G7" s="51">
        <f t="shared" si="0"/>
        <v>0</v>
      </c>
    </row>
    <row r="8" spans="1:7">
      <c r="A8" s="114"/>
      <c r="B8" s="116"/>
      <c r="C8" s="52" t="s">
        <v>13</v>
      </c>
      <c r="D8" s="53">
        <f>+SUM(D2:D7)</f>
        <v>0.8</v>
      </c>
      <c r="E8" s="54"/>
      <c r="F8" s="55"/>
      <c r="G8" s="56">
        <f>+SUM(G2:G7)</f>
        <v>0</v>
      </c>
    </row>
    <row r="9" spans="1:7">
      <c r="A9" s="57">
        <v>2</v>
      </c>
      <c r="B9" s="58" t="s">
        <v>14</v>
      </c>
      <c r="C9" s="48" t="s">
        <v>15</v>
      </c>
      <c r="D9" s="59">
        <v>0.2</v>
      </c>
      <c r="E9" s="60">
        <v>20</v>
      </c>
      <c r="F9" s="60" t="str">
        <f>IF('3. Prijsopgave'!D14&lt;&gt;"",('3. Prijsopgave'!C14-'3. Prijsopgave'!D14)/('3. Prijsopgave'!C14-'3. Prijsopgave'!B14)*E9,"")</f>
        <v/>
      </c>
      <c r="G9" s="61" t="str">
        <f>F9</f>
        <v/>
      </c>
    </row>
    <row r="10" spans="1:7">
      <c r="A10" s="117" t="s">
        <v>16</v>
      </c>
      <c r="B10" s="118"/>
      <c r="C10" s="118"/>
      <c r="D10" s="62">
        <f>D8+D9</f>
        <v>1</v>
      </c>
      <c r="E10" s="63"/>
      <c r="F10" s="63"/>
      <c r="G10" s="64" t="str">
        <f>IF(G9&lt;&gt;"",G8+G9,"")</f>
        <v/>
      </c>
    </row>
    <row r="11" spans="1:7">
      <c r="A11" s="119" t="s">
        <v>369</v>
      </c>
      <c r="B11" s="119"/>
      <c r="C11" s="119"/>
      <c r="D11" s="119"/>
      <c r="E11" s="119"/>
      <c r="F11" s="119"/>
      <c r="G11" s="119"/>
    </row>
    <row r="12" spans="1:7" ht="16.2" thickBot="1"/>
    <row r="13" spans="1:7" s="68" customFormat="1" ht="14.4">
      <c r="B13" s="69" t="s">
        <v>17</v>
      </c>
      <c r="C13" s="70"/>
      <c r="D13" s="70"/>
      <c r="E13" s="70"/>
      <c r="F13" s="71"/>
      <c r="G13" s="72"/>
    </row>
    <row r="14" spans="1:7" s="68" customFormat="1" ht="14.4">
      <c r="B14" s="73" t="s">
        <v>18</v>
      </c>
      <c r="C14" s="74"/>
      <c r="D14" s="75" t="s">
        <v>19</v>
      </c>
      <c r="E14" s="74"/>
      <c r="F14" s="76"/>
      <c r="G14" s="72"/>
    </row>
    <row r="15" spans="1:7" s="68" customFormat="1" ht="14.4">
      <c r="B15" s="77" t="s">
        <v>20</v>
      </c>
      <c r="C15" s="78"/>
      <c r="D15" s="79" t="str">
        <f>IF('1. Eisen'!I80&gt;0,"Niet volledig ingevuld","Volledig ingevuld")</f>
        <v>Niet volledig ingevuld</v>
      </c>
      <c r="E15" s="78"/>
      <c r="F15" s="80"/>
      <c r="G15" s="72"/>
    </row>
    <row r="16" spans="1:7" s="68" customFormat="1" ht="14.4">
      <c r="B16" s="77" t="s">
        <v>21</v>
      </c>
      <c r="C16" s="78"/>
      <c r="D16" s="79" t="str">
        <f>IF('2. Wensen'!I63&gt;0,"Niet volledig ingevuld","Volledig ingevuld")</f>
        <v>Niet volledig ingevuld</v>
      </c>
      <c r="E16" s="78"/>
      <c r="F16" s="80"/>
      <c r="G16" s="72"/>
    </row>
    <row r="17" spans="2:7" s="68" customFormat="1" ht="14.4">
      <c r="B17" s="77" t="s">
        <v>22</v>
      </c>
      <c r="C17" s="78"/>
      <c r="D17" s="79" t="str">
        <f>IF('3. Prijsopgave'!D14="","Niet volledig ingevuld","Volledig ingevuld")</f>
        <v>Niet volledig ingevuld</v>
      </c>
      <c r="E17" s="78"/>
      <c r="F17" s="80"/>
      <c r="G17" s="72"/>
    </row>
    <row r="18" spans="2:7" s="68" customFormat="1" ht="14.4">
      <c r="B18" s="73" t="s">
        <v>23</v>
      </c>
      <c r="C18" s="74"/>
      <c r="D18" s="75" t="s">
        <v>19</v>
      </c>
      <c r="E18" s="74"/>
      <c r="F18" s="76"/>
      <c r="G18" s="72"/>
    </row>
    <row r="19" spans="2:7" s="68" customFormat="1" ht="15" thickBot="1">
      <c r="B19" s="81" t="s">
        <v>24</v>
      </c>
      <c r="C19" s="82"/>
      <c r="D19" s="83" t="s">
        <v>19</v>
      </c>
      <c r="E19" s="82"/>
      <c r="F19" s="84"/>
      <c r="G19" s="72"/>
    </row>
    <row r="20" spans="2:7">
      <c r="B20" s="110" t="s">
        <v>25</v>
      </c>
      <c r="C20" s="110"/>
      <c r="D20" s="110"/>
      <c r="E20" s="110"/>
      <c r="F20" s="110"/>
    </row>
    <row r="21" spans="2:7">
      <c r="C21" s="85"/>
      <c r="D21" s="67"/>
      <c r="E21" s="86"/>
    </row>
  </sheetData>
  <sheetProtection algorithmName="SHA-512" hashValue="J1vKIzwjJQl+aMjqYl9Nbc2d5207lGhs8px2+keEKIpdfSDYongQknPYz0o5MFE+Q45Spgrd3XuOKC7K0Dk/GA==" saltValue="QH/AT8holzFlCvKSOdrf4w==" spinCount="100000" sheet="1" objects="1" scenarios="1"/>
  <mergeCells count="6">
    <mergeCell ref="B20:F20"/>
    <mergeCell ref="A1:B1"/>
    <mergeCell ref="A2:A8"/>
    <mergeCell ref="B2:B8"/>
    <mergeCell ref="A10:C10"/>
    <mergeCell ref="A11:G11"/>
  </mergeCells>
  <conditionalFormatting sqref="D14:D19">
    <cfRule type="cellIs" dxfId="12" priority="1" operator="equal">
      <formula>"Volledig ingevuld"</formula>
    </cfRule>
    <cfRule type="cellIs" dxfId="11" priority="2" operator="equal">
      <formula>"Niet volledig ingevuld"</formula>
    </cfRule>
  </conditionalFormatting>
  <pageMargins left="0.7" right="0.7" top="0.75" bottom="0.75" header="0.3" footer="0.3"/>
  <pageSetup paperSize="9" orientation="portrait" r:id="rId1"/>
  <ignoredErrors>
    <ignoredError sqref="G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D833-453A-42F8-9456-8F4EEE0F9706}">
  <sheetPr>
    <tabColor theme="4" tint="0.79998168889431442"/>
    <pageSetUpPr fitToPage="1"/>
  </sheetPr>
  <dimension ref="A1:I80"/>
  <sheetViews>
    <sheetView zoomScale="120" zoomScaleNormal="120" workbookViewId="0">
      <pane ySplit="1" topLeftCell="A2" activePane="bottomLeft" state="frozen"/>
      <selection activeCell="D1" sqref="D1"/>
      <selection pane="bottomLeft"/>
    </sheetView>
  </sheetViews>
  <sheetFormatPr defaultColWidth="12.44140625" defaultRowHeight="14.4"/>
  <cols>
    <col min="1" max="1" width="7.6640625" style="9" customWidth="1"/>
    <col min="2" max="2" width="14.6640625" style="9" customWidth="1"/>
    <col min="3" max="3" width="5.6640625" style="10" customWidth="1"/>
    <col min="4" max="4" width="57.6640625" style="11" customWidth="1"/>
    <col min="5" max="7" width="13.6640625" style="5" customWidth="1"/>
    <col min="8" max="8" width="12.44140625" style="5"/>
    <col min="9" max="9" width="12.44140625" style="5" hidden="1" customWidth="1"/>
    <col min="10" max="16384" width="12.44140625" style="5"/>
  </cols>
  <sheetData>
    <row r="1" spans="1:9" ht="31.2">
      <c r="A1" s="1" t="s">
        <v>26</v>
      </c>
      <c r="B1" s="1" t="s">
        <v>1</v>
      </c>
      <c r="C1" s="2" t="s">
        <v>27</v>
      </c>
      <c r="D1" s="3" t="s">
        <v>28</v>
      </c>
      <c r="E1" s="4" t="s">
        <v>29</v>
      </c>
      <c r="F1" s="4" t="s">
        <v>30</v>
      </c>
      <c r="G1" s="4" t="s">
        <v>31</v>
      </c>
      <c r="I1" s="5" t="s">
        <v>32</v>
      </c>
    </row>
    <row r="2" spans="1:9" ht="42.6">
      <c r="A2" s="90" t="s">
        <v>33</v>
      </c>
      <c r="B2" s="91" t="s">
        <v>7</v>
      </c>
      <c r="C2" s="92" t="s">
        <v>34</v>
      </c>
      <c r="D2" s="93" t="s">
        <v>357</v>
      </c>
      <c r="E2" s="6"/>
      <c r="F2" s="7" t="str">
        <f>IF(E2="","",IF(E2="Nee","Knock-Out","Voldoet"))</f>
        <v/>
      </c>
      <c r="G2" s="7" t="str">
        <f t="shared" ref="G2:G61" si="0">IF(E2="","",IF(E2="Ja","Ja","Nee"))</f>
        <v/>
      </c>
      <c r="H2" s="100"/>
      <c r="I2" s="5">
        <f>IF(E2="",1,0)</f>
        <v>1</v>
      </c>
    </row>
    <row r="3" spans="1:9" ht="57">
      <c r="A3" s="90" t="s">
        <v>35</v>
      </c>
      <c r="B3" s="91" t="s">
        <v>7</v>
      </c>
      <c r="C3" s="92" t="s">
        <v>34</v>
      </c>
      <c r="D3" s="93" t="s">
        <v>358</v>
      </c>
      <c r="E3" s="6"/>
      <c r="F3" s="7" t="str">
        <f>IF(E3="","",IF(E3="Nee","Knock-Out","Voldoet"))</f>
        <v/>
      </c>
      <c r="G3" s="7" t="str">
        <f t="shared" si="0"/>
        <v/>
      </c>
      <c r="H3" s="100"/>
      <c r="I3" s="5">
        <f t="shared" ref="I3:I78" si="1">IF(E3="",1,0)</f>
        <v>1</v>
      </c>
    </row>
    <row r="4" spans="1:9" ht="57">
      <c r="A4" s="90" t="s">
        <v>36</v>
      </c>
      <c r="B4" s="91" t="s">
        <v>7</v>
      </c>
      <c r="C4" s="92" t="s">
        <v>34</v>
      </c>
      <c r="D4" s="93" t="s">
        <v>359</v>
      </c>
      <c r="E4" s="6"/>
      <c r="F4" s="7" t="str">
        <f>IF(E4="","",IF(E4="Nee","Knock-Out","Voldoet"))</f>
        <v/>
      </c>
      <c r="G4" s="7" t="str">
        <f t="shared" si="0"/>
        <v/>
      </c>
      <c r="H4" s="100"/>
      <c r="I4" s="5">
        <f t="shared" ref="I4" si="2">IF(E4="",1,0)</f>
        <v>1</v>
      </c>
    </row>
    <row r="5" spans="1:9" ht="57">
      <c r="A5" s="90" t="s">
        <v>37</v>
      </c>
      <c r="B5" s="91" t="s">
        <v>7</v>
      </c>
      <c r="C5" s="92" t="s">
        <v>34</v>
      </c>
      <c r="D5" s="93" t="s">
        <v>360</v>
      </c>
      <c r="E5" s="6"/>
      <c r="F5" s="7" t="str">
        <f t="shared" ref="F5:F78" si="3">IF(E5="","",IF(E5="Nee","Knock-Out","Voldoet"))</f>
        <v/>
      </c>
      <c r="G5" s="7" t="str">
        <f t="shared" si="0"/>
        <v/>
      </c>
      <c r="H5" s="100"/>
      <c r="I5" s="5">
        <f t="shared" si="1"/>
        <v>1</v>
      </c>
    </row>
    <row r="6" spans="1:9" ht="85.8">
      <c r="A6" s="90" t="s">
        <v>38</v>
      </c>
      <c r="B6" s="91" t="s">
        <v>7</v>
      </c>
      <c r="C6" s="94" t="s">
        <v>34</v>
      </c>
      <c r="D6" s="93" t="s">
        <v>39</v>
      </c>
      <c r="E6" s="6"/>
      <c r="F6" s="7" t="str">
        <f t="shared" si="3"/>
        <v/>
      </c>
      <c r="G6" s="7" t="str">
        <f t="shared" si="0"/>
        <v/>
      </c>
      <c r="H6" s="100"/>
      <c r="I6" s="5">
        <f t="shared" si="1"/>
        <v>1</v>
      </c>
    </row>
    <row r="7" spans="1:9" ht="42.6">
      <c r="A7" s="90" t="s">
        <v>40</v>
      </c>
      <c r="B7" s="91" t="s">
        <v>7</v>
      </c>
      <c r="C7" s="92" t="s">
        <v>34</v>
      </c>
      <c r="D7" s="93" t="s">
        <v>361</v>
      </c>
      <c r="E7" s="6"/>
      <c r="F7" s="7" t="str">
        <f t="shared" si="3"/>
        <v/>
      </c>
      <c r="G7" s="7" t="str">
        <f t="shared" si="0"/>
        <v/>
      </c>
      <c r="H7" s="100"/>
      <c r="I7" s="5">
        <f t="shared" si="1"/>
        <v>1</v>
      </c>
    </row>
    <row r="8" spans="1:9" ht="57.6">
      <c r="A8" s="90" t="s">
        <v>41</v>
      </c>
      <c r="B8" s="91" t="s">
        <v>7</v>
      </c>
      <c r="C8" s="92" t="s">
        <v>34</v>
      </c>
      <c r="D8" s="93" t="s">
        <v>362</v>
      </c>
      <c r="E8" s="6"/>
      <c r="F8" s="7" t="str">
        <f t="shared" si="3"/>
        <v/>
      </c>
      <c r="G8" s="7" t="str">
        <f t="shared" si="0"/>
        <v/>
      </c>
      <c r="H8" s="100"/>
      <c r="I8" s="5">
        <f t="shared" si="1"/>
        <v>1</v>
      </c>
    </row>
    <row r="9" spans="1:9">
      <c r="A9" s="95" t="s">
        <v>42</v>
      </c>
      <c r="B9" s="96"/>
      <c r="C9" s="97"/>
      <c r="D9" s="98" t="s">
        <v>43</v>
      </c>
      <c r="E9" s="98"/>
      <c r="F9" s="98"/>
      <c r="G9" s="98"/>
      <c r="H9" s="100"/>
    </row>
    <row r="10" spans="1:9" ht="144">
      <c r="A10" s="90" t="s">
        <v>44</v>
      </c>
      <c r="B10" s="91" t="s">
        <v>7</v>
      </c>
      <c r="C10" s="92" t="s">
        <v>34</v>
      </c>
      <c r="D10" s="93" t="s">
        <v>45</v>
      </c>
      <c r="E10" s="6"/>
      <c r="F10" s="7" t="str">
        <f t="shared" si="3"/>
        <v/>
      </c>
      <c r="G10" s="7" t="str">
        <f t="shared" si="0"/>
        <v/>
      </c>
      <c r="H10" s="100"/>
      <c r="I10" s="5">
        <f t="shared" si="1"/>
        <v>1</v>
      </c>
    </row>
    <row r="11" spans="1:9">
      <c r="A11" s="95" t="s">
        <v>46</v>
      </c>
      <c r="B11" s="96"/>
      <c r="C11" s="97"/>
      <c r="D11" s="98" t="s">
        <v>43</v>
      </c>
      <c r="E11" s="98"/>
      <c r="F11" s="98"/>
      <c r="G11" s="98"/>
      <c r="H11" s="100"/>
    </row>
    <row r="12" spans="1:9" ht="57">
      <c r="A12" s="90" t="s">
        <v>47</v>
      </c>
      <c r="B12" s="91" t="s">
        <v>7</v>
      </c>
      <c r="C12" s="94" t="s">
        <v>34</v>
      </c>
      <c r="D12" s="93" t="s">
        <v>48</v>
      </c>
      <c r="E12" s="6"/>
      <c r="F12" s="7" t="str">
        <f t="shared" si="3"/>
        <v/>
      </c>
      <c r="G12" s="8" t="s">
        <v>49</v>
      </c>
      <c r="H12" s="100"/>
      <c r="I12" s="5">
        <f t="shared" si="1"/>
        <v>1</v>
      </c>
    </row>
    <row r="13" spans="1:9" ht="129">
      <c r="A13" s="90" t="s">
        <v>50</v>
      </c>
      <c r="B13" s="91" t="s">
        <v>7</v>
      </c>
      <c r="C13" s="94" t="s">
        <v>34</v>
      </c>
      <c r="D13" s="93" t="s">
        <v>367</v>
      </c>
      <c r="E13" s="6"/>
      <c r="F13" s="7" t="str">
        <f t="shared" si="3"/>
        <v/>
      </c>
      <c r="G13" s="7" t="str">
        <f t="shared" si="0"/>
        <v/>
      </c>
      <c r="H13" s="100"/>
      <c r="I13" s="5">
        <f t="shared" si="1"/>
        <v>1</v>
      </c>
    </row>
    <row r="14" spans="1:9" ht="143.4">
      <c r="A14" s="90" t="s">
        <v>51</v>
      </c>
      <c r="B14" s="91" t="s">
        <v>7</v>
      </c>
      <c r="C14" s="94" t="s">
        <v>34</v>
      </c>
      <c r="D14" s="93" t="s">
        <v>52</v>
      </c>
      <c r="E14" s="6"/>
      <c r="F14" s="7" t="str">
        <f t="shared" si="3"/>
        <v/>
      </c>
      <c r="G14" s="7" t="str">
        <f t="shared" si="0"/>
        <v/>
      </c>
      <c r="H14" s="100"/>
      <c r="I14" s="5">
        <f t="shared" si="1"/>
        <v>1</v>
      </c>
    </row>
    <row r="15" spans="1:9" ht="71.400000000000006">
      <c r="A15" s="90" t="s">
        <v>53</v>
      </c>
      <c r="B15" s="91" t="s">
        <v>7</v>
      </c>
      <c r="C15" s="94" t="s">
        <v>34</v>
      </c>
      <c r="D15" s="93" t="s">
        <v>54</v>
      </c>
      <c r="E15" s="6"/>
      <c r="F15" s="7" t="str">
        <f t="shared" si="3"/>
        <v/>
      </c>
      <c r="G15" s="8" t="s">
        <v>49</v>
      </c>
      <c r="H15" s="100"/>
      <c r="I15" s="5">
        <f t="shared" si="1"/>
        <v>1</v>
      </c>
    </row>
    <row r="16" spans="1:9" ht="42.6">
      <c r="A16" s="90" t="s">
        <v>55</v>
      </c>
      <c r="B16" s="91" t="s">
        <v>7</v>
      </c>
      <c r="C16" s="94" t="s">
        <v>34</v>
      </c>
      <c r="D16" s="93" t="s">
        <v>56</v>
      </c>
      <c r="E16" s="6"/>
      <c r="F16" s="7" t="str">
        <f t="shared" si="3"/>
        <v/>
      </c>
      <c r="G16" s="7" t="str">
        <f t="shared" si="0"/>
        <v/>
      </c>
      <c r="H16" s="100"/>
      <c r="I16" s="5">
        <f t="shared" si="1"/>
        <v>1</v>
      </c>
    </row>
    <row r="17" spans="1:9" ht="57">
      <c r="A17" s="90" t="s">
        <v>57</v>
      </c>
      <c r="B17" s="91" t="s">
        <v>7</v>
      </c>
      <c r="C17" s="94" t="s">
        <v>34</v>
      </c>
      <c r="D17" s="93" t="s">
        <v>58</v>
      </c>
      <c r="E17" s="6"/>
      <c r="F17" s="7" t="str">
        <f t="shared" si="3"/>
        <v/>
      </c>
      <c r="G17" s="8" t="s">
        <v>49</v>
      </c>
      <c r="H17" s="100"/>
      <c r="I17" s="5">
        <f t="shared" si="1"/>
        <v>1</v>
      </c>
    </row>
    <row r="18" spans="1:9" ht="71.400000000000006">
      <c r="A18" s="90" t="s">
        <v>59</v>
      </c>
      <c r="B18" s="91" t="s">
        <v>7</v>
      </c>
      <c r="C18" s="94" t="s">
        <v>34</v>
      </c>
      <c r="D18" s="93" t="s">
        <v>60</v>
      </c>
      <c r="E18" s="6"/>
      <c r="F18" s="7" t="str">
        <f t="shared" si="3"/>
        <v/>
      </c>
      <c r="G18" s="7" t="str">
        <f t="shared" si="0"/>
        <v/>
      </c>
      <c r="H18" s="100"/>
      <c r="I18" s="5">
        <f t="shared" si="1"/>
        <v>1</v>
      </c>
    </row>
    <row r="19" spans="1:9" ht="157.80000000000001">
      <c r="A19" s="90" t="s">
        <v>61</v>
      </c>
      <c r="B19" s="91" t="s">
        <v>7</v>
      </c>
      <c r="C19" s="94" t="s">
        <v>34</v>
      </c>
      <c r="D19" s="93" t="s">
        <v>62</v>
      </c>
      <c r="E19" s="6"/>
      <c r="F19" s="7" t="str">
        <f t="shared" si="3"/>
        <v/>
      </c>
      <c r="G19" s="7" t="str">
        <f t="shared" si="0"/>
        <v/>
      </c>
      <c r="H19" s="100"/>
      <c r="I19" s="5">
        <f t="shared" si="1"/>
        <v>1</v>
      </c>
    </row>
    <row r="20" spans="1:9" ht="114.6">
      <c r="A20" s="90" t="s">
        <v>63</v>
      </c>
      <c r="B20" s="91" t="s">
        <v>7</v>
      </c>
      <c r="C20" s="94" t="s">
        <v>34</v>
      </c>
      <c r="D20" s="93" t="s">
        <v>64</v>
      </c>
      <c r="E20" s="6"/>
      <c r="F20" s="7" t="str">
        <f t="shared" si="3"/>
        <v/>
      </c>
      <c r="G20" s="7" t="str">
        <f t="shared" si="0"/>
        <v/>
      </c>
      <c r="H20" s="100"/>
      <c r="I20" s="5">
        <f t="shared" si="1"/>
        <v>1</v>
      </c>
    </row>
    <row r="21" spans="1:9" ht="71.400000000000006">
      <c r="A21" s="90" t="s">
        <v>65</v>
      </c>
      <c r="B21" s="91" t="s">
        <v>7</v>
      </c>
      <c r="C21" s="94" t="s">
        <v>34</v>
      </c>
      <c r="D21" s="93" t="s">
        <v>66</v>
      </c>
      <c r="E21" s="6"/>
      <c r="F21" s="7" t="str">
        <f t="shared" si="3"/>
        <v/>
      </c>
      <c r="G21" s="7" t="str">
        <f t="shared" si="0"/>
        <v/>
      </c>
      <c r="H21" s="100"/>
      <c r="I21" s="5">
        <f t="shared" si="1"/>
        <v>1</v>
      </c>
    </row>
    <row r="22" spans="1:9">
      <c r="A22" s="95" t="s">
        <v>67</v>
      </c>
      <c r="B22" s="96"/>
      <c r="C22" s="99"/>
      <c r="D22" s="98" t="s">
        <v>43</v>
      </c>
      <c r="E22" s="98"/>
      <c r="F22" s="98"/>
      <c r="G22" s="98"/>
      <c r="H22" s="100"/>
    </row>
    <row r="23" spans="1:9" ht="129">
      <c r="A23" s="90" t="s">
        <v>68</v>
      </c>
      <c r="B23" s="91" t="s">
        <v>7</v>
      </c>
      <c r="C23" s="94" t="s">
        <v>34</v>
      </c>
      <c r="D23" s="93" t="s">
        <v>69</v>
      </c>
      <c r="E23" s="6"/>
      <c r="F23" s="7" t="str">
        <f t="shared" si="3"/>
        <v/>
      </c>
      <c r="G23" s="7" t="str">
        <f t="shared" si="0"/>
        <v/>
      </c>
      <c r="H23" s="100"/>
      <c r="I23" s="5">
        <f t="shared" si="1"/>
        <v>1</v>
      </c>
    </row>
    <row r="24" spans="1:9" ht="129">
      <c r="A24" s="90" t="s">
        <v>70</v>
      </c>
      <c r="B24" s="91" t="s">
        <v>7</v>
      </c>
      <c r="C24" s="94" t="s">
        <v>34</v>
      </c>
      <c r="D24" s="93" t="s">
        <v>368</v>
      </c>
      <c r="E24" s="6"/>
      <c r="F24" s="7" t="str">
        <f t="shared" si="3"/>
        <v/>
      </c>
      <c r="G24" s="7" t="str">
        <f t="shared" si="0"/>
        <v/>
      </c>
      <c r="H24" s="100"/>
      <c r="I24" s="5">
        <f t="shared" si="1"/>
        <v>1</v>
      </c>
    </row>
    <row r="25" spans="1:9">
      <c r="A25" s="95" t="s">
        <v>71</v>
      </c>
      <c r="B25" s="96"/>
      <c r="C25" s="99"/>
      <c r="D25" s="98" t="s">
        <v>43</v>
      </c>
      <c r="E25" s="98"/>
      <c r="F25" s="98"/>
      <c r="G25" s="98"/>
      <c r="H25" s="100"/>
    </row>
    <row r="26" spans="1:9" ht="186.6">
      <c r="A26" s="90" t="s">
        <v>72</v>
      </c>
      <c r="B26" s="91" t="s">
        <v>7</v>
      </c>
      <c r="C26" s="94" t="s">
        <v>34</v>
      </c>
      <c r="D26" s="93" t="s">
        <v>73</v>
      </c>
      <c r="E26" s="6"/>
      <c r="F26" s="7" t="str">
        <f t="shared" si="3"/>
        <v/>
      </c>
      <c r="G26" s="7" t="str">
        <f t="shared" si="0"/>
        <v/>
      </c>
      <c r="H26" s="100"/>
      <c r="I26" s="5">
        <f t="shared" si="1"/>
        <v>1</v>
      </c>
    </row>
    <row r="27" spans="1:9" ht="57">
      <c r="A27" s="90" t="s">
        <v>74</v>
      </c>
      <c r="B27" s="91" t="s">
        <v>7</v>
      </c>
      <c r="C27" s="94" t="s">
        <v>34</v>
      </c>
      <c r="D27" s="93" t="s">
        <v>363</v>
      </c>
      <c r="E27" s="6"/>
      <c r="F27" s="7" t="str">
        <f t="shared" si="3"/>
        <v/>
      </c>
      <c r="G27" s="7" t="str">
        <f t="shared" si="0"/>
        <v/>
      </c>
      <c r="H27" s="100"/>
      <c r="I27" s="5">
        <f t="shared" si="1"/>
        <v>1</v>
      </c>
    </row>
    <row r="28" spans="1:9" ht="57">
      <c r="A28" s="90" t="s">
        <v>75</v>
      </c>
      <c r="B28" s="91" t="s">
        <v>7</v>
      </c>
      <c r="C28" s="94" t="s">
        <v>34</v>
      </c>
      <c r="D28" s="93" t="s">
        <v>76</v>
      </c>
      <c r="E28" s="6"/>
      <c r="F28" s="7" t="str">
        <f t="shared" si="3"/>
        <v/>
      </c>
      <c r="G28" s="7" t="str">
        <f t="shared" si="0"/>
        <v/>
      </c>
      <c r="H28" s="100"/>
      <c r="I28" s="5">
        <f t="shared" si="1"/>
        <v>1</v>
      </c>
    </row>
    <row r="29" spans="1:9" ht="57">
      <c r="A29" s="90" t="s">
        <v>77</v>
      </c>
      <c r="B29" s="91" t="s">
        <v>7</v>
      </c>
      <c r="C29" s="94" t="s">
        <v>34</v>
      </c>
      <c r="D29" s="93" t="s">
        <v>78</v>
      </c>
      <c r="E29" s="6"/>
      <c r="F29" s="7" t="str">
        <f t="shared" si="3"/>
        <v/>
      </c>
      <c r="G29" s="7" t="str">
        <f t="shared" si="0"/>
        <v/>
      </c>
      <c r="H29" s="100"/>
      <c r="I29" s="5">
        <f t="shared" si="1"/>
        <v>1</v>
      </c>
    </row>
    <row r="30" spans="1:9" ht="129">
      <c r="A30" s="90" t="s">
        <v>79</v>
      </c>
      <c r="B30" s="91" t="s">
        <v>7</v>
      </c>
      <c r="C30" s="94" t="s">
        <v>34</v>
      </c>
      <c r="D30" s="93" t="s">
        <v>80</v>
      </c>
      <c r="E30" s="6"/>
      <c r="F30" s="7" t="str">
        <f t="shared" si="3"/>
        <v/>
      </c>
      <c r="G30" s="7" t="str">
        <f t="shared" si="0"/>
        <v/>
      </c>
      <c r="H30" s="100"/>
      <c r="I30" s="5">
        <f t="shared" si="1"/>
        <v>1</v>
      </c>
    </row>
    <row r="31" spans="1:9" ht="42.6">
      <c r="A31" s="90" t="s">
        <v>81</v>
      </c>
      <c r="B31" s="91" t="s">
        <v>7</v>
      </c>
      <c r="C31" s="94" t="s">
        <v>34</v>
      </c>
      <c r="D31" s="93" t="s">
        <v>82</v>
      </c>
      <c r="E31" s="6"/>
      <c r="F31" s="7" t="str">
        <f t="shared" si="3"/>
        <v/>
      </c>
      <c r="G31" s="7" t="str">
        <f t="shared" si="0"/>
        <v/>
      </c>
      <c r="H31" s="100"/>
      <c r="I31" s="5">
        <f t="shared" si="1"/>
        <v>1</v>
      </c>
    </row>
    <row r="32" spans="1:9" ht="42.6">
      <c r="A32" s="90" t="s">
        <v>83</v>
      </c>
      <c r="B32" s="91" t="s">
        <v>7</v>
      </c>
      <c r="C32" s="94" t="s">
        <v>34</v>
      </c>
      <c r="D32" s="93" t="s">
        <v>84</v>
      </c>
      <c r="E32" s="6"/>
      <c r="F32" s="7" t="str">
        <f t="shared" si="3"/>
        <v/>
      </c>
      <c r="G32" s="7" t="str">
        <f t="shared" si="0"/>
        <v/>
      </c>
      <c r="H32" s="100"/>
      <c r="I32" s="5">
        <f t="shared" si="1"/>
        <v>1</v>
      </c>
    </row>
    <row r="33" spans="1:9" ht="85.8">
      <c r="A33" s="90" t="s">
        <v>85</v>
      </c>
      <c r="B33" s="91" t="s">
        <v>7</v>
      </c>
      <c r="C33" s="94" t="s">
        <v>34</v>
      </c>
      <c r="D33" s="93" t="s">
        <v>86</v>
      </c>
      <c r="E33" s="6"/>
      <c r="F33" s="7" t="str">
        <f t="shared" si="3"/>
        <v/>
      </c>
      <c r="G33" s="7" t="str">
        <f t="shared" si="0"/>
        <v/>
      </c>
      <c r="H33" s="100"/>
      <c r="I33" s="5">
        <f t="shared" si="1"/>
        <v>1</v>
      </c>
    </row>
    <row r="34" spans="1:9" ht="71.400000000000006">
      <c r="A34" s="90" t="s">
        <v>87</v>
      </c>
      <c r="B34" s="91" t="s">
        <v>7</v>
      </c>
      <c r="C34" s="94" t="s">
        <v>34</v>
      </c>
      <c r="D34" s="93" t="s">
        <v>88</v>
      </c>
      <c r="E34" s="6"/>
      <c r="F34" s="7" t="str">
        <f t="shared" si="3"/>
        <v/>
      </c>
      <c r="G34" s="7" t="str">
        <f t="shared" si="0"/>
        <v/>
      </c>
      <c r="H34" s="100"/>
      <c r="I34" s="5">
        <f t="shared" si="1"/>
        <v>1</v>
      </c>
    </row>
    <row r="35" spans="1:9" ht="42.6">
      <c r="A35" s="90" t="s">
        <v>89</v>
      </c>
      <c r="B35" s="91" t="s">
        <v>8</v>
      </c>
      <c r="C35" s="94" t="s">
        <v>34</v>
      </c>
      <c r="D35" s="93" t="s">
        <v>90</v>
      </c>
      <c r="E35" s="6"/>
      <c r="F35" s="7" t="str">
        <f t="shared" si="3"/>
        <v/>
      </c>
      <c r="G35" s="7" t="str">
        <f t="shared" si="0"/>
        <v/>
      </c>
      <c r="H35" s="100"/>
      <c r="I35" s="5">
        <f t="shared" si="1"/>
        <v>1</v>
      </c>
    </row>
    <row r="36" spans="1:9" ht="100.2">
      <c r="A36" s="90" t="s">
        <v>91</v>
      </c>
      <c r="B36" s="91" t="s">
        <v>8</v>
      </c>
      <c r="C36" s="94" t="s">
        <v>34</v>
      </c>
      <c r="D36" s="93" t="s">
        <v>92</v>
      </c>
      <c r="E36" s="6"/>
      <c r="F36" s="7" t="str">
        <f t="shared" si="3"/>
        <v/>
      </c>
      <c r="G36" s="7" t="str">
        <f t="shared" si="0"/>
        <v/>
      </c>
      <c r="H36" s="100"/>
      <c r="I36" s="5">
        <f t="shared" si="1"/>
        <v>1</v>
      </c>
    </row>
    <row r="37" spans="1:9" ht="28.8">
      <c r="A37" s="90" t="s">
        <v>93</v>
      </c>
      <c r="B37" s="91" t="s">
        <v>9</v>
      </c>
      <c r="C37" s="92" t="s">
        <v>34</v>
      </c>
      <c r="D37" s="93" t="s">
        <v>94</v>
      </c>
      <c r="E37" s="6"/>
      <c r="F37" s="7" t="str">
        <f t="shared" si="3"/>
        <v/>
      </c>
      <c r="G37" s="7" t="str">
        <f t="shared" si="0"/>
        <v/>
      </c>
      <c r="H37" s="100"/>
      <c r="I37" s="5">
        <f t="shared" si="1"/>
        <v>1</v>
      </c>
    </row>
    <row r="38" spans="1:9" ht="28.8">
      <c r="A38" s="90" t="s">
        <v>95</v>
      </c>
      <c r="B38" s="91" t="s">
        <v>9</v>
      </c>
      <c r="C38" s="92" t="s">
        <v>34</v>
      </c>
      <c r="D38" s="93" t="s">
        <v>96</v>
      </c>
      <c r="E38" s="6"/>
      <c r="F38" s="7" t="str">
        <f t="shared" si="3"/>
        <v/>
      </c>
      <c r="G38" s="7" t="str">
        <f t="shared" si="0"/>
        <v/>
      </c>
      <c r="H38" s="100"/>
      <c r="I38" s="5">
        <f t="shared" si="1"/>
        <v>1</v>
      </c>
    </row>
    <row r="39" spans="1:9" ht="57">
      <c r="A39" s="90" t="s">
        <v>97</v>
      </c>
      <c r="B39" s="91" t="s">
        <v>9</v>
      </c>
      <c r="C39" s="92" t="s">
        <v>34</v>
      </c>
      <c r="D39" s="93" t="s">
        <v>98</v>
      </c>
      <c r="E39" s="6"/>
      <c r="F39" s="7" t="str">
        <f t="shared" ref="F39" si="4">IF(E39="","",IF(E39="Nee","Knock-Out","Voldoet"))</f>
        <v/>
      </c>
      <c r="G39" s="7" t="str">
        <f t="shared" si="0"/>
        <v/>
      </c>
      <c r="H39" s="100"/>
    </row>
    <row r="40" spans="1:9" ht="85.8">
      <c r="A40" s="90" t="s">
        <v>99</v>
      </c>
      <c r="B40" s="91" t="s">
        <v>9</v>
      </c>
      <c r="C40" s="92" t="s">
        <v>34</v>
      </c>
      <c r="D40" s="93" t="s">
        <v>100</v>
      </c>
      <c r="E40" s="6"/>
      <c r="F40" s="7" t="str">
        <f t="shared" si="3"/>
        <v/>
      </c>
      <c r="G40" s="8" t="s">
        <v>49</v>
      </c>
      <c r="H40" s="100"/>
      <c r="I40" s="5">
        <f t="shared" si="1"/>
        <v>1</v>
      </c>
    </row>
    <row r="41" spans="1:9" ht="42.6">
      <c r="A41" s="90" t="s">
        <v>101</v>
      </c>
      <c r="B41" s="91" t="s">
        <v>9</v>
      </c>
      <c r="C41" s="92" t="s">
        <v>34</v>
      </c>
      <c r="D41" s="93" t="s">
        <v>366</v>
      </c>
      <c r="E41" s="6"/>
      <c r="F41" s="7" t="str">
        <f t="shared" ref="F41:F68" si="5">IF(E41="","",IF(E41="Nee","Knock-Out","Voldoet"))</f>
        <v/>
      </c>
      <c r="G41" s="8" t="s">
        <v>49</v>
      </c>
      <c r="H41" s="100"/>
      <c r="I41" s="5">
        <f t="shared" ref="I41:I68" si="6">IF(E41="",1,0)</f>
        <v>1</v>
      </c>
    </row>
    <row r="42" spans="1:9" ht="42.6">
      <c r="A42" s="90" t="s">
        <v>102</v>
      </c>
      <c r="B42" s="91" t="s">
        <v>9</v>
      </c>
      <c r="C42" s="92" t="s">
        <v>34</v>
      </c>
      <c r="D42" s="93" t="s">
        <v>103</v>
      </c>
      <c r="E42" s="6"/>
      <c r="F42" s="7" t="str">
        <f t="shared" si="5"/>
        <v/>
      </c>
      <c r="G42" s="7" t="str">
        <f t="shared" si="0"/>
        <v/>
      </c>
      <c r="H42" s="100"/>
      <c r="I42" s="5">
        <f t="shared" si="6"/>
        <v>1</v>
      </c>
    </row>
    <row r="43" spans="1:9" ht="42.6">
      <c r="A43" s="90" t="s">
        <v>104</v>
      </c>
      <c r="B43" s="91" t="s">
        <v>9</v>
      </c>
      <c r="C43" s="92" t="s">
        <v>34</v>
      </c>
      <c r="D43" s="93" t="s">
        <v>105</v>
      </c>
      <c r="E43" s="6"/>
      <c r="F43" s="7" t="str">
        <f t="shared" si="5"/>
        <v/>
      </c>
      <c r="G43" s="7" t="str">
        <f t="shared" si="0"/>
        <v/>
      </c>
      <c r="H43" s="100"/>
      <c r="I43" s="5">
        <f t="shared" si="6"/>
        <v>1</v>
      </c>
    </row>
    <row r="44" spans="1:9" ht="42.6">
      <c r="A44" s="90" t="s">
        <v>106</v>
      </c>
      <c r="B44" s="91" t="s">
        <v>9</v>
      </c>
      <c r="C44" s="92" t="s">
        <v>34</v>
      </c>
      <c r="D44" s="93" t="s">
        <v>107</v>
      </c>
      <c r="E44" s="6"/>
      <c r="F44" s="7" t="str">
        <f t="shared" si="5"/>
        <v/>
      </c>
      <c r="G44" s="7" t="str">
        <f t="shared" si="0"/>
        <v/>
      </c>
      <c r="H44" s="100"/>
      <c r="I44" s="5">
        <f t="shared" si="6"/>
        <v>1</v>
      </c>
    </row>
    <row r="45" spans="1:9" ht="157.80000000000001">
      <c r="A45" s="90" t="s">
        <v>108</v>
      </c>
      <c r="B45" s="91" t="s">
        <v>9</v>
      </c>
      <c r="C45" s="92" t="s">
        <v>34</v>
      </c>
      <c r="D45" s="93" t="s">
        <v>109</v>
      </c>
      <c r="E45" s="6"/>
      <c r="F45" s="7" t="str">
        <f t="shared" si="5"/>
        <v/>
      </c>
      <c r="G45" s="7" t="str">
        <f t="shared" si="0"/>
        <v/>
      </c>
      <c r="H45" s="100"/>
      <c r="I45" s="5">
        <f t="shared" si="6"/>
        <v>1</v>
      </c>
    </row>
    <row r="46" spans="1:9" ht="57">
      <c r="A46" s="90" t="s">
        <v>110</v>
      </c>
      <c r="B46" s="91" t="s">
        <v>9</v>
      </c>
      <c r="C46" s="94" t="s">
        <v>34</v>
      </c>
      <c r="D46" s="93" t="s">
        <v>111</v>
      </c>
      <c r="E46" s="6"/>
      <c r="F46" s="7" t="str">
        <f t="shared" si="5"/>
        <v/>
      </c>
      <c r="G46" s="7" t="str">
        <f t="shared" si="0"/>
        <v/>
      </c>
      <c r="H46" s="100"/>
      <c r="I46" s="5">
        <f t="shared" si="6"/>
        <v>1</v>
      </c>
    </row>
    <row r="47" spans="1:9" ht="114.6">
      <c r="A47" s="90" t="s">
        <v>112</v>
      </c>
      <c r="B47" s="91" t="s">
        <v>11</v>
      </c>
      <c r="C47" s="94" t="s">
        <v>34</v>
      </c>
      <c r="D47" s="93" t="s">
        <v>113</v>
      </c>
      <c r="E47" s="6"/>
      <c r="F47" s="7" t="str">
        <f t="shared" si="5"/>
        <v/>
      </c>
      <c r="G47" s="7" t="str">
        <f t="shared" si="0"/>
        <v/>
      </c>
      <c r="H47" s="100"/>
      <c r="I47" s="5">
        <f t="shared" si="6"/>
        <v>1</v>
      </c>
    </row>
    <row r="48" spans="1:9" ht="28.2">
      <c r="A48" s="90" t="s">
        <v>114</v>
      </c>
      <c r="B48" s="91" t="s">
        <v>11</v>
      </c>
      <c r="C48" s="94" t="s">
        <v>34</v>
      </c>
      <c r="D48" s="93" t="s">
        <v>115</v>
      </c>
      <c r="E48" s="6"/>
      <c r="F48" s="7" t="str">
        <f t="shared" si="5"/>
        <v/>
      </c>
      <c r="G48" s="7" t="str">
        <f t="shared" si="0"/>
        <v/>
      </c>
      <c r="H48" s="100"/>
      <c r="I48" s="5">
        <f t="shared" si="6"/>
        <v>1</v>
      </c>
    </row>
    <row r="49" spans="1:9" ht="71.400000000000006">
      <c r="A49" s="90" t="s">
        <v>116</v>
      </c>
      <c r="B49" s="91" t="s">
        <v>11</v>
      </c>
      <c r="C49" s="94" t="s">
        <v>34</v>
      </c>
      <c r="D49" s="93" t="s">
        <v>117</v>
      </c>
      <c r="E49" s="6"/>
      <c r="F49" s="7" t="str">
        <f t="shared" si="5"/>
        <v/>
      </c>
      <c r="G49" s="7" t="str">
        <f t="shared" si="0"/>
        <v/>
      </c>
      <c r="H49" s="100"/>
      <c r="I49" s="5">
        <f t="shared" si="6"/>
        <v>1</v>
      </c>
    </row>
    <row r="50" spans="1:9" ht="42.6">
      <c r="A50" s="90" t="s">
        <v>118</v>
      </c>
      <c r="B50" s="91" t="s">
        <v>11</v>
      </c>
      <c r="C50" s="94" t="s">
        <v>34</v>
      </c>
      <c r="D50" s="93" t="s">
        <v>119</v>
      </c>
      <c r="E50" s="6"/>
      <c r="F50" s="7" t="str">
        <f t="shared" si="5"/>
        <v/>
      </c>
      <c r="G50" s="7" t="str">
        <f t="shared" si="0"/>
        <v/>
      </c>
      <c r="H50" s="100"/>
      <c r="I50" s="5">
        <f t="shared" si="6"/>
        <v>1</v>
      </c>
    </row>
    <row r="51" spans="1:9" ht="57">
      <c r="A51" s="90" t="s">
        <v>120</v>
      </c>
      <c r="B51" s="91" t="s">
        <v>11</v>
      </c>
      <c r="C51" s="94" t="s">
        <v>34</v>
      </c>
      <c r="D51" s="93" t="s">
        <v>121</v>
      </c>
      <c r="E51" s="6"/>
      <c r="F51" s="7" t="str">
        <f t="shared" si="5"/>
        <v/>
      </c>
      <c r="G51" s="7" t="str">
        <f t="shared" si="0"/>
        <v/>
      </c>
      <c r="H51" s="100"/>
      <c r="I51" s="5">
        <f t="shared" si="6"/>
        <v>1</v>
      </c>
    </row>
    <row r="52" spans="1:9" ht="71.400000000000006">
      <c r="A52" s="90" t="s">
        <v>122</v>
      </c>
      <c r="B52" s="91" t="s">
        <v>11</v>
      </c>
      <c r="C52" s="94" t="s">
        <v>34</v>
      </c>
      <c r="D52" s="93" t="s">
        <v>123</v>
      </c>
      <c r="E52" s="6"/>
      <c r="F52" s="7" t="str">
        <f t="shared" si="5"/>
        <v/>
      </c>
      <c r="G52" s="7" t="str">
        <f t="shared" si="0"/>
        <v/>
      </c>
      <c r="H52" s="100"/>
      <c r="I52" s="5">
        <f t="shared" si="6"/>
        <v>1</v>
      </c>
    </row>
    <row r="53" spans="1:9" ht="42.6">
      <c r="A53" s="90" t="s">
        <v>124</v>
      </c>
      <c r="B53" s="91" t="s">
        <v>11</v>
      </c>
      <c r="C53" s="94" t="s">
        <v>34</v>
      </c>
      <c r="D53" s="93" t="s">
        <v>125</v>
      </c>
      <c r="E53" s="6"/>
      <c r="F53" s="7" t="str">
        <f t="shared" si="5"/>
        <v/>
      </c>
      <c r="G53" s="7" t="str">
        <f t="shared" si="0"/>
        <v/>
      </c>
      <c r="H53" s="100"/>
      <c r="I53" s="5">
        <f t="shared" si="6"/>
        <v>1</v>
      </c>
    </row>
    <row r="54" spans="1:9" ht="42.6">
      <c r="A54" s="90" t="s">
        <v>126</v>
      </c>
      <c r="B54" s="91" t="s">
        <v>12</v>
      </c>
      <c r="C54" s="94" t="s">
        <v>34</v>
      </c>
      <c r="D54" s="93" t="s">
        <v>127</v>
      </c>
      <c r="E54" s="6"/>
      <c r="F54" s="7" t="str">
        <f t="shared" si="5"/>
        <v/>
      </c>
      <c r="G54" s="8" t="s">
        <v>49</v>
      </c>
      <c r="H54" s="100"/>
      <c r="I54" s="5">
        <f t="shared" si="6"/>
        <v>1</v>
      </c>
    </row>
    <row r="55" spans="1:9" ht="42.6">
      <c r="A55" s="90" t="s">
        <v>128</v>
      </c>
      <c r="B55" s="91" t="s">
        <v>12</v>
      </c>
      <c r="C55" s="94" t="s">
        <v>34</v>
      </c>
      <c r="D55" s="93" t="s">
        <v>129</v>
      </c>
      <c r="E55" s="6"/>
      <c r="F55" s="7" t="str">
        <f t="shared" si="5"/>
        <v/>
      </c>
      <c r="G55" s="8" t="s">
        <v>49</v>
      </c>
      <c r="H55" s="100"/>
      <c r="I55" s="5">
        <f t="shared" si="6"/>
        <v>1</v>
      </c>
    </row>
    <row r="56" spans="1:9" ht="57">
      <c r="A56" s="90" t="s">
        <v>130</v>
      </c>
      <c r="B56" s="91" t="s">
        <v>12</v>
      </c>
      <c r="C56" s="94" t="s">
        <v>34</v>
      </c>
      <c r="D56" s="93" t="s">
        <v>131</v>
      </c>
      <c r="E56" s="6"/>
      <c r="F56" s="7" t="str">
        <f t="shared" si="5"/>
        <v/>
      </c>
      <c r="G56" s="8" t="s">
        <v>49</v>
      </c>
      <c r="H56" s="100"/>
      <c r="I56" s="5">
        <f t="shared" si="6"/>
        <v>1</v>
      </c>
    </row>
    <row r="57" spans="1:9" ht="57">
      <c r="A57" s="90" t="s">
        <v>132</v>
      </c>
      <c r="B57" s="91" t="s">
        <v>12</v>
      </c>
      <c r="C57" s="94" t="s">
        <v>34</v>
      </c>
      <c r="D57" s="93" t="s">
        <v>133</v>
      </c>
      <c r="E57" s="6"/>
      <c r="F57" s="7" t="str">
        <f t="shared" si="5"/>
        <v/>
      </c>
      <c r="G57" s="8" t="s">
        <v>49</v>
      </c>
      <c r="H57" s="100"/>
      <c r="I57" s="5">
        <f t="shared" si="6"/>
        <v>1</v>
      </c>
    </row>
    <row r="58" spans="1:9" ht="201">
      <c r="A58" s="90" t="s">
        <v>134</v>
      </c>
      <c r="B58" s="91" t="s">
        <v>12</v>
      </c>
      <c r="C58" s="92" t="s">
        <v>34</v>
      </c>
      <c r="D58" s="93" t="s">
        <v>135</v>
      </c>
      <c r="E58" s="6"/>
      <c r="F58" s="7" t="str">
        <f t="shared" si="5"/>
        <v/>
      </c>
      <c r="G58" s="7" t="str">
        <f t="shared" si="0"/>
        <v/>
      </c>
      <c r="H58" s="100"/>
      <c r="I58" s="5">
        <f t="shared" si="6"/>
        <v>1</v>
      </c>
    </row>
    <row r="59" spans="1:9" ht="42.6">
      <c r="A59" s="90" t="s">
        <v>136</v>
      </c>
      <c r="B59" s="91" t="s">
        <v>12</v>
      </c>
      <c r="C59" s="92" t="s">
        <v>34</v>
      </c>
      <c r="D59" s="93" t="s">
        <v>137</v>
      </c>
      <c r="E59" s="6"/>
      <c r="F59" s="7" t="str">
        <f t="shared" si="5"/>
        <v/>
      </c>
      <c r="G59" s="8" t="s">
        <v>49</v>
      </c>
      <c r="H59" s="100"/>
      <c r="I59" s="5">
        <f t="shared" si="6"/>
        <v>1</v>
      </c>
    </row>
    <row r="60" spans="1:9" ht="57">
      <c r="A60" s="90" t="s">
        <v>138</v>
      </c>
      <c r="B60" s="91" t="s">
        <v>12</v>
      </c>
      <c r="C60" s="94" t="s">
        <v>34</v>
      </c>
      <c r="D60" s="93" t="s">
        <v>139</v>
      </c>
      <c r="E60" s="6"/>
      <c r="F60" s="7" t="str">
        <f t="shared" si="5"/>
        <v/>
      </c>
      <c r="G60" s="8" t="s">
        <v>49</v>
      </c>
      <c r="H60" s="100"/>
      <c r="I60" s="5">
        <f t="shared" si="6"/>
        <v>1</v>
      </c>
    </row>
    <row r="61" spans="1:9" ht="42.6">
      <c r="A61" s="90" t="s">
        <v>140</v>
      </c>
      <c r="B61" s="91" t="s">
        <v>12</v>
      </c>
      <c r="C61" s="94" t="s">
        <v>34</v>
      </c>
      <c r="D61" s="93" t="s">
        <v>141</v>
      </c>
      <c r="E61" s="6"/>
      <c r="F61" s="7" t="str">
        <f t="shared" si="5"/>
        <v/>
      </c>
      <c r="G61" s="7" t="str">
        <f t="shared" si="0"/>
        <v/>
      </c>
      <c r="H61" s="100"/>
      <c r="I61" s="5">
        <f t="shared" si="6"/>
        <v>1</v>
      </c>
    </row>
    <row r="62" spans="1:9" ht="42.6">
      <c r="A62" s="90" t="s">
        <v>142</v>
      </c>
      <c r="B62" s="91" t="s">
        <v>12</v>
      </c>
      <c r="C62" s="94" t="s">
        <v>34</v>
      </c>
      <c r="D62" s="93" t="s">
        <v>143</v>
      </c>
      <c r="E62" s="6"/>
      <c r="F62" s="7" t="str">
        <f t="shared" si="5"/>
        <v/>
      </c>
      <c r="G62" s="8" t="s">
        <v>49</v>
      </c>
      <c r="H62" s="100"/>
      <c r="I62" s="5">
        <f t="shared" si="6"/>
        <v>1</v>
      </c>
    </row>
    <row r="63" spans="1:9" ht="199.8">
      <c r="A63" s="90" t="s">
        <v>144</v>
      </c>
      <c r="B63" s="91" t="s">
        <v>12</v>
      </c>
      <c r="C63" s="94" t="s">
        <v>34</v>
      </c>
      <c r="D63" s="93" t="s">
        <v>145</v>
      </c>
      <c r="E63" s="6"/>
      <c r="F63" s="7" t="str">
        <f t="shared" si="5"/>
        <v/>
      </c>
      <c r="G63" s="8" t="s">
        <v>49</v>
      </c>
      <c r="H63" s="100"/>
      <c r="I63" s="5">
        <f t="shared" si="6"/>
        <v>1</v>
      </c>
    </row>
    <row r="64" spans="1:9" ht="100.2">
      <c r="A64" s="90" t="s">
        <v>146</v>
      </c>
      <c r="B64" s="91" t="s">
        <v>12</v>
      </c>
      <c r="C64" s="94" t="s">
        <v>34</v>
      </c>
      <c r="D64" s="93" t="s">
        <v>147</v>
      </c>
      <c r="E64" s="6"/>
      <c r="F64" s="7" t="str">
        <f t="shared" si="5"/>
        <v/>
      </c>
      <c r="G64" s="8" t="s">
        <v>49</v>
      </c>
      <c r="H64" s="100"/>
      <c r="I64" s="5">
        <f t="shared" si="6"/>
        <v>1</v>
      </c>
    </row>
    <row r="65" spans="1:9" ht="69.599999999999994">
      <c r="A65" s="90" t="s">
        <v>148</v>
      </c>
      <c r="B65" s="91" t="s">
        <v>12</v>
      </c>
      <c r="C65" s="94" t="s">
        <v>34</v>
      </c>
      <c r="D65" s="93" t="s">
        <v>149</v>
      </c>
      <c r="E65" s="6"/>
      <c r="F65" s="7" t="str">
        <f t="shared" si="5"/>
        <v/>
      </c>
      <c r="G65" s="8" t="s">
        <v>49</v>
      </c>
      <c r="H65" s="100"/>
      <c r="I65" s="5">
        <f t="shared" si="6"/>
        <v>1</v>
      </c>
    </row>
    <row r="66" spans="1:9" ht="127.2">
      <c r="A66" s="90" t="s">
        <v>150</v>
      </c>
      <c r="B66" s="91" t="s">
        <v>12</v>
      </c>
      <c r="C66" s="94" t="s">
        <v>34</v>
      </c>
      <c r="D66" s="93" t="s">
        <v>151</v>
      </c>
      <c r="E66" s="6"/>
      <c r="F66" s="7" t="str">
        <f t="shared" si="5"/>
        <v/>
      </c>
      <c r="G66" s="8" t="s">
        <v>49</v>
      </c>
      <c r="H66" s="100"/>
      <c r="I66" s="5">
        <f t="shared" si="6"/>
        <v>1</v>
      </c>
    </row>
    <row r="67" spans="1:9" ht="43.2">
      <c r="A67" s="90" t="s">
        <v>152</v>
      </c>
      <c r="B67" s="91" t="s">
        <v>12</v>
      </c>
      <c r="C67" s="94" t="s">
        <v>34</v>
      </c>
      <c r="D67" s="93" t="s">
        <v>153</v>
      </c>
      <c r="E67" s="6"/>
      <c r="F67" s="7" t="str">
        <f t="shared" si="5"/>
        <v/>
      </c>
      <c r="G67" s="8" t="s">
        <v>49</v>
      </c>
      <c r="H67" s="100"/>
      <c r="I67" s="5">
        <f t="shared" si="6"/>
        <v>1</v>
      </c>
    </row>
    <row r="68" spans="1:9" ht="42.6">
      <c r="A68" s="90" t="s">
        <v>154</v>
      </c>
      <c r="B68" s="91" t="s">
        <v>12</v>
      </c>
      <c r="C68" s="94" t="s">
        <v>34</v>
      </c>
      <c r="D68" s="93" t="s">
        <v>155</v>
      </c>
      <c r="E68" s="6"/>
      <c r="F68" s="7" t="str">
        <f t="shared" si="5"/>
        <v/>
      </c>
      <c r="G68" s="8" t="s">
        <v>49</v>
      </c>
      <c r="H68" s="100"/>
      <c r="I68" s="5">
        <f t="shared" si="6"/>
        <v>1</v>
      </c>
    </row>
    <row r="69" spans="1:9" ht="114.6">
      <c r="A69" s="90" t="s">
        <v>156</v>
      </c>
      <c r="B69" s="91" t="s">
        <v>12</v>
      </c>
      <c r="C69" s="94" t="s">
        <v>34</v>
      </c>
      <c r="D69" s="93" t="s">
        <v>157</v>
      </c>
      <c r="E69" s="6"/>
      <c r="F69" s="7" t="str">
        <f t="shared" ref="F69" si="7">IF(E69="","",IF(E69="Nee","Knock-Out","Voldoet"))</f>
        <v/>
      </c>
      <c r="G69" s="8" t="s">
        <v>49</v>
      </c>
      <c r="H69" s="100"/>
      <c r="I69" s="5">
        <f t="shared" ref="I69" si="8">IF(E69="",1,0)</f>
        <v>1</v>
      </c>
    </row>
    <row r="70" spans="1:9" ht="57">
      <c r="A70" s="90" t="s">
        <v>158</v>
      </c>
      <c r="B70" s="91" t="s">
        <v>12</v>
      </c>
      <c r="C70" s="94" t="s">
        <v>34</v>
      </c>
      <c r="D70" s="93" t="s">
        <v>159</v>
      </c>
      <c r="E70" s="6"/>
      <c r="F70" s="7" t="str">
        <f t="shared" si="3"/>
        <v/>
      </c>
      <c r="G70" s="7" t="str">
        <f t="shared" ref="G70:G77" si="9">IF(E70="","",IF(E70="Ja","Ja","Nee"))</f>
        <v/>
      </c>
      <c r="H70" s="100"/>
      <c r="I70" s="5">
        <f t="shared" si="1"/>
        <v>1</v>
      </c>
    </row>
    <row r="71" spans="1:9" ht="42.6">
      <c r="A71" s="90" t="s">
        <v>160</v>
      </c>
      <c r="B71" s="91" t="s">
        <v>12</v>
      </c>
      <c r="C71" s="94" t="s">
        <v>34</v>
      </c>
      <c r="D71" s="93" t="s">
        <v>161</v>
      </c>
      <c r="E71" s="6"/>
      <c r="F71" s="7" t="str">
        <f t="shared" si="3"/>
        <v/>
      </c>
      <c r="G71" s="8" t="s">
        <v>49</v>
      </c>
      <c r="H71" s="100"/>
      <c r="I71" s="5">
        <f t="shared" si="1"/>
        <v>1</v>
      </c>
    </row>
    <row r="72" spans="1:9" ht="42">
      <c r="A72" s="90" t="s">
        <v>162</v>
      </c>
      <c r="B72" s="91" t="s">
        <v>12</v>
      </c>
      <c r="C72" s="94" t="s">
        <v>34</v>
      </c>
      <c r="D72" s="93" t="s">
        <v>163</v>
      </c>
      <c r="E72" s="6"/>
      <c r="F72" s="7" t="str">
        <f t="shared" si="3"/>
        <v/>
      </c>
      <c r="G72" s="8" t="s">
        <v>49</v>
      </c>
      <c r="H72" s="100"/>
      <c r="I72" s="5">
        <f t="shared" si="1"/>
        <v>1</v>
      </c>
    </row>
    <row r="73" spans="1:9" ht="129">
      <c r="A73" s="90" t="s">
        <v>164</v>
      </c>
      <c r="B73" s="91" t="s">
        <v>12</v>
      </c>
      <c r="C73" s="94" t="s">
        <v>34</v>
      </c>
      <c r="D73" s="93" t="s">
        <v>165</v>
      </c>
      <c r="E73" s="6"/>
      <c r="F73" s="7" t="str">
        <f t="shared" si="3"/>
        <v/>
      </c>
      <c r="G73" s="8" t="s">
        <v>49</v>
      </c>
      <c r="H73" s="100"/>
      <c r="I73" s="5">
        <f t="shared" si="1"/>
        <v>1</v>
      </c>
    </row>
    <row r="74" spans="1:9" ht="42.6">
      <c r="A74" s="90" t="s">
        <v>166</v>
      </c>
      <c r="B74" s="91" t="s">
        <v>12</v>
      </c>
      <c r="C74" s="94" t="s">
        <v>34</v>
      </c>
      <c r="D74" s="93" t="s">
        <v>167</v>
      </c>
      <c r="E74" s="6"/>
      <c r="F74" s="7" t="str">
        <f t="shared" si="3"/>
        <v/>
      </c>
      <c r="G74" s="8" t="s">
        <v>49</v>
      </c>
      <c r="H74" s="100"/>
      <c r="I74" s="5">
        <f t="shared" si="1"/>
        <v>1</v>
      </c>
    </row>
    <row r="75" spans="1:9" ht="56.4">
      <c r="A75" s="90" t="s">
        <v>168</v>
      </c>
      <c r="B75" s="91" t="s">
        <v>12</v>
      </c>
      <c r="C75" s="94" t="s">
        <v>34</v>
      </c>
      <c r="D75" s="93" t="s">
        <v>169</v>
      </c>
      <c r="E75" s="6"/>
      <c r="F75" s="7" t="str">
        <f t="shared" si="3"/>
        <v/>
      </c>
      <c r="G75" s="8" t="s">
        <v>49</v>
      </c>
      <c r="H75" s="100"/>
      <c r="I75" s="5">
        <f t="shared" si="1"/>
        <v>1</v>
      </c>
    </row>
    <row r="76" spans="1:9" ht="42.6">
      <c r="A76" s="90" t="s">
        <v>170</v>
      </c>
      <c r="B76" s="91" t="s">
        <v>12</v>
      </c>
      <c r="C76" s="94" t="s">
        <v>34</v>
      </c>
      <c r="D76" s="93" t="s">
        <v>171</v>
      </c>
      <c r="E76" s="6"/>
      <c r="F76" s="7" t="str">
        <f t="shared" si="3"/>
        <v/>
      </c>
      <c r="G76" s="7" t="str">
        <f t="shared" si="9"/>
        <v/>
      </c>
      <c r="H76" s="100"/>
      <c r="I76" s="5">
        <f t="shared" si="1"/>
        <v>1</v>
      </c>
    </row>
    <row r="77" spans="1:9" ht="57">
      <c r="A77" s="90" t="s">
        <v>172</v>
      </c>
      <c r="B77" s="91" t="s">
        <v>12</v>
      </c>
      <c r="C77" s="94" t="s">
        <v>34</v>
      </c>
      <c r="D77" s="93" t="s">
        <v>173</v>
      </c>
      <c r="E77" s="6"/>
      <c r="F77" s="7" t="str">
        <f t="shared" si="3"/>
        <v/>
      </c>
      <c r="G77" s="7" t="str">
        <f t="shared" si="9"/>
        <v/>
      </c>
      <c r="H77" s="100"/>
      <c r="I77" s="5">
        <f t="shared" si="1"/>
        <v>1</v>
      </c>
    </row>
    <row r="78" spans="1:9" ht="71.400000000000006">
      <c r="A78" s="90" t="s">
        <v>174</v>
      </c>
      <c r="B78" s="91" t="s">
        <v>12</v>
      </c>
      <c r="C78" s="94" t="s">
        <v>34</v>
      </c>
      <c r="D78" s="93" t="s">
        <v>175</v>
      </c>
      <c r="E78" s="6"/>
      <c r="F78" s="7" t="str">
        <f t="shared" si="3"/>
        <v/>
      </c>
      <c r="G78" s="8" t="s">
        <v>49</v>
      </c>
      <c r="H78" s="100"/>
      <c r="I78" s="5">
        <f t="shared" si="1"/>
        <v>1</v>
      </c>
    </row>
    <row r="80" spans="1:9">
      <c r="I80" s="26">
        <f>SUM(I2:I78)</f>
        <v>72</v>
      </c>
    </row>
  </sheetData>
  <sheetProtection algorithmName="SHA-512" hashValue="qk/J4YbdMVPnFaLUVgHCI82NiHxKlfHk5NxiYGujFg+JeFagSj3FEQR9Mh4TaACKwmbYUSxtZrdnexQvrqAyBg==" saltValue="VxoPHmF+COw+lzGBOVbkEg==" spinCount="100000" sheet="1" autoFilter="0"/>
  <autoFilter ref="E1:G1" xr:uid="{B577D833-453A-42F8-9456-8F4EEE0F9706}"/>
  <conditionalFormatting sqref="F2:F8 F10 F12:F21 F23:F24 F26:F78">
    <cfRule type="cellIs" dxfId="10" priority="59" operator="equal">
      <formula>"Knock-Out"</formula>
    </cfRule>
  </conditionalFormatting>
  <conditionalFormatting sqref="G2:G8 G10 G23:G24">
    <cfRule type="cellIs" dxfId="9" priority="63" operator="equal">
      <formula>"-"</formula>
    </cfRule>
    <cfRule type="cellIs" dxfId="8" priority="64" operator="equal">
      <formula>"x"</formula>
    </cfRule>
  </conditionalFormatting>
  <conditionalFormatting sqref="G12:G21">
    <cfRule type="cellIs" dxfId="7" priority="1" operator="equal">
      <formula>"-"</formula>
    </cfRule>
    <cfRule type="cellIs" dxfId="6" priority="2" operator="equal">
      <formula>"x"</formula>
    </cfRule>
  </conditionalFormatting>
  <conditionalFormatting sqref="G26:G78">
    <cfRule type="cellIs" dxfId="5" priority="9" operator="equal">
      <formula>"-"</formula>
    </cfRule>
    <cfRule type="cellIs" dxfId="4" priority="10" operator="equal">
      <formula>"x"</formula>
    </cfRule>
  </conditionalFormatting>
  <dataValidations count="1">
    <dataValidation type="list" allowBlank="1" showInputMessage="1" showErrorMessage="1" sqref="E2:E8 E10 E12:E21 E23:E24 E26:E78" xr:uid="{4F242A0D-FF89-46C1-B0A0-3FA7FAE2FE91}">
      <formula1>"Ja,Nee"</formula1>
    </dataValidation>
  </dataValidations>
  <pageMargins left="0.70866141732283472" right="0.70866141732283472" top="0.74803149606299213" bottom="0.74803149606299213" header="0.31496062992125984" footer="0.31496062992125984"/>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36FF-B630-4F5D-8A90-38498C3C1CE9}">
  <sheetPr>
    <tabColor theme="4" tint="0.79998168889431442"/>
    <pageSetUpPr fitToPage="1"/>
  </sheetPr>
  <dimension ref="A1:V63"/>
  <sheetViews>
    <sheetView zoomScale="120" zoomScaleNormal="120" workbookViewId="0">
      <pane ySplit="1" topLeftCell="A2" activePane="bottomLeft" state="frozen"/>
      <selection activeCell="D1" sqref="D1"/>
      <selection pane="bottomLeft" activeCell="F3" sqref="F3"/>
    </sheetView>
  </sheetViews>
  <sheetFormatPr defaultColWidth="12.44140625" defaultRowHeight="14.4"/>
  <cols>
    <col min="1" max="1" width="7.6640625" style="9" customWidth="1"/>
    <col min="2" max="2" width="14.6640625" style="9" customWidth="1"/>
    <col min="3" max="3" width="5.6640625" style="10" customWidth="1"/>
    <col min="4" max="4" width="57.6640625" style="11" customWidth="1"/>
    <col min="5" max="7" width="13.6640625" style="5" customWidth="1"/>
    <col min="8" max="8" width="12.44140625" style="5"/>
    <col min="9" max="9" width="12.44140625" style="5" hidden="1" customWidth="1"/>
    <col min="10" max="22" width="12.44140625" style="29" hidden="1" customWidth="1"/>
    <col min="23" max="16384" width="12.44140625" style="5"/>
  </cols>
  <sheetData>
    <row r="1" spans="1:22" ht="31.2">
      <c r="A1" s="1" t="s">
        <v>26</v>
      </c>
      <c r="B1" s="1" t="s">
        <v>1</v>
      </c>
      <c r="C1" s="2" t="s">
        <v>27</v>
      </c>
      <c r="D1" s="3" t="s">
        <v>176</v>
      </c>
      <c r="E1" s="4" t="s">
        <v>29</v>
      </c>
      <c r="F1" s="4" t="s">
        <v>177</v>
      </c>
      <c r="G1" s="4" t="s">
        <v>31</v>
      </c>
      <c r="I1" s="5" t="s">
        <v>32</v>
      </c>
      <c r="J1" s="27" t="s">
        <v>7</v>
      </c>
      <c r="K1" s="27" t="s">
        <v>8</v>
      </c>
      <c r="L1" s="27" t="s">
        <v>9</v>
      </c>
      <c r="M1" s="27" t="s">
        <v>10</v>
      </c>
      <c r="N1" s="27" t="s">
        <v>11</v>
      </c>
      <c r="O1" s="27" t="s">
        <v>12</v>
      </c>
      <c r="P1" s="28"/>
      <c r="Q1" s="27" t="s">
        <v>7</v>
      </c>
      <c r="R1" s="27" t="s">
        <v>8</v>
      </c>
      <c r="S1" s="27" t="s">
        <v>9</v>
      </c>
      <c r="T1" s="27" t="s">
        <v>10</v>
      </c>
      <c r="U1" s="27" t="s">
        <v>11</v>
      </c>
      <c r="V1" s="27" t="s">
        <v>12</v>
      </c>
    </row>
    <row r="2" spans="1:22" ht="72">
      <c r="A2" s="90" t="s">
        <v>178</v>
      </c>
      <c r="B2" s="91" t="s">
        <v>7</v>
      </c>
      <c r="C2" s="92">
        <v>80</v>
      </c>
      <c r="D2" s="93" t="s">
        <v>179</v>
      </c>
      <c r="E2" s="6"/>
      <c r="F2" s="7" t="str">
        <f>IF(E2="Bij inschrijving",C2,IF(E2="Bij livegang",0.4*C2,IF(E2="Niet",0,"")))</f>
        <v/>
      </c>
      <c r="G2" s="7" t="str">
        <f t="shared" ref="G2:G61" si="0">IF(E2="","",IF(E2="Bij inschrijving","Ja","Nee"))</f>
        <v/>
      </c>
      <c r="H2" s="100"/>
      <c r="I2" s="5">
        <f>IF(E2="",1,0)</f>
        <v>1</v>
      </c>
      <c r="J2" s="28">
        <f>IF($B2=J$1,$C2,0)</f>
        <v>80</v>
      </c>
      <c r="K2" s="28">
        <f>IF($B2=K$1,$C2,0)</f>
        <v>0</v>
      </c>
      <c r="L2" s="28">
        <f t="shared" ref="L2:O17" si="1">IF($B2=L$1,$C2,0)</f>
        <v>0</v>
      </c>
      <c r="M2" s="28">
        <f t="shared" si="1"/>
        <v>0</v>
      </c>
      <c r="N2" s="28">
        <f t="shared" si="1"/>
        <v>0</v>
      </c>
      <c r="O2" s="28">
        <f t="shared" si="1"/>
        <v>0</v>
      </c>
      <c r="P2" s="28"/>
      <c r="Q2" s="28" t="str">
        <f>IF($B2=Q$1,$F2,0)</f>
        <v/>
      </c>
      <c r="R2" s="28">
        <f t="shared" ref="R2:V17" si="2">IF($B2=R$1,$F2,0)</f>
        <v>0</v>
      </c>
      <c r="S2" s="28">
        <f t="shared" si="2"/>
        <v>0</v>
      </c>
      <c r="T2" s="28">
        <f t="shared" si="2"/>
        <v>0</v>
      </c>
      <c r="U2" s="28">
        <f t="shared" si="2"/>
        <v>0</v>
      </c>
      <c r="V2" s="28">
        <f t="shared" si="2"/>
        <v>0</v>
      </c>
    </row>
    <row r="3" spans="1:22" ht="43.2">
      <c r="A3" s="90" t="s">
        <v>180</v>
      </c>
      <c r="B3" s="91" t="s">
        <v>7</v>
      </c>
      <c r="C3" s="92">
        <v>40</v>
      </c>
      <c r="D3" s="93" t="s">
        <v>181</v>
      </c>
      <c r="E3" s="6"/>
      <c r="F3" s="7" t="str">
        <f t="shared" ref="F3:F61" si="3">IF(E3="Bij inschrijving",C3,IF(E3="Bij livegang",0.4*C3,IF(E3="Niet",0,"")))</f>
        <v/>
      </c>
      <c r="G3" s="7" t="str">
        <f t="shared" si="0"/>
        <v/>
      </c>
      <c r="H3" s="100"/>
      <c r="I3" s="5">
        <f t="shared" ref="I3:I61" si="4">IF(E3="",1,0)</f>
        <v>1</v>
      </c>
      <c r="J3" s="28">
        <f t="shared" ref="J3:O34" si="5">IF($B3=J$1,$C3,0)</f>
        <v>40</v>
      </c>
      <c r="K3" s="28">
        <f t="shared" si="5"/>
        <v>0</v>
      </c>
      <c r="L3" s="28">
        <f t="shared" si="1"/>
        <v>0</v>
      </c>
      <c r="M3" s="28">
        <f t="shared" si="1"/>
        <v>0</v>
      </c>
      <c r="N3" s="28">
        <f t="shared" si="1"/>
        <v>0</v>
      </c>
      <c r="O3" s="28">
        <f t="shared" si="1"/>
        <v>0</v>
      </c>
      <c r="P3" s="28"/>
      <c r="Q3" s="28" t="str">
        <f t="shared" ref="Q3:V34" si="6">IF($B3=Q$1,$F3,0)</f>
        <v/>
      </c>
      <c r="R3" s="28">
        <f t="shared" si="2"/>
        <v>0</v>
      </c>
      <c r="S3" s="28">
        <f t="shared" si="2"/>
        <v>0</v>
      </c>
      <c r="T3" s="28">
        <f t="shared" si="2"/>
        <v>0</v>
      </c>
      <c r="U3" s="28">
        <f t="shared" si="2"/>
        <v>0</v>
      </c>
      <c r="V3" s="28">
        <f t="shared" si="2"/>
        <v>0</v>
      </c>
    </row>
    <row r="4" spans="1:22" ht="57.6">
      <c r="A4" s="90" t="s">
        <v>182</v>
      </c>
      <c r="B4" s="91" t="s">
        <v>7</v>
      </c>
      <c r="C4" s="92">
        <v>40</v>
      </c>
      <c r="D4" s="93" t="s">
        <v>183</v>
      </c>
      <c r="E4" s="6"/>
      <c r="F4" s="7" t="str">
        <f t="shared" si="3"/>
        <v/>
      </c>
      <c r="G4" s="7" t="str">
        <f t="shared" si="0"/>
        <v/>
      </c>
      <c r="H4" s="100"/>
      <c r="I4" s="5">
        <f t="shared" si="4"/>
        <v>1</v>
      </c>
      <c r="J4" s="28">
        <f t="shared" si="5"/>
        <v>40</v>
      </c>
      <c r="K4" s="28">
        <f t="shared" si="5"/>
        <v>0</v>
      </c>
      <c r="L4" s="28">
        <f t="shared" si="1"/>
        <v>0</v>
      </c>
      <c r="M4" s="28">
        <f t="shared" si="1"/>
        <v>0</v>
      </c>
      <c r="N4" s="28">
        <f t="shared" si="1"/>
        <v>0</v>
      </c>
      <c r="O4" s="28">
        <f t="shared" si="1"/>
        <v>0</v>
      </c>
      <c r="P4" s="28"/>
      <c r="Q4" s="28" t="str">
        <f t="shared" si="6"/>
        <v/>
      </c>
      <c r="R4" s="28">
        <f t="shared" si="2"/>
        <v>0</v>
      </c>
      <c r="S4" s="28">
        <f t="shared" si="2"/>
        <v>0</v>
      </c>
      <c r="T4" s="28">
        <f t="shared" si="2"/>
        <v>0</v>
      </c>
      <c r="U4" s="28">
        <f t="shared" si="2"/>
        <v>0</v>
      </c>
      <c r="V4" s="28">
        <f t="shared" si="2"/>
        <v>0</v>
      </c>
    </row>
    <row r="5" spans="1:22" ht="28.8">
      <c r="A5" s="90" t="s">
        <v>184</v>
      </c>
      <c r="B5" s="91" t="s">
        <v>7</v>
      </c>
      <c r="C5" s="92">
        <v>40</v>
      </c>
      <c r="D5" s="93" t="s">
        <v>185</v>
      </c>
      <c r="E5" s="6"/>
      <c r="F5" s="7" t="str">
        <f>IF(E5="Bij inschrijving",C5,IF(E5="Bij livegang",0.4*C5,IF(E5="Niet",0,"")))</f>
        <v/>
      </c>
      <c r="G5" s="7" t="str">
        <f t="shared" si="0"/>
        <v/>
      </c>
      <c r="H5" s="100"/>
      <c r="I5" s="5">
        <f t="shared" si="4"/>
        <v>1</v>
      </c>
      <c r="J5" s="28">
        <f t="shared" si="5"/>
        <v>40</v>
      </c>
      <c r="K5" s="28">
        <f t="shared" si="5"/>
        <v>0</v>
      </c>
      <c r="L5" s="28">
        <f t="shared" si="1"/>
        <v>0</v>
      </c>
      <c r="M5" s="28">
        <f t="shared" si="1"/>
        <v>0</v>
      </c>
      <c r="N5" s="28">
        <f t="shared" si="1"/>
        <v>0</v>
      </c>
      <c r="O5" s="28">
        <f t="shared" si="1"/>
        <v>0</v>
      </c>
      <c r="P5" s="28"/>
      <c r="Q5" s="28" t="str">
        <f t="shared" si="6"/>
        <v/>
      </c>
      <c r="R5" s="28">
        <f t="shared" si="2"/>
        <v>0</v>
      </c>
      <c r="S5" s="28">
        <f t="shared" si="2"/>
        <v>0</v>
      </c>
      <c r="T5" s="28">
        <f t="shared" si="2"/>
        <v>0</v>
      </c>
      <c r="U5" s="28">
        <f t="shared" si="2"/>
        <v>0</v>
      </c>
      <c r="V5" s="28">
        <f t="shared" si="2"/>
        <v>0</v>
      </c>
    </row>
    <row r="6" spans="1:22" ht="43.2">
      <c r="A6" s="90" t="s">
        <v>186</v>
      </c>
      <c r="B6" s="91" t="s">
        <v>7</v>
      </c>
      <c r="C6" s="94">
        <v>40</v>
      </c>
      <c r="D6" s="93" t="s">
        <v>187</v>
      </c>
      <c r="E6" s="6"/>
      <c r="F6" s="7" t="str">
        <f t="shared" si="3"/>
        <v/>
      </c>
      <c r="G6" s="7" t="str">
        <f t="shared" si="0"/>
        <v/>
      </c>
      <c r="H6" s="100"/>
      <c r="I6" s="5">
        <f t="shared" si="4"/>
        <v>1</v>
      </c>
      <c r="J6" s="28">
        <f t="shared" si="5"/>
        <v>40</v>
      </c>
      <c r="K6" s="28">
        <f t="shared" si="5"/>
        <v>0</v>
      </c>
      <c r="L6" s="28">
        <f t="shared" si="1"/>
        <v>0</v>
      </c>
      <c r="M6" s="28">
        <f t="shared" si="1"/>
        <v>0</v>
      </c>
      <c r="N6" s="28">
        <f t="shared" si="1"/>
        <v>0</v>
      </c>
      <c r="O6" s="28">
        <f t="shared" si="1"/>
        <v>0</v>
      </c>
      <c r="P6" s="28"/>
      <c r="Q6" s="28" t="str">
        <f t="shared" si="6"/>
        <v/>
      </c>
      <c r="R6" s="28">
        <f t="shared" si="2"/>
        <v>0</v>
      </c>
      <c r="S6" s="28">
        <f t="shared" si="2"/>
        <v>0</v>
      </c>
      <c r="T6" s="28">
        <f t="shared" si="2"/>
        <v>0</v>
      </c>
      <c r="U6" s="28">
        <f t="shared" si="2"/>
        <v>0</v>
      </c>
      <c r="V6" s="28">
        <f t="shared" si="2"/>
        <v>0</v>
      </c>
    </row>
    <row r="7" spans="1:22" ht="57.6">
      <c r="A7" s="90" t="s">
        <v>188</v>
      </c>
      <c r="B7" s="91" t="s">
        <v>7</v>
      </c>
      <c r="C7" s="92">
        <v>40</v>
      </c>
      <c r="D7" s="93" t="s">
        <v>189</v>
      </c>
      <c r="E7" s="6"/>
      <c r="F7" s="7" t="str">
        <f t="shared" si="3"/>
        <v/>
      </c>
      <c r="G7" s="7" t="str">
        <f t="shared" si="0"/>
        <v/>
      </c>
      <c r="H7" s="100"/>
      <c r="I7" s="5">
        <f t="shared" si="4"/>
        <v>1</v>
      </c>
      <c r="J7" s="28">
        <f t="shared" si="5"/>
        <v>40</v>
      </c>
      <c r="K7" s="28">
        <f t="shared" si="5"/>
        <v>0</v>
      </c>
      <c r="L7" s="28">
        <f t="shared" si="1"/>
        <v>0</v>
      </c>
      <c r="M7" s="28">
        <f t="shared" si="1"/>
        <v>0</v>
      </c>
      <c r="N7" s="28">
        <f t="shared" si="1"/>
        <v>0</v>
      </c>
      <c r="O7" s="28">
        <f t="shared" si="1"/>
        <v>0</v>
      </c>
      <c r="P7" s="28"/>
      <c r="Q7" s="28" t="str">
        <f t="shared" si="6"/>
        <v/>
      </c>
      <c r="R7" s="28">
        <f t="shared" si="2"/>
        <v>0</v>
      </c>
      <c r="S7" s="28">
        <f t="shared" si="2"/>
        <v>0</v>
      </c>
      <c r="T7" s="28">
        <f t="shared" si="2"/>
        <v>0</v>
      </c>
      <c r="U7" s="28">
        <f t="shared" si="2"/>
        <v>0</v>
      </c>
      <c r="V7" s="28">
        <f t="shared" si="2"/>
        <v>0</v>
      </c>
    </row>
    <row r="8" spans="1:22" ht="28.8">
      <c r="A8" s="90" t="s">
        <v>190</v>
      </c>
      <c r="B8" s="91" t="s">
        <v>7</v>
      </c>
      <c r="C8" s="92">
        <v>40</v>
      </c>
      <c r="D8" s="93" t="s">
        <v>191</v>
      </c>
      <c r="E8" s="6"/>
      <c r="F8" s="7" t="str">
        <f t="shared" si="3"/>
        <v/>
      </c>
      <c r="G8" s="7" t="str">
        <f t="shared" si="0"/>
        <v/>
      </c>
      <c r="H8" s="100"/>
      <c r="I8" s="5">
        <f t="shared" si="4"/>
        <v>1</v>
      </c>
      <c r="J8" s="28">
        <f t="shared" si="5"/>
        <v>40</v>
      </c>
      <c r="K8" s="28">
        <f t="shared" si="5"/>
        <v>0</v>
      </c>
      <c r="L8" s="28">
        <f t="shared" si="1"/>
        <v>0</v>
      </c>
      <c r="M8" s="28">
        <f t="shared" si="1"/>
        <v>0</v>
      </c>
      <c r="N8" s="28">
        <f t="shared" si="1"/>
        <v>0</v>
      </c>
      <c r="O8" s="28">
        <f t="shared" si="1"/>
        <v>0</v>
      </c>
      <c r="P8" s="28"/>
      <c r="Q8" s="28" t="str">
        <f t="shared" si="6"/>
        <v/>
      </c>
      <c r="R8" s="28">
        <f t="shared" si="2"/>
        <v>0</v>
      </c>
      <c r="S8" s="28">
        <f t="shared" si="2"/>
        <v>0</v>
      </c>
      <c r="T8" s="28">
        <f t="shared" si="2"/>
        <v>0</v>
      </c>
      <c r="U8" s="28">
        <f t="shared" si="2"/>
        <v>0</v>
      </c>
      <c r="V8" s="28">
        <f t="shared" si="2"/>
        <v>0</v>
      </c>
    </row>
    <row r="9" spans="1:22" ht="144">
      <c r="A9" s="90" t="s">
        <v>192</v>
      </c>
      <c r="B9" s="91" t="s">
        <v>7</v>
      </c>
      <c r="C9" s="92">
        <v>40</v>
      </c>
      <c r="D9" s="93" t="s">
        <v>193</v>
      </c>
      <c r="E9" s="6"/>
      <c r="F9" s="7" t="str">
        <f t="shared" si="3"/>
        <v/>
      </c>
      <c r="G9" s="8" t="s">
        <v>49</v>
      </c>
      <c r="H9" s="100"/>
      <c r="I9" s="5">
        <f t="shared" si="4"/>
        <v>1</v>
      </c>
      <c r="J9" s="28">
        <f t="shared" si="5"/>
        <v>40</v>
      </c>
      <c r="K9" s="28">
        <f t="shared" si="5"/>
        <v>0</v>
      </c>
      <c r="L9" s="28">
        <f t="shared" si="1"/>
        <v>0</v>
      </c>
      <c r="M9" s="28">
        <f t="shared" si="1"/>
        <v>0</v>
      </c>
      <c r="N9" s="28">
        <f t="shared" si="1"/>
        <v>0</v>
      </c>
      <c r="O9" s="28">
        <f t="shared" si="1"/>
        <v>0</v>
      </c>
      <c r="P9" s="28"/>
      <c r="Q9" s="28" t="str">
        <f t="shared" si="6"/>
        <v/>
      </c>
      <c r="R9" s="28">
        <f t="shared" si="2"/>
        <v>0</v>
      </c>
      <c r="S9" s="28">
        <f t="shared" si="2"/>
        <v>0</v>
      </c>
      <c r="T9" s="28">
        <f t="shared" si="2"/>
        <v>0</v>
      </c>
      <c r="U9" s="28">
        <f t="shared" si="2"/>
        <v>0</v>
      </c>
      <c r="V9" s="28">
        <f t="shared" si="2"/>
        <v>0</v>
      </c>
    </row>
    <row r="10" spans="1:22" ht="144">
      <c r="A10" s="90" t="s">
        <v>194</v>
      </c>
      <c r="B10" s="91" t="s">
        <v>7</v>
      </c>
      <c r="C10" s="92">
        <v>40</v>
      </c>
      <c r="D10" s="93" t="s">
        <v>195</v>
      </c>
      <c r="E10" s="6"/>
      <c r="F10" s="7" t="str">
        <f t="shared" si="3"/>
        <v/>
      </c>
      <c r="G10" s="7" t="str">
        <f t="shared" si="0"/>
        <v/>
      </c>
      <c r="H10" s="100"/>
      <c r="I10" s="5">
        <f t="shared" si="4"/>
        <v>1</v>
      </c>
      <c r="J10" s="28">
        <f t="shared" si="5"/>
        <v>40</v>
      </c>
      <c r="K10" s="28">
        <f t="shared" si="5"/>
        <v>0</v>
      </c>
      <c r="L10" s="28">
        <f t="shared" si="1"/>
        <v>0</v>
      </c>
      <c r="M10" s="28">
        <f t="shared" si="1"/>
        <v>0</v>
      </c>
      <c r="N10" s="28">
        <f t="shared" si="1"/>
        <v>0</v>
      </c>
      <c r="O10" s="28">
        <f t="shared" si="1"/>
        <v>0</v>
      </c>
      <c r="P10" s="28"/>
      <c r="Q10" s="28" t="str">
        <f t="shared" si="6"/>
        <v/>
      </c>
      <c r="R10" s="28">
        <f t="shared" si="2"/>
        <v>0</v>
      </c>
      <c r="S10" s="28">
        <f t="shared" si="2"/>
        <v>0</v>
      </c>
      <c r="T10" s="28">
        <f t="shared" si="2"/>
        <v>0</v>
      </c>
      <c r="U10" s="28">
        <f t="shared" si="2"/>
        <v>0</v>
      </c>
      <c r="V10" s="28">
        <f t="shared" si="2"/>
        <v>0</v>
      </c>
    </row>
    <row r="11" spans="1:22" ht="57.6">
      <c r="A11" s="90" t="s">
        <v>196</v>
      </c>
      <c r="B11" s="91" t="s">
        <v>7</v>
      </c>
      <c r="C11" s="92">
        <v>40</v>
      </c>
      <c r="D11" s="93" t="s">
        <v>197</v>
      </c>
      <c r="E11" s="6"/>
      <c r="F11" s="7" t="str">
        <f t="shared" si="3"/>
        <v/>
      </c>
      <c r="G11" s="7" t="str">
        <f t="shared" si="0"/>
        <v/>
      </c>
      <c r="H11" s="100"/>
      <c r="I11" s="5">
        <f t="shared" si="4"/>
        <v>1</v>
      </c>
      <c r="J11" s="28">
        <f t="shared" si="5"/>
        <v>40</v>
      </c>
      <c r="K11" s="28">
        <f t="shared" si="5"/>
        <v>0</v>
      </c>
      <c r="L11" s="28">
        <f t="shared" si="1"/>
        <v>0</v>
      </c>
      <c r="M11" s="28">
        <f t="shared" si="1"/>
        <v>0</v>
      </c>
      <c r="N11" s="28">
        <f t="shared" si="1"/>
        <v>0</v>
      </c>
      <c r="O11" s="28">
        <f t="shared" si="1"/>
        <v>0</v>
      </c>
      <c r="P11" s="28"/>
      <c r="Q11" s="28" t="str">
        <f t="shared" si="6"/>
        <v/>
      </c>
      <c r="R11" s="28">
        <f t="shared" si="2"/>
        <v>0</v>
      </c>
      <c r="S11" s="28">
        <f t="shared" si="2"/>
        <v>0</v>
      </c>
      <c r="T11" s="28">
        <f t="shared" si="2"/>
        <v>0</v>
      </c>
      <c r="U11" s="28">
        <f t="shared" si="2"/>
        <v>0</v>
      </c>
      <c r="V11" s="28">
        <f t="shared" si="2"/>
        <v>0</v>
      </c>
    </row>
    <row r="12" spans="1:22" ht="57.6">
      <c r="A12" s="90" t="s">
        <v>198</v>
      </c>
      <c r="B12" s="91" t="s">
        <v>7</v>
      </c>
      <c r="C12" s="94">
        <v>40</v>
      </c>
      <c r="D12" s="93" t="s">
        <v>365</v>
      </c>
      <c r="E12" s="6"/>
      <c r="F12" s="7" t="str">
        <f t="shared" si="3"/>
        <v/>
      </c>
      <c r="G12" s="7" t="str">
        <f t="shared" si="0"/>
        <v/>
      </c>
      <c r="H12" s="100"/>
      <c r="I12" s="5">
        <f t="shared" si="4"/>
        <v>1</v>
      </c>
      <c r="J12" s="28">
        <f t="shared" si="5"/>
        <v>40</v>
      </c>
      <c r="K12" s="28">
        <f t="shared" si="5"/>
        <v>0</v>
      </c>
      <c r="L12" s="28">
        <f t="shared" si="1"/>
        <v>0</v>
      </c>
      <c r="M12" s="28">
        <f t="shared" si="1"/>
        <v>0</v>
      </c>
      <c r="N12" s="28">
        <f t="shared" si="1"/>
        <v>0</v>
      </c>
      <c r="O12" s="28">
        <f t="shared" si="1"/>
        <v>0</v>
      </c>
      <c r="P12" s="28"/>
      <c r="Q12" s="28" t="str">
        <f t="shared" si="6"/>
        <v/>
      </c>
      <c r="R12" s="28">
        <f t="shared" si="2"/>
        <v>0</v>
      </c>
      <c r="S12" s="28">
        <f t="shared" si="2"/>
        <v>0</v>
      </c>
      <c r="T12" s="28">
        <f t="shared" si="2"/>
        <v>0</v>
      </c>
      <c r="U12" s="28">
        <f t="shared" si="2"/>
        <v>0</v>
      </c>
      <c r="V12" s="28">
        <f t="shared" si="2"/>
        <v>0</v>
      </c>
    </row>
    <row r="13" spans="1:22" ht="43.2">
      <c r="A13" s="90" t="s">
        <v>199</v>
      </c>
      <c r="B13" s="91" t="s">
        <v>7</v>
      </c>
      <c r="C13" s="94">
        <v>40</v>
      </c>
      <c r="D13" s="93" t="s">
        <v>200</v>
      </c>
      <c r="E13" s="6"/>
      <c r="F13" s="7" t="str">
        <f t="shared" si="3"/>
        <v/>
      </c>
      <c r="G13" s="7" t="str">
        <f t="shared" si="0"/>
        <v/>
      </c>
      <c r="H13" s="100"/>
      <c r="I13" s="5">
        <f t="shared" si="4"/>
        <v>1</v>
      </c>
      <c r="J13" s="28">
        <f t="shared" si="5"/>
        <v>40</v>
      </c>
      <c r="K13" s="28">
        <f t="shared" si="5"/>
        <v>0</v>
      </c>
      <c r="L13" s="28">
        <f t="shared" si="1"/>
        <v>0</v>
      </c>
      <c r="M13" s="28">
        <f t="shared" si="1"/>
        <v>0</v>
      </c>
      <c r="N13" s="28">
        <f t="shared" si="1"/>
        <v>0</v>
      </c>
      <c r="O13" s="28">
        <f t="shared" si="1"/>
        <v>0</v>
      </c>
      <c r="P13" s="28"/>
      <c r="Q13" s="28" t="str">
        <f t="shared" si="6"/>
        <v/>
      </c>
      <c r="R13" s="28">
        <f t="shared" si="2"/>
        <v>0</v>
      </c>
      <c r="S13" s="28">
        <f t="shared" si="2"/>
        <v>0</v>
      </c>
      <c r="T13" s="28">
        <f t="shared" si="2"/>
        <v>0</v>
      </c>
      <c r="U13" s="28">
        <f t="shared" si="2"/>
        <v>0</v>
      </c>
      <c r="V13" s="28">
        <f t="shared" si="2"/>
        <v>0</v>
      </c>
    </row>
    <row r="14" spans="1:22" ht="72">
      <c r="A14" s="90" t="s">
        <v>201</v>
      </c>
      <c r="B14" s="91" t="s">
        <v>7</v>
      </c>
      <c r="C14" s="94">
        <v>20</v>
      </c>
      <c r="D14" s="93" t="s">
        <v>364</v>
      </c>
      <c r="E14" s="6"/>
      <c r="F14" s="7" t="str">
        <f t="shared" si="3"/>
        <v/>
      </c>
      <c r="G14" s="7" t="str">
        <f t="shared" si="0"/>
        <v/>
      </c>
      <c r="H14" s="100"/>
      <c r="I14" s="5">
        <f t="shared" si="4"/>
        <v>1</v>
      </c>
      <c r="J14" s="28">
        <f t="shared" si="5"/>
        <v>20</v>
      </c>
      <c r="K14" s="28">
        <f t="shared" si="5"/>
        <v>0</v>
      </c>
      <c r="L14" s="28">
        <f t="shared" si="1"/>
        <v>0</v>
      </c>
      <c r="M14" s="28">
        <f t="shared" si="1"/>
        <v>0</v>
      </c>
      <c r="N14" s="28">
        <f t="shared" si="1"/>
        <v>0</v>
      </c>
      <c r="O14" s="28">
        <f t="shared" si="1"/>
        <v>0</v>
      </c>
      <c r="P14" s="28"/>
      <c r="Q14" s="28" t="str">
        <f t="shared" si="6"/>
        <v/>
      </c>
      <c r="R14" s="28">
        <f t="shared" si="2"/>
        <v>0</v>
      </c>
      <c r="S14" s="28">
        <f t="shared" si="2"/>
        <v>0</v>
      </c>
      <c r="T14" s="28">
        <f t="shared" si="2"/>
        <v>0</v>
      </c>
      <c r="U14" s="28">
        <f t="shared" si="2"/>
        <v>0</v>
      </c>
      <c r="V14" s="28">
        <f t="shared" si="2"/>
        <v>0</v>
      </c>
    </row>
    <row r="15" spans="1:22" ht="43.2">
      <c r="A15" s="90" t="s">
        <v>202</v>
      </c>
      <c r="B15" s="91" t="s">
        <v>7</v>
      </c>
      <c r="C15" s="94">
        <v>20</v>
      </c>
      <c r="D15" s="93" t="s">
        <v>203</v>
      </c>
      <c r="E15" s="6"/>
      <c r="F15" s="7" t="str">
        <f t="shared" si="3"/>
        <v/>
      </c>
      <c r="G15" s="7" t="str">
        <f t="shared" si="0"/>
        <v/>
      </c>
      <c r="H15" s="100"/>
      <c r="I15" s="5">
        <f t="shared" si="4"/>
        <v>1</v>
      </c>
      <c r="J15" s="28">
        <f t="shared" si="5"/>
        <v>20</v>
      </c>
      <c r="K15" s="28">
        <f t="shared" si="5"/>
        <v>0</v>
      </c>
      <c r="L15" s="28">
        <f t="shared" si="1"/>
        <v>0</v>
      </c>
      <c r="M15" s="28">
        <f t="shared" si="1"/>
        <v>0</v>
      </c>
      <c r="N15" s="28">
        <f t="shared" si="1"/>
        <v>0</v>
      </c>
      <c r="O15" s="28">
        <f t="shared" si="1"/>
        <v>0</v>
      </c>
      <c r="P15" s="28"/>
      <c r="Q15" s="28" t="str">
        <f t="shared" si="6"/>
        <v/>
      </c>
      <c r="R15" s="28">
        <f t="shared" si="2"/>
        <v>0</v>
      </c>
      <c r="S15" s="28">
        <f t="shared" si="2"/>
        <v>0</v>
      </c>
      <c r="T15" s="28">
        <f t="shared" si="2"/>
        <v>0</v>
      </c>
      <c r="U15" s="28">
        <f t="shared" si="2"/>
        <v>0</v>
      </c>
      <c r="V15" s="28">
        <f t="shared" si="2"/>
        <v>0</v>
      </c>
    </row>
    <row r="16" spans="1:22" ht="43.2">
      <c r="A16" s="90" t="s">
        <v>204</v>
      </c>
      <c r="B16" s="91" t="s">
        <v>7</v>
      </c>
      <c r="C16" s="94">
        <v>20</v>
      </c>
      <c r="D16" s="93" t="s">
        <v>205</v>
      </c>
      <c r="E16" s="6"/>
      <c r="F16" s="7" t="str">
        <f t="shared" si="3"/>
        <v/>
      </c>
      <c r="G16" s="7" t="str">
        <f t="shared" si="0"/>
        <v/>
      </c>
      <c r="H16" s="100"/>
      <c r="I16" s="5">
        <f t="shared" si="4"/>
        <v>1</v>
      </c>
      <c r="J16" s="28">
        <f t="shared" si="5"/>
        <v>20</v>
      </c>
      <c r="K16" s="28">
        <f t="shared" si="5"/>
        <v>0</v>
      </c>
      <c r="L16" s="28">
        <f t="shared" si="1"/>
        <v>0</v>
      </c>
      <c r="M16" s="28">
        <f t="shared" si="1"/>
        <v>0</v>
      </c>
      <c r="N16" s="28">
        <f t="shared" si="1"/>
        <v>0</v>
      </c>
      <c r="O16" s="28">
        <f t="shared" si="1"/>
        <v>0</v>
      </c>
      <c r="P16" s="28"/>
      <c r="Q16" s="28" t="str">
        <f t="shared" si="6"/>
        <v/>
      </c>
      <c r="R16" s="28">
        <f t="shared" si="2"/>
        <v>0</v>
      </c>
      <c r="S16" s="28">
        <f t="shared" si="2"/>
        <v>0</v>
      </c>
      <c r="T16" s="28">
        <f t="shared" si="2"/>
        <v>0</v>
      </c>
      <c r="U16" s="28">
        <f t="shared" si="2"/>
        <v>0</v>
      </c>
      <c r="V16" s="28">
        <f t="shared" si="2"/>
        <v>0</v>
      </c>
    </row>
    <row r="17" spans="1:22" ht="57.6">
      <c r="A17" s="90" t="s">
        <v>206</v>
      </c>
      <c r="B17" s="91" t="s">
        <v>7</v>
      </c>
      <c r="C17" s="94">
        <v>20</v>
      </c>
      <c r="D17" s="93" t="s">
        <v>207</v>
      </c>
      <c r="E17" s="6"/>
      <c r="F17" s="7" t="str">
        <f t="shared" si="3"/>
        <v/>
      </c>
      <c r="G17" s="8" t="s">
        <v>49</v>
      </c>
      <c r="H17" s="100"/>
      <c r="I17" s="5">
        <f t="shared" si="4"/>
        <v>1</v>
      </c>
      <c r="J17" s="28">
        <f t="shared" si="5"/>
        <v>20</v>
      </c>
      <c r="K17" s="28">
        <f t="shared" si="5"/>
        <v>0</v>
      </c>
      <c r="L17" s="28">
        <f t="shared" si="1"/>
        <v>0</v>
      </c>
      <c r="M17" s="28">
        <f t="shared" si="1"/>
        <v>0</v>
      </c>
      <c r="N17" s="28">
        <f t="shared" si="1"/>
        <v>0</v>
      </c>
      <c r="O17" s="28">
        <f t="shared" si="1"/>
        <v>0</v>
      </c>
      <c r="P17" s="28"/>
      <c r="Q17" s="28" t="str">
        <f t="shared" si="6"/>
        <v/>
      </c>
      <c r="R17" s="28">
        <f t="shared" si="2"/>
        <v>0</v>
      </c>
      <c r="S17" s="28">
        <f t="shared" si="2"/>
        <v>0</v>
      </c>
      <c r="T17" s="28">
        <f t="shared" si="2"/>
        <v>0</v>
      </c>
      <c r="U17" s="28">
        <f t="shared" si="2"/>
        <v>0</v>
      </c>
      <c r="V17" s="28">
        <f t="shared" si="2"/>
        <v>0</v>
      </c>
    </row>
    <row r="18" spans="1:22" ht="28.8">
      <c r="A18" s="90" t="s">
        <v>208</v>
      </c>
      <c r="B18" s="91" t="s">
        <v>7</v>
      </c>
      <c r="C18" s="94">
        <v>20</v>
      </c>
      <c r="D18" s="93" t="s">
        <v>209</v>
      </c>
      <c r="E18" s="6"/>
      <c r="F18" s="7" t="str">
        <f t="shared" si="3"/>
        <v/>
      </c>
      <c r="G18" s="7" t="str">
        <f t="shared" si="0"/>
        <v/>
      </c>
      <c r="H18" s="100"/>
      <c r="I18" s="5">
        <f t="shared" si="4"/>
        <v>1</v>
      </c>
      <c r="J18" s="28">
        <f t="shared" si="5"/>
        <v>20</v>
      </c>
      <c r="K18" s="28">
        <f t="shared" si="5"/>
        <v>0</v>
      </c>
      <c r="L18" s="28">
        <f t="shared" si="5"/>
        <v>0</v>
      </c>
      <c r="M18" s="28">
        <f t="shared" si="5"/>
        <v>0</v>
      </c>
      <c r="N18" s="28">
        <f t="shared" si="5"/>
        <v>0</v>
      </c>
      <c r="O18" s="28">
        <f t="shared" si="5"/>
        <v>0</v>
      </c>
      <c r="P18" s="28"/>
      <c r="Q18" s="28" t="str">
        <f t="shared" si="6"/>
        <v/>
      </c>
      <c r="R18" s="28">
        <f t="shared" si="6"/>
        <v>0</v>
      </c>
      <c r="S18" s="28">
        <f t="shared" si="6"/>
        <v>0</v>
      </c>
      <c r="T18" s="28">
        <f t="shared" si="6"/>
        <v>0</v>
      </c>
      <c r="U18" s="28">
        <f t="shared" si="6"/>
        <v>0</v>
      </c>
      <c r="V18" s="28">
        <f t="shared" si="6"/>
        <v>0</v>
      </c>
    </row>
    <row r="19" spans="1:22" ht="28.8">
      <c r="A19" s="90" t="s">
        <v>210</v>
      </c>
      <c r="B19" s="91" t="s">
        <v>7</v>
      </c>
      <c r="C19" s="94">
        <v>20</v>
      </c>
      <c r="D19" s="93" t="s">
        <v>211</v>
      </c>
      <c r="E19" s="6"/>
      <c r="F19" s="7" t="str">
        <f t="shared" si="3"/>
        <v/>
      </c>
      <c r="G19" s="7" t="str">
        <f t="shared" si="0"/>
        <v/>
      </c>
      <c r="H19" s="100"/>
      <c r="I19" s="5">
        <f t="shared" si="4"/>
        <v>1</v>
      </c>
      <c r="J19" s="28">
        <f t="shared" si="5"/>
        <v>20</v>
      </c>
      <c r="K19" s="28">
        <f t="shared" si="5"/>
        <v>0</v>
      </c>
      <c r="L19" s="28">
        <f t="shared" si="5"/>
        <v>0</v>
      </c>
      <c r="M19" s="28">
        <f t="shared" si="5"/>
        <v>0</v>
      </c>
      <c r="N19" s="28">
        <f t="shared" si="5"/>
        <v>0</v>
      </c>
      <c r="O19" s="28">
        <f t="shared" si="5"/>
        <v>0</v>
      </c>
      <c r="P19" s="28"/>
      <c r="Q19" s="28" t="str">
        <f t="shared" si="6"/>
        <v/>
      </c>
      <c r="R19" s="28">
        <f t="shared" si="6"/>
        <v>0</v>
      </c>
      <c r="S19" s="28">
        <f t="shared" si="6"/>
        <v>0</v>
      </c>
      <c r="T19" s="28">
        <f t="shared" si="6"/>
        <v>0</v>
      </c>
      <c r="U19" s="28">
        <f t="shared" si="6"/>
        <v>0</v>
      </c>
      <c r="V19" s="28">
        <f t="shared" si="6"/>
        <v>0</v>
      </c>
    </row>
    <row r="20" spans="1:22" ht="129.6">
      <c r="A20" s="90" t="s">
        <v>212</v>
      </c>
      <c r="B20" s="91" t="s">
        <v>7</v>
      </c>
      <c r="C20" s="94">
        <v>10</v>
      </c>
      <c r="D20" s="93" t="s">
        <v>213</v>
      </c>
      <c r="E20" s="6"/>
      <c r="F20" s="7" t="str">
        <f t="shared" si="3"/>
        <v/>
      </c>
      <c r="G20" s="7" t="str">
        <f t="shared" si="0"/>
        <v/>
      </c>
      <c r="H20" s="100"/>
      <c r="I20" s="5">
        <f t="shared" si="4"/>
        <v>1</v>
      </c>
      <c r="J20" s="28">
        <f t="shared" si="5"/>
        <v>10</v>
      </c>
      <c r="K20" s="28">
        <f t="shared" si="5"/>
        <v>0</v>
      </c>
      <c r="L20" s="28">
        <f t="shared" si="5"/>
        <v>0</v>
      </c>
      <c r="M20" s="28">
        <f t="shared" si="5"/>
        <v>0</v>
      </c>
      <c r="N20" s="28">
        <f t="shared" si="5"/>
        <v>0</v>
      </c>
      <c r="O20" s="28">
        <f t="shared" si="5"/>
        <v>0</v>
      </c>
      <c r="P20" s="28"/>
      <c r="Q20" s="28" t="str">
        <f t="shared" si="6"/>
        <v/>
      </c>
      <c r="R20" s="28">
        <f t="shared" si="6"/>
        <v>0</v>
      </c>
      <c r="S20" s="28">
        <f t="shared" si="6"/>
        <v>0</v>
      </c>
      <c r="T20" s="28">
        <f t="shared" si="6"/>
        <v>0</v>
      </c>
      <c r="U20" s="28">
        <f t="shared" si="6"/>
        <v>0</v>
      </c>
      <c r="V20" s="28">
        <f t="shared" si="6"/>
        <v>0</v>
      </c>
    </row>
    <row r="21" spans="1:22" ht="100.8">
      <c r="A21" s="90" t="s">
        <v>214</v>
      </c>
      <c r="B21" s="91" t="s">
        <v>8</v>
      </c>
      <c r="C21" s="94">
        <v>40</v>
      </c>
      <c r="D21" s="93" t="s">
        <v>215</v>
      </c>
      <c r="E21" s="6"/>
      <c r="F21" s="7" t="str">
        <f t="shared" si="3"/>
        <v/>
      </c>
      <c r="G21" s="7" t="str">
        <f t="shared" si="0"/>
        <v/>
      </c>
      <c r="H21" s="100"/>
      <c r="I21" s="5">
        <f t="shared" si="4"/>
        <v>1</v>
      </c>
      <c r="J21" s="28">
        <f t="shared" si="5"/>
        <v>0</v>
      </c>
      <c r="K21" s="28">
        <f t="shared" si="5"/>
        <v>40</v>
      </c>
      <c r="L21" s="28">
        <f t="shared" si="5"/>
        <v>0</v>
      </c>
      <c r="M21" s="28">
        <f t="shared" si="5"/>
        <v>0</v>
      </c>
      <c r="N21" s="28">
        <f t="shared" si="5"/>
        <v>0</v>
      </c>
      <c r="O21" s="28">
        <f t="shared" si="5"/>
        <v>0</v>
      </c>
      <c r="P21" s="28"/>
      <c r="Q21" s="28">
        <f t="shared" si="6"/>
        <v>0</v>
      </c>
      <c r="R21" s="28" t="str">
        <f t="shared" si="6"/>
        <v/>
      </c>
      <c r="S21" s="28">
        <f t="shared" si="6"/>
        <v>0</v>
      </c>
      <c r="T21" s="28">
        <f t="shared" si="6"/>
        <v>0</v>
      </c>
      <c r="U21" s="28">
        <f t="shared" si="6"/>
        <v>0</v>
      </c>
      <c r="V21" s="28">
        <f t="shared" si="6"/>
        <v>0</v>
      </c>
    </row>
    <row r="22" spans="1:22" ht="57.6">
      <c r="A22" s="90" t="s">
        <v>216</v>
      </c>
      <c r="B22" s="91" t="s">
        <v>8</v>
      </c>
      <c r="C22" s="94">
        <v>40</v>
      </c>
      <c r="D22" s="93" t="s">
        <v>217</v>
      </c>
      <c r="E22" s="6"/>
      <c r="F22" s="7" t="str">
        <f t="shared" si="3"/>
        <v/>
      </c>
      <c r="G22" s="7" t="str">
        <f t="shared" si="0"/>
        <v/>
      </c>
      <c r="H22" s="100"/>
      <c r="I22" s="5">
        <f t="shared" si="4"/>
        <v>1</v>
      </c>
      <c r="J22" s="28">
        <f t="shared" si="5"/>
        <v>0</v>
      </c>
      <c r="K22" s="28">
        <f t="shared" si="5"/>
        <v>40</v>
      </c>
      <c r="L22" s="28">
        <f t="shared" si="5"/>
        <v>0</v>
      </c>
      <c r="M22" s="28">
        <f t="shared" si="5"/>
        <v>0</v>
      </c>
      <c r="N22" s="28">
        <f t="shared" si="5"/>
        <v>0</v>
      </c>
      <c r="O22" s="28">
        <f t="shared" si="5"/>
        <v>0</v>
      </c>
      <c r="P22" s="28"/>
      <c r="Q22" s="28">
        <f t="shared" si="6"/>
        <v>0</v>
      </c>
      <c r="R22" s="28" t="str">
        <f t="shared" si="6"/>
        <v/>
      </c>
      <c r="S22" s="28">
        <f t="shared" si="6"/>
        <v>0</v>
      </c>
      <c r="T22" s="28">
        <f t="shared" si="6"/>
        <v>0</v>
      </c>
      <c r="U22" s="28">
        <f t="shared" si="6"/>
        <v>0</v>
      </c>
      <c r="V22" s="28">
        <f t="shared" si="6"/>
        <v>0</v>
      </c>
    </row>
    <row r="23" spans="1:22" ht="72">
      <c r="A23" s="90" t="s">
        <v>218</v>
      </c>
      <c r="B23" s="91" t="s">
        <v>8</v>
      </c>
      <c r="C23" s="94">
        <v>40</v>
      </c>
      <c r="D23" s="93" t="s">
        <v>219</v>
      </c>
      <c r="E23" s="6"/>
      <c r="F23" s="7" t="str">
        <f t="shared" si="3"/>
        <v/>
      </c>
      <c r="G23" s="7" t="str">
        <f t="shared" si="0"/>
        <v/>
      </c>
      <c r="H23" s="100"/>
      <c r="I23" s="5">
        <f t="shared" si="4"/>
        <v>1</v>
      </c>
      <c r="J23" s="28">
        <f t="shared" si="5"/>
        <v>0</v>
      </c>
      <c r="K23" s="28">
        <f t="shared" si="5"/>
        <v>40</v>
      </c>
      <c r="L23" s="28">
        <f t="shared" si="5"/>
        <v>0</v>
      </c>
      <c r="M23" s="28">
        <f t="shared" si="5"/>
        <v>0</v>
      </c>
      <c r="N23" s="28">
        <f t="shared" si="5"/>
        <v>0</v>
      </c>
      <c r="O23" s="28">
        <f t="shared" si="5"/>
        <v>0</v>
      </c>
      <c r="P23" s="28"/>
      <c r="Q23" s="28">
        <f t="shared" si="6"/>
        <v>0</v>
      </c>
      <c r="R23" s="28" t="str">
        <f t="shared" si="6"/>
        <v/>
      </c>
      <c r="S23" s="28">
        <f t="shared" si="6"/>
        <v>0</v>
      </c>
      <c r="T23" s="28">
        <f t="shared" si="6"/>
        <v>0</v>
      </c>
      <c r="U23" s="28">
        <f t="shared" si="6"/>
        <v>0</v>
      </c>
      <c r="V23" s="28">
        <f t="shared" si="6"/>
        <v>0</v>
      </c>
    </row>
    <row r="24" spans="1:22" ht="72">
      <c r="A24" s="90" t="s">
        <v>220</v>
      </c>
      <c r="B24" s="91" t="s">
        <v>8</v>
      </c>
      <c r="C24" s="94">
        <v>20</v>
      </c>
      <c r="D24" s="93" t="s">
        <v>221</v>
      </c>
      <c r="E24" s="6"/>
      <c r="F24" s="7" t="str">
        <f t="shared" si="3"/>
        <v/>
      </c>
      <c r="G24" s="7" t="str">
        <f t="shared" si="0"/>
        <v/>
      </c>
      <c r="H24" s="100"/>
      <c r="I24" s="5">
        <f t="shared" si="4"/>
        <v>1</v>
      </c>
      <c r="J24" s="28">
        <f t="shared" si="5"/>
        <v>0</v>
      </c>
      <c r="K24" s="28">
        <f t="shared" si="5"/>
        <v>20</v>
      </c>
      <c r="L24" s="28">
        <f t="shared" si="5"/>
        <v>0</v>
      </c>
      <c r="M24" s="28">
        <f t="shared" si="5"/>
        <v>0</v>
      </c>
      <c r="N24" s="28">
        <f t="shared" si="5"/>
        <v>0</v>
      </c>
      <c r="O24" s="28">
        <f t="shared" si="5"/>
        <v>0</v>
      </c>
      <c r="P24" s="28"/>
      <c r="Q24" s="28">
        <f t="shared" si="6"/>
        <v>0</v>
      </c>
      <c r="R24" s="28" t="str">
        <f t="shared" si="6"/>
        <v/>
      </c>
      <c r="S24" s="28">
        <f t="shared" si="6"/>
        <v>0</v>
      </c>
      <c r="T24" s="28">
        <f t="shared" si="6"/>
        <v>0</v>
      </c>
      <c r="U24" s="28">
        <f t="shared" si="6"/>
        <v>0</v>
      </c>
      <c r="V24" s="28">
        <f t="shared" si="6"/>
        <v>0</v>
      </c>
    </row>
    <row r="25" spans="1:22" ht="28.8">
      <c r="A25" s="90" t="s">
        <v>222</v>
      </c>
      <c r="B25" s="91" t="s">
        <v>8</v>
      </c>
      <c r="C25" s="94">
        <v>20</v>
      </c>
      <c r="D25" s="93" t="s">
        <v>223</v>
      </c>
      <c r="E25" s="6"/>
      <c r="F25" s="7" t="str">
        <f t="shared" si="3"/>
        <v/>
      </c>
      <c r="G25" s="7" t="str">
        <f t="shared" si="0"/>
        <v/>
      </c>
      <c r="H25" s="100"/>
      <c r="I25" s="5">
        <f t="shared" si="4"/>
        <v>1</v>
      </c>
      <c r="J25" s="28">
        <f t="shared" si="5"/>
        <v>0</v>
      </c>
      <c r="K25" s="28">
        <f t="shared" si="5"/>
        <v>20</v>
      </c>
      <c r="L25" s="28">
        <f t="shared" si="5"/>
        <v>0</v>
      </c>
      <c r="M25" s="28">
        <f t="shared" si="5"/>
        <v>0</v>
      </c>
      <c r="N25" s="28">
        <f t="shared" si="5"/>
        <v>0</v>
      </c>
      <c r="O25" s="28">
        <f t="shared" si="5"/>
        <v>0</v>
      </c>
      <c r="P25" s="28"/>
      <c r="Q25" s="28">
        <f t="shared" si="6"/>
        <v>0</v>
      </c>
      <c r="R25" s="28" t="str">
        <f t="shared" si="6"/>
        <v/>
      </c>
      <c r="S25" s="28">
        <f t="shared" si="6"/>
        <v>0</v>
      </c>
      <c r="T25" s="28">
        <f t="shared" si="6"/>
        <v>0</v>
      </c>
      <c r="U25" s="28">
        <f t="shared" si="6"/>
        <v>0</v>
      </c>
      <c r="V25" s="28">
        <f t="shared" si="6"/>
        <v>0</v>
      </c>
    </row>
    <row r="26" spans="1:22" ht="43.2">
      <c r="A26" s="90" t="s">
        <v>224</v>
      </c>
      <c r="B26" s="91" t="s">
        <v>9</v>
      </c>
      <c r="C26" s="94">
        <v>60</v>
      </c>
      <c r="D26" s="93" t="s">
        <v>225</v>
      </c>
      <c r="E26" s="6"/>
      <c r="F26" s="7" t="str">
        <f t="shared" si="3"/>
        <v/>
      </c>
      <c r="G26" s="7" t="str">
        <f t="shared" si="0"/>
        <v/>
      </c>
      <c r="H26" s="100"/>
      <c r="I26" s="5">
        <f t="shared" si="4"/>
        <v>1</v>
      </c>
      <c r="J26" s="28">
        <f t="shared" si="5"/>
        <v>0</v>
      </c>
      <c r="K26" s="28">
        <f t="shared" si="5"/>
        <v>0</v>
      </c>
      <c r="L26" s="28">
        <f t="shared" si="5"/>
        <v>60</v>
      </c>
      <c r="M26" s="28">
        <f t="shared" si="5"/>
        <v>0</v>
      </c>
      <c r="N26" s="28">
        <f t="shared" si="5"/>
        <v>0</v>
      </c>
      <c r="O26" s="28">
        <f t="shared" si="5"/>
        <v>0</v>
      </c>
      <c r="P26" s="28"/>
      <c r="Q26" s="28">
        <f t="shared" si="6"/>
        <v>0</v>
      </c>
      <c r="R26" s="28">
        <f t="shared" si="6"/>
        <v>0</v>
      </c>
      <c r="S26" s="28" t="str">
        <f t="shared" si="6"/>
        <v/>
      </c>
      <c r="T26" s="28">
        <f t="shared" si="6"/>
        <v>0</v>
      </c>
      <c r="U26" s="28">
        <f t="shared" si="6"/>
        <v>0</v>
      </c>
      <c r="V26" s="28">
        <f t="shared" si="6"/>
        <v>0</v>
      </c>
    </row>
    <row r="27" spans="1:22" ht="72">
      <c r="A27" s="90" t="s">
        <v>226</v>
      </c>
      <c r="B27" s="91" t="s">
        <v>9</v>
      </c>
      <c r="C27" s="94">
        <v>40</v>
      </c>
      <c r="D27" s="93" t="s">
        <v>227</v>
      </c>
      <c r="E27" s="6"/>
      <c r="F27" s="7" t="str">
        <f t="shared" si="3"/>
        <v/>
      </c>
      <c r="G27" s="8" t="s">
        <v>49</v>
      </c>
      <c r="H27" s="100"/>
      <c r="I27" s="5">
        <f t="shared" si="4"/>
        <v>1</v>
      </c>
      <c r="J27" s="28">
        <f t="shared" si="5"/>
        <v>0</v>
      </c>
      <c r="K27" s="28">
        <f t="shared" si="5"/>
        <v>0</v>
      </c>
      <c r="L27" s="28">
        <f t="shared" si="5"/>
        <v>40</v>
      </c>
      <c r="M27" s="28">
        <f t="shared" si="5"/>
        <v>0</v>
      </c>
      <c r="N27" s="28">
        <f t="shared" si="5"/>
        <v>0</v>
      </c>
      <c r="O27" s="28">
        <f t="shared" si="5"/>
        <v>0</v>
      </c>
      <c r="P27" s="28"/>
      <c r="Q27" s="28">
        <f t="shared" si="6"/>
        <v>0</v>
      </c>
      <c r="R27" s="28">
        <f t="shared" si="6"/>
        <v>0</v>
      </c>
      <c r="S27" s="28" t="str">
        <f t="shared" si="6"/>
        <v/>
      </c>
      <c r="T27" s="28">
        <f t="shared" si="6"/>
        <v>0</v>
      </c>
      <c r="U27" s="28">
        <f t="shared" si="6"/>
        <v>0</v>
      </c>
      <c r="V27" s="28">
        <f t="shared" si="6"/>
        <v>0</v>
      </c>
    </row>
    <row r="28" spans="1:22" ht="28.8">
      <c r="A28" s="90" t="s">
        <v>228</v>
      </c>
      <c r="B28" s="91" t="s">
        <v>9</v>
      </c>
      <c r="C28" s="94">
        <v>40</v>
      </c>
      <c r="D28" s="93" t="s">
        <v>229</v>
      </c>
      <c r="E28" s="6"/>
      <c r="F28" s="7" t="str">
        <f t="shared" si="3"/>
        <v/>
      </c>
      <c r="G28" s="7" t="str">
        <f t="shared" si="0"/>
        <v/>
      </c>
      <c r="H28" s="100"/>
      <c r="J28" s="28">
        <f t="shared" si="5"/>
        <v>0</v>
      </c>
      <c r="K28" s="28">
        <f t="shared" si="5"/>
        <v>0</v>
      </c>
      <c r="L28" s="28">
        <f t="shared" si="5"/>
        <v>40</v>
      </c>
      <c r="M28" s="28">
        <f t="shared" si="5"/>
        <v>0</v>
      </c>
      <c r="N28" s="28">
        <f t="shared" si="5"/>
        <v>0</v>
      </c>
      <c r="O28" s="28">
        <f t="shared" si="5"/>
        <v>0</v>
      </c>
      <c r="P28" s="28"/>
      <c r="Q28" s="28">
        <f t="shared" si="6"/>
        <v>0</v>
      </c>
      <c r="R28" s="28">
        <f t="shared" si="6"/>
        <v>0</v>
      </c>
      <c r="S28" s="28" t="str">
        <f t="shared" si="6"/>
        <v/>
      </c>
      <c r="T28" s="28">
        <f t="shared" si="6"/>
        <v>0</v>
      </c>
      <c r="U28" s="28">
        <f t="shared" si="6"/>
        <v>0</v>
      </c>
      <c r="V28" s="28">
        <f t="shared" si="6"/>
        <v>0</v>
      </c>
    </row>
    <row r="29" spans="1:22" ht="187.2">
      <c r="A29" s="90" t="s">
        <v>230</v>
      </c>
      <c r="B29" s="91" t="s">
        <v>11</v>
      </c>
      <c r="C29" s="94">
        <v>60</v>
      </c>
      <c r="D29" s="93" t="s">
        <v>231</v>
      </c>
      <c r="E29" s="6"/>
      <c r="F29" s="7" t="str">
        <f t="shared" si="3"/>
        <v/>
      </c>
      <c r="G29" s="7" t="str">
        <f t="shared" si="0"/>
        <v/>
      </c>
      <c r="H29" s="100"/>
      <c r="I29" s="5">
        <f t="shared" si="4"/>
        <v>1</v>
      </c>
      <c r="J29" s="28">
        <f t="shared" si="5"/>
        <v>0</v>
      </c>
      <c r="K29" s="28">
        <f t="shared" si="5"/>
        <v>0</v>
      </c>
      <c r="L29" s="28">
        <f t="shared" si="5"/>
        <v>0</v>
      </c>
      <c r="M29" s="28">
        <f t="shared" si="5"/>
        <v>0</v>
      </c>
      <c r="N29" s="28">
        <f t="shared" si="5"/>
        <v>60</v>
      </c>
      <c r="O29" s="28">
        <f t="shared" si="5"/>
        <v>0</v>
      </c>
      <c r="P29" s="28"/>
      <c r="Q29" s="28">
        <f t="shared" si="6"/>
        <v>0</v>
      </c>
      <c r="R29" s="28">
        <f t="shared" si="6"/>
        <v>0</v>
      </c>
      <c r="S29" s="28">
        <f t="shared" si="6"/>
        <v>0</v>
      </c>
      <c r="T29" s="28">
        <f t="shared" si="6"/>
        <v>0</v>
      </c>
      <c r="U29" s="28" t="str">
        <f t="shared" si="6"/>
        <v/>
      </c>
      <c r="V29" s="28">
        <f t="shared" si="6"/>
        <v>0</v>
      </c>
    </row>
    <row r="30" spans="1:22" ht="72">
      <c r="A30" s="90" t="s">
        <v>232</v>
      </c>
      <c r="B30" s="91" t="s">
        <v>10</v>
      </c>
      <c r="C30" s="94">
        <v>40</v>
      </c>
      <c r="D30" s="93" t="s">
        <v>233</v>
      </c>
      <c r="E30" s="6"/>
      <c r="F30" s="7" t="str">
        <f t="shared" si="3"/>
        <v/>
      </c>
      <c r="G30" s="7" t="str">
        <f t="shared" si="0"/>
        <v/>
      </c>
      <c r="H30" s="100"/>
      <c r="I30" s="5">
        <f t="shared" si="4"/>
        <v>1</v>
      </c>
      <c r="J30" s="28">
        <f t="shared" si="5"/>
        <v>0</v>
      </c>
      <c r="K30" s="28">
        <f t="shared" si="5"/>
        <v>0</v>
      </c>
      <c r="L30" s="28">
        <f t="shared" si="5"/>
        <v>0</v>
      </c>
      <c r="M30" s="28">
        <f t="shared" si="5"/>
        <v>40</v>
      </c>
      <c r="N30" s="28">
        <f t="shared" si="5"/>
        <v>0</v>
      </c>
      <c r="O30" s="28">
        <f t="shared" si="5"/>
        <v>0</v>
      </c>
      <c r="P30" s="28"/>
      <c r="Q30" s="28">
        <f t="shared" si="6"/>
        <v>0</v>
      </c>
      <c r="R30" s="28">
        <f t="shared" si="6"/>
        <v>0</v>
      </c>
      <c r="S30" s="28">
        <f t="shared" si="6"/>
        <v>0</v>
      </c>
      <c r="T30" s="28" t="str">
        <f t="shared" si="6"/>
        <v/>
      </c>
      <c r="U30" s="28">
        <f t="shared" si="6"/>
        <v>0</v>
      </c>
      <c r="V30" s="28">
        <f t="shared" si="6"/>
        <v>0</v>
      </c>
    </row>
    <row r="31" spans="1:22" ht="216">
      <c r="A31" s="90" t="s">
        <v>234</v>
      </c>
      <c r="B31" s="91" t="s">
        <v>10</v>
      </c>
      <c r="C31" s="94">
        <v>40</v>
      </c>
      <c r="D31" s="93" t="s">
        <v>235</v>
      </c>
      <c r="E31" s="6"/>
      <c r="F31" s="7" t="str">
        <f t="shared" si="3"/>
        <v/>
      </c>
      <c r="G31" s="7" t="str">
        <f t="shared" si="0"/>
        <v/>
      </c>
      <c r="H31" s="100"/>
      <c r="I31" s="5">
        <f t="shared" si="4"/>
        <v>1</v>
      </c>
      <c r="J31" s="28">
        <f t="shared" si="5"/>
        <v>0</v>
      </c>
      <c r="K31" s="28">
        <f t="shared" si="5"/>
        <v>0</v>
      </c>
      <c r="L31" s="28">
        <f t="shared" si="5"/>
        <v>0</v>
      </c>
      <c r="M31" s="28">
        <f t="shared" si="5"/>
        <v>40</v>
      </c>
      <c r="N31" s="28">
        <f t="shared" si="5"/>
        <v>0</v>
      </c>
      <c r="O31" s="28">
        <f t="shared" si="5"/>
        <v>0</v>
      </c>
      <c r="P31" s="28"/>
      <c r="Q31" s="28">
        <f t="shared" si="6"/>
        <v>0</v>
      </c>
      <c r="R31" s="28">
        <f t="shared" si="6"/>
        <v>0</v>
      </c>
      <c r="S31" s="28">
        <f t="shared" si="6"/>
        <v>0</v>
      </c>
      <c r="T31" s="28" t="str">
        <f t="shared" si="6"/>
        <v/>
      </c>
      <c r="U31" s="28">
        <f t="shared" si="6"/>
        <v>0</v>
      </c>
      <c r="V31" s="28">
        <f t="shared" si="6"/>
        <v>0</v>
      </c>
    </row>
    <row r="32" spans="1:22" ht="144">
      <c r="A32" s="90" t="s">
        <v>236</v>
      </c>
      <c r="B32" s="91" t="s">
        <v>10</v>
      </c>
      <c r="C32" s="94">
        <v>40</v>
      </c>
      <c r="D32" s="93" t="s">
        <v>237</v>
      </c>
      <c r="E32" s="6"/>
      <c r="F32" s="7" t="str">
        <f t="shared" si="3"/>
        <v/>
      </c>
      <c r="G32" s="7" t="str">
        <f t="shared" si="0"/>
        <v/>
      </c>
      <c r="H32" s="100"/>
      <c r="I32" s="5">
        <f t="shared" si="4"/>
        <v>1</v>
      </c>
      <c r="J32" s="28">
        <f t="shared" si="5"/>
        <v>0</v>
      </c>
      <c r="K32" s="28">
        <f t="shared" si="5"/>
        <v>0</v>
      </c>
      <c r="L32" s="28">
        <f t="shared" si="5"/>
        <v>0</v>
      </c>
      <c r="M32" s="28">
        <f t="shared" si="5"/>
        <v>40</v>
      </c>
      <c r="N32" s="28">
        <f t="shared" si="5"/>
        <v>0</v>
      </c>
      <c r="O32" s="28">
        <f t="shared" si="5"/>
        <v>0</v>
      </c>
      <c r="P32" s="28"/>
      <c r="Q32" s="28">
        <f t="shared" si="6"/>
        <v>0</v>
      </c>
      <c r="R32" s="28">
        <f t="shared" si="6"/>
        <v>0</v>
      </c>
      <c r="S32" s="28">
        <f t="shared" si="6"/>
        <v>0</v>
      </c>
      <c r="T32" s="28" t="str">
        <f t="shared" si="6"/>
        <v/>
      </c>
      <c r="U32" s="28">
        <f t="shared" si="6"/>
        <v>0</v>
      </c>
      <c r="V32" s="28">
        <f t="shared" si="6"/>
        <v>0</v>
      </c>
    </row>
    <row r="33" spans="1:22" ht="129.6">
      <c r="A33" s="90" t="s">
        <v>238</v>
      </c>
      <c r="B33" s="91" t="s">
        <v>10</v>
      </c>
      <c r="C33" s="94">
        <v>40</v>
      </c>
      <c r="D33" s="93" t="s">
        <v>239</v>
      </c>
      <c r="E33" s="6"/>
      <c r="F33" s="7" t="str">
        <f t="shared" si="3"/>
        <v/>
      </c>
      <c r="G33" s="7" t="str">
        <f t="shared" si="0"/>
        <v/>
      </c>
      <c r="H33" s="100"/>
      <c r="I33" s="5">
        <f t="shared" si="4"/>
        <v>1</v>
      </c>
      <c r="J33" s="28">
        <f t="shared" si="5"/>
        <v>0</v>
      </c>
      <c r="K33" s="28">
        <f t="shared" si="5"/>
        <v>0</v>
      </c>
      <c r="L33" s="28">
        <f t="shared" si="5"/>
        <v>0</v>
      </c>
      <c r="M33" s="28">
        <f t="shared" si="5"/>
        <v>40</v>
      </c>
      <c r="N33" s="28">
        <f t="shared" si="5"/>
        <v>0</v>
      </c>
      <c r="O33" s="28">
        <f t="shared" si="5"/>
        <v>0</v>
      </c>
      <c r="P33" s="28"/>
      <c r="Q33" s="28">
        <f t="shared" si="6"/>
        <v>0</v>
      </c>
      <c r="R33" s="28">
        <f t="shared" si="6"/>
        <v>0</v>
      </c>
      <c r="S33" s="28">
        <f t="shared" si="6"/>
        <v>0</v>
      </c>
      <c r="T33" s="28" t="str">
        <f t="shared" si="6"/>
        <v/>
      </c>
      <c r="U33" s="28">
        <f t="shared" si="6"/>
        <v>0</v>
      </c>
      <c r="V33" s="28">
        <f t="shared" si="6"/>
        <v>0</v>
      </c>
    </row>
    <row r="34" spans="1:22" ht="158.4">
      <c r="A34" s="90" t="s">
        <v>240</v>
      </c>
      <c r="B34" s="91" t="s">
        <v>10</v>
      </c>
      <c r="C34" s="94">
        <v>40</v>
      </c>
      <c r="D34" s="93" t="s">
        <v>241</v>
      </c>
      <c r="E34" s="6"/>
      <c r="F34" s="7" t="str">
        <f t="shared" si="3"/>
        <v/>
      </c>
      <c r="G34" s="7" t="str">
        <f t="shared" si="0"/>
        <v/>
      </c>
      <c r="H34" s="100"/>
      <c r="I34" s="5">
        <f t="shared" si="4"/>
        <v>1</v>
      </c>
      <c r="J34" s="28">
        <f t="shared" si="5"/>
        <v>0</v>
      </c>
      <c r="K34" s="28">
        <f t="shared" si="5"/>
        <v>0</v>
      </c>
      <c r="L34" s="28">
        <f t="shared" si="5"/>
        <v>0</v>
      </c>
      <c r="M34" s="28">
        <f t="shared" si="5"/>
        <v>40</v>
      </c>
      <c r="N34" s="28">
        <f t="shared" si="5"/>
        <v>0</v>
      </c>
      <c r="O34" s="28">
        <f t="shared" si="5"/>
        <v>0</v>
      </c>
      <c r="P34" s="28"/>
      <c r="Q34" s="28">
        <f t="shared" si="6"/>
        <v>0</v>
      </c>
      <c r="R34" s="28">
        <f t="shared" si="6"/>
        <v>0</v>
      </c>
      <c r="S34" s="28">
        <f t="shared" si="6"/>
        <v>0</v>
      </c>
      <c r="T34" s="28" t="str">
        <f t="shared" si="6"/>
        <v/>
      </c>
      <c r="U34" s="28">
        <f t="shared" si="6"/>
        <v>0</v>
      </c>
      <c r="V34" s="28">
        <f t="shared" si="6"/>
        <v>0</v>
      </c>
    </row>
    <row r="35" spans="1:22" ht="86.4">
      <c r="A35" s="90" t="s">
        <v>242</v>
      </c>
      <c r="B35" s="91" t="s">
        <v>10</v>
      </c>
      <c r="C35" s="94">
        <v>40</v>
      </c>
      <c r="D35" s="93" t="s">
        <v>243</v>
      </c>
      <c r="E35" s="6"/>
      <c r="F35" s="7" t="str">
        <f t="shared" si="3"/>
        <v/>
      </c>
      <c r="G35" s="7" t="str">
        <f t="shared" si="0"/>
        <v/>
      </c>
      <c r="H35" s="100"/>
      <c r="I35" s="5">
        <f t="shared" si="4"/>
        <v>1</v>
      </c>
      <c r="J35" s="28">
        <f t="shared" ref="J35:O61" si="7">IF($B35=J$1,$C35,0)</f>
        <v>0</v>
      </c>
      <c r="K35" s="28">
        <f t="shared" si="7"/>
        <v>0</v>
      </c>
      <c r="L35" s="28">
        <f t="shared" si="7"/>
        <v>0</v>
      </c>
      <c r="M35" s="28">
        <f t="shared" si="7"/>
        <v>40</v>
      </c>
      <c r="N35" s="28">
        <f t="shared" si="7"/>
        <v>0</v>
      </c>
      <c r="O35" s="28">
        <f t="shared" si="7"/>
        <v>0</v>
      </c>
      <c r="P35" s="28"/>
      <c r="Q35" s="28">
        <f t="shared" ref="Q35:V61" si="8">IF($B35=Q$1,$F35,0)</f>
        <v>0</v>
      </c>
      <c r="R35" s="28">
        <f t="shared" si="8"/>
        <v>0</v>
      </c>
      <c r="S35" s="28">
        <f t="shared" si="8"/>
        <v>0</v>
      </c>
      <c r="T35" s="28" t="str">
        <f t="shared" si="8"/>
        <v/>
      </c>
      <c r="U35" s="28">
        <f t="shared" si="8"/>
        <v>0</v>
      </c>
      <c r="V35" s="28">
        <f t="shared" si="8"/>
        <v>0</v>
      </c>
    </row>
    <row r="36" spans="1:22" ht="201.6">
      <c r="A36" s="90" t="s">
        <v>244</v>
      </c>
      <c r="B36" s="91" t="s">
        <v>10</v>
      </c>
      <c r="C36" s="94">
        <v>40</v>
      </c>
      <c r="D36" s="93" t="s">
        <v>245</v>
      </c>
      <c r="E36" s="6"/>
      <c r="F36" s="7" t="str">
        <f t="shared" si="3"/>
        <v/>
      </c>
      <c r="G36" s="7" t="str">
        <f t="shared" si="0"/>
        <v/>
      </c>
      <c r="H36" s="100"/>
      <c r="I36" s="5">
        <f t="shared" si="4"/>
        <v>1</v>
      </c>
      <c r="J36" s="28">
        <f t="shared" si="7"/>
        <v>0</v>
      </c>
      <c r="K36" s="28">
        <f t="shared" si="7"/>
        <v>0</v>
      </c>
      <c r="L36" s="28">
        <f t="shared" si="7"/>
        <v>0</v>
      </c>
      <c r="M36" s="28">
        <f t="shared" si="7"/>
        <v>40</v>
      </c>
      <c r="N36" s="28">
        <f t="shared" si="7"/>
        <v>0</v>
      </c>
      <c r="O36" s="28">
        <f t="shared" si="7"/>
        <v>0</v>
      </c>
      <c r="P36" s="28"/>
      <c r="Q36" s="28">
        <f t="shared" si="8"/>
        <v>0</v>
      </c>
      <c r="R36" s="28">
        <f t="shared" si="8"/>
        <v>0</v>
      </c>
      <c r="S36" s="28">
        <f t="shared" si="8"/>
        <v>0</v>
      </c>
      <c r="T36" s="28" t="str">
        <f t="shared" si="8"/>
        <v/>
      </c>
      <c r="U36" s="28">
        <f t="shared" si="8"/>
        <v>0</v>
      </c>
      <c r="V36" s="28">
        <f t="shared" si="8"/>
        <v>0</v>
      </c>
    </row>
    <row r="37" spans="1:22" ht="158.4">
      <c r="A37" s="90" t="s">
        <v>246</v>
      </c>
      <c r="B37" s="91" t="s">
        <v>11</v>
      </c>
      <c r="C37" s="92">
        <v>60</v>
      </c>
      <c r="D37" s="93" t="s">
        <v>247</v>
      </c>
      <c r="E37" s="6"/>
      <c r="F37" s="7" t="str">
        <f t="shared" si="3"/>
        <v/>
      </c>
      <c r="G37" s="7" t="str">
        <f t="shared" si="0"/>
        <v/>
      </c>
      <c r="H37" s="100"/>
      <c r="I37" s="5">
        <f t="shared" si="4"/>
        <v>1</v>
      </c>
      <c r="J37" s="28">
        <f t="shared" si="7"/>
        <v>0</v>
      </c>
      <c r="K37" s="28">
        <f t="shared" si="7"/>
        <v>0</v>
      </c>
      <c r="L37" s="28">
        <f t="shared" si="7"/>
        <v>0</v>
      </c>
      <c r="M37" s="28">
        <f t="shared" si="7"/>
        <v>0</v>
      </c>
      <c r="N37" s="28">
        <f t="shared" si="7"/>
        <v>60</v>
      </c>
      <c r="O37" s="28">
        <f t="shared" si="7"/>
        <v>0</v>
      </c>
      <c r="P37" s="28"/>
      <c r="Q37" s="28">
        <f t="shared" si="8"/>
        <v>0</v>
      </c>
      <c r="R37" s="28">
        <f t="shared" si="8"/>
        <v>0</v>
      </c>
      <c r="S37" s="28">
        <f t="shared" si="8"/>
        <v>0</v>
      </c>
      <c r="T37" s="28">
        <f t="shared" si="8"/>
        <v>0</v>
      </c>
      <c r="U37" s="28" t="str">
        <f t="shared" si="8"/>
        <v/>
      </c>
      <c r="V37" s="28">
        <f t="shared" si="8"/>
        <v>0</v>
      </c>
    </row>
    <row r="38" spans="1:22" ht="100.8">
      <c r="A38" s="90" t="s">
        <v>248</v>
      </c>
      <c r="B38" s="91" t="s">
        <v>11</v>
      </c>
      <c r="C38" s="92">
        <v>60</v>
      </c>
      <c r="D38" s="93" t="s">
        <v>249</v>
      </c>
      <c r="E38" s="6"/>
      <c r="F38" s="7" t="str">
        <f t="shared" si="3"/>
        <v/>
      </c>
      <c r="G38" s="7" t="str">
        <f t="shared" si="0"/>
        <v/>
      </c>
      <c r="H38" s="100"/>
      <c r="I38" s="5">
        <f t="shared" si="4"/>
        <v>1</v>
      </c>
      <c r="J38" s="28">
        <f t="shared" si="7"/>
        <v>0</v>
      </c>
      <c r="K38" s="28">
        <f t="shared" si="7"/>
        <v>0</v>
      </c>
      <c r="L38" s="28">
        <f t="shared" si="7"/>
        <v>0</v>
      </c>
      <c r="M38" s="28">
        <f t="shared" si="7"/>
        <v>0</v>
      </c>
      <c r="N38" s="28">
        <f t="shared" si="7"/>
        <v>60</v>
      </c>
      <c r="O38" s="28">
        <f t="shared" si="7"/>
        <v>0</v>
      </c>
      <c r="P38" s="28"/>
      <c r="Q38" s="28">
        <f t="shared" si="8"/>
        <v>0</v>
      </c>
      <c r="R38" s="28">
        <f t="shared" si="8"/>
        <v>0</v>
      </c>
      <c r="S38" s="28">
        <f t="shared" si="8"/>
        <v>0</v>
      </c>
      <c r="T38" s="28">
        <f t="shared" si="8"/>
        <v>0</v>
      </c>
      <c r="U38" s="28" t="str">
        <f t="shared" si="8"/>
        <v/>
      </c>
      <c r="V38" s="28">
        <f t="shared" si="8"/>
        <v>0</v>
      </c>
    </row>
    <row r="39" spans="1:22" ht="57.6">
      <c r="A39" s="90" t="s">
        <v>250</v>
      </c>
      <c r="B39" s="91" t="s">
        <v>11</v>
      </c>
      <c r="C39" s="92">
        <v>60</v>
      </c>
      <c r="D39" s="93" t="s">
        <v>251</v>
      </c>
      <c r="E39" s="6"/>
      <c r="F39" s="7" t="str">
        <f t="shared" si="3"/>
        <v/>
      </c>
      <c r="G39" s="7" t="str">
        <f t="shared" si="0"/>
        <v/>
      </c>
      <c r="H39" s="100"/>
      <c r="J39" s="28">
        <f t="shared" si="7"/>
        <v>0</v>
      </c>
      <c r="K39" s="28">
        <f t="shared" si="7"/>
        <v>0</v>
      </c>
      <c r="L39" s="28">
        <f t="shared" si="7"/>
        <v>0</v>
      </c>
      <c r="M39" s="28">
        <f t="shared" si="7"/>
        <v>0</v>
      </c>
      <c r="N39" s="28">
        <f t="shared" si="7"/>
        <v>60</v>
      </c>
      <c r="O39" s="28">
        <f t="shared" si="7"/>
        <v>0</v>
      </c>
      <c r="P39" s="28"/>
      <c r="Q39" s="28">
        <f t="shared" si="8"/>
        <v>0</v>
      </c>
      <c r="R39" s="28">
        <f t="shared" si="8"/>
        <v>0</v>
      </c>
      <c r="S39" s="28">
        <f t="shared" si="8"/>
        <v>0</v>
      </c>
      <c r="T39" s="28">
        <f t="shared" si="8"/>
        <v>0</v>
      </c>
      <c r="U39" s="28" t="str">
        <f t="shared" si="8"/>
        <v/>
      </c>
      <c r="V39" s="28">
        <f t="shared" si="8"/>
        <v>0</v>
      </c>
    </row>
    <row r="40" spans="1:22" ht="288">
      <c r="A40" s="90" t="s">
        <v>252</v>
      </c>
      <c r="B40" s="91" t="s">
        <v>11</v>
      </c>
      <c r="C40" s="92">
        <v>40</v>
      </c>
      <c r="D40" s="93" t="s">
        <v>253</v>
      </c>
      <c r="E40" s="6"/>
      <c r="F40" s="7" t="str">
        <f t="shared" si="3"/>
        <v/>
      </c>
      <c r="G40" s="7" t="str">
        <f t="shared" si="0"/>
        <v/>
      </c>
      <c r="H40" s="100"/>
      <c r="I40" s="5">
        <f t="shared" si="4"/>
        <v>1</v>
      </c>
      <c r="J40" s="28">
        <f t="shared" si="7"/>
        <v>0</v>
      </c>
      <c r="K40" s="28">
        <f t="shared" si="7"/>
        <v>0</v>
      </c>
      <c r="L40" s="28">
        <f t="shared" si="7"/>
        <v>0</v>
      </c>
      <c r="M40" s="28">
        <f t="shared" si="7"/>
        <v>0</v>
      </c>
      <c r="N40" s="28">
        <f t="shared" si="7"/>
        <v>40</v>
      </c>
      <c r="O40" s="28">
        <f t="shared" si="7"/>
        <v>0</v>
      </c>
      <c r="P40" s="28"/>
      <c r="Q40" s="28">
        <f t="shared" si="8"/>
        <v>0</v>
      </c>
      <c r="R40" s="28">
        <f t="shared" si="8"/>
        <v>0</v>
      </c>
      <c r="S40" s="28">
        <f t="shared" si="8"/>
        <v>0</v>
      </c>
      <c r="T40" s="28">
        <f t="shared" si="8"/>
        <v>0</v>
      </c>
      <c r="U40" s="28" t="str">
        <f t="shared" si="8"/>
        <v/>
      </c>
      <c r="V40" s="28">
        <f t="shared" si="8"/>
        <v>0</v>
      </c>
    </row>
    <row r="41" spans="1:22" ht="57.6">
      <c r="A41" s="90" t="s">
        <v>254</v>
      </c>
      <c r="B41" s="91" t="s">
        <v>11</v>
      </c>
      <c r="C41" s="92">
        <v>40</v>
      </c>
      <c r="D41" s="93" t="s">
        <v>255</v>
      </c>
      <c r="E41" s="6"/>
      <c r="F41" s="7" t="str">
        <f t="shared" si="3"/>
        <v/>
      </c>
      <c r="G41" s="7" t="str">
        <f t="shared" si="0"/>
        <v/>
      </c>
      <c r="H41" s="100"/>
      <c r="I41" s="5">
        <f t="shared" si="4"/>
        <v>1</v>
      </c>
      <c r="J41" s="28">
        <f t="shared" si="7"/>
        <v>0</v>
      </c>
      <c r="K41" s="28">
        <f t="shared" si="7"/>
        <v>0</v>
      </c>
      <c r="L41" s="28">
        <f t="shared" si="7"/>
        <v>0</v>
      </c>
      <c r="M41" s="28">
        <f t="shared" si="7"/>
        <v>0</v>
      </c>
      <c r="N41" s="28">
        <f t="shared" si="7"/>
        <v>40</v>
      </c>
      <c r="O41" s="28">
        <f t="shared" si="7"/>
        <v>0</v>
      </c>
      <c r="P41" s="28"/>
      <c r="Q41" s="28">
        <f t="shared" si="8"/>
        <v>0</v>
      </c>
      <c r="R41" s="28">
        <f t="shared" si="8"/>
        <v>0</v>
      </c>
      <c r="S41" s="28">
        <f t="shared" si="8"/>
        <v>0</v>
      </c>
      <c r="T41" s="28">
        <f t="shared" si="8"/>
        <v>0</v>
      </c>
      <c r="U41" s="28" t="str">
        <f t="shared" si="8"/>
        <v/>
      </c>
      <c r="V41" s="28">
        <f t="shared" si="8"/>
        <v>0</v>
      </c>
    </row>
    <row r="42" spans="1:22" ht="43.2">
      <c r="A42" s="90" t="s">
        <v>256</v>
      </c>
      <c r="B42" s="91" t="s">
        <v>11</v>
      </c>
      <c r="C42" s="92">
        <v>40</v>
      </c>
      <c r="D42" s="93" t="s">
        <v>257</v>
      </c>
      <c r="E42" s="6"/>
      <c r="F42" s="7" t="str">
        <f t="shared" si="3"/>
        <v/>
      </c>
      <c r="G42" s="8" t="s">
        <v>49</v>
      </c>
      <c r="H42" s="100"/>
      <c r="I42" s="5">
        <f t="shared" si="4"/>
        <v>1</v>
      </c>
      <c r="J42" s="28">
        <f t="shared" si="7"/>
        <v>0</v>
      </c>
      <c r="K42" s="28">
        <f t="shared" si="7"/>
        <v>0</v>
      </c>
      <c r="L42" s="28">
        <f t="shared" si="7"/>
        <v>0</v>
      </c>
      <c r="M42" s="28">
        <f t="shared" si="7"/>
        <v>0</v>
      </c>
      <c r="N42" s="28">
        <f t="shared" si="7"/>
        <v>40</v>
      </c>
      <c r="O42" s="28">
        <f t="shared" si="7"/>
        <v>0</v>
      </c>
      <c r="P42" s="28"/>
      <c r="Q42" s="28">
        <f t="shared" si="8"/>
        <v>0</v>
      </c>
      <c r="R42" s="28">
        <f t="shared" si="8"/>
        <v>0</v>
      </c>
      <c r="S42" s="28">
        <f t="shared" si="8"/>
        <v>0</v>
      </c>
      <c r="T42" s="28">
        <f t="shared" si="8"/>
        <v>0</v>
      </c>
      <c r="U42" s="28" t="str">
        <f t="shared" si="8"/>
        <v/>
      </c>
      <c r="V42" s="28">
        <f t="shared" si="8"/>
        <v>0</v>
      </c>
    </row>
    <row r="43" spans="1:22" ht="43.2">
      <c r="A43" s="90" t="s">
        <v>258</v>
      </c>
      <c r="B43" s="91" t="s">
        <v>11</v>
      </c>
      <c r="C43" s="92">
        <v>40</v>
      </c>
      <c r="D43" s="93" t="s">
        <v>259</v>
      </c>
      <c r="E43" s="6"/>
      <c r="F43" s="7" t="str">
        <f t="shared" si="3"/>
        <v/>
      </c>
      <c r="G43" s="7" t="str">
        <f t="shared" si="0"/>
        <v/>
      </c>
      <c r="H43" s="100"/>
      <c r="I43" s="5">
        <f t="shared" si="4"/>
        <v>1</v>
      </c>
      <c r="J43" s="28">
        <f t="shared" si="7"/>
        <v>0</v>
      </c>
      <c r="K43" s="28">
        <f t="shared" si="7"/>
        <v>0</v>
      </c>
      <c r="L43" s="28">
        <f t="shared" si="7"/>
        <v>0</v>
      </c>
      <c r="M43" s="28">
        <f t="shared" si="7"/>
        <v>0</v>
      </c>
      <c r="N43" s="28">
        <f t="shared" si="7"/>
        <v>40</v>
      </c>
      <c r="O43" s="28">
        <f t="shared" si="7"/>
        <v>0</v>
      </c>
      <c r="P43" s="28"/>
      <c r="Q43" s="28">
        <f t="shared" si="8"/>
        <v>0</v>
      </c>
      <c r="R43" s="28">
        <f t="shared" si="8"/>
        <v>0</v>
      </c>
      <c r="S43" s="28">
        <f t="shared" si="8"/>
        <v>0</v>
      </c>
      <c r="T43" s="28">
        <f t="shared" si="8"/>
        <v>0</v>
      </c>
      <c r="U43" s="28" t="str">
        <f t="shared" si="8"/>
        <v/>
      </c>
      <c r="V43" s="28">
        <f t="shared" si="8"/>
        <v>0</v>
      </c>
    </row>
    <row r="44" spans="1:22" ht="72">
      <c r="A44" s="90" t="s">
        <v>260</v>
      </c>
      <c r="B44" s="91" t="s">
        <v>11</v>
      </c>
      <c r="C44" s="92">
        <v>40</v>
      </c>
      <c r="D44" s="93" t="s">
        <v>261</v>
      </c>
      <c r="E44" s="6"/>
      <c r="F44" s="7" t="str">
        <f t="shared" si="3"/>
        <v/>
      </c>
      <c r="G44" s="7" t="str">
        <f t="shared" si="0"/>
        <v/>
      </c>
      <c r="H44" s="100"/>
      <c r="I44" s="5">
        <f t="shared" si="4"/>
        <v>1</v>
      </c>
      <c r="J44" s="28">
        <f t="shared" si="7"/>
        <v>0</v>
      </c>
      <c r="K44" s="28">
        <f t="shared" si="7"/>
        <v>0</v>
      </c>
      <c r="L44" s="28">
        <f t="shared" si="7"/>
        <v>0</v>
      </c>
      <c r="M44" s="28">
        <f t="shared" si="7"/>
        <v>0</v>
      </c>
      <c r="N44" s="28">
        <f t="shared" si="7"/>
        <v>40</v>
      </c>
      <c r="O44" s="28">
        <f t="shared" si="7"/>
        <v>0</v>
      </c>
      <c r="P44" s="28"/>
      <c r="Q44" s="28">
        <f t="shared" si="8"/>
        <v>0</v>
      </c>
      <c r="R44" s="28">
        <f t="shared" si="8"/>
        <v>0</v>
      </c>
      <c r="S44" s="28">
        <f t="shared" si="8"/>
        <v>0</v>
      </c>
      <c r="T44" s="28">
        <f t="shared" si="8"/>
        <v>0</v>
      </c>
      <c r="U44" s="28" t="str">
        <f t="shared" si="8"/>
        <v/>
      </c>
      <c r="V44" s="28">
        <f t="shared" si="8"/>
        <v>0</v>
      </c>
    </row>
    <row r="45" spans="1:22" ht="43.2">
      <c r="A45" s="90" t="s">
        <v>262</v>
      </c>
      <c r="B45" s="91" t="s">
        <v>11</v>
      </c>
      <c r="C45" s="92">
        <v>40</v>
      </c>
      <c r="D45" s="93" t="s">
        <v>263</v>
      </c>
      <c r="E45" s="6"/>
      <c r="F45" s="7" t="str">
        <f t="shared" si="3"/>
        <v/>
      </c>
      <c r="G45" s="7" t="str">
        <f t="shared" si="0"/>
        <v/>
      </c>
      <c r="H45" s="100"/>
      <c r="I45" s="5">
        <f t="shared" si="4"/>
        <v>1</v>
      </c>
      <c r="J45" s="28">
        <f t="shared" si="7"/>
        <v>0</v>
      </c>
      <c r="K45" s="28">
        <f t="shared" si="7"/>
        <v>0</v>
      </c>
      <c r="L45" s="28">
        <f t="shared" si="7"/>
        <v>0</v>
      </c>
      <c r="M45" s="28">
        <f t="shared" si="7"/>
        <v>0</v>
      </c>
      <c r="N45" s="28">
        <f t="shared" si="7"/>
        <v>40</v>
      </c>
      <c r="O45" s="28">
        <f t="shared" si="7"/>
        <v>0</v>
      </c>
      <c r="P45" s="28"/>
      <c r="Q45" s="28">
        <f t="shared" si="8"/>
        <v>0</v>
      </c>
      <c r="R45" s="28">
        <f t="shared" si="8"/>
        <v>0</v>
      </c>
      <c r="S45" s="28">
        <f t="shared" si="8"/>
        <v>0</v>
      </c>
      <c r="T45" s="28">
        <f t="shared" si="8"/>
        <v>0</v>
      </c>
      <c r="U45" s="28" t="str">
        <f t="shared" si="8"/>
        <v/>
      </c>
      <c r="V45" s="28">
        <f t="shared" si="8"/>
        <v>0</v>
      </c>
    </row>
    <row r="46" spans="1:22" ht="43.2">
      <c r="A46" s="90" t="s">
        <v>264</v>
      </c>
      <c r="B46" s="91" t="s">
        <v>11</v>
      </c>
      <c r="C46" s="94">
        <v>40</v>
      </c>
      <c r="D46" s="93" t="s">
        <v>265</v>
      </c>
      <c r="E46" s="6"/>
      <c r="F46" s="7" t="str">
        <f t="shared" si="3"/>
        <v/>
      </c>
      <c r="G46" s="7" t="str">
        <f t="shared" si="0"/>
        <v/>
      </c>
      <c r="H46" s="100"/>
      <c r="I46" s="5">
        <f t="shared" si="4"/>
        <v>1</v>
      </c>
      <c r="J46" s="28">
        <f t="shared" si="7"/>
        <v>0</v>
      </c>
      <c r="K46" s="28">
        <f t="shared" si="7"/>
        <v>0</v>
      </c>
      <c r="L46" s="28">
        <f t="shared" si="7"/>
        <v>0</v>
      </c>
      <c r="M46" s="28">
        <f t="shared" si="7"/>
        <v>0</v>
      </c>
      <c r="N46" s="28">
        <f t="shared" si="7"/>
        <v>40</v>
      </c>
      <c r="O46" s="28">
        <f t="shared" si="7"/>
        <v>0</v>
      </c>
      <c r="P46" s="28"/>
      <c r="Q46" s="28">
        <f t="shared" si="8"/>
        <v>0</v>
      </c>
      <c r="R46" s="28">
        <f t="shared" si="8"/>
        <v>0</v>
      </c>
      <c r="S46" s="28">
        <f t="shared" si="8"/>
        <v>0</v>
      </c>
      <c r="T46" s="28">
        <f t="shared" si="8"/>
        <v>0</v>
      </c>
      <c r="U46" s="28" t="str">
        <f t="shared" si="8"/>
        <v/>
      </c>
      <c r="V46" s="28">
        <f t="shared" si="8"/>
        <v>0</v>
      </c>
    </row>
    <row r="47" spans="1:22" ht="43.2">
      <c r="A47" s="90" t="s">
        <v>266</v>
      </c>
      <c r="B47" s="91" t="s">
        <v>11</v>
      </c>
      <c r="C47" s="94">
        <v>40</v>
      </c>
      <c r="D47" s="93" t="s">
        <v>267</v>
      </c>
      <c r="E47" s="6"/>
      <c r="F47" s="7" t="str">
        <f t="shared" si="3"/>
        <v/>
      </c>
      <c r="G47" s="7" t="str">
        <f t="shared" si="0"/>
        <v/>
      </c>
      <c r="H47" s="100"/>
      <c r="I47" s="5">
        <f t="shared" si="4"/>
        <v>1</v>
      </c>
      <c r="J47" s="28">
        <f t="shared" si="7"/>
        <v>0</v>
      </c>
      <c r="K47" s="28">
        <f t="shared" si="7"/>
        <v>0</v>
      </c>
      <c r="L47" s="28">
        <f t="shared" si="7"/>
        <v>0</v>
      </c>
      <c r="M47" s="28">
        <f t="shared" si="7"/>
        <v>0</v>
      </c>
      <c r="N47" s="28">
        <f t="shared" si="7"/>
        <v>40</v>
      </c>
      <c r="O47" s="28">
        <f t="shared" si="7"/>
        <v>0</v>
      </c>
      <c r="P47" s="28"/>
      <c r="Q47" s="28">
        <f t="shared" si="8"/>
        <v>0</v>
      </c>
      <c r="R47" s="28">
        <f t="shared" si="8"/>
        <v>0</v>
      </c>
      <c r="S47" s="28">
        <f t="shared" si="8"/>
        <v>0</v>
      </c>
      <c r="T47" s="28">
        <f t="shared" si="8"/>
        <v>0</v>
      </c>
      <c r="U47" s="28" t="str">
        <f t="shared" si="8"/>
        <v/>
      </c>
      <c r="V47" s="28">
        <f t="shared" si="8"/>
        <v>0</v>
      </c>
    </row>
    <row r="48" spans="1:22" ht="43.2">
      <c r="A48" s="90" t="s">
        <v>268</v>
      </c>
      <c r="B48" s="91" t="s">
        <v>11</v>
      </c>
      <c r="C48" s="94">
        <v>40</v>
      </c>
      <c r="D48" s="93" t="s">
        <v>269</v>
      </c>
      <c r="E48" s="6"/>
      <c r="F48" s="7" t="str">
        <f t="shared" si="3"/>
        <v/>
      </c>
      <c r="G48" s="7" t="str">
        <f t="shared" si="0"/>
        <v/>
      </c>
      <c r="H48" s="100"/>
      <c r="I48" s="5">
        <f t="shared" si="4"/>
        <v>1</v>
      </c>
      <c r="J48" s="28">
        <f t="shared" si="7"/>
        <v>0</v>
      </c>
      <c r="K48" s="28">
        <f t="shared" si="7"/>
        <v>0</v>
      </c>
      <c r="L48" s="28">
        <f t="shared" si="7"/>
        <v>0</v>
      </c>
      <c r="M48" s="28">
        <f t="shared" si="7"/>
        <v>0</v>
      </c>
      <c r="N48" s="28">
        <f t="shared" si="7"/>
        <v>40</v>
      </c>
      <c r="O48" s="28">
        <f t="shared" si="7"/>
        <v>0</v>
      </c>
      <c r="P48" s="28"/>
      <c r="Q48" s="28">
        <f t="shared" si="8"/>
        <v>0</v>
      </c>
      <c r="R48" s="28">
        <f t="shared" si="8"/>
        <v>0</v>
      </c>
      <c r="S48" s="28">
        <f t="shared" si="8"/>
        <v>0</v>
      </c>
      <c r="T48" s="28">
        <f t="shared" si="8"/>
        <v>0</v>
      </c>
      <c r="U48" s="28" t="str">
        <f t="shared" si="8"/>
        <v/>
      </c>
      <c r="V48" s="28">
        <f t="shared" si="8"/>
        <v>0</v>
      </c>
    </row>
    <row r="49" spans="1:22" ht="43.2">
      <c r="A49" s="90" t="s">
        <v>270</v>
      </c>
      <c r="B49" s="91" t="s">
        <v>11</v>
      </c>
      <c r="C49" s="94">
        <v>20</v>
      </c>
      <c r="D49" s="93" t="s">
        <v>271</v>
      </c>
      <c r="E49" s="6"/>
      <c r="F49" s="7" t="str">
        <f t="shared" si="3"/>
        <v/>
      </c>
      <c r="G49" s="7" t="str">
        <f t="shared" si="0"/>
        <v/>
      </c>
      <c r="H49" s="100"/>
      <c r="I49" s="5">
        <f t="shared" si="4"/>
        <v>1</v>
      </c>
      <c r="J49" s="28">
        <f t="shared" si="7"/>
        <v>0</v>
      </c>
      <c r="K49" s="28">
        <f t="shared" si="7"/>
        <v>0</v>
      </c>
      <c r="L49" s="28">
        <f t="shared" si="7"/>
        <v>0</v>
      </c>
      <c r="M49" s="28">
        <f t="shared" si="7"/>
        <v>0</v>
      </c>
      <c r="N49" s="28">
        <f t="shared" si="7"/>
        <v>20</v>
      </c>
      <c r="O49" s="28">
        <f t="shared" si="7"/>
        <v>0</v>
      </c>
      <c r="P49" s="28"/>
      <c r="Q49" s="28">
        <f t="shared" si="8"/>
        <v>0</v>
      </c>
      <c r="R49" s="28">
        <f t="shared" si="8"/>
        <v>0</v>
      </c>
      <c r="S49" s="28">
        <f t="shared" si="8"/>
        <v>0</v>
      </c>
      <c r="T49" s="28">
        <f t="shared" si="8"/>
        <v>0</v>
      </c>
      <c r="U49" s="28" t="str">
        <f t="shared" si="8"/>
        <v/>
      </c>
      <c r="V49" s="28">
        <f t="shared" si="8"/>
        <v>0</v>
      </c>
    </row>
    <row r="50" spans="1:22" ht="28.8">
      <c r="A50" s="90" t="s">
        <v>272</v>
      </c>
      <c r="B50" s="91" t="s">
        <v>11</v>
      </c>
      <c r="C50" s="94">
        <v>20</v>
      </c>
      <c r="D50" s="93" t="s">
        <v>273</v>
      </c>
      <c r="E50" s="6"/>
      <c r="F50" s="7" t="str">
        <f t="shared" si="3"/>
        <v/>
      </c>
      <c r="G50" s="7" t="str">
        <f t="shared" si="0"/>
        <v/>
      </c>
      <c r="H50" s="100"/>
      <c r="I50" s="5">
        <f t="shared" si="4"/>
        <v>1</v>
      </c>
      <c r="J50" s="28">
        <f t="shared" si="7"/>
        <v>0</v>
      </c>
      <c r="K50" s="28">
        <f t="shared" si="7"/>
        <v>0</v>
      </c>
      <c r="L50" s="28">
        <f t="shared" si="7"/>
        <v>0</v>
      </c>
      <c r="M50" s="28">
        <f t="shared" si="7"/>
        <v>0</v>
      </c>
      <c r="N50" s="28">
        <f t="shared" si="7"/>
        <v>20</v>
      </c>
      <c r="O50" s="28">
        <f t="shared" si="7"/>
        <v>0</v>
      </c>
      <c r="P50" s="28"/>
      <c r="Q50" s="28">
        <f t="shared" si="8"/>
        <v>0</v>
      </c>
      <c r="R50" s="28">
        <f t="shared" si="8"/>
        <v>0</v>
      </c>
      <c r="S50" s="28">
        <f t="shared" si="8"/>
        <v>0</v>
      </c>
      <c r="T50" s="28">
        <f t="shared" si="8"/>
        <v>0</v>
      </c>
      <c r="U50" s="28" t="str">
        <f t="shared" si="8"/>
        <v/>
      </c>
      <c r="V50" s="28">
        <f t="shared" si="8"/>
        <v>0</v>
      </c>
    </row>
    <row r="51" spans="1:22" ht="28.8">
      <c r="A51" s="90" t="s">
        <v>274</v>
      </c>
      <c r="B51" s="91" t="s">
        <v>11</v>
      </c>
      <c r="C51" s="94">
        <v>20</v>
      </c>
      <c r="D51" s="93" t="s">
        <v>275</v>
      </c>
      <c r="E51" s="6"/>
      <c r="F51" s="7" t="str">
        <f t="shared" si="3"/>
        <v/>
      </c>
      <c r="G51" s="7" t="str">
        <f t="shared" si="0"/>
        <v/>
      </c>
      <c r="H51" s="100"/>
      <c r="I51" s="5">
        <f t="shared" si="4"/>
        <v>1</v>
      </c>
      <c r="J51" s="28">
        <f t="shared" si="7"/>
        <v>0</v>
      </c>
      <c r="K51" s="28">
        <f t="shared" si="7"/>
        <v>0</v>
      </c>
      <c r="L51" s="28">
        <f t="shared" si="7"/>
        <v>0</v>
      </c>
      <c r="M51" s="28">
        <f t="shared" si="7"/>
        <v>0</v>
      </c>
      <c r="N51" s="28">
        <f t="shared" si="7"/>
        <v>20</v>
      </c>
      <c r="O51" s="28">
        <f t="shared" si="7"/>
        <v>0</v>
      </c>
      <c r="P51" s="28"/>
      <c r="Q51" s="28">
        <f t="shared" si="8"/>
        <v>0</v>
      </c>
      <c r="R51" s="28">
        <f t="shared" si="8"/>
        <v>0</v>
      </c>
      <c r="S51" s="28">
        <f t="shared" si="8"/>
        <v>0</v>
      </c>
      <c r="T51" s="28">
        <f t="shared" si="8"/>
        <v>0</v>
      </c>
      <c r="U51" s="28" t="str">
        <f t="shared" si="8"/>
        <v/>
      </c>
      <c r="V51" s="28">
        <f t="shared" si="8"/>
        <v>0</v>
      </c>
    </row>
    <row r="52" spans="1:22" ht="72">
      <c r="A52" s="90" t="s">
        <v>276</v>
      </c>
      <c r="B52" s="91" t="s">
        <v>11</v>
      </c>
      <c r="C52" s="94">
        <v>20</v>
      </c>
      <c r="D52" s="93" t="s">
        <v>277</v>
      </c>
      <c r="E52" s="6"/>
      <c r="F52" s="7" t="str">
        <f t="shared" si="3"/>
        <v/>
      </c>
      <c r="G52" s="7" t="str">
        <f t="shared" si="0"/>
        <v/>
      </c>
      <c r="H52" s="100"/>
      <c r="I52" s="5">
        <f t="shared" si="4"/>
        <v>1</v>
      </c>
      <c r="J52" s="28">
        <f t="shared" si="7"/>
        <v>0</v>
      </c>
      <c r="K52" s="28">
        <f t="shared" si="7"/>
        <v>0</v>
      </c>
      <c r="L52" s="28">
        <f t="shared" si="7"/>
        <v>0</v>
      </c>
      <c r="M52" s="28">
        <f t="shared" si="7"/>
        <v>0</v>
      </c>
      <c r="N52" s="28">
        <f t="shared" si="7"/>
        <v>20</v>
      </c>
      <c r="O52" s="28">
        <f t="shared" si="7"/>
        <v>0</v>
      </c>
      <c r="P52" s="28"/>
      <c r="Q52" s="28">
        <f t="shared" si="8"/>
        <v>0</v>
      </c>
      <c r="R52" s="28">
        <f t="shared" si="8"/>
        <v>0</v>
      </c>
      <c r="S52" s="28">
        <f t="shared" si="8"/>
        <v>0</v>
      </c>
      <c r="T52" s="28">
        <f t="shared" si="8"/>
        <v>0</v>
      </c>
      <c r="U52" s="28" t="str">
        <f t="shared" si="8"/>
        <v/>
      </c>
      <c r="V52" s="28">
        <f t="shared" si="8"/>
        <v>0</v>
      </c>
    </row>
    <row r="53" spans="1:22" ht="43.2">
      <c r="A53" s="90" t="s">
        <v>278</v>
      </c>
      <c r="B53" s="91" t="s">
        <v>11</v>
      </c>
      <c r="C53" s="94">
        <v>20</v>
      </c>
      <c r="D53" s="93" t="s">
        <v>279</v>
      </c>
      <c r="E53" s="6"/>
      <c r="F53" s="7" t="str">
        <f t="shared" si="3"/>
        <v/>
      </c>
      <c r="G53" s="7" t="str">
        <f t="shared" si="0"/>
        <v/>
      </c>
      <c r="H53" s="100"/>
      <c r="J53" s="28">
        <f t="shared" si="7"/>
        <v>0</v>
      </c>
      <c r="K53" s="28">
        <f t="shared" si="7"/>
        <v>0</v>
      </c>
      <c r="L53" s="28">
        <f t="shared" si="7"/>
        <v>0</v>
      </c>
      <c r="M53" s="28">
        <f t="shared" si="7"/>
        <v>0</v>
      </c>
      <c r="N53" s="28">
        <f t="shared" si="7"/>
        <v>20</v>
      </c>
      <c r="O53" s="28">
        <f t="shared" si="7"/>
        <v>0</v>
      </c>
      <c r="P53" s="28"/>
      <c r="Q53" s="28">
        <f t="shared" si="8"/>
        <v>0</v>
      </c>
      <c r="R53" s="28">
        <f t="shared" si="8"/>
        <v>0</v>
      </c>
      <c r="S53" s="28">
        <f t="shared" si="8"/>
        <v>0</v>
      </c>
      <c r="T53" s="28">
        <f t="shared" si="8"/>
        <v>0</v>
      </c>
      <c r="U53" s="28" t="str">
        <f t="shared" si="8"/>
        <v/>
      </c>
      <c r="V53" s="28">
        <f t="shared" si="8"/>
        <v>0</v>
      </c>
    </row>
    <row r="54" spans="1:22" ht="72">
      <c r="A54" s="90" t="s">
        <v>280</v>
      </c>
      <c r="B54" s="91" t="s">
        <v>11</v>
      </c>
      <c r="C54" s="94">
        <v>20</v>
      </c>
      <c r="D54" s="93" t="s">
        <v>281</v>
      </c>
      <c r="E54" s="6"/>
      <c r="F54" s="7" t="str">
        <f t="shared" si="3"/>
        <v/>
      </c>
      <c r="G54" s="7" t="str">
        <f t="shared" si="0"/>
        <v/>
      </c>
      <c r="H54" s="100"/>
      <c r="I54" s="5">
        <f t="shared" si="4"/>
        <v>1</v>
      </c>
      <c r="J54" s="28">
        <f t="shared" si="7"/>
        <v>0</v>
      </c>
      <c r="K54" s="28">
        <f t="shared" si="7"/>
        <v>0</v>
      </c>
      <c r="L54" s="28">
        <f t="shared" si="7"/>
        <v>0</v>
      </c>
      <c r="M54" s="28">
        <f t="shared" si="7"/>
        <v>0</v>
      </c>
      <c r="N54" s="28">
        <f t="shared" si="7"/>
        <v>20</v>
      </c>
      <c r="O54" s="28">
        <f t="shared" si="7"/>
        <v>0</v>
      </c>
      <c r="P54" s="28"/>
      <c r="Q54" s="28">
        <f t="shared" si="8"/>
        <v>0</v>
      </c>
      <c r="R54" s="28">
        <f t="shared" si="8"/>
        <v>0</v>
      </c>
      <c r="S54" s="28">
        <f t="shared" si="8"/>
        <v>0</v>
      </c>
      <c r="T54" s="28">
        <f t="shared" si="8"/>
        <v>0</v>
      </c>
      <c r="U54" s="28" t="str">
        <f t="shared" si="8"/>
        <v/>
      </c>
      <c r="V54" s="28">
        <f t="shared" si="8"/>
        <v>0</v>
      </c>
    </row>
    <row r="55" spans="1:22" ht="28.8">
      <c r="A55" s="90" t="s">
        <v>282</v>
      </c>
      <c r="B55" s="91" t="s">
        <v>12</v>
      </c>
      <c r="C55" s="94">
        <v>60</v>
      </c>
      <c r="D55" s="93" t="s">
        <v>283</v>
      </c>
      <c r="E55" s="6"/>
      <c r="F55" s="7" t="str">
        <f t="shared" si="3"/>
        <v/>
      </c>
      <c r="G55" s="7" t="str">
        <f t="shared" si="0"/>
        <v/>
      </c>
      <c r="H55" s="100"/>
      <c r="I55" s="5">
        <f t="shared" si="4"/>
        <v>1</v>
      </c>
      <c r="J55" s="28">
        <f t="shared" si="7"/>
        <v>0</v>
      </c>
      <c r="K55" s="28">
        <f t="shared" si="7"/>
        <v>0</v>
      </c>
      <c r="L55" s="28">
        <f t="shared" si="7"/>
        <v>0</v>
      </c>
      <c r="M55" s="28">
        <f t="shared" si="7"/>
        <v>0</v>
      </c>
      <c r="N55" s="28">
        <f t="shared" si="7"/>
        <v>0</v>
      </c>
      <c r="O55" s="28">
        <f t="shared" si="7"/>
        <v>60</v>
      </c>
      <c r="P55" s="28"/>
      <c r="Q55" s="28">
        <f t="shared" si="8"/>
        <v>0</v>
      </c>
      <c r="R55" s="28">
        <f t="shared" si="8"/>
        <v>0</v>
      </c>
      <c r="S55" s="28">
        <f t="shared" si="8"/>
        <v>0</v>
      </c>
      <c r="T55" s="28">
        <f t="shared" si="8"/>
        <v>0</v>
      </c>
      <c r="U55" s="28">
        <f t="shared" si="8"/>
        <v>0</v>
      </c>
      <c r="V55" s="28" t="str">
        <f t="shared" si="8"/>
        <v/>
      </c>
    </row>
    <row r="56" spans="1:22" ht="57.6">
      <c r="A56" s="90" t="s">
        <v>284</v>
      </c>
      <c r="B56" s="91" t="s">
        <v>12</v>
      </c>
      <c r="C56" s="94">
        <v>60</v>
      </c>
      <c r="D56" s="93" t="s">
        <v>285</v>
      </c>
      <c r="E56" s="6"/>
      <c r="F56" s="7" t="str">
        <f t="shared" si="3"/>
        <v/>
      </c>
      <c r="G56" s="8" t="s">
        <v>49</v>
      </c>
      <c r="H56" s="100"/>
      <c r="I56" s="5">
        <f t="shared" si="4"/>
        <v>1</v>
      </c>
      <c r="J56" s="28">
        <f t="shared" si="7"/>
        <v>0</v>
      </c>
      <c r="K56" s="28">
        <f t="shared" si="7"/>
        <v>0</v>
      </c>
      <c r="L56" s="28">
        <f t="shared" si="7"/>
        <v>0</v>
      </c>
      <c r="M56" s="28">
        <f t="shared" si="7"/>
        <v>0</v>
      </c>
      <c r="N56" s="28">
        <f t="shared" si="7"/>
        <v>0</v>
      </c>
      <c r="O56" s="28">
        <f t="shared" si="7"/>
        <v>60</v>
      </c>
      <c r="P56" s="28"/>
      <c r="Q56" s="28">
        <f t="shared" si="8"/>
        <v>0</v>
      </c>
      <c r="R56" s="28">
        <f t="shared" si="8"/>
        <v>0</v>
      </c>
      <c r="S56" s="28">
        <f t="shared" si="8"/>
        <v>0</v>
      </c>
      <c r="T56" s="28">
        <f t="shared" si="8"/>
        <v>0</v>
      </c>
      <c r="U56" s="28">
        <f t="shared" si="8"/>
        <v>0</v>
      </c>
      <c r="V56" s="28" t="str">
        <f t="shared" si="8"/>
        <v/>
      </c>
    </row>
    <row r="57" spans="1:22" ht="28.8">
      <c r="A57" s="90" t="s">
        <v>286</v>
      </c>
      <c r="B57" s="91" t="s">
        <v>12</v>
      </c>
      <c r="C57" s="94">
        <v>40</v>
      </c>
      <c r="D57" s="93" t="s">
        <v>287</v>
      </c>
      <c r="E57" s="6"/>
      <c r="F57" s="7" t="str">
        <f t="shared" si="3"/>
        <v/>
      </c>
      <c r="G57" s="8" t="s">
        <v>49</v>
      </c>
      <c r="H57" s="100"/>
      <c r="I57" s="5">
        <f t="shared" si="4"/>
        <v>1</v>
      </c>
      <c r="J57" s="28">
        <f t="shared" si="7"/>
        <v>0</v>
      </c>
      <c r="K57" s="28">
        <f t="shared" si="7"/>
        <v>0</v>
      </c>
      <c r="L57" s="28">
        <f t="shared" si="7"/>
        <v>0</v>
      </c>
      <c r="M57" s="28">
        <f t="shared" si="7"/>
        <v>0</v>
      </c>
      <c r="N57" s="28">
        <f t="shared" si="7"/>
        <v>0</v>
      </c>
      <c r="O57" s="28">
        <f t="shared" si="7"/>
        <v>40</v>
      </c>
      <c r="P57" s="28"/>
      <c r="Q57" s="28">
        <f t="shared" si="8"/>
        <v>0</v>
      </c>
      <c r="R57" s="28">
        <f t="shared" si="8"/>
        <v>0</v>
      </c>
      <c r="S57" s="28">
        <f t="shared" si="8"/>
        <v>0</v>
      </c>
      <c r="T57" s="28">
        <f t="shared" si="8"/>
        <v>0</v>
      </c>
      <c r="U57" s="28">
        <f t="shared" si="8"/>
        <v>0</v>
      </c>
      <c r="V57" s="28" t="str">
        <f t="shared" si="8"/>
        <v/>
      </c>
    </row>
    <row r="58" spans="1:22">
      <c r="A58" s="90" t="s">
        <v>288</v>
      </c>
      <c r="B58" s="91" t="s">
        <v>12</v>
      </c>
      <c r="C58" s="92">
        <v>20</v>
      </c>
      <c r="D58" s="93" t="s">
        <v>289</v>
      </c>
      <c r="E58" s="6"/>
      <c r="F58" s="7" t="str">
        <f t="shared" si="3"/>
        <v/>
      </c>
      <c r="G58" s="7" t="str">
        <f t="shared" si="0"/>
        <v/>
      </c>
      <c r="H58" s="100"/>
      <c r="I58" s="5">
        <f t="shared" si="4"/>
        <v>1</v>
      </c>
      <c r="J58" s="28">
        <f t="shared" si="7"/>
        <v>0</v>
      </c>
      <c r="K58" s="28">
        <f t="shared" si="7"/>
        <v>0</v>
      </c>
      <c r="L58" s="28">
        <f t="shared" si="7"/>
        <v>0</v>
      </c>
      <c r="M58" s="28">
        <f t="shared" si="7"/>
        <v>0</v>
      </c>
      <c r="N58" s="28">
        <f t="shared" si="7"/>
        <v>0</v>
      </c>
      <c r="O58" s="28">
        <f t="shared" si="7"/>
        <v>20</v>
      </c>
      <c r="P58" s="28"/>
      <c r="Q58" s="28">
        <f t="shared" si="8"/>
        <v>0</v>
      </c>
      <c r="R58" s="28">
        <f t="shared" si="8"/>
        <v>0</v>
      </c>
      <c r="S58" s="28">
        <f t="shared" si="8"/>
        <v>0</v>
      </c>
      <c r="T58" s="28">
        <f t="shared" si="8"/>
        <v>0</v>
      </c>
      <c r="U58" s="28">
        <f t="shared" si="8"/>
        <v>0</v>
      </c>
      <c r="V58" s="28" t="str">
        <f t="shared" si="8"/>
        <v/>
      </c>
    </row>
    <row r="59" spans="1:22">
      <c r="A59" s="95" t="s">
        <v>290</v>
      </c>
      <c r="B59" s="96"/>
      <c r="C59" s="97"/>
      <c r="D59" s="98" t="s">
        <v>43</v>
      </c>
      <c r="E59" s="98"/>
      <c r="F59" s="98"/>
      <c r="G59" s="98"/>
      <c r="H59" s="100"/>
      <c r="J59" s="28"/>
      <c r="K59" s="28"/>
      <c r="L59" s="28"/>
      <c r="M59" s="28"/>
      <c r="N59" s="28"/>
      <c r="O59" s="28"/>
      <c r="P59" s="28"/>
      <c r="Q59" s="28"/>
      <c r="R59" s="28"/>
      <c r="S59" s="28"/>
      <c r="T59" s="28"/>
      <c r="U59" s="28"/>
      <c r="V59" s="28"/>
    </row>
    <row r="60" spans="1:22" ht="57.6">
      <c r="A60" s="90" t="s">
        <v>291</v>
      </c>
      <c r="B60" s="91" t="s">
        <v>12</v>
      </c>
      <c r="C60" s="94">
        <v>20</v>
      </c>
      <c r="D60" s="93" t="s">
        <v>292</v>
      </c>
      <c r="E60" s="6"/>
      <c r="F60" s="7" t="str">
        <f t="shared" si="3"/>
        <v/>
      </c>
      <c r="G60" s="8" t="s">
        <v>49</v>
      </c>
      <c r="H60" s="100"/>
      <c r="I60" s="5">
        <f t="shared" si="4"/>
        <v>1</v>
      </c>
      <c r="J60" s="28">
        <f t="shared" si="7"/>
        <v>0</v>
      </c>
      <c r="K60" s="28">
        <f t="shared" si="7"/>
        <v>0</v>
      </c>
      <c r="L60" s="28">
        <f t="shared" si="7"/>
        <v>0</v>
      </c>
      <c r="M60" s="28">
        <f t="shared" si="7"/>
        <v>0</v>
      </c>
      <c r="N60" s="28">
        <f t="shared" si="7"/>
        <v>0</v>
      </c>
      <c r="O60" s="28">
        <f t="shared" si="7"/>
        <v>20</v>
      </c>
      <c r="P60" s="28"/>
      <c r="Q60" s="28">
        <f t="shared" si="8"/>
        <v>0</v>
      </c>
      <c r="R60" s="28">
        <f t="shared" si="8"/>
        <v>0</v>
      </c>
      <c r="S60" s="28">
        <f t="shared" si="8"/>
        <v>0</v>
      </c>
      <c r="T60" s="28">
        <f t="shared" si="8"/>
        <v>0</v>
      </c>
      <c r="U60" s="28">
        <f t="shared" si="8"/>
        <v>0</v>
      </c>
      <c r="V60" s="28" t="str">
        <f t="shared" si="8"/>
        <v/>
      </c>
    </row>
    <row r="61" spans="1:22" ht="100.8">
      <c r="A61" s="90" t="s">
        <v>293</v>
      </c>
      <c r="B61" s="91" t="s">
        <v>12</v>
      </c>
      <c r="C61" s="94">
        <v>20</v>
      </c>
      <c r="D61" s="93" t="s">
        <v>294</v>
      </c>
      <c r="E61" s="6"/>
      <c r="F61" s="7" t="str">
        <f t="shared" si="3"/>
        <v/>
      </c>
      <c r="G61" s="7" t="str">
        <f t="shared" si="0"/>
        <v/>
      </c>
      <c r="H61" s="100"/>
      <c r="I61" s="5">
        <f t="shared" si="4"/>
        <v>1</v>
      </c>
      <c r="J61" s="28">
        <f t="shared" si="7"/>
        <v>0</v>
      </c>
      <c r="K61" s="28">
        <f t="shared" si="7"/>
        <v>0</v>
      </c>
      <c r="L61" s="28">
        <f t="shared" si="7"/>
        <v>0</v>
      </c>
      <c r="M61" s="28">
        <f t="shared" si="7"/>
        <v>0</v>
      </c>
      <c r="N61" s="28">
        <f t="shared" si="7"/>
        <v>0</v>
      </c>
      <c r="O61" s="28">
        <f t="shared" si="7"/>
        <v>20</v>
      </c>
      <c r="P61" s="28"/>
      <c r="Q61" s="28">
        <f t="shared" si="8"/>
        <v>0</v>
      </c>
      <c r="R61" s="28">
        <f t="shared" si="8"/>
        <v>0</v>
      </c>
      <c r="S61" s="28">
        <f t="shared" si="8"/>
        <v>0</v>
      </c>
      <c r="T61" s="28">
        <f t="shared" si="8"/>
        <v>0</v>
      </c>
      <c r="U61" s="28">
        <f t="shared" si="8"/>
        <v>0</v>
      </c>
      <c r="V61" s="28" t="str">
        <f t="shared" si="8"/>
        <v/>
      </c>
    </row>
    <row r="63" spans="1:22" s="26" customFormat="1">
      <c r="A63" s="101"/>
      <c r="B63" s="101"/>
      <c r="C63" s="102"/>
      <c r="D63" s="103"/>
      <c r="I63" s="26">
        <f>SUM(I2:I61)</f>
        <v>56</v>
      </c>
      <c r="J63" s="26">
        <f t="shared" ref="J63:V63" si="9">SUM(J2:J61)</f>
        <v>650</v>
      </c>
      <c r="K63" s="26">
        <f t="shared" si="9"/>
        <v>160</v>
      </c>
      <c r="L63" s="26">
        <f t="shared" si="9"/>
        <v>140</v>
      </c>
      <c r="M63" s="26">
        <f t="shared" si="9"/>
        <v>280</v>
      </c>
      <c r="N63" s="26">
        <f t="shared" si="9"/>
        <v>720</v>
      </c>
      <c r="O63" s="26">
        <f t="shared" si="9"/>
        <v>220</v>
      </c>
      <c r="Q63" s="26">
        <f t="shared" si="9"/>
        <v>0</v>
      </c>
      <c r="R63" s="26">
        <f t="shared" si="9"/>
        <v>0</v>
      </c>
      <c r="S63" s="26">
        <f t="shared" si="9"/>
        <v>0</v>
      </c>
      <c r="T63" s="26">
        <f t="shared" si="9"/>
        <v>0</v>
      </c>
      <c r="U63" s="26">
        <f t="shared" si="9"/>
        <v>0</v>
      </c>
      <c r="V63" s="26">
        <f t="shared" si="9"/>
        <v>0</v>
      </c>
    </row>
  </sheetData>
  <sheetProtection algorithmName="SHA-512" hashValue="3bdUr1l7QTKqZdQ13Cp73w1HTFSl8wytqrAKceEBOdQpHxBNk3ov5yMOQVTDFUHYxCgd8KbKJOyU2v1wSa0whA==" saltValue="6AxQDBvzXFWtcKf9ugbd5Q==" spinCount="100000" sheet="1" autoFilter="0"/>
  <autoFilter ref="E1:G1" xr:uid="{0F6536FF-B630-4F5D-8A90-38498C3C1CE9}"/>
  <conditionalFormatting sqref="G2:G58">
    <cfRule type="cellIs" dxfId="3" priority="3" operator="equal">
      <formula>"-"</formula>
    </cfRule>
    <cfRule type="cellIs" dxfId="2" priority="4" operator="equal">
      <formula>"x"</formula>
    </cfRule>
  </conditionalFormatting>
  <conditionalFormatting sqref="G60:G61">
    <cfRule type="cellIs" dxfId="1" priority="1" operator="equal">
      <formula>"-"</formula>
    </cfRule>
    <cfRule type="cellIs" dxfId="0" priority="2" operator="equal">
      <formula>"x"</formula>
    </cfRule>
  </conditionalFormatting>
  <dataValidations count="1">
    <dataValidation type="list" allowBlank="1" showInputMessage="1" showErrorMessage="1" sqref="E60:E61 E2:E58" xr:uid="{EBF4D3E4-30DE-4D24-B37A-9F10DC124F3C}">
      <formula1>"Bij inschrijving,Bij livegang,Niet"</formula1>
    </dataValidation>
  </dataValidations>
  <pageMargins left="0.70866141732283472" right="0.70866141732283472" top="0.74803149606299213" bottom="0.74803149606299213" header="0.31496062992125984" footer="0.31496062992125984"/>
  <pageSetup paperSize="9" scale="9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7"/>
  <sheetViews>
    <sheetView tabSelected="1" zoomScale="120" zoomScaleNormal="120" workbookViewId="0">
      <selection activeCell="B2" sqref="B2"/>
    </sheetView>
  </sheetViews>
  <sheetFormatPr defaultColWidth="9.109375" defaultRowHeight="15.6"/>
  <cols>
    <col min="1" max="1" width="50.6640625" style="16" customWidth="1"/>
    <col min="2" max="3" width="16.6640625" style="19" customWidth="1"/>
    <col min="4" max="4" width="20.6640625" style="19" customWidth="1"/>
    <col min="5" max="5" width="45.6640625" style="16" customWidth="1"/>
    <col min="6" max="16384" width="9.109375" style="16"/>
  </cols>
  <sheetData>
    <row r="1" spans="1:5" s="14" customFormat="1" ht="30" customHeight="1">
      <c r="A1" s="12" t="s">
        <v>295</v>
      </c>
      <c r="B1" s="13" t="s">
        <v>296</v>
      </c>
      <c r="C1" s="13" t="s">
        <v>297</v>
      </c>
      <c r="D1" s="13" t="s">
        <v>298</v>
      </c>
      <c r="E1" s="12" t="s">
        <v>299</v>
      </c>
    </row>
    <row r="2" spans="1:5" ht="40.200000000000003" customHeight="1">
      <c r="A2" s="104" t="s">
        <v>300</v>
      </c>
      <c r="B2" s="105">
        <v>110</v>
      </c>
      <c r="C2" s="105">
        <v>130</v>
      </c>
      <c r="D2" s="15"/>
      <c r="E2" s="104" t="s">
        <v>301</v>
      </c>
    </row>
    <row r="4" spans="1:5" s="14" customFormat="1" ht="30" customHeight="1">
      <c r="A4" s="12" t="s">
        <v>302</v>
      </c>
      <c r="B4" s="13" t="s">
        <v>296</v>
      </c>
      <c r="C4" s="13" t="s">
        <v>297</v>
      </c>
      <c r="D4" s="13" t="s">
        <v>298</v>
      </c>
      <c r="E4" s="12" t="s">
        <v>299</v>
      </c>
    </row>
    <row r="5" spans="1:5" ht="40.200000000000003" customHeight="1">
      <c r="A5" s="104" t="s">
        <v>303</v>
      </c>
      <c r="B5" s="105">
        <v>0</v>
      </c>
      <c r="C5" s="105">
        <v>0</v>
      </c>
      <c r="D5" s="17">
        <v>0</v>
      </c>
      <c r="E5" s="104" t="s">
        <v>304</v>
      </c>
    </row>
    <row r="6" spans="1:5" ht="40.200000000000003" customHeight="1">
      <c r="A6" s="104" t="s">
        <v>305</v>
      </c>
      <c r="B6" s="105">
        <v>24</v>
      </c>
      <c r="C6" s="105">
        <v>35</v>
      </c>
      <c r="D6" s="15"/>
      <c r="E6" s="104" t="s">
        <v>306</v>
      </c>
    </row>
    <row r="8" spans="1:5" s="14" customFormat="1" ht="30" customHeight="1">
      <c r="A8" s="12" t="s">
        <v>307</v>
      </c>
      <c r="B8" s="13" t="s">
        <v>296</v>
      </c>
      <c r="C8" s="13" t="s">
        <v>297</v>
      </c>
      <c r="D8" s="13" t="s">
        <v>298</v>
      </c>
      <c r="E8" s="12" t="s">
        <v>299</v>
      </c>
    </row>
    <row r="9" spans="1:5" ht="40.200000000000003" customHeight="1">
      <c r="A9" s="104" t="s">
        <v>308</v>
      </c>
      <c r="B9" s="105">
        <v>8000</v>
      </c>
      <c r="C9" s="105">
        <v>20000</v>
      </c>
      <c r="D9" s="15"/>
      <c r="E9" s="104" t="s">
        <v>309</v>
      </c>
    </row>
    <row r="10" spans="1:5" ht="40.200000000000003" customHeight="1">
      <c r="A10" s="104" t="s">
        <v>310</v>
      </c>
      <c r="B10" s="105">
        <v>0</v>
      </c>
      <c r="C10" s="105">
        <v>15000</v>
      </c>
      <c r="D10" s="15"/>
      <c r="E10" s="104" t="s">
        <v>311</v>
      </c>
    </row>
    <row r="12" spans="1:5" s="14" customFormat="1" ht="30" customHeight="1">
      <c r="A12" s="12" t="s">
        <v>312</v>
      </c>
      <c r="B12" s="13" t="s">
        <v>296</v>
      </c>
      <c r="C12" s="13" t="s">
        <v>297</v>
      </c>
      <c r="D12" s="13" t="s">
        <v>313</v>
      </c>
      <c r="E12" s="12" t="s">
        <v>299</v>
      </c>
    </row>
    <row r="13" spans="1:5" ht="40.200000000000003" customHeight="1">
      <c r="A13" s="104" t="s">
        <v>314</v>
      </c>
      <c r="B13" s="106" t="s">
        <v>315</v>
      </c>
      <c r="C13" s="106" t="s">
        <v>315</v>
      </c>
      <c r="D13" s="17" t="str">
        <f>IF(D2&lt;&gt;"",'4. Projectkosten'!C11,"")</f>
        <v/>
      </c>
      <c r="E13" s="109" t="s">
        <v>370</v>
      </c>
    </row>
    <row r="14" spans="1:5" ht="55.2" customHeight="1">
      <c r="A14" s="109" t="s">
        <v>316</v>
      </c>
      <c r="B14" s="18">
        <f>'5. Exploitatiekosten'!$B$3*B6*12+'5. Exploitatiekosten'!$B$5*B2+B9+B10</f>
        <v>113000</v>
      </c>
      <c r="C14" s="18">
        <f>'5. Exploitatiekosten'!$B$3*C6*12+'5. Exploitatiekosten'!$B$5*C2+C9+C10</f>
        <v>179000</v>
      </c>
      <c r="D14" s="17" t="str">
        <f>IF(D2&lt;&gt;"",IF(D5&lt;&gt;"",IF(D6&lt;&gt;"",IF(D9&lt;&gt;"",IF(D10&lt;&gt;"",'5. Exploitatiekosten'!C7,""),""),""),""),"")</f>
        <v/>
      </c>
      <c r="E14" s="104" t="s">
        <v>317</v>
      </c>
    </row>
    <row r="15" spans="1:5" ht="34.049999999999997" customHeight="1">
      <c r="A15" s="120" t="s">
        <v>372</v>
      </c>
      <c r="B15" s="120"/>
      <c r="C15" s="120"/>
      <c r="D15" s="120"/>
      <c r="E15" s="120"/>
    </row>
    <row r="16" spans="1:5" ht="32.25" customHeight="1">
      <c r="A16" s="121" t="s">
        <v>318</v>
      </c>
      <c r="B16" s="121"/>
      <c r="C16" s="121"/>
      <c r="D16" s="121"/>
      <c r="E16" s="121"/>
    </row>
    <row r="17" spans="4:4">
      <c r="D17" s="107"/>
    </row>
  </sheetData>
  <sheetProtection algorithmName="SHA-512" hashValue="QBlGkW/iHqjr9hIaEJK9Pcv67xC+kMxUA0A43EAu7oERmFWZe6QJiHkTf+TlyIHHEUoFMU+7hh6B4J/uy5aIYQ==" saltValue="lKQUn4YbxBuJUbYdoe4DPA==" spinCount="100000" sheet="1" objects="1" scenarios="1"/>
  <mergeCells count="2">
    <mergeCell ref="A15:E15"/>
    <mergeCell ref="A16:E16"/>
  </mergeCells>
  <dataValidations count="1">
    <dataValidation type="decimal" allowBlank="1" showInputMessage="1" showErrorMessage="1" errorTitle="Ongeldig tarief!" error="Ongeldig tarief! Vul een tarief in dat binnen de bandbreedte ligt:_x000a_- Zie kolom Bodem voor laagst mogelijke tarief._x000a_- Zie kolom Plafond voor hoogst mogelijke tarief." sqref="D2 D6 D9:D10" xr:uid="{F014A772-CEF0-4B69-B25F-5936A91B02F1}">
      <formula1>B2</formula1>
      <formula2>C2</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FFE31-72B0-41E0-9C82-EDC77066A70E}">
  <dimension ref="A1:D11"/>
  <sheetViews>
    <sheetView zoomScale="120" zoomScaleNormal="120" workbookViewId="0"/>
  </sheetViews>
  <sheetFormatPr defaultColWidth="9.109375" defaultRowHeight="15.6"/>
  <cols>
    <col min="1" max="1" width="45.6640625" style="24" customWidth="1"/>
    <col min="2" max="2" width="16.6640625" style="24" customWidth="1"/>
    <col min="3" max="3" width="20.6640625" style="24" customWidth="1"/>
    <col min="4" max="4" width="45.6640625" style="24" customWidth="1"/>
    <col min="5" max="16384" width="9.109375" style="24"/>
  </cols>
  <sheetData>
    <row r="1" spans="1:4" s="20" customFormat="1" ht="40.200000000000003" customHeight="1">
      <c r="A1" s="12" t="s">
        <v>319</v>
      </c>
      <c r="B1" s="13" t="s">
        <v>320</v>
      </c>
      <c r="C1" s="13" t="s">
        <v>321</v>
      </c>
      <c r="D1" s="12" t="s">
        <v>322</v>
      </c>
    </row>
    <row r="2" spans="1:4" s="20" customFormat="1" ht="40.200000000000003" customHeight="1">
      <c r="A2" s="104" t="s">
        <v>323</v>
      </c>
      <c r="B2" s="87" t="s">
        <v>324</v>
      </c>
      <c r="C2" s="17">
        <v>5000</v>
      </c>
      <c r="D2" s="122" t="s">
        <v>377</v>
      </c>
    </row>
    <row r="3" spans="1:4" s="20" customFormat="1" ht="40.200000000000003" customHeight="1">
      <c r="A3" s="104" t="s">
        <v>325</v>
      </c>
      <c r="B3" s="88">
        <v>0</v>
      </c>
      <c r="C3" s="17">
        <v>0</v>
      </c>
      <c r="D3" s="123"/>
    </row>
    <row r="4" spans="1:4" s="20" customFormat="1" ht="40.200000000000003" customHeight="1">
      <c r="A4" s="104" t="s">
        <v>326</v>
      </c>
      <c r="B4" s="88">
        <v>300</v>
      </c>
      <c r="C4" s="17" t="str">
        <f>IF('3. Prijsopgave'!D$2&lt;&gt;"",B4*'3. Prijsopgave'!D$2,"")</f>
        <v/>
      </c>
      <c r="D4" s="123"/>
    </row>
    <row r="5" spans="1:4" s="20" customFormat="1" ht="40.200000000000003" customHeight="1">
      <c r="A5" s="104" t="s">
        <v>327</v>
      </c>
      <c r="B5" s="88">
        <v>200</v>
      </c>
      <c r="C5" s="17" t="str">
        <f>IF('3. Prijsopgave'!D$2&lt;&gt;"",B5*'3. Prijsopgave'!D$2,"")</f>
        <v/>
      </c>
      <c r="D5" s="123"/>
    </row>
    <row r="6" spans="1:4" s="20" customFormat="1" ht="40.200000000000003" customHeight="1">
      <c r="A6" s="104" t="s">
        <v>328</v>
      </c>
      <c r="B6" s="88">
        <v>400</v>
      </c>
      <c r="C6" s="17" t="str">
        <f>IF('3. Prijsopgave'!D$2&lt;&gt;"",B6*'3. Prijsopgave'!D$2,"")</f>
        <v/>
      </c>
      <c r="D6" s="123"/>
    </row>
    <row r="7" spans="1:4" s="20" customFormat="1" ht="40.200000000000003" customHeight="1">
      <c r="A7" s="104" t="s">
        <v>329</v>
      </c>
      <c r="B7" s="88">
        <f>3*8</f>
        <v>24</v>
      </c>
      <c r="C7" s="17" t="str">
        <f>IF('3. Prijsopgave'!D$2&lt;&gt;"",B7*'3. Prijsopgave'!D$2,"")</f>
        <v/>
      </c>
      <c r="D7" s="123"/>
    </row>
    <row r="8" spans="1:4" s="20" customFormat="1" ht="40.200000000000003" customHeight="1">
      <c r="A8" s="104" t="s">
        <v>330</v>
      </c>
      <c r="B8" s="88">
        <f>3*8*2</f>
        <v>48</v>
      </c>
      <c r="C8" s="17" t="str">
        <f>IF('3. Prijsopgave'!D$2&lt;&gt;"",B8*'3. Prijsopgave'!D$2,"")</f>
        <v/>
      </c>
      <c r="D8" s="123"/>
    </row>
    <row r="9" spans="1:4" s="20" customFormat="1" ht="40.200000000000003" customHeight="1">
      <c r="A9" s="104" t="s">
        <v>331</v>
      </c>
      <c r="B9" s="88">
        <v>160</v>
      </c>
      <c r="C9" s="17" t="str">
        <f>IF('3. Prijsopgave'!D$2&lt;&gt;"",B9*'3. Prijsopgave'!D$2,"")</f>
        <v/>
      </c>
      <c r="D9" s="123"/>
    </row>
    <row r="10" spans="1:4" s="20" customFormat="1" ht="40.200000000000003" customHeight="1">
      <c r="A10" s="104" t="s">
        <v>332</v>
      </c>
      <c r="B10" s="87" t="s">
        <v>324</v>
      </c>
      <c r="C10" s="17">
        <v>15000</v>
      </c>
      <c r="D10" s="124"/>
    </row>
    <row r="11" spans="1:4" s="20" customFormat="1" ht="40.200000000000003" customHeight="1">
      <c r="A11" s="12" t="s">
        <v>314</v>
      </c>
      <c r="B11" s="21"/>
      <c r="C11" s="22">
        <f>SUM(C2:C10)</f>
        <v>20000</v>
      </c>
      <c r="D11" s="23"/>
    </row>
  </sheetData>
  <sheetProtection algorithmName="SHA-512" hashValue="I1DehLGRlh9QRUEzsfyfqJo09YClwgsXczo9HZqt/b1xiR2eQV9Bp2IaDH5mZcsQGDDB7yDxWwwDeC5XnXSSOQ==" saltValue="m2L7a2Dca/NtS8idrQ8/Pw==" spinCount="100000" sheet="1" objects="1" scenarios="1"/>
  <mergeCells count="1">
    <mergeCell ref="D2:D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8949-848F-4F73-ACC7-BE83E2879A3B}">
  <dimension ref="A1:D9"/>
  <sheetViews>
    <sheetView zoomScale="120" zoomScaleNormal="120" workbookViewId="0"/>
  </sheetViews>
  <sheetFormatPr defaultColWidth="9.109375" defaultRowHeight="14.4"/>
  <cols>
    <col min="1" max="1" width="45.6640625" style="25" customWidth="1"/>
    <col min="2" max="2" width="16.6640625" style="25" customWidth="1"/>
    <col min="3" max="3" width="20.6640625" style="25" customWidth="1"/>
    <col min="4" max="4" width="45.6640625" style="25" customWidth="1"/>
    <col min="5" max="16384" width="9.109375" style="25"/>
  </cols>
  <sheetData>
    <row r="1" spans="1:4" ht="40.200000000000003" customHeight="1">
      <c r="A1" s="12" t="s">
        <v>333</v>
      </c>
      <c r="B1" s="13" t="s">
        <v>334</v>
      </c>
      <c r="C1" s="13" t="s">
        <v>335</v>
      </c>
      <c r="D1" s="89" t="s">
        <v>299</v>
      </c>
    </row>
    <row r="2" spans="1:4" ht="40.200000000000003" customHeight="1">
      <c r="A2" s="104" t="s">
        <v>336</v>
      </c>
      <c r="B2" s="87">
        <v>30</v>
      </c>
      <c r="C2" s="17">
        <f>B2*'3. Prijsopgave'!D5</f>
        <v>0</v>
      </c>
      <c r="D2" s="104" t="s">
        <v>337</v>
      </c>
    </row>
    <row r="3" spans="1:4" ht="40.200000000000003" customHeight="1">
      <c r="A3" s="104" t="s">
        <v>338</v>
      </c>
      <c r="B3" s="108">
        <v>250</v>
      </c>
      <c r="C3" s="17" t="str">
        <f>IF('3. Prijsopgave'!D6&lt;&gt;"",B3*'3. Prijsopgave'!D6*12,"")</f>
        <v/>
      </c>
      <c r="D3" s="109" t="s">
        <v>373</v>
      </c>
    </row>
    <row r="4" spans="1:4" ht="40.200000000000003" customHeight="1">
      <c r="A4" s="104" t="s">
        <v>339</v>
      </c>
      <c r="B4" s="87" t="s">
        <v>315</v>
      </c>
      <c r="C4" s="17" t="str">
        <f>IF('3. Prijsopgave'!D9&lt;&gt;"",'3. Prijsopgave'!D9,"")</f>
        <v/>
      </c>
      <c r="D4" s="109" t="s">
        <v>374</v>
      </c>
    </row>
    <row r="5" spans="1:4" ht="40.200000000000003" customHeight="1">
      <c r="A5" s="104" t="s">
        <v>340</v>
      </c>
      <c r="B5" s="108">
        <v>300</v>
      </c>
      <c r="C5" s="17" t="str">
        <f>IF('3. Prijsopgave'!D2&lt;&gt;"",B5*'3. Prijsopgave'!D2,"")</f>
        <v/>
      </c>
      <c r="D5" s="109" t="s">
        <v>375</v>
      </c>
    </row>
    <row r="6" spans="1:4" ht="40.200000000000003" customHeight="1">
      <c r="A6" s="104" t="s">
        <v>341</v>
      </c>
      <c r="B6" s="87" t="s">
        <v>315</v>
      </c>
      <c r="C6" s="17" t="str">
        <f>IF('3. Prijsopgave'!D10&lt;&gt;"",'3. Prijsopgave'!D10,"")</f>
        <v/>
      </c>
      <c r="D6" s="109" t="s">
        <v>376</v>
      </c>
    </row>
    <row r="7" spans="1:4" ht="40.200000000000003" customHeight="1">
      <c r="A7" s="12" t="s">
        <v>342</v>
      </c>
      <c r="B7" s="21"/>
      <c r="C7" s="22">
        <f>SUM(C3:C6)</f>
        <v>0</v>
      </c>
      <c r="D7" s="12"/>
    </row>
    <row r="8" spans="1:4" s="16" customFormat="1" ht="33" customHeight="1">
      <c r="A8" s="120" t="s">
        <v>343</v>
      </c>
      <c r="B8" s="120"/>
      <c r="C8" s="120"/>
      <c r="D8" s="120"/>
    </row>
    <row r="9" spans="1:4" ht="33" customHeight="1">
      <c r="A9" s="121" t="s">
        <v>344</v>
      </c>
      <c r="B9" s="121"/>
      <c r="C9" s="121"/>
      <c r="D9" s="121"/>
    </row>
  </sheetData>
  <sheetProtection algorithmName="SHA-512" hashValue="/BgFyb+C//tww+/BgiSqhwRNxMeQK98XFZJvlt/UV2lfsbbT9p1wXDtgG6jjYxgpYkJW20AGtTc0WL568JI4OA==" saltValue="EsFDEznbFJcINWr7q0diww==" spinCount="100000" sheet="1" objects="1" scenarios="1"/>
  <mergeCells count="2">
    <mergeCell ref="A8:D8"/>
    <mergeCell ref="A9:D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D01E7-AA92-48F8-9E2E-8BC84C56092B}">
  <dimension ref="A1:B7"/>
  <sheetViews>
    <sheetView zoomScale="120" zoomScaleNormal="120" workbookViewId="0"/>
  </sheetViews>
  <sheetFormatPr defaultColWidth="9.109375" defaultRowHeight="14.4"/>
  <cols>
    <col min="1" max="1" width="25.6640625" style="32" customWidth="1"/>
    <col min="2" max="2" width="100.6640625" style="32" customWidth="1"/>
    <col min="3" max="16384" width="9.109375" style="32"/>
  </cols>
  <sheetData>
    <row r="1" spans="1:2" ht="15.6">
      <c r="A1" s="30" t="s">
        <v>345</v>
      </c>
      <c r="B1" s="31" t="s">
        <v>346</v>
      </c>
    </row>
    <row r="2" spans="1:2" ht="43.2">
      <c r="A2" s="33" t="s">
        <v>347</v>
      </c>
      <c r="B2" s="34" t="s">
        <v>348</v>
      </c>
    </row>
    <row r="3" spans="1:2" ht="144">
      <c r="A3" s="33" t="s">
        <v>349</v>
      </c>
      <c r="B3" s="34" t="s">
        <v>350</v>
      </c>
    </row>
    <row r="4" spans="1:2" ht="100.8">
      <c r="A4" s="33" t="s">
        <v>351</v>
      </c>
      <c r="B4" s="34" t="s">
        <v>352</v>
      </c>
    </row>
    <row r="5" spans="1:2" ht="100.8">
      <c r="A5" s="33" t="s">
        <v>353</v>
      </c>
      <c r="B5" s="34" t="s">
        <v>371</v>
      </c>
    </row>
    <row r="6" spans="1:2" ht="115.2">
      <c r="A6" s="33" t="s">
        <v>354</v>
      </c>
      <c r="B6" s="34" t="s">
        <v>355</v>
      </c>
    </row>
    <row r="7" spans="1:2" ht="259.2">
      <c r="A7" s="33" t="s">
        <v>356</v>
      </c>
      <c r="B7" s="34" t="s">
        <v>378</v>
      </c>
    </row>
  </sheetData>
  <sheetProtection algorithmName="SHA-512" hashValue="fAQ7yqiWVPlXLROwbSL3g0WykKpKVEamkJS+UAEABPYyT1b07SYQGYzvQtzHdmEMDRJ1DcWRN80kK/gX67XTyQ==" saltValue="IZOcNIt8t9CWp4aGqQHBl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BA102D4A34D4189FA6FC1C1D7D708" ma:contentTypeVersion="15" ma:contentTypeDescription="Een nieuw document maken." ma:contentTypeScope="" ma:versionID="7f3182fd5ab741abd3caf07331a8d441">
  <xsd:schema xmlns:xsd="http://www.w3.org/2001/XMLSchema" xmlns:xs="http://www.w3.org/2001/XMLSchema" xmlns:p="http://schemas.microsoft.com/office/2006/metadata/properties" xmlns:ns2="f7b2d7b6-4087-4e1a-b388-ee7ff663bf1e" xmlns:ns3="7ad34194-9efd-4487-a0f4-4615d9e77fa8" targetNamespace="http://schemas.microsoft.com/office/2006/metadata/properties" ma:root="true" ma:fieldsID="acfd52e12ee432d1f001420ffda43272" ns2:_="" ns3:_="">
    <xsd:import namespace="f7b2d7b6-4087-4e1a-b388-ee7ff663bf1e"/>
    <xsd:import namespace="7ad34194-9efd-4487-a0f4-4615d9e77fa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b2d7b6-4087-4e1a-b388-ee7ff663bf1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9666d42c-f686-4f19-8d74-8e7eddad348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d34194-9efd-4487-a0f4-4615d9e77fa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43def29-6e4c-4e08-a055-f1ec3988ba60}" ma:internalName="TaxCatchAll" ma:showField="CatchAllData" ma:web="7ad34194-9efd-4487-a0f4-4615d9e77fa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b2d7b6-4087-4e1a-b388-ee7ff663bf1e">
      <Terms xmlns="http://schemas.microsoft.com/office/infopath/2007/PartnerControls"/>
    </lcf76f155ced4ddcb4097134ff3c332f>
    <TaxCatchAll xmlns="7ad34194-9efd-4487-a0f4-4615d9e77fa8" xsi:nil="true"/>
  </documentManagement>
</p:properties>
</file>

<file path=customXml/itemProps1.xml><?xml version="1.0" encoding="utf-8"?>
<ds:datastoreItem xmlns:ds="http://schemas.openxmlformats.org/officeDocument/2006/customXml" ds:itemID="{E3314E1B-FC8D-4B54-BD87-6344B44F1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b2d7b6-4087-4e1a-b388-ee7ff663bf1e"/>
    <ds:schemaRef ds:uri="7ad34194-9efd-4487-a0f4-4615d9e77f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9105BD-E1F7-4915-89EE-858C5B8CD125}">
  <ds:schemaRefs>
    <ds:schemaRef ds:uri="http://schemas.microsoft.com/sharepoint/v3/contenttype/forms"/>
  </ds:schemaRefs>
</ds:datastoreItem>
</file>

<file path=customXml/itemProps3.xml><?xml version="1.0" encoding="utf-8"?>
<ds:datastoreItem xmlns:ds="http://schemas.openxmlformats.org/officeDocument/2006/customXml" ds:itemID="{47946119-890C-45C1-83F3-804464980113}">
  <ds:schemaRefs>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purl.org/dc/terms/"/>
    <ds:schemaRef ds:uri="http://schemas.microsoft.com/office/2006/documentManagement/types"/>
    <ds:schemaRef ds:uri="http://purl.org/dc/elements/1.1/"/>
    <ds:schemaRef ds:uri="http://www.w3.org/XML/1998/namespace"/>
    <ds:schemaRef ds:uri="7ad34194-9efd-4487-a0f4-4615d9e77fa8"/>
    <ds:schemaRef ds:uri="f7b2d7b6-4087-4e1a-b388-ee7ff663bf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0. Gunningsmatrix</vt:lpstr>
      <vt:lpstr>1. Eisen</vt:lpstr>
      <vt:lpstr>2. Wensen</vt:lpstr>
      <vt:lpstr>3. Prijsopgave</vt:lpstr>
      <vt:lpstr>4. Projectkosten</vt:lpstr>
      <vt:lpstr>5. Exploitatiekosten</vt:lpstr>
      <vt:lpstr>Invulinstructie</vt:lpstr>
      <vt:lpstr>'1. Eisen'!Afdrukbereik</vt:lpstr>
      <vt:lpstr>'2. Wensen'!Afdrukbereik</vt:lpstr>
      <vt:lpstr>'1. Eisen'!Afdruktitels</vt:lpstr>
      <vt:lpstr>'2. Wensen'!Afdruktitels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Kaljouw, Kees</dc:creator>
  <cp:keywords/>
  <dc:description/>
  <cp:lastModifiedBy>Paul van der Heijden</cp:lastModifiedBy>
  <cp:revision/>
  <dcterms:created xsi:type="dcterms:W3CDTF">2015-06-05T18:17:20Z</dcterms:created>
  <dcterms:modified xsi:type="dcterms:W3CDTF">2023-12-07T09:38:57Z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0x010100F8BBA102D4A34D4189FA6FC1C1D7D708</vt:lpwstr>
  </property>
  <property fmtid="{D5CDD505-2E9C-101B-9397-08002B2CF9AE}" pid="3" name="MediaServiceImageTags">
    <vt:lpwstr/>
  </property>
</Properties>
</file>