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Pontis Onderwijsgroep/EA digiborden 2023/aanbestedingsdocument en bijlagen/Concept/"/>
    </mc:Choice>
  </mc:AlternateContent>
  <xr:revisionPtr revIDLastSave="0" documentId="13_ncr:1_{444D1C7F-52DC-2D4C-B7FB-FDAFB63B771D}" xr6:coauthVersionLast="47" xr6:coauthVersionMax="47" xr10:uidLastSave="{00000000-0000-0000-0000-000000000000}"/>
  <bookViews>
    <workbookView xWindow="30380" yWindow="500" windowWidth="43920" windowHeight="1974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0" i="2" l="1"/>
  <c r="B52" i="2" s="1"/>
  <c r="G46" i="2"/>
  <c r="G38" i="2"/>
  <c r="E17" i="2"/>
  <c r="F8" i="2"/>
  <c r="G41" i="2"/>
  <c r="B46" i="2"/>
  <c r="B45" i="2"/>
  <c r="B44" i="2"/>
  <c r="B43" i="2"/>
  <c r="B42" i="2"/>
  <c r="B48" i="2"/>
  <c r="G42" i="2"/>
  <c r="E46" i="2"/>
  <c r="E45" i="2"/>
  <c r="E44" i="2"/>
  <c r="E43" i="2"/>
  <c r="B56" i="2" l="1"/>
  <c r="F6" i="2"/>
  <c r="E15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42" i="2"/>
  <c r="D16" i="2"/>
  <c r="D14" i="2"/>
  <c r="C17" i="2"/>
  <c r="C16" i="2"/>
  <c r="C14" i="2"/>
  <c r="B16" i="2"/>
  <c r="B14" i="2"/>
  <c r="E14" i="2" s="1"/>
  <c r="D8" i="2"/>
  <c r="E8" i="2"/>
  <c r="E7" i="2"/>
  <c r="E5" i="2"/>
  <c r="D7" i="2"/>
  <c r="D5" i="2"/>
  <c r="C7" i="2"/>
  <c r="C5" i="2"/>
  <c r="B7" i="2"/>
  <c r="B5" i="2"/>
  <c r="G22" i="2"/>
  <c r="B26" i="2" s="1"/>
  <c r="B37" i="2"/>
  <c r="B38" i="2"/>
  <c r="B34" i="2"/>
  <c r="B33" i="2"/>
  <c r="B30" i="2"/>
  <c r="B29" i="2"/>
  <c r="F4" i="2"/>
  <c r="C3" i="2" s="1"/>
  <c r="E3" i="2"/>
  <c r="E13" i="2"/>
  <c r="B12" i="2" s="1"/>
  <c r="B28" i="2" l="1"/>
  <c r="B31" i="2"/>
  <c r="B35" i="2"/>
  <c r="B27" i="2"/>
  <c r="C12" i="2"/>
  <c r="D12" i="2"/>
  <c r="F5" i="2"/>
  <c r="B3" i="2"/>
  <c r="D3" i="2"/>
  <c r="F3" i="2" s="1"/>
  <c r="B21" i="2"/>
  <c r="B24" i="2"/>
  <c r="B23" i="2"/>
  <c r="B22" i="2"/>
  <c r="B36" i="2"/>
  <c r="B25" i="2"/>
  <c r="B32" i="2"/>
  <c r="E12" i="2" l="1"/>
  <c r="B39" i="2"/>
  <c r="G21" i="2"/>
</calcChain>
</file>

<file path=xl/sharedStrings.xml><?xml version="1.0" encoding="utf-8"?>
<sst xmlns="http://schemas.openxmlformats.org/spreadsheetml/2006/main" count="100" uniqueCount="59">
  <si>
    <t>4 goed</t>
  </si>
  <si>
    <t>3 voldoende</t>
  </si>
  <si>
    <t>2 matig</t>
  </si>
  <si>
    <t>1 onvoldoende</t>
  </si>
  <si>
    <t>5 uitmuntend</t>
  </si>
  <si>
    <t>Totaal:</t>
  </si>
  <si>
    <t>Percentage</t>
  </si>
  <si>
    <t>UITSLUITING</t>
  </si>
  <si>
    <t>Totaal kwaliteit (max.)</t>
  </si>
  <si>
    <t>raming</t>
  </si>
  <si>
    <t>7.2 Kwaliteit van dienstverlening en service</t>
  </si>
  <si>
    <t>7.3 Ondersteuning docenten</t>
  </si>
  <si>
    <t xml:space="preserve">7.4 Updates en upgrades/ firmware en behoud veiligheid </t>
  </si>
  <si>
    <t>7.5 Proefopstelling aangeboden digibord</t>
  </si>
  <si>
    <r>
      <t xml:space="preserve">Beter
</t>
    </r>
    <r>
      <rPr>
        <b/>
        <sz val="7"/>
        <color rgb="FFFFFFFF"/>
        <rFont val="Verdana"/>
        <family val="2"/>
      </rPr>
      <t>dan huidige oplossing</t>
    </r>
  </si>
  <si>
    <r>
      <t xml:space="preserve">Vergelijkbaar
</t>
    </r>
    <r>
      <rPr>
        <b/>
        <sz val="7"/>
        <color rgb="FFFFFFFF"/>
        <rFont val="Verdana"/>
        <family val="2"/>
      </rPr>
      <t>met huidige oplossing</t>
    </r>
  </si>
  <si>
    <r>
      <t xml:space="preserve">Acceptabel verbeterpunt
</t>
    </r>
    <r>
      <rPr>
        <b/>
        <sz val="7"/>
        <color rgb="FFFFFFFF"/>
        <rFont val="Verdana"/>
        <family val="2"/>
      </rPr>
      <t>met huidige oplossing</t>
    </r>
  </si>
  <si>
    <r>
      <t xml:space="preserve">Onacceptabel verbeterpunt
</t>
    </r>
    <r>
      <rPr>
        <b/>
        <sz val="7"/>
        <color rgb="FFFFFFFF"/>
        <rFont val="Verdana"/>
        <family val="2"/>
      </rPr>
      <t>met huidige oplossing</t>
    </r>
  </si>
  <si>
    <t>zal betreffende inschrijver worden uitgesloten van verdere deelname.</t>
  </si>
  <si>
    <t xml:space="preserve">Opdrachtgever wil niet gunnen aan een inschrijver met een dusdanige matige kwaliteit. </t>
  </si>
  <si>
    <t>Indien een inschrijver over ALLE open vragen (7 totaal) 3 of meer negatieve waarden (zowel matig als onvoldoende) behaald</t>
  </si>
  <si>
    <t>Indien een inschrijver over ALLE items (18 totaal) 5 of meer negatieve waarden (zowel matig als onvoldoende) behaald</t>
  </si>
  <si>
    <t>Item</t>
  </si>
  <si>
    <t xml:space="preserve">OVERIGE OPEN VRAGEN + TOELICHTING </t>
  </si>
  <si>
    <t>OPEN VRAAG 7.1 Projectaanpak totale levering</t>
  </si>
  <si>
    <t>SUB 1. plan van aanpak</t>
  </si>
  <si>
    <t>SUB 2. gespecificeerde offerte</t>
  </si>
  <si>
    <t>SUB 3. meerwaarde</t>
  </si>
  <si>
    <t>SUB 4. Duurzaam en circulair inkopen</t>
  </si>
  <si>
    <t>kwaliteit minimaal uiterste</t>
  </si>
  <si>
    <t>bandbreedte kwaliteit</t>
  </si>
  <si>
    <t>bandbreedte prijsverschil</t>
  </si>
  <si>
    <t>verhouding prijs en kwaliteit zijn hiermee in balans</t>
  </si>
  <si>
    <t>1. Eenvoud opstarten en gebruiken</t>
  </si>
  <si>
    <t>2. Eenvoud en snelheid afsluiten</t>
  </si>
  <si>
    <t>3. Werking van de digitale pen</t>
  </si>
  <si>
    <t>4. Werking touch met hand / vinger</t>
  </si>
  <si>
    <t>5. Werking digitaal whiteboard; schrijffunctie en eenvoud van de bediening vanaf een device</t>
  </si>
  <si>
    <t>6. Werking ‘freezen’ scherm</t>
  </si>
  <si>
    <t xml:space="preserve">7. Beeldkwaliteit en snelheid video youtube </t>
  </si>
  <si>
    <t>8. Geluid van de ingebouwde luidsprekers</t>
  </si>
  <si>
    <t>9. Mate van bijgeluiden (koeling)</t>
  </si>
  <si>
    <t>10. Veiligheid; eenvoud overnemen van het digibord door een ongeautoriseerde gebruiker</t>
  </si>
  <si>
    <t>11. Scherpte beeld tot 8,5 meter en invalshoeken vanuit de lessets in het lokaal</t>
  </si>
  <si>
    <t>12. Kwaliteit knoppen (aan/uit/overige)</t>
  </si>
  <si>
    <t>13. Kwaliteit instructiekaart voor een docent</t>
  </si>
  <si>
    <t>14. Kwaliteit glasplaat van het digibord</t>
  </si>
  <si>
    <t>15. Kwaliteit / gebruikersvriendelijkheid van de afstandbediening</t>
  </si>
  <si>
    <t>16. Kwaliteit aansluitpunten (USB / HDMI)</t>
  </si>
  <si>
    <t>17. Gebruiksgemak aansluitpunten</t>
  </si>
  <si>
    <t>18. Eenvoud koppeling met Airplay 2 en Chromecast 4K</t>
  </si>
  <si>
    <t xml:space="preserve">Indien een inschrijver over ALLE items (5 totaal) 2 of meer negatieve waarden (matig) behaald
zal betreffende inschrijver worden uitgesloten van verdere deelname.
Opdrachtgever wil niet gunnen aan een inschrijver met een dusdanige matige kwaliteit. 
</t>
  </si>
  <si>
    <t xml:space="preserve">7.5 Proefopstelling aangeboden digibord (BEOORDELING WISKUNDE DOCENTEN)
De docenten zullen met de eigen de device en software met het aangeboden digibord een proefles (zie bijlage 12) geven. </t>
  </si>
  <si>
    <t>3. gebruiksvriendelijkheid constructiegereedschap (geodriehoek, passer, liniaal).</t>
  </si>
  <si>
    <t>4. Mate van gebruiksvriendelijkheid GeoGebra</t>
  </si>
  <si>
    <t xml:space="preserve">5. De mate van gebruiksvriendelijkheid van de bediening van de grafische rekenmachine op het smartboard. </t>
  </si>
  <si>
    <t xml:space="preserve">1. Eenvoud van opstarten van de video uit de link ('bissectrice construeren'). </t>
  </si>
  <si>
    <t xml:space="preserve">2. Eenvoud van openen van de drie bijlagen. </t>
  </si>
  <si>
    <t>(en komt geen toeslag BTW op de behaalde waarde)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</si>
</sst>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7"/>
      <color rgb="FFFFFFFF"/>
      <name val="Verdana"/>
      <family val="2"/>
    </font>
    <font>
      <b/>
      <sz val="8"/>
      <color rgb="FF000000"/>
      <name val="Verdana"/>
      <family val="2"/>
    </font>
    <font>
      <sz val="9"/>
      <color rgb="FFFF0000"/>
      <name val="Verdana"/>
      <family val="2"/>
    </font>
    <font>
      <i/>
      <sz val="9"/>
      <color theme="1"/>
      <name val="Verdana"/>
      <family val="2"/>
    </font>
    <font>
      <b/>
      <sz val="9"/>
      <color theme="9" tint="-0.49998474074526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4" fillId="3" borderId="3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6" fillId="0" borderId="1" xfId="1" applyFont="1" applyBorder="1"/>
    <xf numFmtId="0" fontId="4" fillId="3" borderId="1" xfId="0" applyFont="1" applyFill="1" applyBorder="1" applyAlignment="1">
      <alignment horizontal="justify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8" fontId="7" fillId="2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44" fontId="6" fillId="0" borderId="0" xfId="2" applyFont="1"/>
    <xf numFmtId="44" fontId="8" fillId="0" borderId="0" xfId="2" applyFont="1"/>
    <xf numFmtId="164" fontId="6" fillId="7" borderId="1" xfId="0" applyNumberFormat="1" applyFont="1" applyFill="1" applyBorder="1"/>
    <xf numFmtId="164" fontId="6" fillId="7" borderId="1" xfId="0" applyNumberFormat="1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4" fontId="6" fillId="0" borderId="0" xfId="0" applyNumberFormat="1" applyFont="1"/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8" fontId="7" fillId="2" borderId="4" xfId="0" applyNumberFormat="1" applyFont="1" applyFill="1" applyBorder="1" applyAlignment="1">
      <alignment horizontal="center" vertical="center" wrapText="1"/>
    </xf>
    <xf numFmtId="10" fontId="4" fillId="4" borderId="1" xfId="1" applyNumberFormat="1" applyFont="1" applyFill="1" applyBorder="1" applyAlignment="1">
      <alignment horizontal="center" vertical="center" wrapText="1"/>
    </xf>
    <xf numFmtId="10" fontId="7" fillId="0" borderId="8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2" fillId="8" borderId="9" xfId="0" applyFont="1" applyFill="1" applyBorder="1"/>
    <xf numFmtId="0" fontId="12" fillId="8" borderId="10" xfId="0" applyFont="1" applyFill="1" applyBorder="1"/>
    <xf numFmtId="0" fontId="12" fillId="8" borderId="11" xfId="0" applyFont="1" applyFill="1" applyBorder="1"/>
    <xf numFmtId="0" fontId="12" fillId="8" borderId="5" xfId="0" applyFont="1" applyFill="1" applyBorder="1"/>
    <xf numFmtId="0" fontId="12" fillId="8" borderId="0" xfId="0" applyFont="1" applyFill="1"/>
    <xf numFmtId="0" fontId="12" fillId="8" borderId="12" xfId="0" applyFont="1" applyFill="1" applyBorder="1"/>
    <xf numFmtId="0" fontId="12" fillId="8" borderId="13" xfId="0" applyFont="1" applyFill="1" applyBorder="1"/>
    <xf numFmtId="0" fontId="12" fillId="8" borderId="14" xfId="0" applyFont="1" applyFill="1" applyBorder="1"/>
    <xf numFmtId="0" fontId="12" fillId="8" borderId="4" xfId="0" applyFont="1" applyFill="1" applyBorder="1"/>
    <xf numFmtId="164" fontId="6" fillId="7" borderId="1" xfId="0" applyNumberFormat="1" applyFont="1" applyFill="1" applyBorder="1" applyAlignment="1">
      <alignment horizontal="center" vertical="center"/>
    </xf>
    <xf numFmtId="8" fontId="6" fillId="0" borderId="0" xfId="0" applyNumberFormat="1" applyFont="1"/>
    <xf numFmtId="0" fontId="13" fillId="0" borderId="0" xfId="0" applyFont="1"/>
    <xf numFmtId="0" fontId="6" fillId="0" borderId="5" xfId="0" applyFont="1" applyBorder="1" applyAlignment="1">
      <alignment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left" vertical="center" wrapText="1"/>
    </xf>
    <xf numFmtId="0" fontId="12" fillId="8" borderId="8" xfId="0" applyFont="1" applyFill="1" applyBorder="1" applyAlignment="1">
      <alignment horizontal="left" vertical="center" wrapText="1"/>
    </xf>
    <xf numFmtId="0" fontId="12" fillId="8" borderId="6" xfId="0" applyFont="1" applyFill="1" applyBorder="1" applyAlignment="1">
      <alignment horizontal="left" vertical="center" wrapText="1"/>
    </xf>
    <xf numFmtId="0" fontId="12" fillId="8" borderId="5" xfId="0" applyFont="1" applyFill="1" applyBorder="1" applyAlignment="1">
      <alignment vertical="center"/>
    </xf>
    <xf numFmtId="0" fontId="12" fillId="8" borderId="13" xfId="0" applyFont="1" applyFill="1" applyBorder="1" applyAlignment="1">
      <alignment vertical="top"/>
    </xf>
    <xf numFmtId="8" fontId="6" fillId="0" borderId="1" xfId="0" applyNumberFormat="1" applyFont="1" applyBorder="1"/>
    <xf numFmtId="8" fontId="6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252478</xdr:colOff>
      <xdr:row>9</xdr:row>
      <xdr:rowOff>360876</xdr:rowOff>
    </xdr:from>
    <xdr:to>
      <xdr:col>6</xdr:col>
      <xdr:colOff>557841</xdr:colOff>
      <xdr:row>10</xdr:row>
      <xdr:rowOff>416127</xdr:rowOff>
    </xdr:to>
    <xdr:sp macro="" textlink="">
      <xdr:nvSpPr>
        <xdr:cNvPr id="7" name="Gestreepte pijl rechts 6">
          <a:extLst>
            <a:ext uri="{FF2B5EF4-FFF2-40B4-BE49-F238E27FC236}">
              <a16:creationId xmlns:a16="http://schemas.microsoft.com/office/drawing/2014/main" id="{ECD3C315-5443-78FB-4C58-6096ADD82979}"/>
            </a:ext>
          </a:extLst>
        </xdr:cNvPr>
        <xdr:cNvSpPr/>
      </xdr:nvSpPr>
      <xdr:spPr>
        <a:xfrm rot="20053735">
          <a:off x="8688907" y="2731543"/>
          <a:ext cx="1738648" cy="484632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423534</xdr:colOff>
      <xdr:row>5</xdr:row>
      <xdr:rowOff>76803</xdr:rowOff>
    </xdr:from>
    <xdr:to>
      <xdr:col>5</xdr:col>
      <xdr:colOff>1400935</xdr:colOff>
      <xdr:row>7</xdr:row>
      <xdr:rowOff>168340</xdr:rowOff>
    </xdr:to>
    <xdr:sp macro="" textlink="">
      <xdr:nvSpPr>
        <xdr:cNvPr id="8" name="Gestreepte pijl rechts 7">
          <a:extLst>
            <a:ext uri="{FF2B5EF4-FFF2-40B4-BE49-F238E27FC236}">
              <a16:creationId xmlns:a16="http://schemas.microsoft.com/office/drawing/2014/main" id="{AB809BA8-226A-C440-8B3A-4EB6ACA906EE}"/>
            </a:ext>
          </a:extLst>
        </xdr:cNvPr>
        <xdr:cNvSpPr/>
      </xdr:nvSpPr>
      <xdr:spPr>
        <a:xfrm>
          <a:off x="8960756" y="1904192"/>
          <a:ext cx="977401" cy="486648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6</xdr:col>
      <xdr:colOff>290286</xdr:colOff>
      <xdr:row>0</xdr:row>
      <xdr:rowOff>175381</xdr:rowOff>
    </xdr:from>
    <xdr:to>
      <xdr:col>7</xdr:col>
      <xdr:colOff>612140</xdr:colOff>
      <xdr:row>1</xdr:row>
      <xdr:rowOff>406642</xdr:rowOff>
    </xdr:to>
    <xdr:pic>
      <xdr:nvPicPr>
        <xdr:cNvPr id="9" name="Afbeelding 8" descr="Pontis Onderwijsgroep | LinkedIn">
          <a:extLst>
            <a:ext uri="{FF2B5EF4-FFF2-40B4-BE49-F238E27FC236}">
              <a16:creationId xmlns:a16="http://schemas.microsoft.com/office/drawing/2014/main" id="{9F3C3A7E-7784-4DD9-8960-D02A547DF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40" b="25325"/>
        <a:stretch/>
      </xdr:blipFill>
      <xdr:spPr bwMode="auto">
        <a:xfrm>
          <a:off x="10160000" y="175381"/>
          <a:ext cx="1755140" cy="9448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N56"/>
  <sheetViews>
    <sheetView showGridLines="0" tabSelected="1" topLeftCell="A28" zoomScale="180" zoomScaleNormal="180" workbookViewId="0">
      <selection activeCell="I34" sqref="I34"/>
    </sheetView>
  </sheetViews>
  <sheetFormatPr baseColWidth="10" defaultColWidth="11" defaultRowHeight="12" x14ac:dyDescent="0.15"/>
  <cols>
    <col min="1" max="1" width="36.83203125" style="10" customWidth="1"/>
    <col min="2" max="7" width="18.83203125" style="10" customWidth="1"/>
    <col min="8" max="10" width="16.1640625" style="10" customWidth="1"/>
    <col min="11" max="16384" width="11" style="10"/>
  </cols>
  <sheetData>
    <row r="1" spans="1:13" ht="56" customHeight="1" thickBot="1" x14ac:dyDescent="0.2">
      <c r="A1" s="42" t="s">
        <v>24</v>
      </c>
      <c r="B1" s="43"/>
      <c r="C1" s="43"/>
      <c r="D1" s="43"/>
      <c r="E1" s="43"/>
      <c r="F1" s="44"/>
    </row>
    <row r="2" spans="1:13" ht="46" customHeight="1" thickBot="1" x14ac:dyDescent="0.2">
      <c r="A2" s="1"/>
      <c r="B2" s="19" t="s">
        <v>25</v>
      </c>
      <c r="C2" s="20" t="s">
        <v>26</v>
      </c>
      <c r="D2" s="20" t="s">
        <v>27</v>
      </c>
      <c r="E2" s="20" t="s">
        <v>28</v>
      </c>
      <c r="F2" s="20" t="s">
        <v>5</v>
      </c>
    </row>
    <row r="3" spans="1:13" ht="14" thickBot="1" x14ac:dyDescent="0.2">
      <c r="A3" s="2" t="s">
        <v>6</v>
      </c>
      <c r="B3" s="25">
        <f>B4/$F$4</f>
        <v>0.6</v>
      </c>
      <c r="C3" s="25">
        <f>C4/$F$4</f>
        <v>0.1</v>
      </c>
      <c r="D3" s="25">
        <f>D4/$F$4</f>
        <v>0.1</v>
      </c>
      <c r="E3" s="25">
        <f>E4/$F$4</f>
        <v>0.2</v>
      </c>
      <c r="F3" s="4">
        <f>SUM(B3:E3)</f>
        <v>1</v>
      </c>
    </row>
    <row r="4" spans="1:13" ht="14" thickBot="1" x14ac:dyDescent="0.2">
      <c r="A4" s="5" t="s">
        <v>4</v>
      </c>
      <c r="B4" s="6">
        <v>6000</v>
      </c>
      <c r="C4" s="6">
        <v>1000</v>
      </c>
      <c r="D4" s="6">
        <v>1000</v>
      </c>
      <c r="E4" s="6">
        <v>2000</v>
      </c>
      <c r="F4" s="14">
        <f>SUM(B4:E4)</f>
        <v>10000</v>
      </c>
      <c r="G4" s="11"/>
    </row>
    <row r="5" spans="1:13" ht="14" thickBot="1" x14ac:dyDescent="0.2">
      <c r="A5" s="5" t="s">
        <v>0</v>
      </c>
      <c r="B5" s="7">
        <f>B4*0.8</f>
        <v>4800</v>
      </c>
      <c r="C5" s="7">
        <f>C4*0.8</f>
        <v>800</v>
      </c>
      <c r="D5" s="7">
        <f>D4*0.8</f>
        <v>800</v>
      </c>
      <c r="E5" s="7">
        <f>E4*0.8</f>
        <v>1600</v>
      </c>
      <c r="F5" s="14">
        <f>SUM(B5:E5)</f>
        <v>8000</v>
      </c>
    </row>
    <row r="6" spans="1:13" ht="14" thickBot="1" x14ac:dyDescent="0.2">
      <c r="A6" s="5" t="s">
        <v>1</v>
      </c>
      <c r="B6" s="7">
        <v>0</v>
      </c>
      <c r="C6" s="7">
        <v>0</v>
      </c>
      <c r="D6" s="7">
        <v>0</v>
      </c>
      <c r="E6" s="7">
        <v>0</v>
      </c>
      <c r="F6" s="14">
        <f>SUM(C6:E6)</f>
        <v>0</v>
      </c>
      <c r="G6" s="29" t="s">
        <v>20</v>
      </c>
      <c r="H6" s="30"/>
      <c r="I6" s="30"/>
      <c r="J6" s="30"/>
      <c r="K6" s="30"/>
      <c r="L6" s="30"/>
      <c r="M6" s="31"/>
    </row>
    <row r="7" spans="1:13" ht="17" customHeight="1" thickBot="1" x14ac:dyDescent="0.2">
      <c r="A7" s="5" t="s">
        <v>2</v>
      </c>
      <c r="B7" s="7">
        <f t="shared" ref="B7:E7" si="0">(0-B4)*2</f>
        <v>-12000</v>
      </c>
      <c r="C7" s="7">
        <f t="shared" si="0"/>
        <v>-2000</v>
      </c>
      <c r="D7" s="7">
        <f t="shared" si="0"/>
        <v>-2000</v>
      </c>
      <c r="E7" s="7">
        <f t="shared" si="0"/>
        <v>-4000</v>
      </c>
      <c r="F7" s="8"/>
      <c r="G7" s="32" t="s">
        <v>18</v>
      </c>
      <c r="H7" s="33"/>
      <c r="I7" s="33"/>
      <c r="J7" s="33"/>
      <c r="K7" s="33"/>
      <c r="L7" s="33"/>
      <c r="M7" s="34"/>
    </row>
    <row r="8" spans="1:13" ht="17" customHeight="1" thickBot="1" x14ac:dyDescent="0.2">
      <c r="A8" s="5" t="s">
        <v>3</v>
      </c>
      <c r="B8" s="27" t="s">
        <v>7</v>
      </c>
      <c r="C8" s="27" t="s">
        <v>7</v>
      </c>
      <c r="D8" s="24">
        <f>(0-D4)*4</f>
        <v>-4000</v>
      </c>
      <c r="E8" s="24">
        <f>(0-E4)*4</f>
        <v>-8000</v>
      </c>
      <c r="F8" s="50">
        <f>SUM(D8+E8+C7+B7)</f>
        <v>-26000</v>
      </c>
      <c r="G8" s="35" t="s">
        <v>19</v>
      </c>
      <c r="H8" s="36"/>
      <c r="I8" s="36"/>
      <c r="J8" s="36"/>
      <c r="K8" s="36"/>
      <c r="L8" s="36"/>
      <c r="M8" s="37"/>
    </row>
    <row r="9" spans="1:13" ht="17" customHeight="1" thickBot="1" x14ac:dyDescent="0.2">
      <c r="A9" s="16"/>
      <c r="B9" s="17"/>
      <c r="C9" s="17"/>
    </row>
    <row r="10" spans="1:13" ht="50" customHeight="1" thickBot="1" x14ac:dyDescent="0.2">
      <c r="A10" s="42" t="s">
        <v>23</v>
      </c>
      <c r="B10" s="43"/>
      <c r="C10" s="43"/>
      <c r="D10" s="43"/>
      <c r="E10" s="44"/>
    </row>
    <row r="11" spans="1:13" ht="46" customHeight="1" thickBot="1" x14ac:dyDescent="0.2">
      <c r="A11" s="1"/>
      <c r="B11" s="19" t="s">
        <v>10</v>
      </c>
      <c r="C11" s="19" t="s">
        <v>11</v>
      </c>
      <c r="D11" s="19" t="s">
        <v>12</v>
      </c>
      <c r="E11" s="20" t="s">
        <v>5</v>
      </c>
    </row>
    <row r="12" spans="1:13" ht="14" thickBot="1" x14ac:dyDescent="0.2">
      <c r="A12" s="2" t="s">
        <v>6</v>
      </c>
      <c r="B12" s="25">
        <f>B13/$E$13</f>
        <v>0.625</v>
      </c>
      <c r="C12" s="25">
        <f>C13/$E$13</f>
        <v>0.125</v>
      </c>
      <c r="D12" s="25">
        <f>D13/$E$13</f>
        <v>0.25</v>
      </c>
      <c r="E12" s="4">
        <f>SUM(B12:D12)</f>
        <v>1</v>
      </c>
    </row>
    <row r="13" spans="1:13" ht="14" thickBot="1" x14ac:dyDescent="0.2">
      <c r="A13" s="5" t="s">
        <v>4</v>
      </c>
      <c r="B13" s="6">
        <v>12500</v>
      </c>
      <c r="C13" s="6">
        <v>2500</v>
      </c>
      <c r="D13" s="6">
        <v>5000</v>
      </c>
      <c r="E13" s="14">
        <f>SUM(B13:D13)</f>
        <v>20000</v>
      </c>
      <c r="F13" s="11"/>
    </row>
    <row r="14" spans="1:13" ht="14" thickBot="1" x14ac:dyDescent="0.2">
      <c r="A14" s="5" t="s">
        <v>0</v>
      </c>
      <c r="B14" s="7">
        <f>B13*0.8</f>
        <v>10000</v>
      </c>
      <c r="C14" s="7">
        <f t="shared" ref="C14:D14" si="1">C13*0.8</f>
        <v>2000</v>
      </c>
      <c r="D14" s="7">
        <f t="shared" si="1"/>
        <v>4000</v>
      </c>
      <c r="E14" s="14">
        <f>SUM(B14:D14)</f>
        <v>16000</v>
      </c>
    </row>
    <row r="15" spans="1:13" ht="14" thickBot="1" x14ac:dyDescent="0.2">
      <c r="A15" s="5" t="s">
        <v>1</v>
      </c>
      <c r="B15" s="7">
        <v>0</v>
      </c>
      <c r="C15" s="7">
        <v>0</v>
      </c>
      <c r="D15" s="7">
        <v>0</v>
      </c>
      <c r="E15" s="14">
        <f>SUM(B15:D15)</f>
        <v>0</v>
      </c>
    </row>
    <row r="16" spans="1:13" ht="17" customHeight="1" thickBot="1" x14ac:dyDescent="0.2">
      <c r="A16" s="5" t="s">
        <v>2</v>
      </c>
      <c r="B16" s="7">
        <f>(0-B13)*2</f>
        <v>-25000</v>
      </c>
      <c r="C16" s="7">
        <f t="shared" ref="C16:D16" si="2">(0-C13)*2</f>
        <v>-5000</v>
      </c>
      <c r="D16" s="7">
        <f t="shared" si="2"/>
        <v>-10000</v>
      </c>
      <c r="E16" s="8"/>
    </row>
    <row r="17" spans="1:14" ht="17" customHeight="1" thickBot="1" x14ac:dyDescent="0.2">
      <c r="A17" s="5" t="s">
        <v>3</v>
      </c>
      <c r="B17" s="28" t="s">
        <v>7</v>
      </c>
      <c r="C17" s="24">
        <f>(0-C13)*4</f>
        <v>-10000</v>
      </c>
      <c r="D17" s="28" t="s">
        <v>7</v>
      </c>
      <c r="E17" s="50">
        <f>D16+C17+B16</f>
        <v>-45000</v>
      </c>
    </row>
    <row r="18" spans="1:14" ht="17" customHeight="1" thickBot="1" x14ac:dyDescent="0.2">
      <c r="A18" s="21"/>
      <c r="B18" s="22"/>
    </row>
    <row r="19" spans="1:14" ht="34" customHeight="1" thickBot="1" x14ac:dyDescent="0.2">
      <c r="A19" s="42" t="s">
        <v>13</v>
      </c>
      <c r="B19" s="43"/>
      <c r="C19" s="43"/>
      <c r="D19" s="43"/>
      <c r="E19" s="43"/>
      <c r="F19" s="44"/>
    </row>
    <row r="20" spans="1:14" ht="46" customHeight="1" thickBot="1" x14ac:dyDescent="0.2">
      <c r="A20" s="1" t="s">
        <v>22</v>
      </c>
      <c r="B20" s="1"/>
      <c r="C20" s="19" t="s">
        <v>14</v>
      </c>
      <c r="D20" s="20" t="s">
        <v>15</v>
      </c>
      <c r="E20" s="20" t="s">
        <v>16</v>
      </c>
      <c r="F20" s="20" t="s">
        <v>17</v>
      </c>
      <c r="G20" s="20" t="s">
        <v>5</v>
      </c>
    </row>
    <row r="21" spans="1:14" ht="30" customHeight="1" thickBot="1" x14ac:dyDescent="0.2">
      <c r="A21" s="23" t="s">
        <v>33</v>
      </c>
      <c r="B21" s="25">
        <f t="shared" ref="B21:B38" si="3">C21/$G$22</f>
        <v>6.0606060606060608E-2</v>
      </c>
      <c r="C21" s="6">
        <v>2000</v>
      </c>
      <c r="D21" s="7">
        <v>0</v>
      </c>
      <c r="E21" s="6">
        <f>(0-C21)*4</f>
        <v>-8000</v>
      </c>
      <c r="F21" s="9" t="s">
        <v>7</v>
      </c>
      <c r="G21" s="4">
        <f>SUM(B21:B38)</f>
        <v>0.99999999999999956</v>
      </c>
      <c r="H21" s="11"/>
    </row>
    <row r="22" spans="1:14" ht="30" customHeight="1" thickBot="1" x14ac:dyDescent="0.2">
      <c r="A22" s="23" t="s">
        <v>34</v>
      </c>
      <c r="B22" s="25">
        <f t="shared" si="3"/>
        <v>6.0606060606060608E-2</v>
      </c>
      <c r="C22" s="6">
        <v>2000</v>
      </c>
      <c r="D22" s="7">
        <v>0</v>
      </c>
      <c r="E22" s="6">
        <f t="shared" ref="E22:E38" si="4">(0-C22)*4</f>
        <v>-8000</v>
      </c>
      <c r="F22" s="9" t="s">
        <v>7</v>
      </c>
      <c r="G22" s="38">
        <f>SUM(C21:C38)</f>
        <v>33000</v>
      </c>
    </row>
    <row r="23" spans="1:14" ht="30" customHeight="1" thickBot="1" x14ac:dyDescent="0.2">
      <c r="A23" s="23" t="s">
        <v>35</v>
      </c>
      <c r="B23" s="25">
        <f t="shared" si="3"/>
        <v>6.0606060606060608E-2</v>
      </c>
      <c r="C23" s="6">
        <v>2000</v>
      </c>
      <c r="D23" s="7">
        <v>0</v>
      </c>
      <c r="E23" s="6">
        <f t="shared" si="4"/>
        <v>-8000</v>
      </c>
      <c r="F23" s="9" t="s">
        <v>7</v>
      </c>
      <c r="G23" s="8"/>
    </row>
    <row r="24" spans="1:14" ht="30" customHeight="1" thickBot="1" x14ac:dyDescent="0.2">
      <c r="A24" s="23" t="s">
        <v>36</v>
      </c>
      <c r="B24" s="25">
        <f t="shared" si="3"/>
        <v>6.0606060606060608E-2</v>
      </c>
      <c r="C24" s="6">
        <v>2000</v>
      </c>
      <c r="D24" s="7">
        <v>0</v>
      </c>
      <c r="E24" s="6">
        <f t="shared" si="4"/>
        <v>-8000</v>
      </c>
      <c r="F24" s="9" t="s">
        <v>7</v>
      </c>
      <c r="G24" s="8"/>
    </row>
    <row r="25" spans="1:14" ht="30" customHeight="1" thickBot="1" x14ac:dyDescent="0.2">
      <c r="A25" s="23" t="s">
        <v>37</v>
      </c>
      <c r="B25" s="25">
        <f t="shared" si="3"/>
        <v>6.0606060606060608E-2</v>
      </c>
      <c r="C25" s="6">
        <v>2000</v>
      </c>
      <c r="D25" s="7">
        <v>0</v>
      </c>
      <c r="E25" s="6">
        <f t="shared" si="4"/>
        <v>-8000</v>
      </c>
      <c r="F25" s="9" t="s">
        <v>7</v>
      </c>
      <c r="G25" s="8"/>
    </row>
    <row r="26" spans="1:14" ht="30" customHeight="1" thickBot="1" x14ac:dyDescent="0.2">
      <c r="A26" s="23" t="s">
        <v>38</v>
      </c>
      <c r="B26" s="25">
        <f t="shared" si="3"/>
        <v>6.0606060606060608E-2</v>
      </c>
      <c r="C26" s="6">
        <v>2000</v>
      </c>
      <c r="D26" s="7">
        <v>0</v>
      </c>
      <c r="E26" s="6">
        <f t="shared" si="4"/>
        <v>-8000</v>
      </c>
      <c r="F26" s="9" t="s">
        <v>7</v>
      </c>
      <c r="G26" s="8"/>
    </row>
    <row r="27" spans="1:14" ht="30" customHeight="1" thickBot="1" x14ac:dyDescent="0.2">
      <c r="A27" s="23" t="s">
        <v>39</v>
      </c>
      <c r="B27" s="25">
        <f t="shared" si="3"/>
        <v>6.0606060606060608E-2</v>
      </c>
      <c r="C27" s="6">
        <v>2000</v>
      </c>
      <c r="D27" s="7">
        <v>0</v>
      </c>
      <c r="E27" s="6">
        <f t="shared" si="4"/>
        <v>-8000</v>
      </c>
      <c r="F27" s="9" t="s">
        <v>7</v>
      </c>
      <c r="G27" s="8"/>
      <c r="H27" s="29" t="s">
        <v>21</v>
      </c>
      <c r="I27" s="30"/>
      <c r="J27" s="30"/>
      <c r="K27" s="30"/>
      <c r="L27" s="30"/>
      <c r="M27" s="30"/>
      <c r="N27" s="31"/>
    </row>
    <row r="28" spans="1:14" ht="30" customHeight="1" thickBot="1" x14ac:dyDescent="0.2">
      <c r="A28" s="23" t="s">
        <v>40</v>
      </c>
      <c r="B28" s="25">
        <f t="shared" si="3"/>
        <v>6.0606060606060608E-2</v>
      </c>
      <c r="C28" s="6">
        <v>2000</v>
      </c>
      <c r="D28" s="7">
        <v>0</v>
      </c>
      <c r="E28" s="6">
        <f t="shared" si="4"/>
        <v>-8000</v>
      </c>
      <c r="F28" s="9" t="s">
        <v>7</v>
      </c>
      <c r="G28" s="8"/>
      <c r="H28" s="48" t="s">
        <v>18</v>
      </c>
      <c r="I28" s="33"/>
      <c r="J28" s="33"/>
      <c r="K28" s="33"/>
      <c r="L28" s="33"/>
      <c r="M28" s="33"/>
      <c r="N28" s="34"/>
    </row>
    <row r="29" spans="1:14" ht="30" customHeight="1" thickBot="1" x14ac:dyDescent="0.2">
      <c r="A29" s="23" t="s">
        <v>41</v>
      </c>
      <c r="B29" s="25">
        <f t="shared" si="3"/>
        <v>6.0606060606060608E-2</v>
      </c>
      <c r="C29" s="6">
        <v>2000</v>
      </c>
      <c r="D29" s="7">
        <v>0</v>
      </c>
      <c r="E29" s="6">
        <f t="shared" si="4"/>
        <v>-8000</v>
      </c>
      <c r="F29" s="9" t="s">
        <v>7</v>
      </c>
      <c r="G29" s="8"/>
      <c r="H29" s="49" t="s">
        <v>19</v>
      </c>
      <c r="I29" s="36"/>
      <c r="J29" s="36"/>
      <c r="K29" s="36"/>
      <c r="L29" s="36"/>
      <c r="M29" s="36"/>
      <c r="N29" s="37"/>
    </row>
    <row r="30" spans="1:14" ht="30" customHeight="1" thickBot="1" x14ac:dyDescent="0.2">
      <c r="A30" s="23" t="s">
        <v>42</v>
      </c>
      <c r="B30" s="25">
        <f t="shared" si="3"/>
        <v>6.0606060606060608E-2</v>
      </c>
      <c r="C30" s="6">
        <v>2000</v>
      </c>
      <c r="D30" s="7">
        <v>0</v>
      </c>
      <c r="E30" s="6">
        <f t="shared" si="4"/>
        <v>-8000</v>
      </c>
      <c r="F30" s="9" t="s">
        <v>7</v>
      </c>
      <c r="G30" s="8"/>
    </row>
    <row r="31" spans="1:14" ht="30" customHeight="1" thickBot="1" x14ac:dyDescent="0.2">
      <c r="A31" s="23" t="s">
        <v>43</v>
      </c>
      <c r="B31" s="25">
        <f t="shared" si="3"/>
        <v>6.0606060606060608E-2</v>
      </c>
      <c r="C31" s="6">
        <v>2000</v>
      </c>
      <c r="D31" s="7">
        <v>0</v>
      </c>
      <c r="E31" s="6">
        <f t="shared" si="4"/>
        <v>-8000</v>
      </c>
      <c r="F31" s="9" t="s">
        <v>7</v>
      </c>
      <c r="G31" s="8"/>
    </row>
    <row r="32" spans="1:14" ht="30" customHeight="1" thickBot="1" x14ac:dyDescent="0.2">
      <c r="A32" s="23" t="s">
        <v>44</v>
      </c>
      <c r="B32" s="25">
        <f t="shared" si="3"/>
        <v>6.0606060606060608E-2</v>
      </c>
      <c r="C32" s="6">
        <v>2000</v>
      </c>
      <c r="D32" s="7">
        <v>0</v>
      </c>
      <c r="E32" s="6">
        <f t="shared" si="4"/>
        <v>-8000</v>
      </c>
      <c r="F32" s="9" t="s">
        <v>7</v>
      </c>
      <c r="G32" s="8"/>
    </row>
    <row r="33" spans="1:13" ht="30" customHeight="1" thickBot="1" x14ac:dyDescent="0.2">
      <c r="A33" s="23" t="s">
        <v>45</v>
      </c>
      <c r="B33" s="25">
        <f t="shared" si="3"/>
        <v>3.0303030303030304E-2</v>
      </c>
      <c r="C33" s="6">
        <v>1000</v>
      </c>
      <c r="D33" s="7">
        <v>0</v>
      </c>
      <c r="E33" s="6">
        <f t="shared" si="4"/>
        <v>-4000</v>
      </c>
      <c r="F33" s="9" t="s">
        <v>7</v>
      </c>
      <c r="G33" s="8"/>
    </row>
    <row r="34" spans="1:13" ht="30" customHeight="1" thickBot="1" x14ac:dyDescent="0.2">
      <c r="A34" s="23" t="s">
        <v>46</v>
      </c>
      <c r="B34" s="25">
        <f t="shared" si="3"/>
        <v>3.0303030303030304E-2</v>
      </c>
      <c r="C34" s="6">
        <v>1000</v>
      </c>
      <c r="D34" s="7">
        <v>0</v>
      </c>
      <c r="E34" s="6">
        <f t="shared" si="4"/>
        <v>-4000</v>
      </c>
      <c r="F34" s="9" t="s">
        <v>7</v>
      </c>
      <c r="G34" s="8"/>
    </row>
    <row r="35" spans="1:13" ht="30" customHeight="1" thickBot="1" x14ac:dyDescent="0.2">
      <c r="A35" s="23" t="s">
        <v>47</v>
      </c>
      <c r="B35" s="25">
        <f t="shared" si="3"/>
        <v>6.0606060606060608E-2</v>
      </c>
      <c r="C35" s="6">
        <v>2000</v>
      </c>
      <c r="D35" s="7">
        <v>0</v>
      </c>
      <c r="E35" s="6">
        <f t="shared" si="4"/>
        <v>-8000</v>
      </c>
      <c r="F35" s="9" t="s">
        <v>7</v>
      </c>
      <c r="G35" s="8"/>
    </row>
    <row r="36" spans="1:13" ht="30" customHeight="1" thickBot="1" x14ac:dyDescent="0.2">
      <c r="A36" s="23" t="s">
        <v>48</v>
      </c>
      <c r="B36" s="25">
        <f t="shared" si="3"/>
        <v>6.0606060606060608E-2</v>
      </c>
      <c r="C36" s="6">
        <v>2000</v>
      </c>
      <c r="D36" s="7">
        <v>0</v>
      </c>
      <c r="E36" s="6">
        <f t="shared" si="4"/>
        <v>-8000</v>
      </c>
      <c r="F36" s="9" t="s">
        <v>7</v>
      </c>
      <c r="G36" s="8"/>
    </row>
    <row r="37" spans="1:13" ht="30" customHeight="1" thickBot="1" x14ac:dyDescent="0.2">
      <c r="A37" s="23" t="s">
        <v>49</v>
      </c>
      <c r="B37" s="25">
        <f t="shared" si="3"/>
        <v>6.0606060606060608E-2</v>
      </c>
      <c r="C37" s="6">
        <v>2000</v>
      </c>
      <c r="D37" s="7">
        <v>0</v>
      </c>
      <c r="E37" s="6">
        <f t="shared" si="4"/>
        <v>-8000</v>
      </c>
      <c r="F37" s="9" t="s">
        <v>7</v>
      </c>
      <c r="G37" s="8"/>
    </row>
    <row r="38" spans="1:13" ht="30" customHeight="1" thickBot="1" x14ac:dyDescent="0.2">
      <c r="A38" s="23" t="s">
        <v>50</v>
      </c>
      <c r="B38" s="25">
        <f t="shared" si="3"/>
        <v>3.0303030303030304E-2</v>
      </c>
      <c r="C38" s="6">
        <v>1000</v>
      </c>
      <c r="D38" s="7">
        <v>0</v>
      </c>
      <c r="E38" s="6">
        <f t="shared" si="4"/>
        <v>-4000</v>
      </c>
      <c r="F38" s="9" t="s">
        <v>7</v>
      </c>
      <c r="G38" s="52">
        <f>SUM(E21:E38)</f>
        <v>-132000</v>
      </c>
    </row>
    <row r="39" spans="1:13" ht="17" customHeight="1" thickBot="1" x14ac:dyDescent="0.2">
      <c r="A39" s="16"/>
      <c r="B39" s="26">
        <f>SUM(B21:B38)</f>
        <v>0.99999999999999956</v>
      </c>
      <c r="C39" s="17"/>
    </row>
    <row r="40" spans="1:13" ht="34" customHeight="1" thickBot="1" x14ac:dyDescent="0.2">
      <c r="A40" s="42" t="s">
        <v>52</v>
      </c>
      <c r="B40" s="43"/>
      <c r="C40" s="43"/>
      <c r="D40" s="43"/>
      <c r="E40" s="43"/>
      <c r="F40" s="44"/>
      <c r="G40" s="20" t="s">
        <v>5</v>
      </c>
    </row>
    <row r="41" spans="1:13" ht="46" customHeight="1" thickBot="1" x14ac:dyDescent="0.2">
      <c r="A41" s="1"/>
      <c r="B41" s="1"/>
      <c r="C41" s="19" t="s">
        <v>14</v>
      </c>
      <c r="D41" s="20" t="s">
        <v>15</v>
      </c>
      <c r="E41" s="20" t="s">
        <v>16</v>
      </c>
      <c r="F41" s="20" t="s">
        <v>17</v>
      </c>
      <c r="G41" s="4">
        <f>SUM(B42:B46)</f>
        <v>1</v>
      </c>
    </row>
    <row r="42" spans="1:13" ht="37" customHeight="1" thickBot="1" x14ac:dyDescent="0.2">
      <c r="A42" s="23" t="s">
        <v>56</v>
      </c>
      <c r="B42" s="3">
        <f>C42/$G$42</f>
        <v>0.2</v>
      </c>
      <c r="C42" s="6">
        <v>1000</v>
      </c>
      <c r="D42" s="7">
        <v>0</v>
      </c>
      <c r="E42" s="6">
        <f>(0-C42)*4</f>
        <v>-4000</v>
      </c>
      <c r="F42" s="9" t="s">
        <v>7</v>
      </c>
      <c r="G42" s="38">
        <f>SUM(C42:C46)</f>
        <v>5000</v>
      </c>
      <c r="H42" s="11"/>
    </row>
    <row r="43" spans="1:13" ht="37" customHeight="1" thickBot="1" x14ac:dyDescent="0.2">
      <c r="A43" s="23" t="s">
        <v>57</v>
      </c>
      <c r="B43" s="3">
        <f>C43/$G$42</f>
        <v>0.2</v>
      </c>
      <c r="C43" s="6">
        <v>1000</v>
      </c>
      <c r="D43" s="7">
        <v>0</v>
      </c>
      <c r="E43" s="6">
        <f>(0-C43)*4</f>
        <v>-4000</v>
      </c>
      <c r="F43" s="9" t="s">
        <v>7</v>
      </c>
      <c r="G43" s="45" t="s">
        <v>51</v>
      </c>
      <c r="H43" s="46"/>
      <c r="I43" s="46"/>
      <c r="J43" s="46"/>
      <c r="K43" s="46"/>
      <c r="L43" s="46"/>
      <c r="M43" s="47"/>
    </row>
    <row r="44" spans="1:13" ht="37" customHeight="1" thickBot="1" x14ac:dyDescent="0.2">
      <c r="A44" s="23" t="s">
        <v>53</v>
      </c>
      <c r="B44" s="3">
        <f>C44/$G$42</f>
        <v>0.2</v>
      </c>
      <c r="C44" s="6">
        <v>1000</v>
      </c>
      <c r="D44" s="7">
        <v>0</v>
      </c>
      <c r="E44" s="6">
        <f>(0-C44)*4</f>
        <v>-4000</v>
      </c>
      <c r="F44" s="9" t="s">
        <v>7</v>
      </c>
    </row>
    <row r="45" spans="1:13" ht="37" customHeight="1" thickBot="1" x14ac:dyDescent="0.2">
      <c r="A45" s="23" t="s">
        <v>54</v>
      </c>
      <c r="B45" s="3">
        <f>C45/$G$42</f>
        <v>0.2</v>
      </c>
      <c r="C45" s="6">
        <v>1000</v>
      </c>
      <c r="D45" s="7">
        <v>0</v>
      </c>
      <c r="E45" s="6">
        <f>(0-C45)*4</f>
        <v>-4000</v>
      </c>
      <c r="F45" s="9" t="s">
        <v>7</v>
      </c>
    </row>
    <row r="46" spans="1:13" ht="37" customHeight="1" thickBot="1" x14ac:dyDescent="0.2">
      <c r="A46" s="23" t="s">
        <v>55</v>
      </c>
      <c r="B46" s="3">
        <f>C46/$G$42</f>
        <v>0.2</v>
      </c>
      <c r="C46" s="6">
        <v>1000</v>
      </c>
      <c r="D46" s="7">
        <v>0</v>
      </c>
      <c r="E46" s="6">
        <f>(0-C46)*4</f>
        <v>-4000</v>
      </c>
      <c r="F46" s="9" t="s">
        <v>7</v>
      </c>
      <c r="G46" s="51">
        <f>SUM(E42:E46)</f>
        <v>-20000</v>
      </c>
    </row>
    <row r="47" spans="1:13" ht="17" customHeight="1" thickBot="1" x14ac:dyDescent="0.2">
      <c r="A47" s="16"/>
      <c r="B47" s="17"/>
      <c r="C47" s="22"/>
    </row>
    <row r="48" spans="1:13" ht="37" customHeight="1" thickBot="1" x14ac:dyDescent="0.2">
      <c r="A48" s="5" t="s">
        <v>8</v>
      </c>
      <c r="B48" s="15">
        <f>F4+E13+G22+G42</f>
        <v>68000</v>
      </c>
      <c r="C48" s="41" t="s">
        <v>58</v>
      </c>
      <c r="D48" s="12"/>
    </row>
    <row r="49" spans="1:7" x14ac:dyDescent="0.15">
      <c r="D49" s="12"/>
      <c r="F49" s="12"/>
      <c r="G49" s="12"/>
    </row>
    <row r="50" spans="1:7" x14ac:dyDescent="0.15">
      <c r="A50" s="10" t="s">
        <v>29</v>
      </c>
      <c r="B50" s="39">
        <f>F8+E17+G38+G46</f>
        <v>-223000</v>
      </c>
      <c r="D50" s="12"/>
      <c r="E50" s="12"/>
      <c r="F50" s="12"/>
      <c r="G50" s="12"/>
    </row>
    <row r="51" spans="1:7" x14ac:dyDescent="0.15">
      <c r="D51" s="12"/>
      <c r="E51" s="12"/>
      <c r="F51" s="12"/>
      <c r="G51" s="12"/>
    </row>
    <row r="52" spans="1:7" x14ac:dyDescent="0.15">
      <c r="A52" s="10" t="s">
        <v>30</v>
      </c>
      <c r="B52" s="39">
        <f>B50-B48</f>
        <v>-291000</v>
      </c>
      <c r="D52" s="13"/>
      <c r="E52" s="13"/>
      <c r="F52" s="12"/>
      <c r="G52" s="12"/>
    </row>
    <row r="53" spans="1:7" x14ac:dyDescent="0.15">
      <c r="D53" s="12"/>
      <c r="F53" s="12"/>
      <c r="G53" s="12"/>
    </row>
    <row r="54" spans="1:7" x14ac:dyDescent="0.15">
      <c r="C54" s="40" t="s">
        <v>32</v>
      </c>
    </row>
    <row r="55" spans="1:7" x14ac:dyDescent="0.15">
      <c r="A55" s="10" t="s">
        <v>9</v>
      </c>
      <c r="B55" s="12">
        <v>1100000</v>
      </c>
    </row>
    <row r="56" spans="1:7" x14ac:dyDescent="0.15">
      <c r="A56" s="10" t="s">
        <v>31</v>
      </c>
      <c r="B56" s="18">
        <f>B55*0.15</f>
        <v>165000</v>
      </c>
    </row>
  </sheetData>
  <sheetProtection algorithmName="SHA-512" hashValue="mASim5p2j0VIm8eh3UAa575lw8IZ0/Nn4W2V0e8c6RCqq9+Hs8oS9XmQkVEg3ZXS74580Dn/Fvc98h93RnBYIA==" saltValue="b8TCQAqDD/rSlUO+Nsg2nw==" spinCount="100000" sheet="1" objects="1" scenarios="1"/>
  <mergeCells count="5">
    <mergeCell ref="A40:F40"/>
    <mergeCell ref="A10:E10"/>
    <mergeCell ref="A1:F1"/>
    <mergeCell ref="A19:F19"/>
    <mergeCell ref="G43:M4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dcterms:created xsi:type="dcterms:W3CDTF">2020-03-23T12:24:07Z</dcterms:created>
  <dcterms:modified xsi:type="dcterms:W3CDTF">2023-03-30T10:22:54Z</dcterms:modified>
  <cp:category/>
</cp:coreProperties>
</file>