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showInkAnnotation="0" defaultThemeVersion="124226"/>
  <xr:revisionPtr revIDLastSave="0" documentId="13_ncr:1_{4084B535-337A-4882-B2A6-F84DD8A71D8B}" xr6:coauthVersionLast="47" xr6:coauthVersionMax="47" xr10:uidLastSave="{00000000-0000-0000-0000-000000000000}"/>
  <bookViews>
    <workbookView xWindow="28680" yWindow="-120" windowWidth="19440" windowHeight="15000" tabRatio="628" xr2:uid="{00000000-000D-0000-FFFF-FFFF00000000}"/>
  </bookViews>
  <sheets>
    <sheet name="Invulblad tarieven" sheetId="15" r:id="rId1"/>
    <sheet name="Score simulatie voor Prijs" sheetId="1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8" l="1"/>
  <c r="H11" i="18"/>
  <c r="I11" i="18" s="1"/>
  <c r="B58" i="18"/>
  <c r="C58" i="18" s="1"/>
  <c r="I13" i="18"/>
  <c r="I14" i="18"/>
  <c r="I15" i="18"/>
  <c r="B74" i="18"/>
  <c r="C74" i="18" s="1"/>
  <c r="E11" i="18"/>
  <c r="E10" i="18"/>
  <c r="F35" i="18"/>
  <c r="B32" i="18" l="1"/>
  <c r="C32" i="18" s="1"/>
  <c r="H17" i="18"/>
  <c r="I17" i="18" s="1"/>
  <c r="H16" i="18" l="1"/>
  <c r="I16" i="18" s="1"/>
  <c r="H12" i="18"/>
  <c r="I12" i="18" s="1"/>
  <c r="B33" i="18" l="1"/>
  <c r="C33" i="18" s="1"/>
  <c r="B34" i="18" l="1"/>
  <c r="C34" i="18" s="1"/>
  <c r="G21" i="15"/>
  <c r="B35" i="18" l="1"/>
  <c r="C35" i="18" s="1"/>
  <c r="G20" i="15"/>
  <c r="I20" i="15" s="1"/>
  <c r="G19" i="15"/>
  <c r="I19" i="15" s="1"/>
  <c r="G26" i="15"/>
  <c r="I26" i="15" s="1"/>
  <c r="G25" i="15"/>
  <c r="I25" i="15" s="1"/>
  <c r="G24" i="15"/>
  <c r="I24" i="15" s="1"/>
  <c r="G23" i="15"/>
  <c r="I23" i="15" s="1"/>
  <c r="G22" i="15"/>
  <c r="I22" i="15" s="1"/>
  <c r="B36" i="18" l="1"/>
  <c r="C36" i="18" s="1"/>
  <c r="I21" i="15"/>
  <c r="I28" i="15" s="1"/>
  <c r="B37" i="18" l="1"/>
  <c r="C37" i="18" s="1"/>
  <c r="H10" i="18"/>
  <c r="I10" i="18" s="1"/>
  <c r="B38" i="18" l="1"/>
  <c r="C38" i="18" s="1"/>
  <c r="E32" i="18"/>
  <c r="F32" i="18" s="1"/>
  <c r="B39" i="18" l="1"/>
  <c r="C39" i="18" s="1"/>
  <c r="B40" i="18" l="1"/>
  <c r="C40" i="18" s="1"/>
  <c r="B41" i="18" l="1"/>
  <c r="C41" i="18" s="1"/>
  <c r="B42" i="18" l="1"/>
  <c r="C42" i="18" s="1"/>
  <c r="B43" i="18" l="1"/>
  <c r="C43" i="18" s="1"/>
  <c r="B44" i="18" l="1"/>
  <c r="C44" i="18" s="1"/>
  <c r="B45" i="18" l="1"/>
  <c r="C45" i="18" s="1"/>
  <c r="B46" i="18" l="1"/>
  <c r="C46" i="18" l="1"/>
  <c r="B47" i="18"/>
  <c r="C47" i="18" s="1"/>
  <c r="B48" i="18"/>
  <c r="C48" i="18" s="1"/>
  <c r="B49" i="18" l="1"/>
  <c r="C49" i="18" s="1"/>
  <c r="B50" i="18" l="1"/>
  <c r="C50" i="18" s="1"/>
  <c r="B51" i="18" l="1"/>
  <c r="C51" i="18" s="1"/>
  <c r="B52" i="18" l="1"/>
  <c r="C52" i="18" s="1"/>
  <c r="B53" i="18" l="1"/>
  <c r="C53" i="18" s="1"/>
  <c r="B54" i="18" l="1"/>
  <c r="C54" i="18" s="1"/>
  <c r="B55" i="18" l="1"/>
  <c r="C55" i="18" s="1"/>
  <c r="B56" i="18" l="1"/>
  <c r="C56" i="18" s="1"/>
  <c r="B57" i="18" l="1"/>
  <c r="C57" i="18" s="1"/>
  <c r="B59" i="18" l="1"/>
  <c r="C59" i="18" s="1"/>
  <c r="B60" i="18" l="1"/>
  <c r="C60" i="18" s="1"/>
  <c r="B61" i="18" l="1"/>
  <c r="C61" i="18" s="1"/>
  <c r="B62" i="18" l="1"/>
  <c r="C62" i="18" s="1"/>
  <c r="B63" i="18" l="1"/>
  <c r="C63" i="18" s="1"/>
  <c r="B64" i="18" l="1"/>
  <c r="C64" i="18" s="1"/>
  <c r="B65" i="18" l="1"/>
  <c r="C65" i="18" s="1"/>
  <c r="B66" i="18" l="1"/>
  <c r="C66" i="18" s="1"/>
  <c r="B67" i="18" l="1"/>
  <c r="C67" i="18" s="1"/>
  <c r="B68" i="18" l="1"/>
  <c r="C68" i="18" l="1"/>
  <c r="B69" i="18"/>
  <c r="B70" i="18" l="1"/>
  <c r="C69" i="18"/>
  <c r="C70" i="18" l="1"/>
  <c r="B71" i="18"/>
  <c r="C71" i="18" l="1"/>
  <c r="B72" i="18"/>
  <c r="C72" i="18" l="1"/>
  <c r="B73" i="18"/>
  <c r="C73" i="18" s="1"/>
</calcChain>
</file>

<file path=xl/sharedStrings.xml><?xml version="1.0" encoding="utf-8"?>
<sst xmlns="http://schemas.openxmlformats.org/spreadsheetml/2006/main" count="89" uniqueCount="82">
  <si>
    <t>Gegevens inschrijver</t>
  </si>
  <si>
    <t>Datum</t>
  </si>
  <si>
    <t>Naam</t>
  </si>
  <si>
    <t>Functie</t>
  </si>
  <si>
    <t xml:space="preserve">Invulveld = </t>
  </si>
  <si>
    <t>Ondertekening</t>
  </si>
  <si>
    <t>Handtekening</t>
  </si>
  <si>
    <t>Inschrijver verklaart door het indienen van dit Prijzenblad dat deze Inschrijving wordt gedaan overeenkomstig de bepalingen zoals deze zijn omschreven in het Beschrijvend document, de bijlagen en nota('s) van inlichtingen.</t>
  </si>
  <si>
    <t>Scoremethode prijs (kromme)</t>
  </si>
  <si>
    <t>Prijs</t>
  </si>
  <si>
    <t>Punten</t>
  </si>
  <si>
    <t>Inschrijver</t>
  </si>
  <si>
    <t>Punten voor prijs</t>
  </si>
  <si>
    <t>Prijs bij minimaal te behalen aantal punten</t>
  </si>
  <si>
    <t>Prijs bij maximaal aantal te behalen punten</t>
  </si>
  <si>
    <t>Inschrijfprijs (X)</t>
  </si>
  <si>
    <t>Score simulatie met fictieve inschrijfprijzen</t>
  </si>
  <si>
    <t>Uw inschrijfprijs</t>
  </si>
  <si>
    <t>Toelichting bij dit document</t>
  </si>
  <si>
    <t>Plaats</t>
  </si>
  <si>
    <t>C</t>
  </si>
  <si>
    <t>D</t>
  </si>
  <si>
    <t>E</t>
  </si>
  <si>
    <t>A, onder ondergrens</t>
  </si>
  <si>
    <t>B, op ondergrens</t>
  </si>
  <si>
    <t>F, op bovengrens</t>
  </si>
  <si>
    <t>G, boven bovengrens</t>
  </si>
  <si>
    <t>Inschrijfprijs</t>
  </si>
  <si>
    <t>#</t>
  </si>
  <si>
    <r>
      <t xml:space="preserve">Inschrijver is </t>
    </r>
    <r>
      <rPr>
        <b/>
        <i/>
        <sz val="11"/>
        <color theme="1"/>
        <rFont val="Verdana"/>
        <family val="2"/>
      </rPr>
      <t>wel/niet*</t>
    </r>
    <r>
      <rPr>
        <sz val="11"/>
        <color theme="1"/>
        <rFont val="Verdana"/>
        <family val="2"/>
      </rPr>
      <t xml:space="preserve"> vrijgesteld van omzetsbelasting (BTW).</t>
    </r>
  </si>
  <si>
    <t xml:space="preserve"> *weghalen/doorstrepen wat niet van toepassing is</t>
  </si>
  <si>
    <t xml:space="preserve">Subtotaal = </t>
  </si>
  <si>
    <t xml:space="preserve">Inschrijfprijs = </t>
  </si>
  <si>
    <t>8 uurtarieven</t>
  </si>
  <si>
    <t>1 persoonlijkheidstest</t>
  </si>
  <si>
    <t>Subtotalen van inschrijver
(=P*Q)</t>
  </si>
  <si>
    <t>Inschrijfprijs*</t>
  </si>
  <si>
    <t>Eén (1) themabijeenkomst waarbij één (1)  facilitator gemiddeld drie (3) uur wordt ingezet en acht (8) uur mag factureren.</t>
  </si>
  <si>
    <r>
      <t xml:space="preserve">Q: Verwacht aantal bestellingen </t>
    </r>
    <r>
      <rPr>
        <b/>
        <u/>
        <sz val="10"/>
        <color theme="0"/>
        <rFont val="Verdana"/>
        <family val="2"/>
      </rPr>
      <t>per opdrachtnemer</t>
    </r>
  </si>
  <si>
    <r>
      <t xml:space="preserve">Score simulatie voor Prijs
</t>
    </r>
    <r>
      <rPr>
        <sz val="11"/>
        <color theme="0"/>
        <rFont val="Verdana"/>
        <family val="2"/>
      </rPr>
      <t>Facilitator diensten (IUC22-618)</t>
    </r>
  </si>
  <si>
    <r>
      <t xml:space="preserve">Tarief van inschrijver
</t>
    </r>
    <r>
      <rPr>
        <sz val="10"/>
        <color theme="0"/>
        <rFont val="Verdana"/>
        <family val="2"/>
      </rPr>
      <t>Voor product 1 t/m 3: uurtarief facilitator.
Voor product 4 t/m 9: stukprijzen van testen.</t>
    </r>
  </si>
  <si>
    <t>0,5 uurtarief</t>
  </si>
  <si>
    <t>P: Prijs van inschrijver per eenheid</t>
  </si>
  <si>
    <t>Titel van eenheid</t>
  </si>
  <si>
    <t>Beschrijving van eenheid</t>
  </si>
  <si>
    <r>
      <t xml:space="preserve">Uitgangspunt per eenheid
</t>
    </r>
    <r>
      <rPr>
        <sz val="10"/>
        <color theme="0"/>
        <rFont val="Verdana"/>
        <family val="2"/>
      </rPr>
      <t>(basiskosten t.b.v. uniforme prijsstelling)</t>
    </r>
  </si>
  <si>
    <t>Uw score</t>
  </si>
  <si>
    <t>Score voor prijs (Y)</t>
  </si>
  <si>
    <r>
      <t>* Lees vóór het invullen van dit document eerst de voorwaarden en eisen zoals beschreven in het Beschrijvend document</t>
    </r>
    <r>
      <rPr>
        <sz val="10"/>
        <color rgb="FFFF0000"/>
        <rFont val="Verdana"/>
        <family val="2"/>
      </rPr>
      <t xml:space="preserve"> </t>
    </r>
    <r>
      <rPr>
        <sz val="10"/>
        <rFont val="Verdana"/>
        <family val="2"/>
      </rPr>
      <t>en de Bijlagen.</t>
    </r>
  </si>
  <si>
    <t>= P*Q</t>
  </si>
  <si>
    <t>= Som van alle subtotalen</t>
  </si>
  <si>
    <t>= Tarief door u in te vullen (P).</t>
  </si>
  <si>
    <t>Kleurlegenda</t>
  </si>
  <si>
    <t>Reële raming van de opdracht</t>
  </si>
  <si>
    <t>KvK-nummer:</t>
  </si>
  <si>
    <t>Postcode en plaats:</t>
  </si>
  <si>
    <t>Adres:</t>
  </si>
  <si>
    <t>Naam organisatie:</t>
  </si>
  <si>
    <t>* Vul in dit document alleen de gele invulvelden in, zie ook de kleurlegenda rechts. De licht- en donker groene velden rekenen automatisch door.</t>
  </si>
  <si>
    <r>
      <t xml:space="preserve">Indien </t>
    </r>
    <r>
      <rPr>
        <u/>
        <sz val="10"/>
        <color theme="1"/>
        <rFont val="Verdana"/>
        <family val="2"/>
      </rPr>
      <t>wel</t>
    </r>
    <r>
      <rPr>
        <sz val="10"/>
        <color theme="1"/>
        <rFont val="Verdana"/>
        <family val="2"/>
      </rPr>
      <t xml:space="preserve"> vrijgesteld van omzetsbelasting (BTW), 
dan hier rechts graag aangeven voor welke prijsonderdelen:</t>
    </r>
  </si>
  <si>
    <r>
      <t xml:space="preserve">1. </t>
    </r>
    <r>
      <rPr>
        <b/>
        <sz val="10"/>
        <color theme="1"/>
        <rFont val="Verdana"/>
        <family val="2"/>
      </rPr>
      <t>Themabijeenkomst</t>
    </r>
    <r>
      <rPr>
        <sz val="10"/>
        <color theme="1"/>
        <rFont val="Verdana"/>
        <family val="2"/>
      </rPr>
      <t xml:space="preserve"> met facilitator</t>
    </r>
  </si>
  <si>
    <r>
      <t xml:space="preserve">3. </t>
    </r>
    <r>
      <rPr>
        <b/>
        <sz val="10"/>
        <color theme="1"/>
        <rFont val="Verdana"/>
        <family val="2"/>
      </rPr>
      <t>Terugkoppelgesprek</t>
    </r>
    <r>
      <rPr>
        <sz val="10"/>
        <color theme="1"/>
        <rFont val="Verdana"/>
        <family val="2"/>
      </rPr>
      <t xml:space="preserve"> met facilitator o.b.v. persoonlijkheidstesten</t>
    </r>
  </si>
  <si>
    <t>* Op het tabblad "Score simulatie voor Prijs" staat de prijsbeoordelingsformule gevisualiseerd, hiermee wordt de Inschrijfprijs omgezet naar het aantal punten voor het Gunningscriterium Prijs.</t>
  </si>
  <si>
    <t>* Kolom G ("P: Prijs van inschrijver per eenheid") is gebaseerd op het uniforme uitgangspunt per eenheid  (kolom E) en vermenigvuldigd met het Tarief van de inschrijver (kolom F).</t>
  </si>
  <si>
    <t>* Kolom H ("Q: Verwacht aantal bestellingen per opdrachtnemer") betreft het aantal bestellingen dat Opdrachtgever verwacht te doen per Opdrachtnemer over de maximale looptijd van de Raamovereenkomst.</t>
  </si>
  <si>
    <t>*Deze inschrijfprijs wordt beoordeeld op basis van een prijsbeoordelingsformule, zie ook tabblad "Score simulatie voor Prijs".</t>
  </si>
  <si>
    <t>De levering van één (1) Management drives vragenlijst welke resulteert in één (1)  individueel drijfverenprofiel in de vorm van een rapport.</t>
  </si>
  <si>
    <t>De levering van één (1) Discovery Insights vragenlijst welke resulteert in één (1) individueel  persoonlijkheidsprofiel in de vorm van een rapport.</t>
  </si>
  <si>
    <t>De levering van één (1) Lumina Spark vragenlijst welke resulteert in één (1) individueel persoonlijkheidsprofiel in de vorm van een rapport.</t>
  </si>
  <si>
    <t>De levering van één (1) Real drives vragenlijst welke resulteert in één (1) individueel  persoonlijkheidsprofiel in de vorm van een rapport.</t>
  </si>
  <si>
    <t>De levering van één (1) DISC vragenlijst welke resulteert in één (1)  individueel persoonlijkheidsprofiel in de vorm van een rapport.</t>
  </si>
  <si>
    <r>
      <t xml:space="preserve">4. </t>
    </r>
    <r>
      <rPr>
        <b/>
        <sz val="10"/>
        <color theme="1"/>
        <rFont val="Verdana"/>
        <family val="2"/>
      </rPr>
      <t>Discovery insights</t>
    </r>
    <r>
      <rPr>
        <sz val="10"/>
        <color theme="1"/>
        <rFont val="Verdana"/>
        <family val="2"/>
      </rPr>
      <t>: (online) vragenlijst en persoonlijkheidsprofiel</t>
    </r>
  </si>
  <si>
    <r>
      <t xml:space="preserve">5. </t>
    </r>
    <r>
      <rPr>
        <b/>
        <sz val="10"/>
        <color theme="1"/>
        <rFont val="Verdana"/>
        <family val="2"/>
      </rPr>
      <t>Managementdrives</t>
    </r>
    <r>
      <rPr>
        <sz val="10"/>
        <color theme="1"/>
        <rFont val="Verdana"/>
        <family val="2"/>
      </rPr>
      <t>: (online) vragenlijst en individueel drijfverenprofiel</t>
    </r>
  </si>
  <si>
    <r>
      <t xml:space="preserve">6. </t>
    </r>
    <r>
      <rPr>
        <b/>
        <sz val="10"/>
        <color theme="1"/>
        <rFont val="Verdana"/>
        <family val="2"/>
      </rPr>
      <t>Lumina Spark</t>
    </r>
    <r>
      <rPr>
        <sz val="10"/>
        <color theme="1"/>
        <rFont val="Verdana"/>
        <family val="2"/>
      </rPr>
      <t>: (online) vragenlijst en individueel persoonlijkheidsprofiel</t>
    </r>
  </si>
  <si>
    <r>
      <t xml:space="preserve">7. </t>
    </r>
    <r>
      <rPr>
        <b/>
        <sz val="10"/>
        <color theme="1"/>
        <rFont val="Verdana"/>
        <family val="2"/>
      </rPr>
      <t>Realdrives</t>
    </r>
    <r>
      <rPr>
        <sz val="10"/>
        <color theme="1"/>
        <rFont val="Verdana"/>
        <family val="2"/>
      </rPr>
      <t>: (online) vragenlijst en individueel persoonlijkheidsprofiel</t>
    </r>
  </si>
  <si>
    <r>
      <t xml:space="preserve">8. </t>
    </r>
    <r>
      <rPr>
        <b/>
        <sz val="10"/>
        <color theme="1"/>
        <rFont val="Verdana"/>
        <family val="2"/>
      </rPr>
      <t>DISC:</t>
    </r>
    <r>
      <rPr>
        <sz val="10"/>
        <color theme="1"/>
        <rFont val="Verdana"/>
        <family val="2"/>
      </rPr>
      <t xml:space="preserve"> (online) vragenlijst en persoonlijkheidsprofiel </t>
    </r>
  </si>
  <si>
    <r>
      <rPr>
        <b/>
        <sz val="10"/>
        <rFont val="Verdana"/>
        <family val="2"/>
      </rPr>
      <t xml:space="preserve">Toelichting: </t>
    </r>
    <r>
      <rPr>
        <sz val="10"/>
        <rFont val="Verdana"/>
        <family val="2"/>
      </rPr>
      <t xml:space="preserve">
* Op dit tabblad ziet u een simulatie van het scoreverloop voor het Gunningscriterium Prijs.
* Links staat het scoreverloop visueel weergegeven in een grafiek en rechts is dit cijfermatig weergegeven in tabelvorm.
* De Inschrijfprijs die u op het andere tabblad ("Invulblad tarieven") heeft ingevuld, wordt automatisch gesimuleerd in de grafiek (links) en in de tabel (rechts).
* U krijgt alleen een score voor het Gunningscriterium Prijs als uw Inschrijfprijs gelijk of minder is dan €945.000,- exclusief BTW.
* Als u boven de bovengrensprijs van €945.000,- exclusief BTW inschrijft, dan wordt u uitgesloten van verdere beoordeling van de wensen en wordt de Inschrijving terzijde gelegd.
* Als u onder de ondergrensprijs van €551.750,- exclusief BTW inschrijft, dan wordt u niet uitgesloten maar krijgt u het maximum aantal punten voor Prijs: 300.
* De prijsformule die wordt gebruik is: 300-300*((inschrijfprijs-551750)/(393250))^2,25. Dezeformule is gebaseerd op de Gewogen Factor Methode absoluut en heeft een bolle lijn. 
* In dit prijsmodel gaan er aan het begin van de prijsbandbreedte weinig punten af, en steeds meer naarmate de bovengrens van de prijs-bandbreedte wordt benaderd.</t>
    </r>
  </si>
  <si>
    <r>
      <rPr>
        <b/>
        <sz val="10"/>
        <rFont val="Verdana"/>
        <family val="2"/>
      </rPr>
      <t>Toelichting op tabel:</t>
    </r>
    <r>
      <rPr>
        <sz val="10"/>
        <rFont val="Verdana"/>
        <family val="2"/>
      </rPr>
      <t xml:space="preserve">
De toegestane bandbreedte voor de Inschrijfprijs ligt tussen de onder- en bovengrens:
De bovengrens voor de Inschrijfprijs = €945.000,- excl. BTW.
De ondergrens voor de Inschrijfprijs = 551.750,- excl. BTW.
</t>
    </r>
    <r>
      <rPr>
        <u/>
        <sz val="10"/>
        <rFont val="Verdana"/>
        <family val="2"/>
      </rPr>
      <t>In de tabel staan geel- en rood gemarkeerde cellen:</t>
    </r>
    <r>
      <rPr>
        <sz val="10"/>
        <rFont val="Verdana"/>
        <family val="2"/>
      </rPr>
      <t xml:space="preserve">
- Een geel-gemarkeerde cel geeft aan dat de Inschrijfprijs minder bedraagt dan ondergrens voor de inschrijfprijs. 
- Een rood-gemarkeerde cel geeft aan dat de inschrijfprijs meer bedraagt dan de bovengrens voor de Inschrijfprijs. In dit geval wordt de inschrijving uitgesloten van verdere beoordeling van de wensen en wordt de Inschrijving terzijde gelegd.</t>
    </r>
  </si>
  <si>
    <t>Eén (1) dialoogsessie waarbij één (1)  facilitator gemiddeld drie (3) uur wordt ingezet en acht (8) uur mag factureren.</t>
  </si>
  <si>
    <r>
      <t xml:space="preserve">2. </t>
    </r>
    <r>
      <rPr>
        <b/>
        <sz val="10"/>
        <color theme="1"/>
        <rFont val="Verdana"/>
        <family val="2"/>
      </rPr>
      <t>Dialoogsessie</t>
    </r>
    <r>
      <rPr>
        <sz val="10"/>
        <color theme="1"/>
        <rFont val="Verdana"/>
        <family val="2"/>
      </rPr>
      <t xml:space="preserve"> met facilitator</t>
    </r>
  </si>
  <si>
    <t>Eén (1) terugkoppelgesprek waarbij één (1) facilitator gemiddeld een kwartier wordt ingezet per persoon en 30 minuten mag factureren.</t>
  </si>
  <si>
    <r>
      <t xml:space="preserve">Bijlage E -  Prijzenblad
</t>
    </r>
    <r>
      <rPr>
        <sz val="12"/>
        <color theme="0"/>
        <rFont val="Verdana"/>
        <family val="2"/>
      </rPr>
      <t>Facilitator diensten (IUC22-618)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</si>
</sst>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quot;€&quot;\ #,##0.00"/>
    <numFmt numFmtId="165" formatCode="0.0"/>
  </numFmts>
  <fonts count="38" x14ac:knownFonts="1">
    <font>
      <sz val="11"/>
      <color theme="1"/>
      <name val="Calibri"/>
      <family val="2"/>
      <scheme val="minor"/>
    </font>
    <font>
      <sz val="11"/>
      <color theme="1"/>
      <name val="Calibri"/>
      <family val="2"/>
      <scheme val="minor"/>
    </font>
    <font>
      <sz val="11"/>
      <color rgb="FF3F3F76"/>
      <name val="Calibri"/>
      <family val="2"/>
      <scheme val="minor"/>
    </font>
    <font>
      <sz val="9"/>
      <name val="Verdana"/>
      <family val="2"/>
    </font>
    <font>
      <sz val="10"/>
      <color theme="1"/>
      <name val="Arial"/>
      <family val="2"/>
    </font>
    <font>
      <b/>
      <sz val="10"/>
      <name val="Verdana"/>
      <family val="2"/>
    </font>
    <font>
      <b/>
      <sz val="8"/>
      <name val="Verdana"/>
      <family val="2"/>
    </font>
    <font>
      <b/>
      <sz val="14"/>
      <name val="Verdana"/>
      <family val="2"/>
    </font>
    <font>
      <sz val="10"/>
      <name val="Verdana"/>
      <family val="2"/>
    </font>
    <font>
      <b/>
      <sz val="9"/>
      <name val="Verdana"/>
      <family val="2"/>
    </font>
    <font>
      <b/>
      <sz val="10"/>
      <color theme="0"/>
      <name val="Verdana"/>
      <family val="2"/>
    </font>
    <font>
      <sz val="10"/>
      <color theme="0"/>
      <name val="Verdana"/>
      <family val="2"/>
    </font>
    <font>
      <sz val="10"/>
      <color theme="1"/>
      <name val="Verdana"/>
      <family val="2"/>
    </font>
    <font>
      <b/>
      <sz val="10"/>
      <color indexed="10"/>
      <name val="Verdana"/>
      <family val="2"/>
    </font>
    <font>
      <sz val="10"/>
      <color rgb="FFFF0000"/>
      <name val="Verdana"/>
      <family val="2"/>
    </font>
    <font>
      <b/>
      <sz val="10"/>
      <color theme="1"/>
      <name val="Verdana"/>
      <family val="2"/>
    </font>
    <font>
      <sz val="11"/>
      <name val="Verdana"/>
      <family val="2"/>
    </font>
    <font>
      <i/>
      <sz val="10"/>
      <color theme="1"/>
      <name val="Verdana"/>
      <family val="2"/>
    </font>
    <font>
      <sz val="9"/>
      <color rgb="FFFF0000"/>
      <name val="Verdana"/>
      <family val="2"/>
    </font>
    <font>
      <sz val="11"/>
      <color theme="1"/>
      <name val="Verdana"/>
      <family val="2"/>
    </font>
    <font>
      <b/>
      <sz val="12"/>
      <color theme="0"/>
      <name val="Verdana"/>
      <family val="2"/>
    </font>
    <font>
      <sz val="12"/>
      <color theme="0"/>
      <name val="Verdana"/>
      <family val="2"/>
    </font>
    <font>
      <b/>
      <sz val="11"/>
      <color theme="0"/>
      <name val="Verdana"/>
      <family val="2"/>
    </font>
    <font>
      <sz val="11"/>
      <color theme="0"/>
      <name val="Verdana"/>
      <family val="2"/>
    </font>
    <font>
      <b/>
      <i/>
      <sz val="11"/>
      <color theme="1"/>
      <name val="Verdana"/>
      <family val="2"/>
    </font>
    <font>
      <sz val="8"/>
      <name val="Calibri"/>
      <family val="2"/>
      <scheme val="minor"/>
    </font>
    <font>
      <b/>
      <sz val="14"/>
      <color theme="1"/>
      <name val="Verdana"/>
      <family val="2"/>
    </font>
    <font>
      <b/>
      <u/>
      <sz val="10"/>
      <color theme="0"/>
      <name val="Verdana"/>
      <family val="2"/>
    </font>
    <font>
      <b/>
      <sz val="12"/>
      <name val="Verdana"/>
      <family val="2"/>
    </font>
    <font>
      <b/>
      <sz val="10"/>
      <color theme="0" tint="-4.9989318521683403E-2"/>
      <name val="Verdana"/>
      <family val="2"/>
    </font>
    <font>
      <u/>
      <sz val="10"/>
      <name val="Verdana"/>
      <family val="2"/>
    </font>
    <font>
      <u/>
      <sz val="10"/>
      <color theme="1"/>
      <name val="Verdana"/>
      <family val="2"/>
    </font>
    <font>
      <b/>
      <sz val="11"/>
      <name val="Verdana"/>
      <family val="2"/>
    </font>
    <font>
      <b/>
      <sz val="10"/>
      <color rgb="FFFF0000"/>
      <name val="Verdana"/>
      <family val="2"/>
    </font>
    <font>
      <i/>
      <sz val="10"/>
      <name val="Verdana"/>
      <family val="2"/>
    </font>
    <font>
      <sz val="9"/>
      <color theme="0" tint="-4.9989318521683403E-2"/>
      <name val="Verdana"/>
      <family val="2"/>
    </font>
    <font>
      <sz val="11"/>
      <color theme="0" tint="-4.9989318521683403E-2"/>
      <name val="Calibri"/>
      <family val="2"/>
      <scheme val="minor"/>
    </font>
    <font>
      <b/>
      <sz val="9"/>
      <color theme="0" tint="-4.9989318521683403E-2"/>
      <name val="Verdana"/>
      <family val="2"/>
    </font>
  </fonts>
  <fills count="10">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FFFF66"/>
        <bgColor indexed="64"/>
      </patternFill>
    </fill>
    <fill>
      <patternFill patternType="solid">
        <fgColor rgb="FF99FF99"/>
        <bgColor indexed="64"/>
      </patternFill>
    </fill>
    <fill>
      <patternFill patternType="solid">
        <fgColor rgb="FFFFCC99"/>
      </patternFill>
    </fill>
    <fill>
      <patternFill patternType="solid">
        <fgColor rgb="FFFFFFCC"/>
      </patternFill>
    </fill>
    <fill>
      <patternFill patternType="solid">
        <fgColor theme="0" tint="-4.9989318521683403E-2"/>
        <bgColor indexed="64"/>
      </patternFill>
    </fill>
  </fills>
  <borders count="6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9" tint="-0.249977111117893"/>
      </top>
      <bottom/>
      <diagonal/>
    </border>
    <border>
      <left/>
      <right style="thin">
        <color theme="9" tint="-0.249977111117893"/>
      </right>
      <top style="thin">
        <color theme="9" tint="-0.249977111117893"/>
      </top>
      <bottom/>
      <diagonal/>
    </border>
    <border>
      <left/>
      <right style="thin">
        <color theme="9" tint="-0.249977111117893"/>
      </right>
      <top/>
      <bottom/>
      <diagonal/>
    </border>
    <border>
      <left/>
      <right/>
      <top/>
      <bottom style="thin">
        <color theme="9" tint="-0.249977111117893"/>
      </bottom>
      <diagonal/>
    </border>
    <border>
      <left/>
      <right style="thin">
        <color theme="9" tint="-0.249977111117893"/>
      </right>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2" fillId="7" borderId="21" applyNumberFormat="0" applyAlignment="0" applyProtection="0"/>
    <xf numFmtId="0" fontId="4" fillId="0" borderId="0"/>
    <xf numFmtId="0" fontId="1" fillId="8" borderId="22" applyNumberFormat="0" applyFont="0" applyAlignment="0" applyProtection="0"/>
  </cellStyleXfs>
  <cellXfs count="226">
    <xf numFmtId="0" fontId="0" fillId="0" borderId="0" xfId="0"/>
    <xf numFmtId="0" fontId="3" fillId="9" borderId="0" xfId="0" applyFont="1" applyFill="1"/>
    <xf numFmtId="0" fontId="3" fillId="9" borderId="0" xfId="3" applyFont="1" applyFill="1"/>
    <xf numFmtId="0" fontId="8" fillId="9" borderId="0" xfId="0" applyFont="1" applyFill="1"/>
    <xf numFmtId="0" fontId="3" fillId="9" borderId="0" xfId="0" applyFont="1" applyFill="1" applyBorder="1" applyAlignment="1">
      <alignment wrapText="1"/>
    </xf>
    <xf numFmtId="49" fontId="9" fillId="9" borderId="0" xfId="0" applyNumberFormat="1" applyFont="1" applyFill="1" applyBorder="1" applyAlignment="1">
      <alignment horizontal="left" vertical="center" wrapText="1"/>
    </xf>
    <xf numFmtId="0" fontId="9" fillId="9" borderId="0" xfId="0" applyFont="1" applyFill="1" applyBorder="1" applyAlignment="1">
      <alignment horizontal="center" vertical="center" wrapText="1"/>
    </xf>
    <xf numFmtId="0" fontId="3" fillId="9" borderId="10" xfId="0" applyFont="1" applyFill="1" applyBorder="1" applyAlignment="1">
      <alignment wrapText="1"/>
    </xf>
    <xf numFmtId="49" fontId="3" fillId="9" borderId="23" xfId="0" applyNumberFormat="1" applyFont="1" applyFill="1" applyBorder="1" applyAlignment="1"/>
    <xf numFmtId="49" fontId="3" fillId="9" borderId="24" xfId="0" applyNumberFormat="1" applyFont="1" applyFill="1" applyBorder="1" applyAlignment="1"/>
    <xf numFmtId="0" fontId="6" fillId="9" borderId="0" xfId="0" applyFont="1" applyFill="1" applyBorder="1" applyAlignment="1">
      <alignment vertical="center" wrapText="1"/>
    </xf>
    <xf numFmtId="0" fontId="7" fillId="9" borderId="0" xfId="0" applyFont="1" applyFill="1" applyBorder="1" applyAlignment="1"/>
    <xf numFmtId="0" fontId="7" fillId="9" borderId="25" xfId="0" applyFont="1" applyFill="1" applyBorder="1" applyAlignment="1"/>
    <xf numFmtId="49" fontId="3" fillId="9" borderId="26" xfId="0" applyNumberFormat="1" applyFont="1" applyFill="1" applyBorder="1" applyAlignment="1"/>
    <xf numFmtId="49" fontId="3" fillId="9" borderId="27" xfId="0" applyNumberFormat="1" applyFont="1" applyFill="1" applyBorder="1" applyAlignment="1"/>
    <xf numFmtId="0" fontId="9" fillId="9" borderId="28" xfId="0" applyFont="1" applyFill="1" applyBorder="1" applyAlignment="1">
      <alignment horizontal="center" vertical="center" wrapText="1"/>
    </xf>
    <xf numFmtId="0" fontId="12" fillId="2" borderId="0" xfId="0" applyFont="1" applyFill="1" applyAlignment="1">
      <alignment vertical="top"/>
    </xf>
    <xf numFmtId="0" fontId="12" fillId="0" borderId="0" xfId="0" applyFont="1" applyAlignment="1">
      <alignment vertical="top"/>
    </xf>
    <xf numFmtId="0" fontId="12" fillId="2" borderId="8" xfId="0" applyFont="1" applyFill="1" applyBorder="1" applyAlignment="1" applyProtection="1">
      <alignment horizontal="center" vertical="top"/>
      <protection hidden="1"/>
    </xf>
    <xf numFmtId="0" fontId="12" fillId="9" borderId="0" xfId="0" applyFont="1" applyFill="1" applyAlignment="1" applyProtection="1">
      <alignment vertical="top"/>
      <protection hidden="1"/>
    </xf>
    <xf numFmtId="0" fontId="12" fillId="9" borderId="0" xfId="0" applyFont="1" applyFill="1" applyAlignment="1">
      <alignment vertical="top"/>
    </xf>
    <xf numFmtId="0" fontId="13" fillId="9" borderId="0" xfId="0" applyFont="1" applyFill="1" applyAlignment="1" applyProtection="1">
      <alignment vertical="top"/>
      <protection hidden="1"/>
    </xf>
    <xf numFmtId="165" fontId="3" fillId="9" borderId="0" xfId="3" applyNumberFormat="1" applyFont="1" applyFill="1"/>
    <xf numFmtId="0" fontId="8" fillId="3" borderId="7" xfId="3" applyFont="1" applyFill="1" applyBorder="1"/>
    <xf numFmtId="0" fontId="11" fillId="3" borderId="38" xfId="3" applyFont="1" applyFill="1" applyBorder="1"/>
    <xf numFmtId="0" fontId="8" fillId="9" borderId="13" xfId="3" applyFont="1" applyFill="1" applyBorder="1"/>
    <xf numFmtId="0" fontId="8" fillId="9" borderId="4" xfId="3" applyFont="1" applyFill="1" applyBorder="1"/>
    <xf numFmtId="0" fontId="8" fillId="9" borderId="5" xfId="3" applyFont="1" applyFill="1" applyBorder="1"/>
    <xf numFmtId="0" fontId="8" fillId="9" borderId="10" xfId="3" applyFont="1" applyFill="1" applyBorder="1"/>
    <xf numFmtId="0" fontId="8" fillId="9" borderId="0" xfId="3" applyFont="1" applyFill="1" applyBorder="1"/>
    <xf numFmtId="0" fontId="8" fillId="9" borderId="7" xfId="3" applyFont="1" applyFill="1" applyBorder="1"/>
    <xf numFmtId="0" fontId="8" fillId="9" borderId="8" xfId="3" applyFont="1" applyFill="1" applyBorder="1"/>
    <xf numFmtId="0" fontId="16" fillId="2" borderId="0" xfId="0" applyFont="1" applyFill="1" applyBorder="1" applyAlignment="1" applyProtection="1">
      <alignment vertical="top"/>
      <protection hidden="1"/>
    </xf>
    <xf numFmtId="0" fontId="16" fillId="2" borderId="11" xfId="0" applyFont="1" applyFill="1" applyBorder="1" applyAlignment="1" applyProtection="1">
      <alignment vertical="top"/>
      <protection hidden="1"/>
    </xf>
    <xf numFmtId="0" fontId="18" fillId="9" borderId="0" xfId="0" applyFont="1" applyFill="1"/>
    <xf numFmtId="2" fontId="18" fillId="9" borderId="0" xfId="0" applyNumberFormat="1" applyFont="1" applyFill="1"/>
    <xf numFmtId="0" fontId="12" fillId="2" borderId="9" xfId="0" applyFont="1" applyFill="1" applyBorder="1" applyAlignment="1" applyProtection="1">
      <alignment horizontal="center" vertical="top"/>
      <protection hidden="1"/>
    </xf>
    <xf numFmtId="165" fontId="8" fillId="9" borderId="29" xfId="0" applyNumberFormat="1" applyFont="1" applyFill="1" applyBorder="1" applyAlignment="1" applyProtection="1">
      <alignment horizontal="center" vertical="top"/>
      <protection locked="0"/>
    </xf>
    <xf numFmtId="0" fontId="12" fillId="2" borderId="0" xfId="0" applyFont="1" applyFill="1" applyBorder="1" applyAlignment="1" applyProtection="1">
      <alignment horizontal="left" vertical="top" wrapText="1"/>
      <protection hidden="1"/>
    </xf>
    <xf numFmtId="0" fontId="12" fillId="2" borderId="5" xfId="0" applyFont="1" applyFill="1" applyBorder="1" applyAlignment="1" applyProtection="1">
      <alignment horizontal="left" vertical="top" wrapText="1"/>
      <protection hidden="1"/>
    </xf>
    <xf numFmtId="0" fontId="12" fillId="2" borderId="0" xfId="0" applyFont="1" applyFill="1" applyBorder="1" applyAlignment="1" applyProtection="1">
      <alignment horizontal="center" vertical="top"/>
      <protection hidden="1"/>
    </xf>
    <xf numFmtId="0" fontId="12" fillId="2" borderId="11" xfId="0" applyFont="1" applyFill="1" applyBorder="1" applyAlignment="1" applyProtection="1">
      <alignment horizontal="center" vertical="top"/>
      <protection hidden="1"/>
    </xf>
    <xf numFmtId="0" fontId="12" fillId="2" borderId="18" xfId="0" applyFont="1" applyFill="1" applyBorder="1" applyAlignment="1" applyProtection="1">
      <alignment horizontal="center" vertical="center"/>
      <protection hidden="1"/>
    </xf>
    <xf numFmtId="0" fontId="12" fillId="2" borderId="7" xfId="0" applyFont="1" applyFill="1" applyBorder="1" applyAlignment="1" applyProtection="1">
      <alignment horizontal="center" vertical="center"/>
      <protection hidden="1"/>
    </xf>
    <xf numFmtId="0" fontId="12" fillId="2" borderId="8" xfId="0" applyFont="1" applyFill="1" applyBorder="1" applyAlignment="1" applyProtection="1">
      <alignment horizontal="left" vertical="top" wrapText="1"/>
      <protection hidden="1"/>
    </xf>
    <xf numFmtId="0" fontId="12" fillId="2" borderId="0" xfId="0" applyFont="1" applyFill="1" applyBorder="1" applyAlignment="1" applyProtection="1">
      <alignment horizontal="center" vertical="center"/>
      <protection hidden="1"/>
    </xf>
    <xf numFmtId="164" fontId="15" fillId="2" borderId="8" xfId="0" applyNumberFormat="1" applyFont="1" applyFill="1" applyBorder="1" applyAlignment="1" applyProtection="1">
      <alignment horizontal="center" vertical="center"/>
      <protection hidden="1"/>
    </xf>
    <xf numFmtId="164" fontId="15" fillId="2" borderId="0" xfId="0" applyNumberFormat="1" applyFont="1" applyFill="1" applyBorder="1" applyAlignment="1" applyProtection="1">
      <alignment horizontal="center" vertical="center"/>
      <protection hidden="1"/>
    </xf>
    <xf numFmtId="0" fontId="12" fillId="2" borderId="4" xfId="0" applyFont="1" applyFill="1" applyBorder="1" applyAlignment="1" applyProtection="1">
      <alignment horizontal="center" vertical="center"/>
      <protection hidden="1"/>
    </xf>
    <xf numFmtId="0" fontId="12" fillId="2" borderId="5" xfId="0" applyFont="1" applyFill="1" applyBorder="1" applyAlignment="1" applyProtection="1">
      <alignment horizontal="center" vertical="center"/>
      <protection hidden="1"/>
    </xf>
    <xf numFmtId="0" fontId="12" fillId="2" borderId="5" xfId="0" applyFont="1" applyFill="1" applyBorder="1" applyAlignment="1" applyProtection="1">
      <alignment horizontal="center" vertical="top"/>
      <protection hidden="1"/>
    </xf>
    <xf numFmtId="0" fontId="12" fillId="2" borderId="10" xfId="0" applyFont="1" applyFill="1" applyBorder="1" applyAlignment="1" applyProtection="1">
      <alignment horizontal="center" vertical="center"/>
      <protection hidden="1"/>
    </xf>
    <xf numFmtId="0" fontId="12" fillId="2" borderId="8" xfId="0" applyFont="1" applyFill="1" applyBorder="1" applyAlignment="1" applyProtection="1">
      <alignment horizontal="center" vertical="center"/>
      <protection hidden="1"/>
    </xf>
    <xf numFmtId="0" fontId="15" fillId="2" borderId="39" xfId="0" applyFont="1" applyFill="1" applyBorder="1" applyAlignment="1" applyProtection="1">
      <alignment vertical="center" wrapText="1"/>
      <protection hidden="1"/>
    </xf>
    <xf numFmtId="0" fontId="15" fillId="2" borderId="52" xfId="0" applyFont="1" applyFill="1" applyBorder="1" applyAlignment="1" applyProtection="1">
      <alignment horizontal="center" vertical="center" wrapText="1"/>
      <protection hidden="1"/>
    </xf>
    <xf numFmtId="0" fontId="15" fillId="5" borderId="52" xfId="0" applyFont="1" applyFill="1" applyBorder="1" applyAlignment="1" applyProtection="1">
      <alignment vertical="center" wrapText="1"/>
      <protection hidden="1"/>
    </xf>
    <xf numFmtId="0" fontId="15" fillId="2" borderId="16" xfId="0" applyFont="1" applyFill="1" applyBorder="1" applyAlignment="1" applyProtection="1">
      <alignment vertical="center"/>
      <protection hidden="1"/>
    </xf>
    <xf numFmtId="0" fontId="15" fillId="2" borderId="56" xfId="0" applyFont="1" applyFill="1" applyBorder="1" applyAlignment="1" applyProtection="1">
      <alignment horizontal="center" vertical="center"/>
      <protection hidden="1"/>
    </xf>
    <xf numFmtId="0" fontId="15" fillId="5" borderId="56" xfId="0" applyFont="1" applyFill="1" applyBorder="1" applyAlignment="1" applyProtection="1">
      <alignment vertical="center" wrapText="1"/>
      <protection hidden="1"/>
    </xf>
    <xf numFmtId="0" fontId="26" fillId="2" borderId="0" xfId="0" applyFont="1" applyFill="1" applyBorder="1" applyAlignment="1" applyProtection="1">
      <alignment horizontal="center" vertical="center"/>
      <protection hidden="1"/>
    </xf>
    <xf numFmtId="164" fontId="15" fillId="6" borderId="46" xfId="0" applyNumberFormat="1" applyFont="1" applyFill="1" applyBorder="1" applyAlignment="1" applyProtection="1">
      <alignment horizontal="center" vertical="center"/>
      <protection hidden="1"/>
    </xf>
    <xf numFmtId="164" fontId="15" fillId="6" borderId="40" xfId="0" applyNumberFormat="1" applyFont="1" applyFill="1" applyBorder="1" applyAlignment="1" applyProtection="1">
      <alignment horizontal="center" vertical="center"/>
      <protection hidden="1"/>
    </xf>
    <xf numFmtId="164" fontId="15" fillId="6" borderId="20" xfId="0" applyNumberFormat="1" applyFont="1" applyFill="1" applyBorder="1" applyAlignment="1" applyProtection="1">
      <alignment horizontal="center" vertical="center"/>
      <protection hidden="1"/>
    </xf>
    <xf numFmtId="0" fontId="12" fillId="2" borderId="42" xfId="0" applyFont="1" applyFill="1" applyBorder="1" applyAlignment="1" applyProtection="1">
      <alignment horizontal="center" vertical="center"/>
      <protection hidden="1"/>
    </xf>
    <xf numFmtId="0" fontId="10" fillId="3" borderId="49" xfId="0" applyFont="1" applyFill="1" applyBorder="1" applyAlignment="1" applyProtection="1">
      <alignment horizontal="center" vertical="top" wrapText="1"/>
      <protection hidden="1"/>
    </xf>
    <xf numFmtId="0" fontId="12" fillId="2" borderId="39" xfId="0" applyFont="1" applyFill="1" applyBorder="1" applyAlignment="1" applyProtection="1">
      <alignment horizontal="left" vertical="center" wrapText="1"/>
      <protection hidden="1"/>
    </xf>
    <xf numFmtId="0" fontId="12" fillId="2" borderId="13" xfId="0" applyFont="1" applyFill="1" applyBorder="1" applyAlignment="1" applyProtection="1">
      <alignment horizontal="left" vertical="center" wrapText="1"/>
      <protection hidden="1"/>
    </xf>
    <xf numFmtId="0" fontId="12" fillId="2" borderId="16" xfId="0" applyFont="1" applyFill="1" applyBorder="1" applyAlignment="1" applyProtection="1">
      <alignment horizontal="left" vertical="center" wrapText="1"/>
      <protection hidden="1"/>
    </xf>
    <xf numFmtId="165" fontId="8" fillId="9" borderId="34" xfId="0" applyNumberFormat="1" applyFont="1" applyFill="1" applyBorder="1" applyAlignment="1" applyProtection="1">
      <alignment horizontal="center" vertical="top"/>
      <protection locked="0"/>
    </xf>
    <xf numFmtId="0" fontId="8" fillId="9" borderId="11" xfId="3" applyFont="1" applyFill="1" applyBorder="1"/>
    <xf numFmtId="0" fontId="8" fillId="9" borderId="9" xfId="3" applyFont="1" applyFill="1" applyBorder="1"/>
    <xf numFmtId="0" fontId="8" fillId="2" borderId="53" xfId="0" applyFont="1" applyFill="1" applyBorder="1" applyAlignment="1" applyProtection="1">
      <alignment horizontal="center" vertical="center"/>
      <protection hidden="1"/>
    </xf>
    <xf numFmtId="0" fontId="8" fillId="2" borderId="15" xfId="0" applyFont="1" applyFill="1" applyBorder="1" applyAlignment="1" applyProtection="1">
      <alignment horizontal="center" vertical="center"/>
      <protection hidden="1"/>
    </xf>
    <xf numFmtId="0" fontId="8" fillId="2" borderId="41" xfId="0" applyFont="1" applyFill="1" applyBorder="1" applyAlignment="1" applyProtection="1">
      <alignment horizontal="center" vertical="center"/>
      <protection hidden="1"/>
    </xf>
    <xf numFmtId="164" fontId="28" fillId="4" borderId="54" xfId="0" applyNumberFormat="1" applyFont="1" applyFill="1" applyBorder="1" applyAlignment="1" applyProtection="1">
      <alignment horizontal="center" vertical="center"/>
      <protection hidden="1"/>
    </xf>
    <xf numFmtId="164" fontId="12" fillId="9" borderId="0" xfId="0" applyNumberFormat="1" applyFont="1" applyFill="1" applyAlignment="1">
      <alignment vertical="top"/>
    </xf>
    <xf numFmtId="0" fontId="10" fillId="3" borderId="45" xfId="0" applyFont="1" applyFill="1" applyBorder="1" applyAlignment="1" applyProtection="1">
      <alignment horizontal="center" vertical="top" wrapText="1"/>
      <protection hidden="1"/>
    </xf>
    <xf numFmtId="0" fontId="12" fillId="2" borderId="12" xfId="0" applyFont="1" applyFill="1" applyBorder="1" applyAlignment="1" applyProtection="1">
      <alignment horizontal="left" vertical="center" wrapText="1"/>
      <protection hidden="1"/>
    </xf>
    <xf numFmtId="0" fontId="12" fillId="2" borderId="29" xfId="0" applyFont="1" applyFill="1" applyBorder="1" applyAlignment="1" applyProtection="1">
      <alignment horizontal="center" vertical="center"/>
      <protection hidden="1"/>
    </xf>
    <xf numFmtId="0" fontId="8" fillId="2" borderId="47" xfId="0" applyFont="1" applyFill="1" applyBorder="1" applyAlignment="1" applyProtection="1">
      <alignment horizontal="center" vertical="center"/>
      <protection hidden="1"/>
    </xf>
    <xf numFmtId="164" fontId="15" fillId="6" borderId="60" xfId="0" applyNumberFormat="1" applyFont="1" applyFill="1" applyBorder="1" applyAlignment="1" applyProtection="1">
      <alignment horizontal="center" vertical="center"/>
      <protection hidden="1"/>
    </xf>
    <xf numFmtId="0" fontId="8" fillId="2" borderId="43" xfId="0" applyFont="1" applyFill="1" applyBorder="1" applyAlignment="1" applyProtection="1">
      <alignment horizontal="center" vertical="center"/>
      <protection hidden="1"/>
    </xf>
    <xf numFmtId="0" fontId="8" fillId="2" borderId="18" xfId="0" applyFont="1" applyFill="1" applyBorder="1" applyAlignment="1" applyProtection="1">
      <alignment horizontal="center" vertical="center"/>
      <protection hidden="1"/>
    </xf>
    <xf numFmtId="0" fontId="8" fillId="2" borderId="42" xfId="0" applyFont="1" applyFill="1" applyBorder="1" applyAlignment="1" applyProtection="1">
      <alignment horizontal="center" vertical="center"/>
      <protection hidden="1"/>
    </xf>
    <xf numFmtId="0" fontId="8" fillId="2" borderId="52" xfId="0" applyFont="1" applyFill="1" applyBorder="1" applyAlignment="1" applyProtection="1">
      <alignment horizontal="left" vertical="center" wrapText="1"/>
      <protection hidden="1"/>
    </xf>
    <xf numFmtId="0" fontId="8" fillId="2" borderId="14" xfId="0" applyFont="1" applyFill="1" applyBorder="1" applyAlignment="1" applyProtection="1">
      <alignment horizontal="left" vertical="center" wrapText="1"/>
      <protection hidden="1"/>
    </xf>
    <xf numFmtId="0" fontId="8" fillId="2" borderId="56" xfId="0" applyFont="1" applyFill="1" applyBorder="1" applyAlignment="1" applyProtection="1">
      <alignment horizontal="left" vertical="center" wrapText="1"/>
      <protection hidden="1"/>
    </xf>
    <xf numFmtId="0" fontId="12" fillId="2" borderId="30" xfId="0" applyFont="1" applyFill="1" applyBorder="1" applyAlignment="1" applyProtection="1">
      <alignment horizontal="left" vertical="center" wrapText="1"/>
      <protection hidden="1"/>
    </xf>
    <xf numFmtId="0" fontId="12" fillId="2" borderId="14" xfId="0" applyFont="1" applyFill="1" applyBorder="1" applyAlignment="1" applyProtection="1">
      <alignment horizontal="left" vertical="center" wrapText="1"/>
      <protection hidden="1"/>
    </xf>
    <xf numFmtId="0" fontId="12" fillId="2" borderId="56" xfId="0" applyFont="1" applyFill="1" applyBorder="1" applyAlignment="1" applyProtection="1">
      <alignment horizontal="left" vertical="center" wrapText="1"/>
      <protection hidden="1"/>
    </xf>
    <xf numFmtId="42" fontId="3" fillId="9" borderId="0" xfId="2" applyNumberFormat="1" applyFont="1" applyFill="1" applyBorder="1" applyAlignment="1">
      <alignment horizontal="center"/>
    </xf>
    <xf numFmtId="165" fontId="3" fillId="9" borderId="0" xfId="3" applyNumberFormat="1" applyFont="1" applyFill="1" applyBorder="1" applyAlignment="1">
      <alignment horizontal="center"/>
    </xf>
    <xf numFmtId="0" fontId="8" fillId="2" borderId="4" xfId="0" applyFont="1" applyFill="1" applyBorder="1" applyAlignment="1" applyProtection="1">
      <alignment vertical="top"/>
      <protection hidden="1"/>
    </xf>
    <xf numFmtId="0" fontId="8" fillId="2" borderId="5" xfId="0" applyFont="1" applyFill="1" applyBorder="1" applyAlignment="1" applyProtection="1">
      <alignment vertical="top"/>
      <protection hidden="1"/>
    </xf>
    <xf numFmtId="0" fontId="8" fillId="2" borderId="6" xfId="0" applyFont="1" applyFill="1" applyBorder="1" applyAlignment="1" applyProtection="1">
      <alignment vertical="top"/>
      <protection hidden="1"/>
    </xf>
    <xf numFmtId="0" fontId="12" fillId="9" borderId="0" xfId="0" applyFont="1" applyFill="1" applyAlignment="1">
      <alignment horizontal="left" vertical="top"/>
    </xf>
    <xf numFmtId="0" fontId="8" fillId="5" borderId="14" xfId="0" applyFont="1" applyFill="1" applyBorder="1" applyAlignment="1" applyProtection="1">
      <alignment horizontal="left" vertical="center"/>
      <protection hidden="1"/>
    </xf>
    <xf numFmtId="0" fontId="8" fillId="6" borderId="14" xfId="0" applyFont="1" applyFill="1" applyBorder="1" applyAlignment="1" applyProtection="1">
      <alignment horizontal="left" vertical="center"/>
      <protection hidden="1"/>
    </xf>
    <xf numFmtId="0" fontId="8" fillId="4" borderId="14" xfId="0" quotePrefix="1" applyFont="1" applyFill="1" applyBorder="1" applyAlignment="1" applyProtection="1">
      <alignment horizontal="left" vertical="center"/>
      <protection hidden="1"/>
    </xf>
    <xf numFmtId="0" fontId="12" fillId="2" borderId="11" xfId="0" quotePrefix="1" applyFont="1" applyFill="1" applyBorder="1" applyAlignment="1" applyProtection="1">
      <alignment horizontal="left" vertical="center"/>
      <protection hidden="1"/>
    </xf>
    <xf numFmtId="0" fontId="8" fillId="2" borderId="11" xfId="0" quotePrefix="1" applyFont="1" applyFill="1" applyBorder="1" applyAlignment="1" applyProtection="1">
      <alignment horizontal="left" vertical="center" wrapText="1"/>
      <protection hidden="1"/>
    </xf>
    <xf numFmtId="0" fontId="12" fillId="2" borderId="10" xfId="0" applyFont="1" applyFill="1" applyBorder="1" applyAlignment="1" applyProtection="1">
      <alignment horizontal="right" vertical="center"/>
      <protection hidden="1"/>
    </xf>
    <xf numFmtId="0" fontId="8" fillId="2" borderId="10" xfId="0" applyFont="1" applyFill="1" applyBorder="1" applyAlignment="1" applyProtection="1">
      <alignment horizontal="right" vertical="center" wrapText="1"/>
      <protection hidden="1"/>
    </xf>
    <xf numFmtId="0" fontId="8" fillId="2" borderId="7" xfId="0" applyFont="1" applyFill="1" applyBorder="1" applyAlignment="1" applyProtection="1">
      <alignment horizontal="left" vertical="top" wrapText="1"/>
      <protection hidden="1"/>
    </xf>
    <xf numFmtId="0" fontId="8" fillId="2" borderId="8" xfId="0" applyFont="1" applyFill="1" applyBorder="1" applyAlignment="1" applyProtection="1">
      <alignment horizontal="left" vertical="top" wrapText="1"/>
      <protection hidden="1"/>
    </xf>
    <xf numFmtId="0" fontId="8" fillId="2" borderId="9" xfId="0" applyFont="1" applyFill="1" applyBorder="1" applyAlignment="1" applyProtection="1">
      <alignment horizontal="left" vertical="top" wrapText="1"/>
      <protection hidden="1"/>
    </xf>
    <xf numFmtId="0" fontId="16" fillId="2" borderId="9" xfId="0" applyFont="1" applyFill="1" applyBorder="1" applyAlignment="1" applyProtection="1">
      <alignment vertical="top"/>
      <protection hidden="1"/>
    </xf>
    <xf numFmtId="0" fontId="8" fillId="9" borderId="14" xfId="3" applyFont="1" applyFill="1" applyBorder="1" applyAlignment="1">
      <alignment horizontal="left"/>
    </xf>
    <xf numFmtId="164" fontId="8" fillId="9" borderId="14" xfId="3" applyNumberFormat="1" applyFont="1" applyFill="1" applyBorder="1" applyAlignment="1">
      <alignment vertical="center"/>
    </xf>
    <xf numFmtId="0" fontId="11" fillId="3" borderId="44" xfId="3" applyFont="1" applyFill="1" applyBorder="1"/>
    <xf numFmtId="0" fontId="11" fillId="3" borderId="59" xfId="3" applyFont="1" applyFill="1" applyBorder="1" applyAlignment="1">
      <alignment horizontal="right"/>
    </xf>
    <xf numFmtId="0" fontId="11" fillId="3" borderId="51" xfId="3" applyFont="1" applyFill="1" applyBorder="1"/>
    <xf numFmtId="0" fontId="11" fillId="3" borderId="50" xfId="3" applyFont="1" applyFill="1" applyBorder="1"/>
    <xf numFmtId="0" fontId="12" fillId="9" borderId="0" xfId="0" applyFont="1" applyFill="1" applyAlignment="1">
      <alignment vertical="center"/>
    </xf>
    <xf numFmtId="0" fontId="10" fillId="3" borderId="48" xfId="0" applyFont="1" applyFill="1" applyBorder="1" applyAlignment="1" applyProtection="1">
      <alignment horizontal="center" vertical="center" wrapText="1"/>
      <protection hidden="1"/>
    </xf>
    <xf numFmtId="0" fontId="10" fillId="3" borderId="49" xfId="0" applyFont="1" applyFill="1" applyBorder="1" applyAlignment="1" applyProtection="1">
      <alignment horizontal="center" vertical="center" wrapText="1"/>
      <protection hidden="1"/>
    </xf>
    <xf numFmtId="0" fontId="32" fillId="0" borderId="39" xfId="3" applyFont="1" applyFill="1" applyBorder="1" applyAlignment="1">
      <alignment horizontal="right"/>
    </xf>
    <xf numFmtId="0" fontId="32" fillId="0" borderId="52" xfId="3" applyFont="1" applyFill="1" applyBorder="1" applyAlignment="1">
      <alignment horizontal="left"/>
    </xf>
    <xf numFmtId="164" fontId="32" fillId="0" borderId="52" xfId="3" applyNumberFormat="1" applyFont="1" applyFill="1" applyBorder="1" applyAlignment="1">
      <alignment vertical="center"/>
    </xf>
    <xf numFmtId="164" fontId="33" fillId="5" borderId="40" xfId="0" applyNumberFormat="1" applyFont="1" applyFill="1" applyBorder="1" applyAlignment="1" applyProtection="1">
      <alignment horizontal="center" vertical="center"/>
      <protection hidden="1"/>
    </xf>
    <xf numFmtId="164" fontId="33" fillId="5" borderId="46" xfId="0" applyNumberFormat="1" applyFont="1" applyFill="1" applyBorder="1" applyAlignment="1" applyProtection="1">
      <alignment horizontal="center" vertical="center"/>
      <protection hidden="1"/>
    </xf>
    <xf numFmtId="164" fontId="33" fillId="5" borderId="20" xfId="0" applyNumberFormat="1" applyFont="1" applyFill="1" applyBorder="1" applyAlignment="1" applyProtection="1">
      <alignment horizontal="center" vertical="center"/>
      <protection hidden="1"/>
    </xf>
    <xf numFmtId="164" fontId="33" fillId="5" borderId="60" xfId="0" applyNumberFormat="1" applyFont="1" applyFill="1" applyBorder="1" applyAlignment="1" applyProtection="1">
      <alignment horizontal="center" vertical="center"/>
      <protection hidden="1"/>
    </xf>
    <xf numFmtId="164" fontId="3" fillId="9" borderId="0" xfId="3" applyNumberFormat="1" applyFont="1" applyFill="1"/>
    <xf numFmtId="165" fontId="16" fillId="0" borderId="15" xfId="3" quotePrefix="1" applyNumberFormat="1" applyFont="1" applyFill="1" applyBorder="1" applyAlignment="1">
      <alignment horizontal="center" vertical="top"/>
    </xf>
    <xf numFmtId="164" fontId="8" fillId="2" borderId="58" xfId="0" applyNumberFormat="1" applyFont="1" applyFill="1" applyBorder="1" applyAlignment="1" applyProtection="1">
      <alignment horizontal="center" vertical="center"/>
      <protection hidden="1"/>
    </xf>
    <xf numFmtId="164" fontId="8" fillId="2" borderId="55" xfId="0" applyNumberFormat="1" applyFont="1" applyFill="1" applyBorder="1" applyAlignment="1" applyProtection="1">
      <alignment horizontal="center" vertical="center"/>
      <protection hidden="1"/>
    </xf>
    <xf numFmtId="164" fontId="8" fillId="2" borderId="57" xfId="0" applyNumberFormat="1" applyFont="1" applyFill="1" applyBorder="1" applyAlignment="1" applyProtection="1">
      <alignment horizontal="center" vertical="center"/>
      <protection hidden="1"/>
    </xf>
    <xf numFmtId="164" fontId="8" fillId="2" borderId="61" xfId="0" applyNumberFormat="1" applyFont="1" applyFill="1" applyBorder="1" applyAlignment="1" applyProtection="1">
      <alignment horizontal="center" vertical="center"/>
      <protection hidden="1"/>
    </xf>
    <xf numFmtId="0" fontId="8" fillId="0" borderId="0" xfId="0" applyFont="1" applyBorder="1" applyAlignment="1">
      <alignment vertical="top"/>
    </xf>
    <xf numFmtId="0" fontId="8" fillId="2" borderId="0" xfId="0" applyFont="1" applyFill="1" applyBorder="1" applyAlignment="1" applyProtection="1">
      <alignment horizontal="center" vertical="top"/>
      <protection hidden="1"/>
    </xf>
    <xf numFmtId="0" fontId="8" fillId="2" borderId="0" xfId="0" applyFont="1" applyFill="1" applyBorder="1" applyAlignment="1" applyProtection="1">
      <alignment horizontal="center" vertical="center"/>
      <protection hidden="1"/>
    </xf>
    <xf numFmtId="164" fontId="5" fillId="2" borderId="0" xfId="0" applyNumberFormat="1" applyFont="1" applyFill="1" applyBorder="1" applyAlignment="1" applyProtection="1">
      <alignment horizontal="center" vertical="center"/>
      <protection hidden="1"/>
    </xf>
    <xf numFmtId="0" fontId="34" fillId="2" borderId="11" xfId="0" applyFont="1" applyFill="1" applyBorder="1" applyAlignment="1" applyProtection="1">
      <alignment horizontal="right" vertical="top"/>
      <protection hidden="1"/>
    </xf>
    <xf numFmtId="164" fontId="8" fillId="9" borderId="30" xfId="1" applyNumberFormat="1" applyFont="1" applyFill="1" applyBorder="1" applyAlignment="1" applyProtection="1">
      <alignment horizontal="left" vertical="top"/>
      <protection locked="0"/>
    </xf>
    <xf numFmtId="164" fontId="8" fillId="9" borderId="31" xfId="1" applyNumberFormat="1" applyFont="1" applyFill="1" applyBorder="1" applyAlignment="1" applyProtection="1">
      <alignment horizontal="left" vertical="top"/>
      <protection locked="0"/>
    </xf>
    <xf numFmtId="165" fontId="35" fillId="9" borderId="0" xfId="3" applyNumberFormat="1" applyFont="1" applyFill="1" applyBorder="1" applyAlignment="1">
      <alignment horizontal="center"/>
    </xf>
    <xf numFmtId="42" fontId="35" fillId="9" borderId="0" xfId="2" applyNumberFormat="1" applyFont="1" applyFill="1" applyBorder="1" applyAlignment="1">
      <alignment horizontal="center"/>
    </xf>
    <xf numFmtId="165" fontId="35" fillId="9" borderId="0" xfId="3" applyNumberFormat="1" applyFont="1" applyFill="1" applyBorder="1"/>
    <xf numFmtId="0" fontId="35" fillId="9" borderId="0" xfId="3" applyFont="1" applyFill="1" applyBorder="1"/>
    <xf numFmtId="165" fontId="35" fillId="9" borderId="0" xfId="3" applyNumberFormat="1" applyFont="1" applyFill="1" applyBorder="1" applyAlignment="1">
      <alignment vertical="top"/>
    </xf>
    <xf numFmtId="0" fontId="36" fillId="9" borderId="0" xfId="0" applyFont="1" applyFill="1" applyBorder="1" applyAlignment="1"/>
    <xf numFmtId="164" fontId="35" fillId="9" borderId="0" xfId="2" applyNumberFormat="1" applyFont="1" applyFill="1" applyBorder="1" applyAlignment="1">
      <alignment horizontal="center"/>
    </xf>
    <xf numFmtId="164" fontId="35" fillId="9" borderId="0" xfId="3" applyNumberFormat="1" applyFont="1" applyFill="1" applyBorder="1"/>
    <xf numFmtId="165" fontId="35" fillId="9" borderId="0" xfId="3" applyNumberFormat="1" applyFont="1" applyFill="1"/>
    <xf numFmtId="0" fontId="35" fillId="9" borderId="0" xfId="3" applyFont="1" applyFill="1"/>
    <xf numFmtId="165" fontId="37" fillId="9" borderId="0" xfId="3" applyNumberFormat="1" applyFont="1" applyFill="1" applyBorder="1" applyAlignment="1">
      <alignment horizontal="center" vertical="top"/>
    </xf>
    <xf numFmtId="42" fontId="35" fillId="9" borderId="0" xfId="2" applyNumberFormat="1" applyFont="1" applyFill="1" applyBorder="1" applyAlignment="1"/>
    <xf numFmtId="0" fontId="8" fillId="2" borderId="10" xfId="0" applyFont="1" applyFill="1" applyBorder="1" applyAlignment="1" applyProtection="1">
      <alignment horizontal="right" vertical="top"/>
      <protection hidden="1"/>
    </xf>
    <xf numFmtId="0" fontId="8" fillId="2" borderId="33" xfId="0" applyFont="1" applyFill="1" applyBorder="1" applyAlignment="1" applyProtection="1">
      <alignment horizontal="right" vertical="top"/>
      <protection hidden="1"/>
    </xf>
    <xf numFmtId="0" fontId="8" fillId="2" borderId="4" xfId="0" applyFont="1" applyFill="1" applyBorder="1" applyAlignment="1" applyProtection="1">
      <alignment horizontal="left" vertical="center" wrapText="1"/>
      <protection hidden="1"/>
    </xf>
    <xf numFmtId="0" fontId="8" fillId="2" borderId="5" xfId="0" applyFont="1" applyFill="1" applyBorder="1" applyAlignment="1" applyProtection="1">
      <alignment horizontal="left" vertical="center" wrapText="1"/>
      <protection hidden="1"/>
    </xf>
    <xf numFmtId="0" fontId="12" fillId="2" borderId="10" xfId="0" applyFont="1" applyFill="1" applyBorder="1" applyAlignment="1" applyProtection="1">
      <alignment horizontal="left" vertical="center"/>
      <protection hidden="1"/>
    </xf>
    <xf numFmtId="0" fontId="12" fillId="2" borderId="0" xfId="0" applyFont="1" applyFill="1" applyBorder="1" applyAlignment="1" applyProtection="1">
      <alignment horizontal="left" vertical="center"/>
      <protection hidden="1"/>
    </xf>
    <xf numFmtId="0" fontId="8" fillId="2" borderId="10" xfId="0" applyFont="1" applyFill="1" applyBorder="1" applyAlignment="1" applyProtection="1">
      <alignment horizontal="left" vertical="center" wrapText="1"/>
      <protection hidden="1"/>
    </xf>
    <xf numFmtId="0" fontId="8" fillId="2" borderId="0" xfId="0" applyFont="1" applyFill="1" applyBorder="1" applyAlignment="1" applyProtection="1">
      <alignment horizontal="left" vertical="center" wrapText="1"/>
      <protection hidden="1"/>
    </xf>
    <xf numFmtId="0" fontId="16" fillId="5" borderId="14" xfId="0" applyFont="1" applyFill="1" applyBorder="1" applyAlignment="1" applyProtection="1">
      <alignment horizontal="center" vertical="top"/>
      <protection hidden="1"/>
    </xf>
    <xf numFmtId="0" fontId="8" fillId="2" borderId="7" xfId="0" applyFont="1" applyFill="1" applyBorder="1" applyAlignment="1" applyProtection="1">
      <alignment horizontal="left" vertical="center" wrapText="1"/>
      <protection hidden="1"/>
    </xf>
    <xf numFmtId="0" fontId="8" fillId="2" borderId="8" xfId="0" applyFont="1" applyFill="1" applyBorder="1" applyAlignment="1" applyProtection="1">
      <alignment horizontal="left" vertical="center" wrapText="1"/>
      <protection hidden="1"/>
    </xf>
    <xf numFmtId="0" fontId="10" fillId="3" borderId="7" xfId="0" applyFont="1" applyFill="1" applyBorder="1" applyAlignment="1" applyProtection="1">
      <alignment horizontal="left" vertical="top"/>
      <protection hidden="1"/>
    </xf>
    <xf numFmtId="0" fontId="10" fillId="3" borderId="8" xfId="0" applyFont="1" applyFill="1" applyBorder="1" applyAlignment="1" applyProtection="1">
      <alignment horizontal="left" vertical="top"/>
      <protection hidden="1"/>
    </xf>
    <xf numFmtId="0" fontId="29" fillId="3" borderId="7" xfId="0" applyFont="1" applyFill="1" applyBorder="1" applyAlignment="1" applyProtection="1">
      <alignment horizontal="center" vertical="top"/>
      <protection hidden="1"/>
    </xf>
    <xf numFmtId="0" fontId="29" fillId="3" borderId="8" xfId="0" applyFont="1" applyFill="1" applyBorder="1" applyAlignment="1" applyProtection="1">
      <alignment horizontal="center" vertical="top"/>
      <protection hidden="1"/>
    </xf>
    <xf numFmtId="0" fontId="29" fillId="3" borderId="9" xfId="0" applyFont="1" applyFill="1" applyBorder="1" applyAlignment="1" applyProtection="1">
      <alignment horizontal="center" vertical="top"/>
      <protection hidden="1"/>
    </xf>
    <xf numFmtId="0" fontId="16" fillId="5" borderId="42" xfId="0" applyFont="1" applyFill="1" applyBorder="1" applyAlignment="1" applyProtection="1">
      <alignment horizontal="center" vertical="top" wrapText="1"/>
      <protection hidden="1"/>
    </xf>
    <xf numFmtId="0" fontId="16" fillId="5" borderId="62" xfId="0" applyFont="1" applyFill="1" applyBorder="1" applyAlignment="1" applyProtection="1">
      <alignment horizontal="center" vertical="top" wrapText="1"/>
      <protection hidden="1"/>
    </xf>
    <xf numFmtId="0" fontId="16" fillId="5" borderId="57" xfId="0" applyFont="1" applyFill="1" applyBorder="1" applyAlignment="1" applyProtection="1">
      <alignment horizontal="center" vertical="top" wrapText="1"/>
      <protection hidden="1"/>
    </xf>
    <xf numFmtId="0" fontId="12" fillId="0" borderId="10" xfId="0" applyFont="1" applyFill="1" applyBorder="1" applyAlignment="1" applyProtection="1">
      <alignment horizontal="right" vertical="center" wrapText="1"/>
      <protection hidden="1"/>
    </xf>
    <xf numFmtId="0" fontId="12" fillId="0" borderId="0" xfId="0" applyFont="1" applyFill="1" applyBorder="1" applyAlignment="1" applyProtection="1">
      <alignment horizontal="right" vertical="center" wrapText="1"/>
      <protection hidden="1"/>
    </xf>
    <xf numFmtId="0" fontId="12" fillId="0" borderId="7" xfId="0" applyFont="1" applyFill="1" applyBorder="1" applyAlignment="1" applyProtection="1">
      <alignment horizontal="right" vertical="center" wrapText="1"/>
      <protection hidden="1"/>
    </xf>
    <xf numFmtId="0" fontId="12" fillId="0" borderId="8" xfId="0" applyFont="1" applyFill="1" applyBorder="1" applyAlignment="1" applyProtection="1">
      <alignment horizontal="right" vertical="center" wrapText="1"/>
      <protection hidden="1"/>
    </xf>
    <xf numFmtId="2" fontId="19" fillId="5" borderId="31" xfId="0" applyNumberFormat="1" applyFont="1" applyFill="1" applyBorder="1" applyAlignment="1" applyProtection="1">
      <alignment horizontal="left"/>
      <protection locked="0" hidden="1"/>
    </xf>
    <xf numFmtId="2" fontId="17" fillId="2" borderId="0" xfId="0" applyNumberFormat="1" applyFont="1" applyFill="1" applyBorder="1" applyAlignment="1" applyProtection="1">
      <alignment horizontal="left"/>
      <protection locked="0" hidden="1"/>
    </xf>
    <xf numFmtId="2" fontId="17" fillId="2" borderId="11" xfId="0" applyNumberFormat="1" applyFont="1" applyFill="1" applyBorder="1" applyAlignment="1" applyProtection="1">
      <alignment horizontal="left"/>
      <protection locked="0" hidden="1"/>
    </xf>
    <xf numFmtId="0" fontId="20" fillId="3" borderId="4" xfId="0" applyFont="1" applyFill="1" applyBorder="1" applyAlignment="1" applyProtection="1">
      <alignment horizontal="left" vertical="top" wrapText="1"/>
      <protection hidden="1"/>
    </xf>
    <xf numFmtId="0" fontId="20" fillId="3" borderId="5" xfId="0" applyFont="1" applyFill="1" applyBorder="1" applyAlignment="1" applyProtection="1">
      <alignment horizontal="left" vertical="top" wrapText="1"/>
      <protection hidden="1"/>
    </xf>
    <xf numFmtId="0" fontId="20" fillId="3" borderId="6" xfId="0" applyFont="1" applyFill="1" applyBorder="1" applyAlignment="1" applyProtection="1">
      <alignment horizontal="left" vertical="top" wrapText="1"/>
      <protection hidden="1"/>
    </xf>
    <xf numFmtId="0" fontId="20" fillId="3" borderId="7" xfId="0" applyFont="1" applyFill="1" applyBorder="1" applyAlignment="1" applyProtection="1">
      <alignment horizontal="left" vertical="top"/>
      <protection hidden="1"/>
    </xf>
    <xf numFmtId="0" fontId="20" fillId="3" borderId="8" xfId="0" applyFont="1" applyFill="1" applyBorder="1" applyAlignment="1" applyProtection="1">
      <alignment horizontal="left" vertical="top"/>
      <protection hidden="1"/>
    </xf>
    <xf numFmtId="0" fontId="20" fillId="3" borderId="9" xfId="0" applyFont="1" applyFill="1" applyBorder="1" applyAlignment="1" applyProtection="1">
      <alignment horizontal="left" vertical="top"/>
      <protection hidden="1"/>
    </xf>
    <xf numFmtId="0" fontId="12" fillId="9" borderId="0" xfId="0" applyFont="1" applyFill="1" applyAlignment="1" applyProtection="1">
      <alignment horizontal="left" vertical="top" wrapText="1"/>
      <protection hidden="1"/>
    </xf>
    <xf numFmtId="0" fontId="5" fillId="2" borderId="1" xfId="0" applyFont="1" applyFill="1" applyBorder="1" applyAlignment="1" applyProtection="1">
      <alignment horizontal="center" vertical="top"/>
      <protection hidden="1"/>
    </xf>
    <xf numFmtId="0" fontId="5" fillId="2" borderId="2" xfId="0" applyFont="1" applyFill="1" applyBorder="1" applyAlignment="1" applyProtection="1">
      <alignment horizontal="center" vertical="top"/>
      <protection hidden="1"/>
    </xf>
    <xf numFmtId="0" fontId="5" fillId="2" borderId="3" xfId="0" applyFont="1" applyFill="1" applyBorder="1" applyAlignment="1" applyProtection="1">
      <alignment horizontal="center" vertical="top"/>
      <protection hidden="1"/>
    </xf>
    <xf numFmtId="0" fontId="10" fillId="3" borderId="19" xfId="0" applyFont="1" applyFill="1" applyBorder="1" applyAlignment="1" applyProtection="1">
      <alignment horizontal="left" vertical="top"/>
      <protection hidden="1"/>
    </xf>
    <xf numFmtId="0" fontId="10" fillId="3" borderId="17" xfId="0" applyFont="1" applyFill="1" applyBorder="1" applyAlignment="1" applyProtection="1">
      <alignment horizontal="left" vertical="top"/>
      <protection hidden="1"/>
    </xf>
    <xf numFmtId="0" fontId="10" fillId="3" borderId="5" xfId="0" applyFont="1" applyFill="1" applyBorder="1" applyAlignment="1" applyProtection="1">
      <alignment horizontal="left" vertical="top"/>
      <protection hidden="1"/>
    </xf>
    <xf numFmtId="0" fontId="10" fillId="3" borderId="6" xfId="0" applyFont="1" applyFill="1" applyBorder="1" applyAlignment="1" applyProtection="1">
      <alignment horizontal="left" vertical="top"/>
      <protection hidden="1"/>
    </xf>
    <xf numFmtId="0" fontId="15" fillId="5" borderId="53" xfId="0" applyFont="1" applyFill="1" applyBorder="1" applyAlignment="1" applyProtection="1">
      <alignment horizontal="center" vertical="center" wrapText="1"/>
      <protection hidden="1"/>
    </xf>
    <xf numFmtId="0" fontId="15" fillId="5" borderId="41" xfId="0" applyFont="1" applyFill="1" applyBorder="1" applyAlignment="1" applyProtection="1">
      <alignment horizontal="center" vertical="center" wrapText="1"/>
      <protection hidden="1"/>
    </xf>
    <xf numFmtId="0" fontId="15" fillId="2" borderId="52" xfId="0" applyFont="1" applyFill="1" applyBorder="1" applyAlignment="1" applyProtection="1">
      <alignment horizontal="center" vertical="center"/>
      <protection locked="0"/>
    </xf>
    <xf numFmtId="0" fontId="15" fillId="2" borderId="56" xfId="0" applyFont="1" applyFill="1" applyBorder="1" applyAlignment="1" applyProtection="1">
      <alignment horizontal="center" vertical="center"/>
      <protection locked="0"/>
    </xf>
    <xf numFmtId="0" fontId="15" fillId="5" borderId="52" xfId="0" applyFont="1" applyFill="1" applyBorder="1" applyAlignment="1" applyProtection="1">
      <alignment horizontal="center" vertical="center" wrapText="1"/>
      <protection hidden="1"/>
    </xf>
    <xf numFmtId="0" fontId="15" fillId="5" borderId="56" xfId="0" applyFont="1" applyFill="1" applyBorder="1" applyAlignment="1" applyProtection="1">
      <alignment horizontal="center" vertical="center" wrapText="1"/>
      <protection hidden="1"/>
    </xf>
    <xf numFmtId="0" fontId="10" fillId="3" borderId="7" xfId="0" applyFont="1" applyFill="1" applyBorder="1" applyAlignment="1" applyProtection="1">
      <alignment horizontal="left" vertical="center"/>
      <protection hidden="1"/>
    </xf>
    <xf numFmtId="0" fontId="10" fillId="3" borderId="8" xfId="0" applyFont="1" applyFill="1" applyBorder="1" applyAlignment="1" applyProtection="1">
      <alignment horizontal="left" vertical="center"/>
      <protection hidden="1"/>
    </xf>
    <xf numFmtId="0" fontId="10" fillId="3" borderId="9" xfId="0" applyFont="1" applyFill="1" applyBorder="1" applyAlignment="1" applyProtection="1">
      <alignment horizontal="left" vertical="center"/>
      <protection hidden="1"/>
    </xf>
    <xf numFmtId="0" fontId="12" fillId="2" borderId="4" xfId="0" applyFont="1" applyFill="1" applyBorder="1" applyAlignment="1" applyProtection="1">
      <alignment horizontal="left" vertical="center" wrapText="1"/>
      <protection hidden="1"/>
    </xf>
    <xf numFmtId="0" fontId="12" fillId="2" borderId="5" xfId="0" applyFont="1" applyFill="1" applyBorder="1" applyAlignment="1" applyProtection="1">
      <alignment horizontal="left" vertical="center" wrapText="1"/>
      <protection hidden="1"/>
    </xf>
    <xf numFmtId="0" fontId="12" fillId="2" borderId="6" xfId="0" applyFont="1" applyFill="1" applyBorder="1" applyAlignment="1" applyProtection="1">
      <alignment horizontal="left" vertical="center" wrapText="1"/>
      <protection hidden="1"/>
    </xf>
    <xf numFmtId="49" fontId="5" fillId="9" borderId="32" xfId="0" applyNumberFormat="1" applyFont="1" applyFill="1" applyBorder="1" applyAlignment="1">
      <alignment horizontal="left" vertical="center"/>
    </xf>
    <xf numFmtId="49" fontId="5" fillId="9" borderId="31" xfId="0" applyNumberFormat="1" applyFont="1" applyFill="1" applyBorder="1" applyAlignment="1">
      <alignment horizontal="left" vertical="center"/>
    </xf>
    <xf numFmtId="0" fontId="8" fillId="9" borderId="10" xfId="3" applyFont="1" applyFill="1" applyBorder="1" applyAlignment="1">
      <alignment horizontal="left" vertical="top" wrapText="1"/>
    </xf>
    <xf numFmtId="0" fontId="8" fillId="9" borderId="0" xfId="3" applyFont="1" applyFill="1" applyBorder="1" applyAlignment="1">
      <alignment horizontal="left" vertical="top" wrapText="1"/>
    </xf>
    <xf numFmtId="0" fontId="8" fillId="9" borderId="11" xfId="3" applyFont="1" applyFill="1" applyBorder="1" applyAlignment="1">
      <alignment horizontal="left" vertical="top" wrapText="1"/>
    </xf>
    <xf numFmtId="0" fontId="8" fillId="9" borderId="7" xfId="3" applyFont="1" applyFill="1" applyBorder="1" applyAlignment="1">
      <alignment horizontal="left" vertical="top" wrapText="1"/>
    </xf>
    <xf numFmtId="0" fontId="8" fillId="9" borderId="8" xfId="3" applyFont="1" applyFill="1" applyBorder="1" applyAlignment="1">
      <alignment horizontal="left" vertical="top" wrapText="1"/>
    </xf>
    <xf numFmtId="0" fontId="8" fillId="9" borderId="9" xfId="3" applyFont="1" applyFill="1" applyBorder="1" applyAlignment="1">
      <alignment horizontal="left" vertical="top" wrapText="1"/>
    </xf>
    <xf numFmtId="165" fontId="37" fillId="9" borderId="0" xfId="3" applyNumberFormat="1" applyFont="1" applyFill="1" applyBorder="1" applyAlignment="1">
      <alignment horizontal="center" vertical="top"/>
    </xf>
    <xf numFmtId="0" fontId="22" fillId="3" borderId="1" xfId="0" applyFont="1" applyFill="1" applyBorder="1" applyAlignment="1">
      <alignment horizontal="left" vertical="top" wrapText="1"/>
    </xf>
    <xf numFmtId="0" fontId="22" fillId="3" borderId="2" xfId="0" applyFont="1" applyFill="1" applyBorder="1" applyAlignment="1">
      <alignment horizontal="left" vertical="top" wrapText="1"/>
    </xf>
    <xf numFmtId="0" fontId="22" fillId="3" borderId="3" xfId="0" applyFont="1" applyFill="1" applyBorder="1" applyAlignment="1">
      <alignment horizontal="left" vertical="top" wrapText="1"/>
    </xf>
    <xf numFmtId="0" fontId="8" fillId="9" borderId="4" xfId="0" applyFont="1" applyFill="1" applyBorder="1" applyAlignment="1">
      <alignment horizontal="left" vertical="top" wrapText="1"/>
    </xf>
    <xf numFmtId="0" fontId="8" fillId="9" borderId="5" xfId="0" applyFont="1" applyFill="1" applyBorder="1" applyAlignment="1">
      <alignment horizontal="left" vertical="top" wrapText="1"/>
    </xf>
    <xf numFmtId="0" fontId="8" fillId="9" borderId="6" xfId="0" applyFont="1" applyFill="1" applyBorder="1" applyAlignment="1">
      <alignment horizontal="left" vertical="top" wrapText="1"/>
    </xf>
    <xf numFmtId="0" fontId="8" fillId="9" borderId="10" xfId="0" applyFont="1" applyFill="1" applyBorder="1" applyAlignment="1">
      <alignment horizontal="left" vertical="top" wrapText="1"/>
    </xf>
    <xf numFmtId="0" fontId="8" fillId="9" borderId="0" xfId="0" applyFont="1" applyFill="1" applyBorder="1" applyAlignment="1">
      <alignment horizontal="left" vertical="top" wrapText="1"/>
    </xf>
    <xf numFmtId="0" fontId="8" fillId="9" borderId="11" xfId="0" applyFont="1" applyFill="1" applyBorder="1" applyAlignment="1">
      <alignment horizontal="left" vertical="top" wrapText="1"/>
    </xf>
    <xf numFmtId="0" fontId="8" fillId="9" borderId="7" xfId="0" applyFont="1" applyFill="1" applyBorder="1" applyAlignment="1">
      <alignment horizontal="left" vertical="top" wrapText="1"/>
    </xf>
    <xf numFmtId="0" fontId="8" fillId="9" borderId="8" xfId="0" applyFont="1" applyFill="1" applyBorder="1" applyAlignment="1">
      <alignment horizontal="left" vertical="top" wrapText="1"/>
    </xf>
    <xf numFmtId="0" fontId="8" fillId="9" borderId="9" xfId="0" applyFont="1" applyFill="1" applyBorder="1" applyAlignment="1">
      <alignment horizontal="left" vertical="top" wrapText="1"/>
    </xf>
    <xf numFmtId="0" fontId="10" fillId="3" borderId="35"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10" fillId="3" borderId="37" xfId="0" applyFont="1" applyFill="1" applyBorder="1" applyAlignment="1">
      <alignment horizontal="center" vertical="center" wrapText="1"/>
    </xf>
    <xf numFmtId="49" fontId="5" fillId="9" borderId="12" xfId="0" applyNumberFormat="1" applyFont="1" applyFill="1" applyBorder="1" applyAlignment="1">
      <alignment horizontal="left" vertical="center"/>
    </xf>
    <xf numFmtId="49" fontId="5" fillId="9" borderId="30" xfId="0" applyNumberFormat="1" applyFont="1" applyFill="1" applyBorder="1" applyAlignment="1">
      <alignment horizontal="left" vertical="center"/>
    </xf>
  </cellXfs>
  <cellStyles count="5">
    <cellStyle name="Invoer" xfId="2" builtinId="20"/>
    <cellStyle name="Notitie 2" xfId="4" xr:uid="{00000000-0005-0000-0000-000001000000}"/>
    <cellStyle name="Standaard" xfId="0" builtinId="0"/>
    <cellStyle name="Standaard 3" xfId="3" xr:uid="{00000000-0005-0000-0000-000003000000}"/>
    <cellStyle name="Valuta" xfId="1" builtinId="4"/>
  </cellStyles>
  <dxfs count="6">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s>
  <tableStyles count="0" defaultTableStyle="TableStyleMedium2" defaultPivotStyle="PivotStyleMedium9"/>
  <colors>
    <mruColors>
      <color rgb="FFFF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56404089656165E-2"/>
          <c:y val="7.8611173603299556E-2"/>
          <c:w val="0.75169028509753277"/>
          <c:h val="0.76059721957393289"/>
        </c:manualLayout>
      </c:layout>
      <c:scatterChart>
        <c:scatterStyle val="smoothMarker"/>
        <c:varyColors val="0"/>
        <c:ser>
          <c:idx val="0"/>
          <c:order val="0"/>
          <c:tx>
            <c:strRef>
              <c:f>'Score simulatie voor Prijs'!$C$31</c:f>
              <c:strCache>
                <c:ptCount val="1"/>
                <c:pt idx="0">
                  <c:v>Score voor prijs (Y)</c:v>
                </c:pt>
              </c:strCache>
            </c:strRef>
          </c:tx>
          <c:spPr>
            <a:ln w="19050" cap="rnd">
              <a:solidFill>
                <a:schemeClr val="tx1"/>
              </a:solidFill>
              <a:round/>
            </a:ln>
            <a:effectLst/>
          </c:spPr>
          <c:marker>
            <c:symbol val="none"/>
          </c:marker>
          <c:dPt>
            <c:idx val="8"/>
            <c:marker>
              <c:symbol val="none"/>
            </c:marker>
            <c:bubble3D val="0"/>
            <c:extLst xmlns:c15="http://schemas.microsoft.com/office/drawing/2012/chart">
              <c:ext xmlns:c16="http://schemas.microsoft.com/office/drawing/2014/chart" uri="{C3380CC4-5D6E-409C-BE32-E72D297353CC}">
                <c16:uniqueId val="{00000000-D4D8-4DB0-BF13-45D3672C7E4D}"/>
              </c:ext>
            </c:extLst>
          </c:dPt>
          <c:dPt>
            <c:idx val="9"/>
            <c:marker>
              <c:symbol val="none"/>
            </c:marker>
            <c:bubble3D val="0"/>
            <c:extLst xmlns:c15="http://schemas.microsoft.com/office/drawing/2012/chart">
              <c:ext xmlns:c16="http://schemas.microsoft.com/office/drawing/2014/chart" uri="{C3380CC4-5D6E-409C-BE32-E72D297353CC}">
                <c16:uniqueId val="{00000001-D4D8-4DB0-BF13-45D3672C7E4D}"/>
              </c:ext>
            </c:extLst>
          </c:dPt>
          <c:dPt>
            <c:idx val="32"/>
            <c:marker>
              <c:symbol val="none"/>
            </c:marker>
            <c:bubble3D val="0"/>
            <c:extLst>
              <c:ext xmlns:c16="http://schemas.microsoft.com/office/drawing/2014/chart" uri="{C3380CC4-5D6E-409C-BE32-E72D297353CC}">
                <c16:uniqueId val="{00000002-D4D8-4DB0-BF13-45D3672C7E4D}"/>
              </c:ext>
            </c:extLst>
          </c:dPt>
          <c:xVal>
            <c:numRef>
              <c:f>'Score simulatie voor Prijs'!$B$32:$B$74</c:f>
              <c:numCache>
                <c:formatCode>_("€"* #,##0_);_("€"* \(#,##0\);_("€"* "-"_);_(@_)</c:formatCode>
                <c:ptCount val="43"/>
                <c:pt idx="0" formatCode="&quot;€&quot;\ #,##0.00">
                  <c:v>945000</c:v>
                </c:pt>
                <c:pt idx="1">
                  <c:v>935000</c:v>
                </c:pt>
                <c:pt idx="2">
                  <c:v>925000</c:v>
                </c:pt>
                <c:pt idx="3">
                  <c:v>915000</c:v>
                </c:pt>
                <c:pt idx="4">
                  <c:v>905000</c:v>
                </c:pt>
                <c:pt idx="5">
                  <c:v>895000</c:v>
                </c:pt>
                <c:pt idx="6">
                  <c:v>885000</c:v>
                </c:pt>
                <c:pt idx="7">
                  <c:v>875000</c:v>
                </c:pt>
                <c:pt idx="8">
                  <c:v>865000</c:v>
                </c:pt>
                <c:pt idx="9">
                  <c:v>855000</c:v>
                </c:pt>
                <c:pt idx="10">
                  <c:v>845000</c:v>
                </c:pt>
                <c:pt idx="11">
                  <c:v>835000</c:v>
                </c:pt>
                <c:pt idx="12">
                  <c:v>825000</c:v>
                </c:pt>
                <c:pt idx="13">
                  <c:v>815000</c:v>
                </c:pt>
                <c:pt idx="14">
                  <c:v>805000</c:v>
                </c:pt>
                <c:pt idx="15">
                  <c:v>800000</c:v>
                </c:pt>
                <c:pt idx="16">
                  <c:v>795000</c:v>
                </c:pt>
                <c:pt idx="17">
                  <c:v>785000</c:v>
                </c:pt>
                <c:pt idx="18">
                  <c:v>775000</c:v>
                </c:pt>
                <c:pt idx="19">
                  <c:v>765000</c:v>
                </c:pt>
                <c:pt idx="20">
                  <c:v>755000</c:v>
                </c:pt>
                <c:pt idx="21">
                  <c:v>745000</c:v>
                </c:pt>
                <c:pt idx="22">
                  <c:v>735000</c:v>
                </c:pt>
                <c:pt idx="23">
                  <c:v>725000</c:v>
                </c:pt>
                <c:pt idx="24">
                  <c:v>715000</c:v>
                </c:pt>
                <c:pt idx="25">
                  <c:v>705000</c:v>
                </c:pt>
                <c:pt idx="26">
                  <c:v>700000</c:v>
                </c:pt>
                <c:pt idx="27">
                  <c:v>695000</c:v>
                </c:pt>
                <c:pt idx="28">
                  <c:v>685000</c:v>
                </c:pt>
                <c:pt idx="29">
                  <c:v>675000</c:v>
                </c:pt>
                <c:pt idx="30">
                  <c:v>665000</c:v>
                </c:pt>
                <c:pt idx="31">
                  <c:v>655000</c:v>
                </c:pt>
                <c:pt idx="32">
                  <c:v>645000</c:v>
                </c:pt>
                <c:pt idx="33">
                  <c:v>635000</c:v>
                </c:pt>
                <c:pt idx="34">
                  <c:v>625000</c:v>
                </c:pt>
                <c:pt idx="35">
                  <c:v>615000</c:v>
                </c:pt>
                <c:pt idx="36">
                  <c:v>605000</c:v>
                </c:pt>
                <c:pt idx="37">
                  <c:v>595000</c:v>
                </c:pt>
                <c:pt idx="38">
                  <c:v>585000</c:v>
                </c:pt>
                <c:pt idx="39">
                  <c:v>575000</c:v>
                </c:pt>
                <c:pt idx="40">
                  <c:v>565000</c:v>
                </c:pt>
                <c:pt idx="41">
                  <c:v>555000</c:v>
                </c:pt>
                <c:pt idx="42" formatCode="&quot;€&quot;\ #,##0.00">
                  <c:v>551750</c:v>
                </c:pt>
              </c:numCache>
            </c:numRef>
          </c:xVal>
          <c:yVal>
            <c:numRef>
              <c:f>'Score simulatie voor Prijs'!$C$32:$C$74</c:f>
              <c:numCache>
                <c:formatCode>0.0</c:formatCode>
                <c:ptCount val="43"/>
                <c:pt idx="0">
                  <c:v>0</c:v>
                </c:pt>
                <c:pt idx="1">
                  <c:v>16.892433168443461</c:v>
                </c:pt>
                <c:pt idx="2">
                  <c:v>33.24277176227605</c:v>
                </c:pt>
                <c:pt idx="3">
                  <c:v>49.054587397531037</c:v>
                </c:pt>
                <c:pt idx="4">
                  <c:v>64.331524210766958</c:v>
                </c:pt>
                <c:pt idx="5">
                  <c:v>79.077302391262492</c:v>
                </c:pt>
                <c:pt idx="6">
                  <c:v>93.295721991361404</c:v>
                </c:pt>
                <c:pt idx="7">
                  <c:v>106.99066704572328</c:v>
                </c:pt>
                <c:pt idx="8">
                  <c:v>120.16611003467503</c:v>
                </c:pt>
                <c:pt idx="9">
                  <c:v>132.82611673209979</c:v>
                </c:pt>
                <c:pt idx="10">
                  <c:v>144.97485148451324</c:v>
                </c:pt>
                <c:pt idx="11">
                  <c:v>156.61658297539032</c:v>
                </c:pt>
                <c:pt idx="12">
                  <c:v>167.75569053768797</c:v>
                </c:pt>
                <c:pt idx="13">
                  <c:v>178.3966710882292</c:v>
                </c:pt>
                <c:pt idx="14">
                  <c:v>188.54414677062294</c:v>
                </c:pt>
                <c:pt idx="15">
                  <c:v>193.43430100979137</c:v>
                </c:pt>
                <c:pt idx="16">
                  <c:v>198.20287340929141</c:v>
                </c:pt>
                <c:pt idx="17">
                  <c:v>207.37774989675114</c:v>
                </c:pt>
                <c:pt idx="18">
                  <c:v>216.07382866057958</c:v>
                </c:pt>
                <c:pt idx="19">
                  <c:v>224.29632738688588</c:v>
                </c:pt>
                <c:pt idx="20">
                  <c:v>232.05064221548434</c:v>
                </c:pt>
                <c:pt idx="21">
                  <c:v>239.3423626709141</c:v>
                </c:pt>
                <c:pt idx="22">
                  <c:v>246.17728865656687</c:v>
                </c:pt>
                <c:pt idx="23">
                  <c:v>252.56144992153096</c:v>
                </c:pt>
                <c:pt idx="24">
                  <c:v>258.5011285186244</c:v>
                </c:pt>
                <c:pt idx="25">
                  <c:v>264.00288491808413</c:v>
                </c:pt>
                <c:pt idx="26">
                  <c:v>266.59167599896602</c:v>
                </c:pt>
                <c:pt idx="27">
                  <c:v>269.07358864033256</c:v>
                </c:pt>
                <c:pt idx="28">
                  <c:v>273.72045454725281</c:v>
                </c:pt>
                <c:pt idx="29">
                  <c:v>277.95108632209366</c:v>
                </c:pt>
                <c:pt idx="30">
                  <c:v>281.77352923387434</c:v>
                </c:pt>
                <c:pt idx="31">
                  <c:v>285.1963351230375</c:v>
                </c:pt>
                <c:pt idx="32">
                  <c:v>288.22864383306927</c:v>
                </c:pt>
                <c:pt idx="33">
                  <c:v>290.88028735623197</c:v>
                </c:pt>
                <c:pt idx="34">
                  <c:v>293.16192634171784</c:v>
                </c:pt>
                <c:pt idx="35">
                  <c:v>295.0852344948907</c:v>
                </c:pt>
                <c:pt idx="36">
                  <c:v>296.66315728294501</c:v>
                </c:pt>
                <c:pt idx="37">
                  <c:v>297.91029317630097</c:v>
                </c:pt>
                <c:pt idx="38">
                  <c:v>298.84349418442719</c:v>
                </c:pt>
                <c:pt idx="39">
                  <c:v>299.48290747103277</c:v>
                </c:pt>
                <c:pt idx="40">
                  <c:v>299.85408419500493</c:v>
                </c:pt>
                <c:pt idx="41">
                  <c:v>299.99382191084123</c:v>
                </c:pt>
                <c:pt idx="42">
                  <c:v>300</c:v>
                </c:pt>
              </c:numCache>
            </c:numRef>
          </c:yVal>
          <c:smooth val="0"/>
          <c:extLst xmlns:c15="http://schemas.microsoft.com/office/drawing/2012/chart">
            <c:ext xmlns:c16="http://schemas.microsoft.com/office/drawing/2014/chart" uri="{C3380CC4-5D6E-409C-BE32-E72D297353CC}">
              <c16:uniqueId val="{00000003-D4D8-4DB0-BF13-45D3672C7E4D}"/>
            </c:ext>
          </c:extLst>
        </c:ser>
        <c:ser>
          <c:idx val="1"/>
          <c:order val="1"/>
          <c:tx>
            <c:strRef>
              <c:f>'Score simulatie voor Prijs'!$E$31</c:f>
              <c:strCache>
                <c:ptCount val="1"/>
                <c:pt idx="0">
                  <c:v>Uw inschrijfprijs</c:v>
                </c:pt>
              </c:strCache>
            </c:strRef>
          </c:tx>
          <c:spPr>
            <a:ln w="9525" cap="rnd">
              <a:noFill/>
              <a:round/>
            </a:ln>
            <a:effectLst/>
          </c:spPr>
          <c:marker>
            <c:symbol val="diamond"/>
            <c:size val="9"/>
            <c:spPr>
              <a:solidFill>
                <a:schemeClr val="bg1"/>
              </a:solidFill>
              <a:ln w="15875">
                <a:solidFill>
                  <a:srgbClr val="00B050"/>
                </a:solidFill>
                <a:round/>
              </a:ln>
              <a:effectLst/>
            </c:spPr>
          </c:marker>
          <c:xVal>
            <c:numRef>
              <c:f>'Score simulatie voor Prijs'!$E$32</c:f>
              <c:numCache>
                <c:formatCode>"€"\ #,##0.00</c:formatCode>
                <c:ptCount val="1"/>
                <c:pt idx="0">
                  <c:v>0</c:v>
                </c:pt>
              </c:numCache>
            </c:numRef>
          </c:xVal>
          <c:yVal>
            <c:numRef>
              <c:f>'Score simulatie voor Prijs'!$F$32</c:f>
              <c:numCache>
                <c:formatCode>0.0</c:formatCode>
                <c:ptCount val="1"/>
                <c:pt idx="0">
                  <c:v>300</c:v>
                </c:pt>
              </c:numCache>
            </c:numRef>
          </c:yVal>
          <c:smooth val="1"/>
          <c:extLst>
            <c:ext xmlns:c16="http://schemas.microsoft.com/office/drawing/2014/chart" uri="{C3380CC4-5D6E-409C-BE32-E72D297353CC}">
              <c16:uniqueId val="{00000003-F599-4E76-B690-1909B7858EEE}"/>
            </c:ext>
          </c:extLst>
        </c:ser>
        <c:ser>
          <c:idx val="2"/>
          <c:order val="2"/>
          <c:tx>
            <c:strRef>
              <c:f>'Score simulatie voor Prijs'!$E$34</c:f>
              <c:strCache>
                <c:ptCount val="1"/>
                <c:pt idx="0">
                  <c:v>Reële raming van de opdracht</c:v>
                </c:pt>
              </c:strCache>
            </c:strRef>
          </c:tx>
          <c:spPr>
            <a:ln w="9525" cap="rnd">
              <a:noFill/>
              <a:round/>
            </a:ln>
            <a:effectLst/>
          </c:spPr>
          <c:marker>
            <c:symbol val="circle"/>
            <c:size val="8"/>
            <c:spPr>
              <a:solidFill>
                <a:schemeClr val="bg1"/>
              </a:solidFill>
              <a:ln w="15875">
                <a:solidFill>
                  <a:srgbClr val="0070C0"/>
                </a:solidFill>
                <a:round/>
              </a:ln>
              <a:effectLst/>
            </c:spPr>
          </c:marker>
          <c:xVal>
            <c:numRef>
              <c:f>'Score simulatie voor Prijs'!$E$35</c:f>
              <c:numCache>
                <c:formatCode>"€"\ #,##0.00</c:formatCode>
                <c:ptCount val="1"/>
                <c:pt idx="0">
                  <c:v>748375</c:v>
                </c:pt>
              </c:numCache>
            </c:numRef>
          </c:xVal>
          <c:yVal>
            <c:numRef>
              <c:f>'Score simulatie voor Prijs'!$F$35</c:f>
              <c:numCache>
                <c:formatCode>0.0</c:formatCode>
                <c:ptCount val="1"/>
                <c:pt idx="0">
                  <c:v>236.9327688559714</c:v>
                </c:pt>
              </c:numCache>
            </c:numRef>
          </c:yVal>
          <c:smooth val="1"/>
          <c:extLst>
            <c:ext xmlns:c16="http://schemas.microsoft.com/office/drawing/2014/chart" uri="{C3380CC4-5D6E-409C-BE32-E72D297353CC}">
              <c16:uniqueId val="{00000005-F599-4E76-B690-1909B7858EEE}"/>
            </c:ext>
          </c:extLst>
        </c:ser>
        <c:dLbls>
          <c:showLegendKey val="0"/>
          <c:showVal val="0"/>
          <c:showCatName val="0"/>
          <c:showSerName val="0"/>
          <c:showPercent val="0"/>
          <c:showBubbleSize val="0"/>
        </c:dLbls>
        <c:axId val="505748776"/>
        <c:axId val="505746424"/>
        <c:extLst/>
      </c:scatterChart>
      <c:valAx>
        <c:axId val="505748776"/>
        <c:scaling>
          <c:orientation val="minMax"/>
          <c:max val="1000000"/>
          <c:min val="47500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bg1">
                  <a:lumMod val="65000"/>
                </a:schemeClr>
              </a:solidFill>
              <a:round/>
            </a:ln>
            <a:effectLst/>
          </c:spPr>
        </c:minorGridlines>
        <c:title>
          <c:tx>
            <c:rich>
              <a:bodyPr rot="0" spcFirstLastPara="1" vertOverflow="ellipsis" vert="horz" wrap="square" anchor="ctr" anchorCtr="1"/>
              <a:lstStyle/>
              <a:p>
                <a:pPr>
                  <a:defRPr sz="900" b="1" i="0" u="none" strike="noStrike" kern="1200" baseline="0">
                    <a:solidFill>
                      <a:sysClr val="windowText" lastClr="000000"/>
                    </a:solidFill>
                    <a:latin typeface="Verdana" panose="020B0604030504040204" pitchFamily="34" charset="0"/>
                    <a:ea typeface="Verdana" panose="020B0604030504040204" pitchFamily="34" charset="0"/>
                    <a:cs typeface="Vani" panose="02040502050405020303" pitchFamily="18" charset="0"/>
                  </a:defRPr>
                </a:pPr>
                <a:r>
                  <a:rPr lang="nl-NL"/>
                  <a:t>Inschrijfprijs (X)</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Verdana" panose="020B0604030504040204" pitchFamily="34" charset="0"/>
                  <a:ea typeface="Verdana" panose="020B0604030504040204" pitchFamily="34" charset="0"/>
                  <a:cs typeface="Vani" panose="02040502050405020303" pitchFamily="18" charset="0"/>
                </a:defRPr>
              </a:pPr>
              <a:endParaRPr lang="nl-NL"/>
            </a:p>
          </c:txPr>
        </c:title>
        <c:numFmt formatCode="&quot;€&quot;\ #,##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Vani" panose="02040502050405020303" pitchFamily="18" charset="0"/>
              </a:defRPr>
            </a:pPr>
            <a:endParaRPr lang="nl-NL"/>
          </a:p>
        </c:txPr>
        <c:crossAx val="505746424"/>
        <c:crossesAt val="0"/>
        <c:crossBetween val="midCat"/>
        <c:majorUnit val="100000"/>
        <c:minorUnit val="25000"/>
      </c:valAx>
      <c:valAx>
        <c:axId val="505746424"/>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Verdana" panose="020B0604030504040204" pitchFamily="34" charset="0"/>
                    <a:ea typeface="Verdana" panose="020B0604030504040204" pitchFamily="34" charset="0"/>
                    <a:cs typeface="Vani" panose="02040502050405020303" pitchFamily="18" charset="0"/>
                  </a:defRPr>
                </a:pPr>
                <a:r>
                  <a:rPr lang="nl-NL"/>
                  <a:t>Punten (Y)</a:t>
                </a:r>
              </a:p>
            </c:rich>
          </c:tx>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Verdana" panose="020B0604030504040204" pitchFamily="34" charset="0"/>
                  <a:ea typeface="Verdana" panose="020B0604030504040204" pitchFamily="34" charset="0"/>
                  <a:cs typeface="Vani" panose="02040502050405020303" pitchFamily="18" charset="0"/>
                </a:defRPr>
              </a:pPr>
              <a:endParaRPr lang="nl-NL"/>
            </a:p>
          </c:txPr>
        </c:title>
        <c:numFmt formatCode="#,##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Vani" panose="02040502050405020303" pitchFamily="18" charset="0"/>
              </a:defRPr>
            </a:pPr>
            <a:endParaRPr lang="nl-NL"/>
          </a:p>
        </c:txPr>
        <c:crossAx val="505748776"/>
        <c:crosses val="autoZero"/>
        <c:crossBetween val="midCat"/>
      </c:valAx>
      <c:spPr>
        <a:pattFill prst="ltDnDiag">
          <a:fgClr>
            <a:schemeClr val="dk1">
              <a:lumMod val="15000"/>
              <a:lumOff val="85000"/>
            </a:schemeClr>
          </a:fgClr>
          <a:bgClr>
            <a:schemeClr val="lt1"/>
          </a:bgClr>
        </a:pattFill>
        <a:ln w="12700">
          <a:solidFill>
            <a:schemeClr val="tx1"/>
          </a:solidFill>
        </a:ln>
        <a:effectLst/>
      </c:spPr>
    </c:plotArea>
    <c:legend>
      <c:legendPos val="r"/>
      <c:legendEntry>
        <c:idx val="0"/>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Vani" panose="02040502050405020303" pitchFamily="18" charset="0"/>
              </a:defRPr>
            </a:pPr>
            <a:endParaRPr lang="nl-NL"/>
          </a:p>
        </c:txPr>
      </c:legendEntry>
      <c:legendEntry>
        <c:idx val="1"/>
        <c:txPr>
          <a:bodyPr rot="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Vani" panose="02040502050405020303" pitchFamily="18" charset="0"/>
              </a:defRPr>
            </a:pPr>
            <a:endParaRPr lang="nl-NL"/>
          </a:p>
        </c:txPr>
      </c:legendEntry>
      <c:legendEntry>
        <c:idx val="2"/>
        <c:txPr>
          <a:bodyPr rot="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Vani" panose="02040502050405020303" pitchFamily="18" charset="0"/>
              </a:defRPr>
            </a:pPr>
            <a:endParaRPr lang="nl-NL"/>
          </a:p>
        </c:txPr>
      </c:legendEntry>
      <c:layout>
        <c:manualLayout>
          <c:xMode val="edge"/>
          <c:yMode val="edge"/>
          <c:x val="0.82764825921896434"/>
          <c:y val="0.29646025749855853"/>
          <c:w val="0.1723517407810356"/>
          <c:h val="0.3599707251262772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Vani" panose="02040502050405020303" pitchFamily="18" charset="0"/>
            </a:defRPr>
          </a:pPr>
          <a:endParaRPr lang="nl-NL"/>
        </a:p>
      </c:txPr>
    </c:legend>
    <c:plotVisOnly val="1"/>
    <c:dispBlanksAs val="gap"/>
    <c:showDLblsOverMax val="0"/>
  </c:chart>
  <c:spPr>
    <a:noFill/>
    <a:ln w="9525" cap="flat" cmpd="sng" algn="ctr">
      <a:noFill/>
      <a:round/>
    </a:ln>
    <a:effectLst/>
  </c:spPr>
  <c:txPr>
    <a:bodyPr/>
    <a:lstStyle/>
    <a:p>
      <a:pPr>
        <a:defRPr sz="900">
          <a:solidFill>
            <a:sysClr val="windowText" lastClr="000000"/>
          </a:solidFill>
          <a:latin typeface="Verdana" panose="020B0604030504040204" pitchFamily="34" charset="0"/>
          <a:ea typeface="Verdana" panose="020B0604030504040204" pitchFamily="34" charset="0"/>
          <a:cs typeface="Vani" panose="02040502050405020303" pitchFamily="18" charset="0"/>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56404089656165E-2"/>
          <c:y val="7.8611173603299556E-2"/>
          <c:w val="0.75887062234375502"/>
          <c:h val="0.70182047244094681"/>
        </c:manualLayout>
      </c:layout>
      <c:scatterChart>
        <c:scatterStyle val="smoothMarker"/>
        <c:varyColors val="0"/>
        <c:ser>
          <c:idx val="0"/>
          <c:order val="0"/>
          <c:spPr>
            <a:ln w="19050" cap="rnd">
              <a:solidFill>
                <a:schemeClr val="tx1"/>
              </a:solidFill>
              <a:round/>
            </a:ln>
            <a:effectLst/>
          </c:spPr>
          <c:marker>
            <c:symbol val="none"/>
          </c:marker>
          <c:dPt>
            <c:idx val="8"/>
            <c:marker>
              <c:symbol val="none"/>
            </c:marker>
            <c:bubble3D val="0"/>
            <c:extLst xmlns:c15="http://schemas.microsoft.com/office/drawing/2012/chart">
              <c:ext xmlns:c16="http://schemas.microsoft.com/office/drawing/2014/chart" uri="{C3380CC4-5D6E-409C-BE32-E72D297353CC}">
                <c16:uniqueId val="{00000000-42F2-401B-A19E-6A43EDB48D56}"/>
              </c:ext>
            </c:extLst>
          </c:dPt>
          <c:dPt>
            <c:idx val="9"/>
            <c:marker>
              <c:symbol val="none"/>
            </c:marker>
            <c:bubble3D val="0"/>
            <c:extLst xmlns:c15="http://schemas.microsoft.com/office/drawing/2012/chart">
              <c:ext xmlns:c16="http://schemas.microsoft.com/office/drawing/2014/chart" uri="{C3380CC4-5D6E-409C-BE32-E72D297353CC}">
                <c16:uniqueId val="{00000001-42F2-401B-A19E-6A43EDB48D56}"/>
              </c:ext>
            </c:extLst>
          </c:dPt>
          <c:dPt>
            <c:idx val="32"/>
            <c:marker>
              <c:symbol val="none"/>
            </c:marker>
            <c:bubble3D val="0"/>
            <c:extLst>
              <c:ext xmlns:c16="http://schemas.microsoft.com/office/drawing/2014/chart" uri="{C3380CC4-5D6E-409C-BE32-E72D297353CC}">
                <c16:uniqueId val="{00000002-42F2-401B-A19E-6A43EDB48D56}"/>
              </c:ext>
            </c:extLst>
          </c:dPt>
          <c:xVal>
            <c:numRef>
              <c:f>#REF!</c:f>
            </c:numRef>
          </c:xVal>
          <c:yVal>
            <c:numRef>
              <c:f>#REF!</c:f>
              <c:numCache>
                <c:formatCode>General</c:formatCode>
                <c:ptCount val="1"/>
                <c:pt idx="0">
                  <c:v>1</c:v>
                </c:pt>
              </c:numCache>
            </c:numRef>
          </c:yVal>
          <c:smooth val="0"/>
          <c:extLst xmlns:c15="http://schemas.microsoft.com/office/drawing/2012/chart">
            <c:ext xmlns:c16="http://schemas.microsoft.com/office/drawing/2014/chart" uri="{C3380CC4-5D6E-409C-BE32-E72D297353CC}">
              <c16:uniqueId val="{00000003-42F2-401B-A19E-6A43EDB48D56}"/>
            </c:ext>
          </c:extLst>
        </c:ser>
        <c:ser>
          <c:idx val="1"/>
          <c:order val="1"/>
          <c:spPr>
            <a:ln w="9525" cap="rnd">
              <a:solidFill>
                <a:schemeClr val="accent2">
                  <a:alpha val="50000"/>
                </a:schemeClr>
              </a:solidFill>
              <a:round/>
            </a:ln>
            <a:effectLst/>
          </c:spPr>
          <c:marker>
            <c:symbol val="none"/>
          </c:marker>
          <c:xVal>
            <c:numRef>
              <c:f>#REF!</c:f>
            </c:numRef>
          </c:xVal>
          <c:yVal>
            <c:numRef>
              <c:f>#REF!</c:f>
              <c:numCache>
                <c:formatCode>General</c:formatCode>
                <c:ptCount val="1"/>
                <c:pt idx="0">
                  <c:v>1</c:v>
                </c:pt>
              </c:numCache>
            </c:numRef>
          </c:yVal>
          <c:smooth val="1"/>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4-42F2-401B-A19E-6A43EDB48D56}"/>
            </c:ext>
          </c:extLst>
        </c:ser>
        <c:dLbls>
          <c:showLegendKey val="0"/>
          <c:showVal val="0"/>
          <c:showCatName val="0"/>
          <c:showSerName val="0"/>
          <c:showPercent val="0"/>
          <c:showBubbleSize val="0"/>
        </c:dLbls>
        <c:axId val="505748776"/>
        <c:axId val="505746424"/>
        <c:extLst/>
      </c:scatterChart>
      <c:valAx>
        <c:axId val="505748776"/>
        <c:scaling>
          <c:orientation val="minMax"/>
          <c:max val="1000000"/>
          <c:min val="35000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dk1">
                  <a:lumMod val="15000"/>
                  <a:lumOff val="85000"/>
                </a:schemeClr>
              </a:solidFill>
              <a:round/>
            </a:ln>
            <a:effectLst/>
          </c:spPr>
        </c:minorGridlines>
        <c:title>
          <c:tx>
            <c:rich>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Inschrijfprijs (X)</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quot;€&quot;\ #,##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505746424"/>
        <c:crossesAt val="0"/>
        <c:crossBetween val="midCat"/>
        <c:minorUnit val="25000"/>
      </c:valAx>
      <c:valAx>
        <c:axId val="505746424"/>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Punten (Y)</a:t>
                </a:r>
              </a:p>
            </c:rich>
          </c:tx>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505748776"/>
        <c:crosses val="autoZero"/>
        <c:crossBetween val="midCat"/>
      </c:valAx>
      <c:spPr>
        <a:pattFill prst="ltDnDiag">
          <a:fgClr>
            <a:schemeClr val="dk1">
              <a:lumMod val="15000"/>
              <a:lumOff val="85000"/>
            </a:schemeClr>
          </a:fgClr>
          <a:bgClr>
            <a:schemeClr val="lt1"/>
          </a:bgClr>
        </a:pattFill>
        <a:ln w="12700">
          <a:solidFill>
            <a:schemeClr val="tx1"/>
          </a:solidFill>
        </a:ln>
        <a:effectLst/>
      </c:spPr>
    </c:plotArea>
    <c:plotVisOnly val="1"/>
    <c:dispBlanksAs val="gap"/>
    <c:showDLblsOverMax val="0"/>
  </c:chart>
  <c:spPr>
    <a:solidFill>
      <a:schemeClr val="bg1">
        <a:lumMod val="95000"/>
      </a:schemeClr>
    </a:solidFill>
    <a:ln w="9525" cap="flat" cmpd="sng" algn="ctr">
      <a:noFill/>
      <a:round/>
    </a:ln>
    <a:effectLst/>
  </c:spPr>
  <c:txPr>
    <a:bodyPr/>
    <a:lstStyle/>
    <a:p>
      <a:pPr>
        <a:defRPr>
          <a:solidFill>
            <a:sysClr val="windowText" lastClr="000000"/>
          </a:solidFill>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spPr>
            <a:ln>
              <a:solidFill>
                <a:schemeClr val="tx1"/>
              </a:solidFill>
            </a:ln>
          </c:spPr>
          <c:marker>
            <c:symbol val="none"/>
          </c:marker>
          <c:dPt>
            <c:idx val="8"/>
            <c:bubble3D val="0"/>
            <c:extLst>
              <c:ext xmlns:c16="http://schemas.microsoft.com/office/drawing/2014/chart" uri="{C3380CC4-5D6E-409C-BE32-E72D297353CC}">
                <c16:uniqueId val="{00000000-7C3B-4231-A2DC-FDB17C16B5E7}"/>
              </c:ext>
            </c:extLst>
          </c:dPt>
          <c:dPt>
            <c:idx val="9"/>
            <c:bubble3D val="0"/>
            <c:extLst>
              <c:ext xmlns:c16="http://schemas.microsoft.com/office/drawing/2014/chart" uri="{C3380CC4-5D6E-409C-BE32-E72D297353CC}">
                <c16:uniqueId val="{00000001-7C3B-4231-A2DC-FDB17C16B5E7}"/>
              </c:ext>
            </c:extLst>
          </c:dPt>
          <c:dLbls>
            <c:delete val="1"/>
          </c:dLbls>
          <c:xVal>
            <c:numLit>
              <c:formatCode>General</c:formatCode>
              <c:ptCount val="15"/>
              <c:pt idx="0">
                <c:v>1625000</c:v>
              </c:pt>
              <c:pt idx="1">
                <c:v>1592500</c:v>
              </c:pt>
              <c:pt idx="2">
                <c:v>1576250</c:v>
              </c:pt>
              <c:pt idx="3">
                <c:v>1527500</c:v>
              </c:pt>
              <c:pt idx="4">
                <c:v>1430000</c:v>
              </c:pt>
              <c:pt idx="5">
                <c:v>1332500</c:v>
              </c:pt>
              <c:pt idx="6">
                <c:v>1235000</c:v>
              </c:pt>
              <c:pt idx="7">
                <c:v>1137500</c:v>
              </c:pt>
              <c:pt idx="8">
                <c:v>1040000</c:v>
              </c:pt>
              <c:pt idx="9">
                <c:v>942500</c:v>
              </c:pt>
              <c:pt idx="10">
                <c:v>845000</c:v>
              </c:pt>
              <c:pt idx="11">
                <c:v>747500</c:v>
              </c:pt>
              <c:pt idx="12">
                <c:v>698750</c:v>
              </c:pt>
              <c:pt idx="13">
                <c:v>650000</c:v>
              </c:pt>
              <c:pt idx="14">
                <c:v>650000</c:v>
              </c:pt>
            </c:numLit>
          </c:xVal>
          <c:yVal>
            <c:numLit>
              <c:formatCode>General</c:formatCode>
              <c:ptCount val="15"/>
              <c:pt idx="0">
                <c:v>0</c:v>
              </c:pt>
              <c:pt idx="1">
                <c:v>13.111111111111086</c:v>
              </c:pt>
              <c:pt idx="2">
                <c:v>19.5</c:v>
              </c:pt>
              <c:pt idx="3">
                <c:v>38</c:v>
              </c:pt>
              <c:pt idx="4">
                <c:v>72</c:v>
              </c:pt>
              <c:pt idx="5">
                <c:v>102</c:v>
              </c:pt>
              <c:pt idx="6">
                <c:v>128</c:v>
              </c:pt>
              <c:pt idx="7">
                <c:v>150</c:v>
              </c:pt>
              <c:pt idx="8">
                <c:v>168</c:v>
              </c:pt>
              <c:pt idx="9">
                <c:v>182</c:v>
              </c:pt>
              <c:pt idx="10">
                <c:v>192</c:v>
              </c:pt>
              <c:pt idx="11">
                <c:v>198</c:v>
              </c:pt>
              <c:pt idx="12">
                <c:v>199.5</c:v>
              </c:pt>
              <c:pt idx="13">
                <c:v>200</c:v>
              </c:pt>
              <c:pt idx="14">
                <c:v>200</c:v>
              </c:pt>
            </c:numLit>
          </c:yVal>
          <c:smooth val="1"/>
          <c:extLst>
            <c:ext xmlns:c16="http://schemas.microsoft.com/office/drawing/2014/chart" uri="{C3380CC4-5D6E-409C-BE32-E72D297353CC}">
              <c16:uniqueId val="{00000002-7C3B-4231-A2DC-FDB17C16B5E7}"/>
            </c:ext>
          </c:extLst>
        </c:ser>
        <c:dLbls>
          <c:dLblPos val="r"/>
          <c:showLegendKey val="0"/>
          <c:showVal val="1"/>
          <c:showCatName val="0"/>
          <c:showSerName val="0"/>
          <c:showPercent val="0"/>
          <c:showBubbleSize val="0"/>
        </c:dLbls>
        <c:axId val="94202264"/>
        <c:axId val="94199912"/>
      </c:scatterChart>
      <c:valAx>
        <c:axId val="94202264"/>
        <c:scaling>
          <c:orientation val="minMax"/>
          <c:max val="1750000.0000000002"/>
          <c:min val="500000"/>
        </c:scaling>
        <c:delete val="0"/>
        <c:axPos val="b"/>
        <c:majorGridlines/>
        <c:minorGridlines/>
        <c:title>
          <c:tx>
            <c:rich>
              <a:bodyPr/>
              <a:lstStyle/>
              <a:p>
                <a:pPr>
                  <a:defRPr sz="1100" b="1"/>
                </a:pPr>
                <a:r>
                  <a:rPr lang="nl-NL" sz="1100" b="1"/>
                  <a:t>Prijs</a:t>
                </a:r>
              </a:p>
            </c:rich>
          </c:tx>
          <c:overlay val="0"/>
        </c:title>
        <c:numFmt formatCode="&quot;€&quot;\ #,##0" sourceLinked="0"/>
        <c:majorTickMark val="cross"/>
        <c:minorTickMark val="none"/>
        <c:tickLblPos val="nextTo"/>
        <c:spPr>
          <a:ln/>
        </c:spPr>
        <c:txPr>
          <a:bodyPr rot="0" vert="horz"/>
          <a:lstStyle/>
          <a:p>
            <a:pPr>
              <a:defRPr sz="1050" b="0" i="0" u="none" strike="noStrike" baseline="0">
                <a:solidFill>
                  <a:srgbClr val="000000"/>
                </a:solidFill>
                <a:latin typeface="Calibri"/>
                <a:ea typeface="Calibri"/>
                <a:cs typeface="Calibri"/>
              </a:defRPr>
            </a:pPr>
            <a:endParaRPr lang="nl-NL"/>
          </a:p>
        </c:txPr>
        <c:crossAx val="94199912"/>
        <c:crossesAt val="0"/>
        <c:crossBetween val="midCat"/>
        <c:majorUnit val="250000"/>
        <c:minorUnit val="50000"/>
      </c:valAx>
      <c:valAx>
        <c:axId val="94199912"/>
        <c:scaling>
          <c:orientation val="minMax"/>
          <c:min val="0"/>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94202264"/>
        <c:crosses val="autoZero"/>
        <c:crossBetween val="midCat"/>
        <c:majorUnit val="20"/>
      </c:valAx>
      <c:spPr>
        <a:solidFill>
          <a:schemeClr val="bg1">
            <a:lumMod val="95000"/>
          </a:schemeClr>
        </a:solidFill>
      </c:spPr>
    </c:plotArea>
    <c:plotVisOnly val="1"/>
    <c:dispBlanksAs val="gap"/>
    <c:showDLblsOverMax val="0"/>
  </c:chart>
  <c:spPr>
    <a:solidFill>
      <a:schemeClr val="lt1"/>
    </a:solidFill>
    <a:ln w="25400" cap="flat" cmpd="sng" algn="ctr">
      <a:no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56404089656165E-2"/>
          <c:y val="7.8611173603299556E-2"/>
          <c:w val="0.75887062234375502"/>
          <c:h val="0.70182047244094681"/>
        </c:manualLayout>
      </c:layout>
      <c:scatterChart>
        <c:scatterStyle val="smoothMarker"/>
        <c:varyColors val="0"/>
        <c:ser>
          <c:idx val="0"/>
          <c:order val="0"/>
          <c:spPr>
            <a:ln w="19050" cap="rnd">
              <a:solidFill>
                <a:schemeClr val="tx1"/>
              </a:solidFill>
              <a:round/>
            </a:ln>
            <a:effectLst/>
          </c:spPr>
          <c:marker>
            <c:symbol val="none"/>
          </c:marker>
          <c:dPt>
            <c:idx val="8"/>
            <c:marker>
              <c:symbol val="none"/>
            </c:marker>
            <c:bubble3D val="0"/>
            <c:extLst xmlns:c15="http://schemas.microsoft.com/office/drawing/2012/chart">
              <c:ext xmlns:c16="http://schemas.microsoft.com/office/drawing/2014/chart" uri="{C3380CC4-5D6E-409C-BE32-E72D297353CC}">
                <c16:uniqueId val="{00000000-3F60-4350-BF02-05F14AF71E35}"/>
              </c:ext>
            </c:extLst>
          </c:dPt>
          <c:dPt>
            <c:idx val="9"/>
            <c:marker>
              <c:symbol val="none"/>
            </c:marker>
            <c:bubble3D val="0"/>
            <c:extLst xmlns:c15="http://schemas.microsoft.com/office/drawing/2012/chart">
              <c:ext xmlns:c16="http://schemas.microsoft.com/office/drawing/2014/chart" uri="{C3380CC4-5D6E-409C-BE32-E72D297353CC}">
                <c16:uniqueId val="{00000001-3F60-4350-BF02-05F14AF71E35}"/>
              </c:ext>
            </c:extLst>
          </c:dPt>
          <c:dPt>
            <c:idx val="32"/>
            <c:marker>
              <c:symbol val="none"/>
            </c:marker>
            <c:bubble3D val="0"/>
            <c:extLst>
              <c:ext xmlns:c16="http://schemas.microsoft.com/office/drawing/2014/chart" uri="{C3380CC4-5D6E-409C-BE32-E72D297353CC}">
                <c16:uniqueId val="{00000002-3F60-4350-BF02-05F14AF71E35}"/>
              </c:ext>
            </c:extLst>
          </c:dPt>
          <c:xVal>
            <c:numRef>
              <c:f>#REF!</c:f>
            </c:numRef>
          </c:xVal>
          <c:yVal>
            <c:numRef>
              <c:f>#REF!</c:f>
              <c:numCache>
                <c:formatCode>General</c:formatCode>
                <c:ptCount val="1"/>
                <c:pt idx="0">
                  <c:v>1</c:v>
                </c:pt>
              </c:numCache>
            </c:numRef>
          </c:yVal>
          <c:smooth val="0"/>
          <c:extLst xmlns:c15="http://schemas.microsoft.com/office/drawing/2012/char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3-3F60-4350-BF02-05F14AF71E35}"/>
            </c:ext>
          </c:extLst>
        </c:ser>
        <c:ser>
          <c:idx val="1"/>
          <c:order val="1"/>
          <c:spPr>
            <a:ln w="25400" cap="rnd">
              <a:noFill/>
              <a:round/>
            </a:ln>
            <a:effectLst/>
          </c:spPr>
          <c:marker>
            <c:symbol val="diamond"/>
            <c:size val="7"/>
            <c:spPr>
              <a:solidFill>
                <a:schemeClr val="lt1"/>
              </a:solidFill>
              <a:ln w="15875">
                <a:solidFill>
                  <a:srgbClr val="00B050"/>
                </a:solidFill>
                <a:round/>
              </a:ln>
              <a:effectLst/>
            </c:spPr>
          </c:marker>
          <c:xVal>
            <c:numRef>
              <c:f>#REF!</c:f>
            </c:numRef>
          </c:xVal>
          <c:yVal>
            <c:numRef>
              <c:f>#REF!</c:f>
              <c:numCache>
                <c:formatCode>General</c:formatCode>
                <c:ptCount val="1"/>
                <c:pt idx="0">
                  <c:v>1</c:v>
                </c:pt>
              </c:numCache>
            </c:numRef>
          </c:yVal>
          <c:smooth val="1"/>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4-3F60-4350-BF02-05F14AF71E35}"/>
            </c:ext>
          </c:extLst>
        </c:ser>
        <c:dLbls>
          <c:showLegendKey val="0"/>
          <c:showVal val="0"/>
          <c:showCatName val="0"/>
          <c:showSerName val="0"/>
          <c:showPercent val="0"/>
          <c:showBubbleSize val="0"/>
        </c:dLbls>
        <c:axId val="505748776"/>
        <c:axId val="505746424"/>
        <c:extLst/>
      </c:scatterChart>
      <c:valAx>
        <c:axId val="505748776"/>
        <c:scaling>
          <c:orientation val="minMax"/>
          <c:max val="1000000"/>
          <c:min val="35000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dk1">
                  <a:lumMod val="15000"/>
                  <a:lumOff val="85000"/>
                </a:schemeClr>
              </a:solidFill>
              <a:round/>
            </a:ln>
            <a:effectLst/>
          </c:spPr>
        </c:minorGridlines>
        <c:title>
          <c:tx>
            <c:rich>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Inschrijfprijs (X)</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quot;€&quot;\ #,##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505746424"/>
        <c:crossesAt val="0"/>
        <c:crossBetween val="midCat"/>
        <c:minorUnit val="25000"/>
      </c:valAx>
      <c:valAx>
        <c:axId val="505746424"/>
        <c:scaling>
          <c:orientation val="minMax"/>
        </c:scaling>
        <c:delete val="0"/>
        <c:axPos val="l"/>
        <c:majorGridlines>
          <c:spPr>
            <a:ln w="9525" cap="flat" cmpd="sng" algn="ctr">
              <a:solidFill>
                <a:schemeClr val="dk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nl-NL"/>
                  <a:t>Punten (Y)</a:t>
                </a:r>
              </a:p>
            </c:rich>
          </c:tx>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nl-NL"/>
            </a:p>
          </c:txPr>
        </c:title>
        <c:numFmt formatCode="#,##0" sourceLinked="0"/>
        <c:majorTickMark val="none"/>
        <c:minorTickMark val="none"/>
        <c:tickLblPos val="nextTo"/>
        <c:spPr>
          <a:noFill/>
          <a:ln w="9525" cap="flat" cmpd="sng" algn="ctr">
            <a:solidFill>
              <a:schemeClr val="dk1">
                <a:lumMod val="15000"/>
                <a:lumOff val="85000"/>
                <a:alpha val="54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505748776"/>
        <c:crosses val="autoZero"/>
        <c:crossBetween val="midCat"/>
      </c:valAx>
      <c:spPr>
        <a:pattFill prst="ltDnDiag">
          <a:fgClr>
            <a:schemeClr val="dk1">
              <a:lumMod val="15000"/>
              <a:lumOff val="85000"/>
            </a:schemeClr>
          </a:fgClr>
          <a:bgClr>
            <a:schemeClr val="lt1"/>
          </a:bgClr>
        </a:pattFill>
        <a:ln w="12700">
          <a:solidFill>
            <a:schemeClr val="tx1"/>
          </a:solidFill>
        </a:ln>
        <a:effectLst/>
      </c:spPr>
    </c:plotArea>
    <c:legend>
      <c:legendPos val="b"/>
      <c:layout>
        <c:manualLayout>
          <c:xMode val="edge"/>
          <c:yMode val="edge"/>
          <c:x val="0.8395292909302704"/>
          <c:y val="0.29256239520822869"/>
          <c:w val="0.15398743360649952"/>
          <c:h val="0.344477014965817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showDLblsOverMax val="0"/>
  </c:chart>
  <c:spPr>
    <a:solidFill>
      <a:schemeClr val="bg1">
        <a:lumMod val="95000"/>
      </a:schemeClr>
    </a:solidFill>
    <a:ln w="9525" cap="flat" cmpd="sng" algn="ctr">
      <a:noFill/>
      <a:round/>
    </a:ln>
    <a:effectLst/>
  </c:spPr>
  <c:txPr>
    <a:bodyPr/>
    <a:lstStyle/>
    <a:p>
      <a:pPr>
        <a:defRPr>
          <a:solidFill>
            <a:sysClr val="windowText" lastClr="000000"/>
          </a:solidFill>
        </a:defRPr>
      </a:pPr>
      <a:endParaRPr lang="nl-NL"/>
    </a:p>
  </c:txPr>
  <c:printSettings>
    <c:headerFooter/>
    <c:pageMargins b="0.75000000000000955" l="0.70000000000000062" r="0.70000000000000062" t="0.750000000000009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0">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tx1"/>
    </cs:fontRef>
    <cs:spPr>
      <a:ln w="9525" cap="rnd">
        <a:solidFill>
          <a:schemeClr val="phClr">
            <a:alpha val="50000"/>
          </a:scheme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15000"/>
            <a:lumOff val="8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xml><?xml version="1.0" encoding="utf-8"?>
<cs:chartStyle xmlns:cs="http://schemas.microsoft.com/office/drawing/2012/chartStyle" xmlns:a="http://schemas.openxmlformats.org/drawingml/2006/main" id="250">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tx1"/>
    </cs:fontRef>
    <cs:spPr>
      <a:ln w="9525" cap="rnd">
        <a:solidFill>
          <a:schemeClr val="phClr">
            <a:alpha val="50000"/>
          </a:scheme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15000"/>
            <a:lumOff val="8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250">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tx1"/>
    </cs:fontRef>
    <cs:spPr>
      <a:ln w="9525" cap="rnd">
        <a:solidFill>
          <a:schemeClr val="phClr">
            <a:alpha val="50000"/>
          </a:scheme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15000"/>
            <a:lumOff val="8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alpha val="54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11256" cy="975360"/>
    <xdr:pic>
      <xdr:nvPicPr>
        <xdr:cNvPr id="2" name="Afbeelding 1" descr="Related image">
          <a:extLst>
            <a:ext uri="{FF2B5EF4-FFF2-40B4-BE49-F238E27FC236}">
              <a16:creationId xmlns:a16="http://schemas.microsoft.com/office/drawing/2014/main" id="{00553BA9-AB3E-430F-8676-C0A1DE30412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343" t="2757" r="38672" b="49863"/>
        <a:stretch/>
      </xdr:blipFill>
      <xdr:spPr bwMode="auto">
        <a:xfrm>
          <a:off x="0" y="0"/>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42734</xdr:colOff>
      <xdr:row>10</xdr:row>
      <xdr:rowOff>151373</xdr:rowOff>
    </xdr:from>
    <xdr:to>
      <xdr:col>5</xdr:col>
      <xdr:colOff>2548</xdr:colOff>
      <xdr:row>28</xdr:row>
      <xdr:rowOff>2015</xdr:rowOff>
    </xdr:to>
    <xdr:graphicFrame macro="">
      <xdr:nvGraphicFramePr>
        <xdr:cNvPr id="8" name="Grafiek 7">
          <a:extLst>
            <a:ext uri="{FF2B5EF4-FFF2-40B4-BE49-F238E27FC236}">
              <a16:creationId xmlns:a16="http://schemas.microsoft.com/office/drawing/2014/main" id="{D29968F2-F38A-4BB3-BD17-FCE3DC3A02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108857</xdr:colOff>
      <xdr:row>11</xdr:row>
      <xdr:rowOff>119743</xdr:rowOff>
    </xdr:from>
    <xdr:to>
      <xdr:col>1</xdr:col>
      <xdr:colOff>108857</xdr:colOff>
      <xdr:row>27</xdr:row>
      <xdr:rowOff>668198</xdr:rowOff>
    </xdr:to>
    <xdr:graphicFrame macro="">
      <xdr:nvGraphicFramePr>
        <xdr:cNvPr id="2" name="Grafiek 1">
          <a:extLst>
            <a:ext uri="{FF2B5EF4-FFF2-40B4-BE49-F238E27FC236}">
              <a16:creationId xmlns:a16="http://schemas.microsoft.com/office/drawing/2014/main" id="{38F74727-2146-44C2-AA86-37B594E38A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xdr:colOff>
      <xdr:row>0</xdr:row>
      <xdr:rowOff>1</xdr:rowOff>
    </xdr:from>
    <xdr:ext cx="411256" cy="975360"/>
    <xdr:pic>
      <xdr:nvPicPr>
        <xdr:cNvPr id="3" name="Afbeelding 2" descr="Related image">
          <a:extLst>
            <a:ext uri="{FF2B5EF4-FFF2-40B4-BE49-F238E27FC236}">
              <a16:creationId xmlns:a16="http://schemas.microsoft.com/office/drawing/2014/main" id="{7B75B6BE-831C-4815-BB9F-9ED47F1DBBCD}"/>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8343" t="2757" r="38672" b="49863"/>
        <a:stretch/>
      </xdr:blipFill>
      <xdr:spPr bwMode="auto">
        <a:xfrm>
          <a:off x="1" y="1"/>
          <a:ext cx="411256" cy="97536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213360</xdr:colOff>
      <xdr:row>13</xdr:row>
      <xdr:rowOff>45720</xdr:rowOff>
    </xdr:from>
    <xdr:to>
      <xdr:col>1</xdr:col>
      <xdr:colOff>213360</xdr:colOff>
      <xdr:row>24</xdr:row>
      <xdr:rowOff>171674</xdr:rowOff>
    </xdr:to>
    <xdr:graphicFrame macro="">
      <xdr:nvGraphicFramePr>
        <xdr:cNvPr id="4" name="Grafiek 3">
          <a:extLst>
            <a:ext uri="{FF2B5EF4-FFF2-40B4-BE49-F238E27FC236}">
              <a16:creationId xmlns:a16="http://schemas.microsoft.com/office/drawing/2014/main" id="{FA261F13-5D67-4E88-A2BF-EF6C39F57F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40003</xdr:colOff>
      <xdr:row>11</xdr:row>
      <xdr:rowOff>85725</xdr:rowOff>
    </xdr:from>
    <xdr:to>
      <xdr:col>1</xdr:col>
      <xdr:colOff>40003</xdr:colOff>
      <xdr:row>29</xdr:row>
      <xdr:rowOff>15272</xdr:rowOff>
    </xdr:to>
    <xdr:graphicFrame macro="">
      <xdr:nvGraphicFramePr>
        <xdr:cNvPr id="5" name="Grafiek 4">
          <a:extLst>
            <a:ext uri="{FF2B5EF4-FFF2-40B4-BE49-F238E27FC236}">
              <a16:creationId xmlns:a16="http://schemas.microsoft.com/office/drawing/2014/main" id="{8E83607F-8364-46E6-ACE9-3C0E590825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666749</xdr:colOff>
      <xdr:row>12</xdr:row>
      <xdr:rowOff>72502</xdr:rowOff>
    </xdr:from>
    <xdr:to>
      <xdr:col>4</xdr:col>
      <xdr:colOff>1201330</xdr:colOff>
      <xdr:row>27</xdr:row>
      <xdr:rowOff>145676</xdr:rowOff>
    </xdr:to>
    <xdr:sp macro="" textlink="">
      <xdr:nvSpPr>
        <xdr:cNvPr id="6" name="Rechthoek 5">
          <a:extLst>
            <a:ext uri="{FF2B5EF4-FFF2-40B4-BE49-F238E27FC236}">
              <a16:creationId xmlns:a16="http://schemas.microsoft.com/office/drawing/2014/main" id="{125644C4-5D37-4294-8E4C-B94856BC0DD2}"/>
            </a:ext>
          </a:extLst>
        </xdr:cNvPr>
        <xdr:cNvSpPr/>
      </xdr:nvSpPr>
      <xdr:spPr>
        <a:xfrm>
          <a:off x="5869780" y="3060971"/>
          <a:ext cx="534581" cy="2811611"/>
        </a:xfrm>
        <a:prstGeom prst="rect">
          <a:avLst/>
        </a:prstGeom>
        <a:solidFill>
          <a:srgbClr val="FF0000">
            <a:alpha val="5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xdr:col>
      <xdr:colOff>541689</xdr:colOff>
      <xdr:row>12</xdr:row>
      <xdr:rowOff>55970</xdr:rowOff>
    </xdr:from>
    <xdr:to>
      <xdr:col>2</xdr:col>
      <xdr:colOff>302559</xdr:colOff>
      <xdr:row>27</xdr:row>
      <xdr:rowOff>148739</xdr:rowOff>
    </xdr:to>
    <xdr:sp macro="" textlink="">
      <xdr:nvSpPr>
        <xdr:cNvPr id="7" name="Rechthoek 6">
          <a:extLst>
            <a:ext uri="{FF2B5EF4-FFF2-40B4-BE49-F238E27FC236}">
              <a16:creationId xmlns:a16="http://schemas.microsoft.com/office/drawing/2014/main" id="{50209049-34C2-4DDE-8F54-F5968E985EB9}"/>
            </a:ext>
          </a:extLst>
        </xdr:cNvPr>
        <xdr:cNvSpPr/>
      </xdr:nvSpPr>
      <xdr:spPr>
        <a:xfrm>
          <a:off x="1214042" y="3081558"/>
          <a:ext cx="780605" cy="2838210"/>
        </a:xfrm>
        <a:prstGeom prst="rect">
          <a:avLst/>
        </a:prstGeom>
        <a:solidFill>
          <a:srgbClr val="FFFF00">
            <a:alpha val="50000"/>
          </a:srgbClr>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885AB-22E2-4854-B6F3-B736578AED1C}">
  <dimension ref="A1:HB308"/>
  <sheetViews>
    <sheetView tabSelected="1" zoomScale="70" zoomScaleNormal="70" workbookViewId="0">
      <selection activeCell="E6" sqref="E6:F6"/>
    </sheetView>
  </sheetViews>
  <sheetFormatPr defaultColWidth="8.85546875" defaultRowHeight="12.75" x14ac:dyDescent="0.25"/>
  <cols>
    <col min="1" max="1" width="5.7109375" style="20" customWidth="1"/>
    <col min="2" max="2" width="2.85546875" style="20" customWidth="1"/>
    <col min="3" max="3" width="44.85546875" style="17" customWidth="1"/>
    <col min="4" max="4" width="56.28515625" style="17" customWidth="1"/>
    <col min="5" max="5" width="30.28515625" style="17" bestFit="1" customWidth="1"/>
    <col min="6" max="6" width="45.85546875" style="17" customWidth="1"/>
    <col min="7" max="7" width="25.7109375" style="17" customWidth="1"/>
    <col min="8" max="8" width="25.28515625" style="17" customWidth="1"/>
    <col min="9" max="9" width="33.28515625" style="17" customWidth="1"/>
    <col min="10" max="11" width="16" style="20" bestFit="1" customWidth="1"/>
    <col min="12" max="12" width="15.85546875" style="20" customWidth="1"/>
    <col min="13" max="210" width="8.85546875" style="20"/>
    <col min="211" max="16384" width="8.85546875" style="17"/>
  </cols>
  <sheetData>
    <row r="1" spans="2:210" s="20" customFormat="1" ht="13.5" thickBot="1" x14ac:dyDescent="0.3">
      <c r="B1" s="19"/>
      <c r="C1" s="21"/>
      <c r="D1" s="21"/>
      <c r="E1" s="21"/>
      <c r="F1" s="21"/>
      <c r="G1" s="21"/>
      <c r="H1" s="21"/>
      <c r="I1" s="21"/>
    </row>
    <row r="2" spans="2:210" ht="15.6" customHeight="1" x14ac:dyDescent="0.25">
      <c r="B2" s="19"/>
      <c r="C2" s="174" t="s">
        <v>81</v>
      </c>
      <c r="D2" s="175"/>
      <c r="E2" s="175"/>
      <c r="F2" s="175"/>
      <c r="G2" s="175"/>
      <c r="H2" s="175"/>
      <c r="I2" s="176"/>
      <c r="J2" s="180"/>
      <c r="K2" s="180"/>
      <c r="L2" s="180"/>
    </row>
    <row r="3" spans="2:210" ht="19.149999999999999" customHeight="1" thickBot="1" x14ac:dyDescent="0.3">
      <c r="B3" s="19"/>
      <c r="C3" s="177"/>
      <c r="D3" s="178"/>
      <c r="E3" s="178"/>
      <c r="F3" s="178"/>
      <c r="G3" s="178"/>
      <c r="H3" s="178"/>
      <c r="I3" s="179"/>
      <c r="J3" s="180"/>
      <c r="K3" s="180"/>
      <c r="L3" s="180"/>
    </row>
    <row r="4" spans="2:210" ht="13.5" thickBot="1" x14ac:dyDescent="0.3">
      <c r="B4" s="19"/>
      <c r="C4" s="181"/>
      <c r="D4" s="182"/>
      <c r="E4" s="182"/>
      <c r="F4" s="182"/>
      <c r="G4" s="182"/>
      <c r="H4" s="182"/>
      <c r="I4" s="183"/>
      <c r="J4" s="180"/>
      <c r="K4" s="180"/>
      <c r="L4" s="180"/>
    </row>
    <row r="5" spans="2:210" ht="18.600000000000001" customHeight="1" x14ac:dyDescent="0.25">
      <c r="B5" s="19"/>
      <c r="C5" s="184" t="s">
        <v>0</v>
      </c>
      <c r="D5" s="185"/>
      <c r="E5" s="186"/>
      <c r="F5" s="186"/>
      <c r="G5" s="186"/>
      <c r="H5" s="186"/>
      <c r="I5" s="187"/>
      <c r="J5" s="180"/>
      <c r="K5" s="180"/>
      <c r="L5" s="180"/>
    </row>
    <row r="6" spans="2:210" ht="15" customHeight="1" x14ac:dyDescent="0.25">
      <c r="B6" s="19"/>
      <c r="C6" s="148" t="s">
        <v>57</v>
      </c>
      <c r="D6" s="149"/>
      <c r="E6" s="156"/>
      <c r="F6" s="156"/>
      <c r="G6" s="32"/>
      <c r="H6" s="32"/>
      <c r="I6" s="33"/>
      <c r="J6" s="180"/>
      <c r="K6" s="180"/>
      <c r="L6" s="180"/>
    </row>
    <row r="7" spans="2:210" ht="15" customHeight="1" x14ac:dyDescent="0.25">
      <c r="B7" s="19"/>
      <c r="C7" s="148" t="s">
        <v>56</v>
      </c>
      <c r="D7" s="149"/>
      <c r="E7" s="156"/>
      <c r="F7" s="156"/>
      <c r="G7" s="32"/>
      <c r="H7" s="32"/>
      <c r="I7" s="33"/>
      <c r="J7" s="180"/>
      <c r="K7" s="180"/>
      <c r="L7" s="180"/>
    </row>
    <row r="8" spans="2:210" ht="15" customHeight="1" x14ac:dyDescent="0.25">
      <c r="B8" s="19"/>
      <c r="C8" s="148" t="s">
        <v>55</v>
      </c>
      <c r="D8" s="149"/>
      <c r="E8" s="156"/>
      <c r="F8" s="156"/>
      <c r="G8" s="32"/>
      <c r="H8" s="32"/>
      <c r="I8" s="33"/>
    </row>
    <row r="9" spans="2:210" ht="15" customHeight="1" x14ac:dyDescent="0.25">
      <c r="B9" s="19"/>
      <c r="C9" s="148" t="s">
        <v>54</v>
      </c>
      <c r="D9" s="149"/>
      <c r="E9" s="156"/>
      <c r="F9" s="156"/>
      <c r="G9" s="32"/>
      <c r="H9" s="32"/>
      <c r="I9" s="33"/>
    </row>
    <row r="10" spans="2:210" ht="15" customHeight="1" x14ac:dyDescent="0.2">
      <c r="B10" s="19"/>
      <c r="C10" s="167" t="s">
        <v>59</v>
      </c>
      <c r="D10" s="168"/>
      <c r="E10" s="171" t="s">
        <v>29</v>
      </c>
      <c r="F10" s="171"/>
      <c r="G10" s="172" t="s">
        <v>30</v>
      </c>
      <c r="H10" s="172"/>
      <c r="I10" s="173"/>
      <c r="GX10" s="17"/>
      <c r="GY10" s="17"/>
      <c r="GZ10" s="17"/>
      <c r="HA10" s="17"/>
      <c r="HB10" s="17"/>
    </row>
    <row r="11" spans="2:210" ht="60" customHeight="1" thickBot="1" x14ac:dyDescent="0.3">
      <c r="B11" s="19"/>
      <c r="C11" s="169"/>
      <c r="D11" s="170"/>
      <c r="E11" s="164"/>
      <c r="F11" s="165"/>
      <c r="G11" s="165"/>
      <c r="H11" s="166"/>
      <c r="I11" s="106"/>
      <c r="GX11" s="17"/>
      <c r="GY11" s="17"/>
      <c r="GZ11" s="17"/>
      <c r="HA11" s="17"/>
      <c r="HB11" s="17"/>
    </row>
    <row r="12" spans="2:210" ht="18.600000000000001" customHeight="1" thickBot="1" x14ac:dyDescent="0.3">
      <c r="B12" s="19"/>
      <c r="C12" s="159" t="s">
        <v>18</v>
      </c>
      <c r="D12" s="160"/>
      <c r="E12" s="160"/>
      <c r="F12" s="160"/>
      <c r="G12" s="161" t="s">
        <v>52</v>
      </c>
      <c r="H12" s="162"/>
      <c r="I12" s="163"/>
    </row>
    <row r="13" spans="2:210" ht="28.15" customHeight="1" x14ac:dyDescent="0.25">
      <c r="B13" s="19"/>
      <c r="C13" s="150" t="s">
        <v>48</v>
      </c>
      <c r="D13" s="151"/>
      <c r="E13" s="151"/>
      <c r="F13" s="151"/>
      <c r="G13" s="92"/>
      <c r="H13" s="93"/>
      <c r="I13" s="94"/>
    </row>
    <row r="14" spans="2:210" ht="28.9" customHeight="1" x14ac:dyDescent="0.25">
      <c r="B14" s="19"/>
      <c r="C14" s="152" t="s">
        <v>58</v>
      </c>
      <c r="D14" s="153"/>
      <c r="E14" s="153"/>
      <c r="F14" s="153"/>
      <c r="G14" s="101" t="s">
        <v>4</v>
      </c>
      <c r="H14" s="96"/>
      <c r="I14" s="99" t="s">
        <v>51</v>
      </c>
      <c r="J14" s="95"/>
    </row>
    <row r="15" spans="2:210" ht="30" customHeight="1" x14ac:dyDescent="0.25">
      <c r="B15" s="19"/>
      <c r="C15" s="154" t="s">
        <v>62</v>
      </c>
      <c r="D15" s="155"/>
      <c r="E15" s="155"/>
      <c r="F15" s="155"/>
      <c r="G15" s="101" t="s">
        <v>31</v>
      </c>
      <c r="H15" s="97"/>
      <c r="I15" s="99" t="s">
        <v>49</v>
      </c>
      <c r="J15" s="95"/>
    </row>
    <row r="16" spans="2:210" ht="27" customHeight="1" x14ac:dyDescent="0.25">
      <c r="B16" s="19"/>
      <c r="C16" s="154" t="s">
        <v>63</v>
      </c>
      <c r="D16" s="155"/>
      <c r="E16" s="155"/>
      <c r="F16" s="155"/>
      <c r="G16" s="102" t="s">
        <v>32</v>
      </c>
      <c r="H16" s="98"/>
      <c r="I16" s="100" t="s">
        <v>50</v>
      </c>
      <c r="J16" s="95"/>
    </row>
    <row r="17" spans="1:210" ht="29.45" customHeight="1" thickBot="1" x14ac:dyDescent="0.3">
      <c r="B17" s="19"/>
      <c r="C17" s="157" t="s">
        <v>64</v>
      </c>
      <c r="D17" s="158"/>
      <c r="E17" s="158"/>
      <c r="F17" s="158"/>
      <c r="G17" s="103"/>
      <c r="H17" s="104"/>
      <c r="I17" s="105"/>
    </row>
    <row r="18" spans="1:210" ht="39.6" customHeight="1" thickBot="1" x14ac:dyDescent="0.3">
      <c r="B18" s="19"/>
      <c r="C18" s="114" t="s">
        <v>43</v>
      </c>
      <c r="D18" s="115" t="s">
        <v>44</v>
      </c>
      <c r="E18" s="64" t="s">
        <v>45</v>
      </c>
      <c r="F18" s="64" t="s">
        <v>40</v>
      </c>
      <c r="G18" s="64" t="s">
        <v>42</v>
      </c>
      <c r="H18" s="64" t="s">
        <v>38</v>
      </c>
      <c r="I18" s="76" t="s">
        <v>35</v>
      </c>
    </row>
    <row r="19" spans="1:210" ht="45" customHeight="1" x14ac:dyDescent="0.25">
      <c r="B19" s="19"/>
      <c r="C19" s="65" t="s">
        <v>60</v>
      </c>
      <c r="D19" s="84" t="s">
        <v>37</v>
      </c>
      <c r="E19" s="81" t="s">
        <v>33</v>
      </c>
      <c r="F19" s="120"/>
      <c r="G19" s="125">
        <f>F19*8</f>
        <v>0</v>
      </c>
      <c r="H19" s="71">
        <v>200</v>
      </c>
      <c r="I19" s="60">
        <f>G19*H19</f>
        <v>0</v>
      </c>
    </row>
    <row r="20" spans="1:210" ht="45" customHeight="1" x14ac:dyDescent="0.25">
      <c r="B20" s="19"/>
      <c r="C20" s="66" t="s">
        <v>79</v>
      </c>
      <c r="D20" s="85" t="s">
        <v>78</v>
      </c>
      <c r="E20" s="82" t="s">
        <v>33</v>
      </c>
      <c r="F20" s="119"/>
      <c r="G20" s="126">
        <f>F20*8</f>
        <v>0</v>
      </c>
      <c r="H20" s="72">
        <v>150</v>
      </c>
      <c r="I20" s="61">
        <f>G20*H20</f>
        <v>0</v>
      </c>
    </row>
    <row r="21" spans="1:210" ht="45" customHeight="1" thickBot="1" x14ac:dyDescent="0.3">
      <c r="B21" s="19"/>
      <c r="C21" s="67" t="s">
        <v>61</v>
      </c>
      <c r="D21" s="86" t="s">
        <v>80</v>
      </c>
      <c r="E21" s="83" t="s">
        <v>41</v>
      </c>
      <c r="F21" s="121"/>
      <c r="G21" s="127">
        <f>F21*0.5</f>
        <v>0</v>
      </c>
      <c r="H21" s="73">
        <v>800</v>
      </c>
      <c r="I21" s="62">
        <f>G21*H21</f>
        <v>0</v>
      </c>
    </row>
    <row r="22" spans="1:210" ht="45" customHeight="1" x14ac:dyDescent="0.25">
      <c r="B22" s="19"/>
      <c r="C22" s="77" t="s">
        <v>71</v>
      </c>
      <c r="D22" s="87" t="s">
        <v>67</v>
      </c>
      <c r="E22" s="78" t="s">
        <v>34</v>
      </c>
      <c r="F22" s="122"/>
      <c r="G22" s="128">
        <f t="shared" ref="G22:G26" si="0">F22*1</f>
        <v>0</v>
      </c>
      <c r="H22" s="79">
        <v>200</v>
      </c>
      <c r="I22" s="80">
        <f t="shared" ref="I22:I26" si="1">G22*H22</f>
        <v>0</v>
      </c>
    </row>
    <row r="23" spans="1:210" s="16" customFormat="1" ht="45" customHeight="1" x14ac:dyDescent="0.25">
      <c r="A23" s="20"/>
      <c r="B23" s="19"/>
      <c r="C23" s="66" t="s">
        <v>72</v>
      </c>
      <c r="D23" s="88" t="s">
        <v>66</v>
      </c>
      <c r="E23" s="42" t="s">
        <v>34</v>
      </c>
      <c r="F23" s="119"/>
      <c r="G23" s="126">
        <f t="shared" si="0"/>
        <v>0</v>
      </c>
      <c r="H23" s="72">
        <v>200</v>
      </c>
      <c r="I23" s="61">
        <f t="shared" si="1"/>
        <v>0</v>
      </c>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row>
    <row r="24" spans="1:210" ht="45" customHeight="1" x14ac:dyDescent="0.25">
      <c r="B24" s="19"/>
      <c r="C24" s="66" t="s">
        <v>73</v>
      </c>
      <c r="D24" s="88" t="s">
        <v>68</v>
      </c>
      <c r="E24" s="42" t="s">
        <v>34</v>
      </c>
      <c r="F24" s="119"/>
      <c r="G24" s="126">
        <f t="shared" si="0"/>
        <v>0</v>
      </c>
      <c r="H24" s="72">
        <v>550</v>
      </c>
      <c r="I24" s="61">
        <f t="shared" si="1"/>
        <v>0</v>
      </c>
    </row>
    <row r="25" spans="1:210" ht="45" customHeight="1" x14ac:dyDescent="0.25">
      <c r="C25" s="66" t="s">
        <v>74</v>
      </c>
      <c r="D25" s="88" t="s">
        <v>69</v>
      </c>
      <c r="E25" s="42" t="s">
        <v>34</v>
      </c>
      <c r="F25" s="119"/>
      <c r="G25" s="126">
        <f t="shared" si="0"/>
        <v>0</v>
      </c>
      <c r="H25" s="72">
        <v>200</v>
      </c>
      <c r="I25" s="61">
        <f t="shared" si="1"/>
        <v>0</v>
      </c>
    </row>
    <row r="26" spans="1:210" s="16" customFormat="1" ht="45" customHeight="1" thickBot="1" x14ac:dyDescent="0.3">
      <c r="A26" s="20"/>
      <c r="B26" s="20"/>
      <c r="C26" s="67" t="s">
        <v>75</v>
      </c>
      <c r="D26" s="89" t="s">
        <v>70</v>
      </c>
      <c r="E26" s="63" t="s">
        <v>34</v>
      </c>
      <c r="F26" s="121"/>
      <c r="G26" s="127">
        <f t="shared" si="0"/>
        <v>0</v>
      </c>
      <c r="H26" s="73">
        <v>100</v>
      </c>
      <c r="I26" s="62">
        <f t="shared" si="1"/>
        <v>0</v>
      </c>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row>
    <row r="27" spans="1:210" s="16" customFormat="1" ht="15" customHeight="1" thickBot="1" x14ac:dyDescent="0.3">
      <c r="A27" s="20"/>
      <c r="B27" s="20"/>
      <c r="C27" s="48"/>
      <c r="D27" s="39"/>
      <c r="E27" s="49"/>
      <c r="F27" s="47"/>
      <c r="G27" s="50"/>
      <c r="H27" s="50"/>
      <c r="I27" s="41"/>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row>
    <row r="28" spans="1:210" s="16" customFormat="1" ht="32.450000000000003" customHeight="1" thickBot="1" x14ac:dyDescent="0.3">
      <c r="A28" s="20"/>
      <c r="B28" s="20"/>
      <c r="C28" s="51"/>
      <c r="D28" s="38"/>
      <c r="E28" s="45"/>
      <c r="F28" s="47"/>
      <c r="G28" s="40"/>
      <c r="H28" s="59" t="s">
        <v>36</v>
      </c>
      <c r="I28" s="74">
        <f>SUM(I19:I26)</f>
        <v>0</v>
      </c>
      <c r="J28" s="75"/>
      <c r="K28" s="75"/>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row>
    <row r="29" spans="1:210" s="16" customFormat="1" ht="16.149999999999999" customHeight="1" x14ac:dyDescent="0.25">
      <c r="A29" s="20"/>
      <c r="B29" s="20"/>
      <c r="C29" s="51"/>
      <c r="D29" s="38"/>
      <c r="E29" s="131"/>
      <c r="F29" s="132"/>
      <c r="G29" s="130"/>
      <c r="H29" s="129"/>
      <c r="I29" s="133" t="s">
        <v>65</v>
      </c>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row>
    <row r="30" spans="1:210" s="20" customFormat="1" ht="13.5" thickBot="1" x14ac:dyDescent="0.3">
      <c r="C30" s="43"/>
      <c r="D30" s="44"/>
      <c r="E30" s="52"/>
      <c r="F30" s="46"/>
      <c r="G30" s="18"/>
      <c r="H30" s="18"/>
      <c r="I30" s="36"/>
    </row>
    <row r="31" spans="1:210" s="20" customFormat="1" ht="19.899999999999999" customHeight="1" thickBot="1" x14ac:dyDescent="0.3">
      <c r="C31" s="194" t="s">
        <v>5</v>
      </c>
      <c r="D31" s="195"/>
      <c r="E31" s="195"/>
      <c r="F31" s="195"/>
      <c r="G31" s="195"/>
      <c r="H31" s="195"/>
      <c r="I31" s="196"/>
    </row>
    <row r="32" spans="1:210" s="113" customFormat="1" ht="19.899999999999999" customHeight="1" thickBot="1" x14ac:dyDescent="0.3">
      <c r="C32" s="197" t="s">
        <v>7</v>
      </c>
      <c r="D32" s="198"/>
      <c r="E32" s="198"/>
      <c r="F32" s="198"/>
      <c r="G32" s="198"/>
      <c r="H32" s="198"/>
      <c r="I32" s="199"/>
    </row>
    <row r="33" spans="3:9" s="20" customFormat="1" ht="45" customHeight="1" x14ac:dyDescent="0.25">
      <c r="C33" s="53" t="s">
        <v>2</v>
      </c>
      <c r="D33" s="192"/>
      <c r="E33" s="192"/>
      <c r="F33" s="54" t="s">
        <v>19</v>
      </c>
      <c r="G33" s="55"/>
      <c r="H33" s="190" t="s">
        <v>6</v>
      </c>
      <c r="I33" s="188"/>
    </row>
    <row r="34" spans="3:9" s="20" customFormat="1" ht="45" customHeight="1" thickBot="1" x14ac:dyDescent="0.3">
      <c r="C34" s="56" t="s">
        <v>3</v>
      </c>
      <c r="D34" s="193"/>
      <c r="E34" s="193"/>
      <c r="F34" s="57" t="s">
        <v>1</v>
      </c>
      <c r="G34" s="58"/>
      <c r="H34" s="191"/>
      <c r="I34" s="189"/>
    </row>
    <row r="35" spans="3:9" s="20" customFormat="1" x14ac:dyDescent="0.25"/>
    <row r="36" spans="3:9" s="20" customFormat="1" x14ac:dyDescent="0.25"/>
    <row r="37" spans="3:9" s="20" customFormat="1" x14ac:dyDescent="0.25"/>
    <row r="38" spans="3:9" s="20" customFormat="1" x14ac:dyDescent="0.25"/>
    <row r="39" spans="3:9" s="20" customFormat="1" x14ac:dyDescent="0.25"/>
    <row r="40" spans="3:9" s="20" customFormat="1" x14ac:dyDescent="0.25"/>
    <row r="41" spans="3:9" s="20" customFormat="1" x14ac:dyDescent="0.25"/>
    <row r="42" spans="3:9" s="20" customFormat="1" x14ac:dyDescent="0.25"/>
    <row r="43" spans="3:9" s="20" customFormat="1" x14ac:dyDescent="0.25"/>
    <row r="44" spans="3:9" s="20" customFormat="1" x14ac:dyDescent="0.25"/>
    <row r="45" spans="3:9" s="20" customFormat="1" x14ac:dyDescent="0.25"/>
    <row r="46" spans="3:9" s="20" customFormat="1" x14ac:dyDescent="0.25"/>
    <row r="47" spans="3:9" s="20" customFormat="1" x14ac:dyDescent="0.25"/>
    <row r="48" spans="3:9"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row r="207" s="20" customFormat="1" x14ac:dyDescent="0.25"/>
    <row r="208" s="20" customFormat="1" x14ac:dyDescent="0.25"/>
    <row r="209" s="20" customFormat="1" x14ac:dyDescent="0.25"/>
    <row r="210" s="20" customFormat="1" x14ac:dyDescent="0.25"/>
    <row r="211" s="20" customFormat="1" x14ac:dyDescent="0.25"/>
    <row r="212" s="20" customFormat="1" x14ac:dyDescent="0.25"/>
    <row r="213" s="20" customFormat="1" x14ac:dyDescent="0.25"/>
    <row r="214" s="20" customFormat="1" x14ac:dyDescent="0.25"/>
    <row r="215" s="20" customFormat="1" x14ac:dyDescent="0.25"/>
    <row r="216" s="20" customFormat="1" x14ac:dyDescent="0.25"/>
    <row r="217" s="20" customFormat="1" x14ac:dyDescent="0.25"/>
    <row r="218" s="20" customFormat="1" x14ac:dyDescent="0.25"/>
    <row r="219" s="20" customFormat="1" x14ac:dyDescent="0.25"/>
    <row r="220" s="20" customFormat="1" x14ac:dyDescent="0.25"/>
    <row r="221" s="20" customFormat="1" x14ac:dyDescent="0.25"/>
    <row r="222" s="20" customFormat="1" x14ac:dyDescent="0.25"/>
    <row r="223" s="20" customFormat="1" x14ac:dyDescent="0.25"/>
    <row r="224" s="20" customFormat="1" x14ac:dyDescent="0.25"/>
    <row r="225" s="20" customFormat="1" x14ac:dyDescent="0.25"/>
    <row r="226" s="20" customFormat="1" x14ac:dyDescent="0.25"/>
    <row r="227" s="20" customFormat="1" x14ac:dyDescent="0.25"/>
    <row r="228" s="20" customFormat="1" x14ac:dyDescent="0.25"/>
    <row r="229" s="20" customFormat="1" x14ac:dyDescent="0.25"/>
    <row r="230" s="20" customFormat="1" x14ac:dyDescent="0.25"/>
    <row r="231" s="20" customFormat="1" x14ac:dyDescent="0.25"/>
    <row r="232" s="20" customFormat="1" x14ac:dyDescent="0.25"/>
    <row r="233" s="20" customFormat="1" x14ac:dyDescent="0.25"/>
    <row r="234" s="20" customFormat="1" x14ac:dyDescent="0.25"/>
    <row r="235" s="20" customFormat="1" x14ac:dyDescent="0.25"/>
    <row r="236" s="20" customFormat="1" x14ac:dyDescent="0.25"/>
    <row r="237" s="20" customFormat="1" x14ac:dyDescent="0.25"/>
    <row r="238" s="20" customFormat="1" x14ac:dyDescent="0.25"/>
    <row r="239" s="20" customFormat="1" x14ac:dyDescent="0.25"/>
    <row r="240" s="20" customFormat="1" x14ac:dyDescent="0.25"/>
    <row r="241" s="20" customFormat="1" x14ac:dyDescent="0.25"/>
    <row r="242" s="20" customFormat="1" x14ac:dyDescent="0.25"/>
    <row r="243" s="20" customFormat="1" x14ac:dyDescent="0.25"/>
    <row r="244" s="20" customFormat="1" x14ac:dyDescent="0.25"/>
    <row r="245" s="20" customFormat="1" x14ac:dyDescent="0.25"/>
    <row r="246" s="20" customFormat="1" x14ac:dyDescent="0.25"/>
    <row r="247" s="20" customFormat="1" x14ac:dyDescent="0.25"/>
    <row r="248" s="20" customFormat="1" x14ac:dyDescent="0.25"/>
    <row r="249" s="20" customFormat="1" x14ac:dyDescent="0.25"/>
    <row r="250" s="20" customFormat="1" x14ac:dyDescent="0.25"/>
    <row r="251" s="20" customFormat="1" x14ac:dyDescent="0.25"/>
    <row r="252" s="20" customFormat="1" x14ac:dyDescent="0.25"/>
    <row r="253" s="20" customFormat="1" x14ac:dyDescent="0.25"/>
    <row r="254" s="20" customFormat="1" x14ac:dyDescent="0.25"/>
    <row r="255" s="20" customFormat="1" x14ac:dyDescent="0.25"/>
    <row r="256" s="20" customFormat="1" x14ac:dyDescent="0.25"/>
    <row r="257" s="20" customFormat="1" x14ac:dyDescent="0.25"/>
    <row r="258" s="20" customFormat="1" x14ac:dyDescent="0.25"/>
    <row r="259" s="20" customFormat="1" x14ac:dyDescent="0.25"/>
    <row r="260" s="20" customFormat="1" x14ac:dyDescent="0.25"/>
    <row r="261" s="20" customFormat="1" x14ac:dyDescent="0.25"/>
    <row r="262" s="20" customFormat="1" x14ac:dyDescent="0.25"/>
    <row r="263" s="20" customFormat="1" x14ac:dyDescent="0.25"/>
    <row r="264" s="20" customFormat="1" x14ac:dyDescent="0.25"/>
    <row r="265" s="20" customFormat="1" x14ac:dyDescent="0.25"/>
    <row r="266" s="20" customFormat="1" x14ac:dyDescent="0.25"/>
    <row r="267" s="20" customFormat="1" x14ac:dyDescent="0.25"/>
    <row r="268" s="20" customFormat="1" x14ac:dyDescent="0.25"/>
    <row r="269" s="20" customFormat="1" x14ac:dyDescent="0.25"/>
    <row r="270" s="20" customFormat="1" x14ac:dyDescent="0.25"/>
    <row r="271" s="20" customFormat="1" x14ac:dyDescent="0.25"/>
    <row r="272" s="20" customFormat="1" x14ac:dyDescent="0.25"/>
    <row r="273" s="20" customFormat="1" x14ac:dyDescent="0.25"/>
    <row r="274" s="20" customFormat="1" x14ac:dyDescent="0.25"/>
    <row r="275" s="20" customFormat="1" x14ac:dyDescent="0.25"/>
    <row r="276" s="20" customFormat="1" x14ac:dyDescent="0.25"/>
    <row r="277" s="20" customFormat="1" x14ac:dyDescent="0.25"/>
    <row r="278" s="20" customFormat="1" x14ac:dyDescent="0.25"/>
    <row r="279" s="20" customFormat="1" x14ac:dyDescent="0.25"/>
    <row r="280" s="20" customFormat="1" x14ac:dyDescent="0.25"/>
    <row r="281" s="20" customFormat="1" x14ac:dyDescent="0.25"/>
    <row r="282" s="20" customFormat="1" x14ac:dyDescent="0.25"/>
    <row r="283" s="20" customFormat="1" x14ac:dyDescent="0.25"/>
    <row r="284" s="20" customFormat="1" x14ac:dyDescent="0.25"/>
    <row r="285" s="20" customFormat="1" x14ac:dyDescent="0.25"/>
    <row r="286" s="20" customFormat="1" x14ac:dyDescent="0.25"/>
    <row r="287" s="20" customFormat="1" x14ac:dyDescent="0.25"/>
    <row r="288" s="20" customFormat="1" x14ac:dyDescent="0.25"/>
    <row r="289" spans="3:9" s="20" customFormat="1" x14ac:dyDescent="0.25"/>
    <row r="290" spans="3:9" s="20" customFormat="1" x14ac:dyDescent="0.25"/>
    <row r="291" spans="3:9" s="20" customFormat="1" x14ac:dyDescent="0.25"/>
    <row r="292" spans="3:9" s="20" customFormat="1" x14ac:dyDescent="0.25"/>
    <row r="293" spans="3:9" s="20" customFormat="1" x14ac:dyDescent="0.25"/>
    <row r="294" spans="3:9" s="20" customFormat="1" x14ac:dyDescent="0.25"/>
    <row r="295" spans="3:9" s="20" customFormat="1" x14ac:dyDescent="0.25"/>
    <row r="296" spans="3:9" s="20" customFormat="1" x14ac:dyDescent="0.25"/>
    <row r="297" spans="3:9" s="20" customFormat="1" x14ac:dyDescent="0.25"/>
    <row r="298" spans="3:9" s="20" customFormat="1" x14ac:dyDescent="0.25"/>
    <row r="299" spans="3:9" x14ac:dyDescent="0.25">
      <c r="C299" s="20"/>
      <c r="D299" s="20"/>
      <c r="E299" s="20"/>
      <c r="F299" s="20"/>
      <c r="G299" s="20"/>
      <c r="H299" s="20"/>
      <c r="I299" s="20"/>
    </row>
    <row r="300" spans="3:9" x14ac:dyDescent="0.25">
      <c r="C300" s="20"/>
      <c r="D300" s="20"/>
      <c r="E300" s="20"/>
      <c r="F300" s="20"/>
      <c r="G300" s="20"/>
      <c r="H300" s="20"/>
      <c r="I300" s="20"/>
    </row>
    <row r="301" spans="3:9" x14ac:dyDescent="0.25">
      <c r="C301" s="20"/>
      <c r="D301" s="20"/>
      <c r="E301" s="20"/>
      <c r="F301" s="20"/>
      <c r="G301" s="20"/>
      <c r="H301" s="20"/>
      <c r="I301" s="20"/>
    </row>
    <row r="302" spans="3:9" x14ac:dyDescent="0.25">
      <c r="C302" s="20"/>
      <c r="D302" s="20"/>
      <c r="E302" s="20"/>
      <c r="F302" s="20"/>
      <c r="G302" s="20"/>
      <c r="H302" s="20"/>
      <c r="I302" s="20"/>
    </row>
    <row r="303" spans="3:9" x14ac:dyDescent="0.25">
      <c r="C303" s="20"/>
      <c r="D303" s="20"/>
      <c r="E303" s="20"/>
      <c r="F303" s="20"/>
      <c r="G303" s="20"/>
      <c r="H303" s="20"/>
      <c r="I303" s="20"/>
    </row>
    <row r="304" spans="3:9" x14ac:dyDescent="0.25">
      <c r="C304" s="20"/>
      <c r="D304" s="20"/>
      <c r="E304" s="20"/>
      <c r="F304" s="20"/>
      <c r="G304" s="20"/>
      <c r="H304" s="20"/>
      <c r="I304" s="20"/>
    </row>
    <row r="305" spans="3:9" x14ac:dyDescent="0.25">
      <c r="C305" s="20"/>
      <c r="D305" s="20"/>
      <c r="E305" s="20"/>
      <c r="F305" s="20"/>
      <c r="G305" s="20"/>
      <c r="H305" s="20"/>
      <c r="I305" s="20"/>
    </row>
    <row r="306" spans="3:9" x14ac:dyDescent="0.25">
      <c r="C306" s="20"/>
      <c r="D306" s="20"/>
      <c r="E306" s="20"/>
      <c r="F306" s="20"/>
      <c r="G306" s="20"/>
      <c r="H306" s="20"/>
      <c r="I306" s="20"/>
    </row>
    <row r="307" spans="3:9" x14ac:dyDescent="0.25">
      <c r="C307" s="20"/>
      <c r="D307" s="20"/>
      <c r="E307" s="20"/>
      <c r="F307" s="20"/>
      <c r="G307" s="20"/>
      <c r="H307" s="20"/>
      <c r="I307" s="20"/>
    </row>
    <row r="308" spans="3:9" x14ac:dyDescent="0.25">
      <c r="C308" s="20"/>
      <c r="D308" s="20"/>
      <c r="E308" s="20"/>
      <c r="F308" s="20"/>
      <c r="G308" s="20"/>
      <c r="H308" s="20"/>
      <c r="I308" s="20"/>
    </row>
  </sheetData>
  <mergeCells count="29">
    <mergeCell ref="I33:I34"/>
    <mergeCell ref="H33:H34"/>
    <mergeCell ref="D33:E33"/>
    <mergeCell ref="D34:E34"/>
    <mergeCell ref="C31:I31"/>
    <mergeCell ref="C32:I32"/>
    <mergeCell ref="C2:I3"/>
    <mergeCell ref="J2:L7"/>
    <mergeCell ref="C4:I4"/>
    <mergeCell ref="C5:I5"/>
    <mergeCell ref="E6:F6"/>
    <mergeCell ref="E7:F7"/>
    <mergeCell ref="C7:D7"/>
    <mergeCell ref="C6:D6"/>
    <mergeCell ref="C16:F16"/>
    <mergeCell ref="C17:F17"/>
    <mergeCell ref="C12:F12"/>
    <mergeCell ref="G12:I12"/>
    <mergeCell ref="E11:H11"/>
    <mergeCell ref="C10:D11"/>
    <mergeCell ref="E10:F10"/>
    <mergeCell ref="G10:I10"/>
    <mergeCell ref="C8:D8"/>
    <mergeCell ref="C9:D9"/>
    <mergeCell ref="C13:F13"/>
    <mergeCell ref="C14:F14"/>
    <mergeCell ref="C15:F15"/>
    <mergeCell ref="E8:F8"/>
    <mergeCell ref="E9:F9"/>
  </mergeCells>
  <phoneticPr fontId="25" type="noConversion"/>
  <dataValidations count="7">
    <dataValidation type="decimal" operator="lessThanOrEqual" allowBlank="1" showInputMessage="1" showErrorMessage="1" errorTitle="Tarief te hoog" error="Het ingevoerde &quot;Tarief van inschrijver (P)&quot; is hoger dan de toegestane maximumprijs. Zie ook Bijlage 1 - Specificatie van de opdracht." sqref="F22" xr:uid="{879B8FD4-BE0D-438C-9311-29FEBA8B14A0}">
      <formula1>350</formula1>
    </dataValidation>
    <dataValidation type="decimal" operator="lessThanOrEqual" allowBlank="1" showInputMessage="1" showErrorMessage="1" errorTitle="Tarief van inschrijver te hoog!" error="Het ingevoerde &quot;Tarief van inschrijver (P)&quot; is hoger dan de toegestane maximumprijs. Zie ook Bijlage 1 - Specificatie van de opdracht." sqref="F19:F21" xr:uid="{0428A82C-3B15-4866-9DF3-7025FE92B40A}">
      <formula1>200</formula1>
    </dataValidation>
    <dataValidation type="decimal" operator="lessThanOrEqual" allowBlank="1" showInputMessage="1" showErrorMessage="1" errorTitle="Tarief te hoog" error="Het ingevoerde &quot;Tarief van inschrijver (P)&quot; is hoger dan de toegestane maximumprijs. Zie ook Bijlage 1 - Specificatie van de opdracht." sqref="F24" xr:uid="{AAC5A69C-30B2-4E49-A724-53EB248607C6}">
      <formula1>250</formula1>
    </dataValidation>
    <dataValidation type="decimal" operator="lessThanOrEqual" allowBlank="1" showInputMessage="1" showErrorMessage="1" errorTitle="Tarief te hoog" error="Het ingevoerde &quot;Tarief van inschrijver (P)&quot; is hoger dan de toegestane maximumprijs. Zie ook Bijlage 1 - Specificatie van de opdracht." sqref="F26" xr:uid="{79BF43F3-4AC5-425B-99D4-EF0F42861F11}">
      <formula1>75</formula1>
    </dataValidation>
    <dataValidation type="decimal" operator="lessThanOrEqual" allowBlank="1" showInputMessage="1" showErrorMessage="1" errorTitle="Inschrijfprijs boven maximum!" error="De opgevoerde inschrijfprijs is hoger dan de maximaal toegestane inschrijfprijs. Dit kan leiden tot uitsluiting van uw inschrijving!" sqref="I28" xr:uid="{A7D5D722-850A-47D8-BF9D-743E6978BFAB}">
      <formula1>900000</formula1>
    </dataValidation>
    <dataValidation type="decimal" operator="lessThanOrEqual" allowBlank="1" showErrorMessage="1" errorTitle="Tarief te hoog" error="Het ingevoerde &quot;Tarief van inschrijver (P)&quot; is hoger dan de toegestane maximumprijs. Zie ook Bijlage 1 - Specificatie van de opdracht." sqref="F25" xr:uid="{59DD8152-9B25-47EF-B86F-09A1F33FF330}">
      <formula1>250</formula1>
    </dataValidation>
    <dataValidation type="decimal" operator="lessThanOrEqual" allowBlank="1" showInputMessage="1" showErrorMessage="1" errorTitle="Tarief te hoog" error="Het ingevoerde &quot;Tarief van inschrijver (P)&quot; is hoger dan de toegestane maximumprijs. Zie ook Bijlage 1 - Specificatie van de opdracht." sqref="F23" xr:uid="{2FF554D1-BCDB-45C3-89ED-6E98A80425EA}">
      <formula1>200</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13E25-A8E0-4822-9C54-206CA76F3491}">
  <dimension ref="A1:XFC85"/>
  <sheetViews>
    <sheetView zoomScale="80" zoomScaleNormal="80" workbookViewId="0">
      <selection activeCell="D26" sqref="D26"/>
    </sheetView>
  </sheetViews>
  <sheetFormatPr defaultColWidth="0" defaultRowHeight="11.25" x14ac:dyDescent="0.15"/>
  <cols>
    <col min="1" max="1" width="9.85546875" style="2" customWidth="1"/>
    <col min="2" max="2" width="14.85546875" style="2" customWidth="1"/>
    <col min="3" max="3" width="37.28515625" style="2" customWidth="1"/>
    <col min="4" max="4" width="16" style="2" bestFit="1" customWidth="1"/>
    <col min="5" max="5" width="36.28515625" style="2" bestFit="1" customWidth="1"/>
    <col min="6" max="6" width="15.28515625" style="2" customWidth="1"/>
    <col min="7" max="7" width="24.85546875" style="2" bestFit="1" customWidth="1"/>
    <col min="8" max="8" width="18.140625" style="2" customWidth="1"/>
    <col min="9" max="9" width="23.28515625" style="2" customWidth="1"/>
    <col min="10" max="10" width="21.7109375" style="2" hidden="1"/>
    <col min="11" max="11" width="12.7109375" style="2" hidden="1"/>
    <col min="12" max="12" width="10.140625" style="2" hidden="1"/>
    <col min="13" max="13" width="16.7109375" style="2" hidden="1"/>
    <col min="14" max="14" width="4.85546875" style="2" hidden="1"/>
    <col min="15" max="15" width="6.5703125" style="2" hidden="1"/>
    <col min="16" max="16" width="13.42578125" style="2" hidden="1"/>
    <col min="17" max="17" width="12.28515625" style="2" hidden="1"/>
    <col min="18" max="18" width="22.7109375" style="2" hidden="1"/>
    <col min="19" max="19" width="1.28515625" style="2" hidden="1"/>
    <col min="20" max="20" width="26.42578125" style="2" hidden="1"/>
    <col min="21" max="21" width="12.7109375" style="2" hidden="1"/>
    <col min="22" max="22" width="8.85546875" style="2" hidden="1"/>
    <col min="23" max="23" width="2.28515625" style="2" hidden="1"/>
    <col min="24" max="24" width="8.85546875" style="2" hidden="1"/>
    <col min="25" max="25" width="27.85546875" style="2" hidden="1"/>
    <col min="26" max="26" width="12.7109375" style="2" hidden="1"/>
    <col min="27" max="27" width="8.85546875" style="2" hidden="1"/>
    <col min="28" max="28" width="2.5703125" style="2" hidden="1"/>
    <col min="29" max="29" width="8.85546875" style="2" hidden="1"/>
    <col min="30" max="30" width="25.5703125" style="2" hidden="1"/>
    <col min="31" max="31" width="12.7109375" style="2" hidden="1"/>
    <col min="32" max="32" width="8.85546875" style="2" hidden="1"/>
    <col min="33" max="33" width="2" style="2" hidden="1"/>
    <col min="34" max="34" width="8.85546875" style="2" hidden="1"/>
    <col min="35" max="35" width="26.85546875" style="2" hidden="1"/>
    <col min="36" max="36" width="12.7109375" style="2" hidden="1"/>
    <col min="37" max="39" width="8.85546875" style="2" hidden="1"/>
    <col min="40" max="40" width="26.140625" style="2" hidden="1"/>
    <col min="41" max="41" width="12.7109375" style="2" hidden="1"/>
    <col min="42" max="42" width="8.85546875" style="2" hidden="1"/>
    <col min="43" max="43" width="2.28515625" style="2" hidden="1"/>
    <col min="44" max="44" width="8.85546875" style="2" hidden="1"/>
    <col min="45" max="45" width="26.5703125" style="2" hidden="1"/>
    <col min="46" max="46" width="12.7109375" style="2" hidden="1"/>
    <col min="47" max="47" width="8.85546875" style="2" hidden="1"/>
    <col min="48" max="48" width="1.85546875" style="2" hidden="1"/>
    <col min="49" max="49" width="20" style="2" hidden="1"/>
    <col min="50" max="50" width="16.5703125" style="2" hidden="1"/>
    <col min="51" max="51" width="12.7109375" style="2" hidden="1"/>
    <col min="52" max="52" width="8.85546875" style="2" hidden="1"/>
    <col min="53" max="53" width="1.7109375" style="2" hidden="1"/>
    <col min="54" max="54" width="13" style="2" hidden="1"/>
    <col min="55" max="55" width="21.85546875" style="2" hidden="1"/>
    <col min="56" max="57" width="12.7109375" style="2" hidden="1"/>
    <col min="58" max="16381" width="8.85546875" style="2" hidden="1"/>
    <col min="16382" max="16382" width="37.5703125" style="2" customWidth="1"/>
    <col min="16383" max="16383" width="44.7109375" style="2" customWidth="1"/>
    <col min="16384" max="16384" width="1.42578125" style="2" hidden="1"/>
  </cols>
  <sheetData>
    <row r="1" spans="1:19 16382:16382" ht="12" thickBot="1" x14ac:dyDescent="0.2">
      <c r="A1" s="34"/>
      <c r="B1" s="34"/>
      <c r="C1" s="35"/>
      <c r="D1" s="34"/>
      <c r="E1" s="34"/>
      <c r="F1" s="34"/>
      <c r="G1" s="34"/>
      <c r="H1" s="34"/>
      <c r="I1" s="34"/>
      <c r="J1" s="1"/>
      <c r="K1" s="1"/>
      <c r="L1" s="1"/>
      <c r="M1" s="1"/>
    </row>
    <row r="2" spans="1:19 16382:16382" ht="29.45" customHeight="1" thickBot="1" x14ac:dyDescent="0.2">
      <c r="A2" s="34"/>
      <c r="B2" s="209" t="s">
        <v>39</v>
      </c>
      <c r="C2" s="210"/>
      <c r="D2" s="210"/>
      <c r="E2" s="210"/>
      <c r="F2" s="210"/>
      <c r="G2" s="210"/>
      <c r="H2" s="210"/>
      <c r="I2" s="211"/>
      <c r="J2" s="8"/>
      <c r="K2" s="8"/>
      <c r="L2" s="8"/>
      <c r="M2" s="8"/>
      <c r="N2" s="8"/>
      <c r="O2" s="8"/>
      <c r="P2" s="8"/>
      <c r="Q2" s="8"/>
      <c r="R2" s="9"/>
    </row>
    <row r="3" spans="1:19 16382:16382" ht="7.9" customHeight="1" x14ac:dyDescent="0.25">
      <c r="A3" s="1"/>
      <c r="B3" s="212" t="s">
        <v>76</v>
      </c>
      <c r="C3" s="213"/>
      <c r="D3" s="213"/>
      <c r="E3" s="213"/>
      <c r="F3" s="213"/>
      <c r="G3" s="213"/>
      <c r="H3" s="213"/>
      <c r="I3" s="214"/>
      <c r="J3" s="10"/>
      <c r="K3" s="10"/>
      <c r="L3" s="10"/>
      <c r="M3" s="10"/>
      <c r="N3" s="10"/>
      <c r="O3" s="11"/>
      <c r="P3" s="11"/>
      <c r="Q3" s="11"/>
      <c r="R3" s="12"/>
    </row>
    <row r="4" spans="1:19 16382:16382" ht="14.45" customHeight="1" x14ac:dyDescent="0.2">
      <c r="A4" s="3"/>
      <c r="B4" s="215"/>
      <c r="C4" s="216"/>
      <c r="D4" s="216"/>
      <c r="E4" s="216"/>
      <c r="F4" s="216"/>
      <c r="G4" s="216"/>
      <c r="H4" s="216"/>
      <c r="I4" s="217"/>
      <c r="J4" s="13"/>
      <c r="K4" s="13"/>
      <c r="L4" s="13"/>
      <c r="M4" s="13"/>
      <c r="N4" s="13"/>
      <c r="O4" s="13"/>
      <c r="P4" s="13"/>
      <c r="Q4" s="13"/>
      <c r="R4" s="14"/>
    </row>
    <row r="5" spans="1:19 16382:16382" ht="14.45" customHeight="1" x14ac:dyDescent="0.15">
      <c r="A5" s="4"/>
      <c r="B5" s="215"/>
      <c r="C5" s="216"/>
      <c r="D5" s="216"/>
      <c r="E5" s="216"/>
      <c r="F5" s="216"/>
      <c r="G5" s="216"/>
      <c r="H5" s="216"/>
      <c r="I5" s="217"/>
      <c r="J5" s="6"/>
      <c r="K5" s="6"/>
      <c r="L5" s="6"/>
      <c r="M5" s="6"/>
      <c r="N5" s="6"/>
      <c r="O5" s="6"/>
      <c r="P5" s="6"/>
      <c r="Q5" s="6"/>
      <c r="R5" s="6"/>
    </row>
    <row r="6" spans="1:19 16382:16382" ht="40.15" customHeight="1" x14ac:dyDescent="0.15">
      <c r="A6" s="7"/>
      <c r="B6" s="215"/>
      <c r="C6" s="216"/>
      <c r="D6" s="216"/>
      <c r="E6" s="216"/>
      <c r="F6" s="216"/>
      <c r="G6" s="216"/>
      <c r="H6" s="216"/>
      <c r="I6" s="217"/>
      <c r="J6" s="5"/>
      <c r="K6" s="5"/>
      <c r="L6" s="5"/>
      <c r="M6" s="5"/>
      <c r="N6" s="5"/>
      <c r="O6" s="5"/>
      <c r="P6" s="5"/>
      <c r="Q6" s="5"/>
      <c r="R6" s="5"/>
      <c r="S6" s="5"/>
    </row>
    <row r="7" spans="1:19 16382:16382" ht="46.15" customHeight="1" thickBot="1" x14ac:dyDescent="0.2">
      <c r="B7" s="218"/>
      <c r="C7" s="219"/>
      <c r="D7" s="219"/>
      <c r="E7" s="219"/>
      <c r="F7" s="219"/>
      <c r="G7" s="219"/>
      <c r="H7" s="219"/>
      <c r="I7" s="220"/>
      <c r="XFB7" s="123"/>
    </row>
    <row r="8" spans="1:19 16382:16382" ht="15" customHeight="1" x14ac:dyDescent="0.15">
      <c r="B8" s="221" t="s">
        <v>8</v>
      </c>
      <c r="C8" s="222"/>
      <c r="D8" s="222"/>
      <c r="E8" s="223"/>
      <c r="F8" s="221" t="s">
        <v>16</v>
      </c>
      <c r="G8" s="222"/>
      <c r="H8" s="222"/>
      <c r="I8" s="223"/>
      <c r="XFB8" s="123"/>
    </row>
    <row r="9" spans="1:19 16382:16382" ht="13.5" thickBot="1" x14ac:dyDescent="0.25">
      <c r="B9" s="23"/>
      <c r="C9" s="24"/>
      <c r="D9" s="24" t="s">
        <v>9</v>
      </c>
      <c r="E9" s="109" t="s">
        <v>10</v>
      </c>
      <c r="F9" s="110" t="s">
        <v>28</v>
      </c>
      <c r="G9" s="111" t="s">
        <v>11</v>
      </c>
      <c r="H9" s="111" t="s">
        <v>27</v>
      </c>
      <c r="I9" s="112" t="s">
        <v>12</v>
      </c>
    </row>
    <row r="10" spans="1:19 16382:16382" ht="15" customHeight="1" x14ac:dyDescent="0.2">
      <c r="B10" s="224" t="s">
        <v>13</v>
      </c>
      <c r="C10" s="225"/>
      <c r="D10" s="134">
        <v>945000</v>
      </c>
      <c r="E10" s="37">
        <f>300-300*((D10-551750)/(393250))^2.25</f>
        <v>0</v>
      </c>
      <c r="F10" s="116">
        <v>1</v>
      </c>
      <c r="G10" s="117" t="s">
        <v>17</v>
      </c>
      <c r="H10" s="118">
        <f>'Invulblad tarieven'!I28</f>
        <v>0</v>
      </c>
      <c r="I10" s="124">
        <f>IF(H10&lt;$D$11,300,IF((300-300*((H10-$D$11)/($D$10-$D$11))^2.25)&lt;0,"Uitsluiting",IF((300-300*((H10-$D$11)/($D$10-$D$11))^2.25)&gt;300,300,300-300*((H10-$D$11)/($D$10-$D$11))^2.25)))</f>
        <v>300</v>
      </c>
      <c r="XFB10" s="123"/>
    </row>
    <row r="11" spans="1:19 16382:16382" ht="15" customHeight="1" thickBot="1" x14ac:dyDescent="0.25">
      <c r="B11" s="200" t="s">
        <v>14</v>
      </c>
      <c r="C11" s="201"/>
      <c r="D11" s="135">
        <v>551750</v>
      </c>
      <c r="E11" s="68">
        <f>300-300*((D11-551750)/(393250))^2.25</f>
        <v>300</v>
      </c>
      <c r="F11" s="25">
        <v>2</v>
      </c>
      <c r="G11" s="107" t="s">
        <v>23</v>
      </c>
      <c r="H11" s="108">
        <f>D11-10000</f>
        <v>541750</v>
      </c>
      <c r="I11" s="124">
        <f t="shared" ref="I11:I17" si="0">IF(H11&lt;$D$11,300,IF((300-300*((H11-$D$11)/($D$10-$D$11))^2.25)&lt;0,"Uitsluiting",IF((300-300*((H11-$D$11)/($D$10-$D$11))^2.25)&gt;300,300,300-300*((H11-$D$11)/($D$10-$D$11))^2.25)))</f>
        <v>300</v>
      </c>
    </row>
    <row r="12" spans="1:19 16382:16382" ht="15" customHeight="1" x14ac:dyDescent="0.2">
      <c r="B12" s="26"/>
      <c r="C12" s="27"/>
      <c r="D12" s="27"/>
      <c r="E12" s="27"/>
      <c r="F12" s="25">
        <v>3</v>
      </c>
      <c r="G12" s="107" t="s">
        <v>24</v>
      </c>
      <c r="H12" s="108">
        <f>D11</f>
        <v>551750</v>
      </c>
      <c r="I12" s="124">
        <f t="shared" si="0"/>
        <v>300</v>
      </c>
    </row>
    <row r="13" spans="1:19 16382:16382" ht="15" customHeight="1" x14ac:dyDescent="0.2">
      <c r="B13" s="28"/>
      <c r="C13" s="29"/>
      <c r="D13" s="29"/>
      <c r="E13" s="29"/>
      <c r="F13" s="25">
        <v>4</v>
      </c>
      <c r="G13" s="107" t="s">
        <v>20</v>
      </c>
      <c r="H13" s="108">
        <v>700000</v>
      </c>
      <c r="I13" s="124">
        <f t="shared" si="0"/>
        <v>266.59167599896602</v>
      </c>
      <c r="J13" s="15"/>
    </row>
    <row r="14" spans="1:19 16382:16382" ht="15" customHeight="1" x14ac:dyDescent="0.2">
      <c r="B14" s="28"/>
      <c r="C14" s="29"/>
      <c r="D14" s="29"/>
      <c r="E14" s="29"/>
      <c r="F14" s="25">
        <v>5</v>
      </c>
      <c r="G14" s="107" t="s">
        <v>21</v>
      </c>
      <c r="H14" s="108">
        <v>800000</v>
      </c>
      <c r="I14" s="124">
        <f t="shared" si="0"/>
        <v>193.43430100979137</v>
      </c>
    </row>
    <row r="15" spans="1:19 16382:16382" ht="15" customHeight="1" x14ac:dyDescent="0.2">
      <c r="B15" s="28"/>
      <c r="C15" s="29"/>
      <c r="D15" s="29"/>
      <c r="E15" s="29"/>
      <c r="F15" s="25">
        <v>6</v>
      </c>
      <c r="G15" s="107" t="s">
        <v>22</v>
      </c>
      <c r="H15" s="108">
        <v>875000</v>
      </c>
      <c r="I15" s="124">
        <f t="shared" si="0"/>
        <v>106.99066704572328</v>
      </c>
    </row>
    <row r="16" spans="1:19 16382:16382" ht="15" customHeight="1" x14ac:dyDescent="0.2">
      <c r="B16" s="28"/>
      <c r="C16" s="29"/>
      <c r="D16" s="29"/>
      <c r="E16" s="29"/>
      <c r="F16" s="25">
        <v>7</v>
      </c>
      <c r="G16" s="107" t="s">
        <v>25</v>
      </c>
      <c r="H16" s="108">
        <f>D10</f>
        <v>945000</v>
      </c>
      <c r="I16" s="124">
        <f t="shared" si="0"/>
        <v>0</v>
      </c>
    </row>
    <row r="17" spans="1:9" ht="15" customHeight="1" x14ac:dyDescent="0.2">
      <c r="B17" s="28"/>
      <c r="C17" s="29"/>
      <c r="D17" s="29"/>
      <c r="E17" s="29"/>
      <c r="F17" s="25">
        <v>8</v>
      </c>
      <c r="G17" s="107" t="s">
        <v>26</v>
      </c>
      <c r="H17" s="108">
        <f>D10+50000</f>
        <v>995000</v>
      </c>
      <c r="I17" s="124" t="str">
        <f t="shared" si="0"/>
        <v>Uitsluiting</v>
      </c>
    </row>
    <row r="18" spans="1:9" ht="14.45" customHeight="1" x14ac:dyDescent="0.2">
      <c r="B18" s="28"/>
      <c r="C18" s="29"/>
      <c r="D18" s="29"/>
      <c r="E18" s="69"/>
      <c r="F18" s="202" t="s">
        <v>77</v>
      </c>
      <c r="G18" s="203"/>
      <c r="H18" s="203"/>
      <c r="I18" s="204"/>
    </row>
    <row r="19" spans="1:9" ht="14.45" customHeight="1" x14ac:dyDescent="0.2">
      <c r="B19" s="28"/>
      <c r="C19" s="29"/>
      <c r="D19" s="29"/>
      <c r="E19" s="69"/>
      <c r="F19" s="202"/>
      <c r="G19" s="203"/>
      <c r="H19" s="203"/>
      <c r="I19" s="204"/>
    </row>
    <row r="20" spans="1:9" ht="14.45" customHeight="1" x14ac:dyDescent="0.2">
      <c r="B20" s="28"/>
      <c r="C20" s="29"/>
      <c r="D20" s="29"/>
      <c r="E20" s="69"/>
      <c r="F20" s="202"/>
      <c r="G20" s="203"/>
      <c r="H20" s="203"/>
      <c r="I20" s="204"/>
    </row>
    <row r="21" spans="1:9" ht="14.45" customHeight="1" x14ac:dyDescent="0.2">
      <c r="B21" s="28"/>
      <c r="C21" s="29"/>
      <c r="D21" s="29"/>
      <c r="E21" s="69"/>
      <c r="F21" s="202"/>
      <c r="G21" s="203"/>
      <c r="H21" s="203"/>
      <c r="I21" s="204"/>
    </row>
    <row r="22" spans="1:9" ht="14.45" customHeight="1" x14ac:dyDescent="0.2">
      <c r="B22" s="28"/>
      <c r="C22" s="29"/>
      <c r="D22" s="29"/>
      <c r="E22" s="69"/>
      <c r="F22" s="202"/>
      <c r="G22" s="203"/>
      <c r="H22" s="203"/>
      <c r="I22" s="204"/>
    </row>
    <row r="23" spans="1:9" ht="14.45" customHeight="1" x14ac:dyDescent="0.2">
      <c r="B23" s="28"/>
      <c r="C23" s="29"/>
      <c r="D23" s="29"/>
      <c r="E23" s="69"/>
      <c r="F23" s="202"/>
      <c r="G23" s="203"/>
      <c r="H23" s="203"/>
      <c r="I23" s="204"/>
    </row>
    <row r="24" spans="1:9" ht="14.45" customHeight="1" x14ac:dyDescent="0.2">
      <c r="B24" s="28"/>
      <c r="C24" s="29"/>
      <c r="D24" s="29"/>
      <c r="E24" s="69"/>
      <c r="F24" s="202"/>
      <c r="G24" s="203"/>
      <c r="H24" s="203"/>
      <c r="I24" s="204"/>
    </row>
    <row r="25" spans="1:9" ht="14.45" customHeight="1" x14ac:dyDescent="0.2">
      <c r="B25" s="28"/>
      <c r="C25" s="29"/>
      <c r="D25" s="29"/>
      <c r="E25" s="69"/>
      <c r="F25" s="202"/>
      <c r="G25" s="203"/>
      <c r="H25" s="203"/>
      <c r="I25" s="204"/>
    </row>
    <row r="26" spans="1:9" ht="14.45" customHeight="1" x14ac:dyDescent="0.2">
      <c r="B26" s="28"/>
      <c r="C26" s="29"/>
      <c r="D26" s="29"/>
      <c r="E26" s="69"/>
      <c r="F26" s="202"/>
      <c r="G26" s="203"/>
      <c r="H26" s="203"/>
      <c r="I26" s="204"/>
    </row>
    <row r="27" spans="1:9" ht="14.45" customHeight="1" x14ac:dyDescent="0.2">
      <c r="B27" s="28"/>
      <c r="C27" s="29"/>
      <c r="D27" s="29"/>
      <c r="E27" s="69"/>
      <c r="F27" s="202"/>
      <c r="G27" s="203"/>
      <c r="H27" s="203"/>
      <c r="I27" s="204"/>
    </row>
    <row r="28" spans="1:9" ht="57.6" customHeight="1" thickBot="1" x14ac:dyDescent="0.25">
      <c r="B28" s="30"/>
      <c r="C28" s="31"/>
      <c r="D28" s="31"/>
      <c r="E28" s="70"/>
      <c r="F28" s="205"/>
      <c r="G28" s="206"/>
      <c r="H28" s="206"/>
      <c r="I28" s="207"/>
    </row>
    <row r="30" spans="1:9" x14ac:dyDescent="0.15">
      <c r="A30" s="144"/>
      <c r="B30" s="138"/>
      <c r="C30" s="138"/>
      <c r="D30" s="139"/>
      <c r="E30" s="139"/>
      <c r="F30" s="139"/>
      <c r="G30" s="139"/>
      <c r="H30" s="145"/>
    </row>
    <row r="31" spans="1:9" ht="15" x14ac:dyDescent="0.25">
      <c r="A31" s="144"/>
      <c r="B31" s="140" t="s">
        <v>15</v>
      </c>
      <c r="C31" s="141" t="s">
        <v>47</v>
      </c>
      <c r="D31" s="136"/>
      <c r="E31" s="141" t="s">
        <v>17</v>
      </c>
      <c r="F31" s="141" t="s">
        <v>46</v>
      </c>
      <c r="G31" s="139"/>
      <c r="H31" s="145"/>
    </row>
    <row r="32" spans="1:9" x14ac:dyDescent="0.15">
      <c r="A32" s="144"/>
      <c r="B32" s="142">
        <f>D10</f>
        <v>945000</v>
      </c>
      <c r="C32" s="136">
        <f>300-300*((B32-551750)/(393250))^2.25</f>
        <v>0</v>
      </c>
      <c r="D32" s="136"/>
      <c r="E32" s="142">
        <f>H10</f>
        <v>0</v>
      </c>
      <c r="F32" s="136">
        <f>IF(E32&lt;$D$11,300,IF((300-300*((E32-551750)/(393250))^2.25)&lt;0,"Uitsluiting",IF((300-300*((E32-551750)/(393250))^2.25)&gt;300,300,300-300*((E32-551750)/(393250))^2.25)))</f>
        <v>300</v>
      </c>
      <c r="G32" s="139"/>
      <c r="H32" s="145"/>
    </row>
    <row r="33" spans="1:8" x14ac:dyDescent="0.15">
      <c r="A33" s="144"/>
      <c r="B33" s="137">
        <f t="shared" ref="B33:B73" si="1">B32-10000</f>
        <v>935000</v>
      </c>
      <c r="C33" s="136">
        <f t="shared" ref="C33:C74" si="2">300-300*((B33-551750)/(393250))^2.25</f>
        <v>16.892433168443461</v>
      </c>
      <c r="D33" s="139"/>
      <c r="E33" s="139"/>
      <c r="F33" s="139"/>
      <c r="G33" s="139"/>
      <c r="H33" s="145"/>
    </row>
    <row r="34" spans="1:8" ht="12" customHeight="1" x14ac:dyDescent="0.25">
      <c r="A34" s="144"/>
      <c r="B34" s="137">
        <f t="shared" si="1"/>
        <v>925000</v>
      </c>
      <c r="C34" s="136">
        <f t="shared" si="2"/>
        <v>33.24277176227605</v>
      </c>
      <c r="D34" s="139"/>
      <c r="E34" s="141" t="s">
        <v>53</v>
      </c>
      <c r="F34" s="141" t="s">
        <v>46</v>
      </c>
      <c r="G34" s="139"/>
      <c r="H34" s="145"/>
    </row>
    <row r="35" spans="1:8" x14ac:dyDescent="0.15">
      <c r="A35" s="208"/>
      <c r="B35" s="137">
        <f t="shared" si="1"/>
        <v>915000</v>
      </c>
      <c r="C35" s="136">
        <f t="shared" si="2"/>
        <v>49.054587397531037</v>
      </c>
      <c r="D35" s="139"/>
      <c r="E35" s="142">
        <f>(D10+D11)/2</f>
        <v>748375</v>
      </c>
      <c r="F35" s="136">
        <f>IF(E35&lt;$D$11,300,IF((300-300*((E35-551750)/(393250))^2.25)&lt;0,"Uitsluiting",IF((300-300*((E35-551750)/(393250))^2.25)&gt;300,300,300-300*((E35-551750)/(393250))^2.25)))</f>
        <v>236.9327688559714</v>
      </c>
      <c r="G35" s="139"/>
      <c r="H35" s="145"/>
    </row>
    <row r="36" spans="1:8" x14ac:dyDescent="0.15">
      <c r="A36" s="208"/>
      <c r="B36" s="137">
        <f t="shared" si="1"/>
        <v>905000</v>
      </c>
      <c r="C36" s="136">
        <f t="shared" si="2"/>
        <v>64.331524210766958</v>
      </c>
      <c r="D36" s="139"/>
      <c r="E36" s="139"/>
      <c r="F36" s="139"/>
      <c r="G36" s="139"/>
      <c r="H36" s="145"/>
    </row>
    <row r="37" spans="1:8" x14ac:dyDescent="0.15">
      <c r="A37" s="208"/>
      <c r="B37" s="137">
        <f t="shared" si="1"/>
        <v>895000</v>
      </c>
      <c r="C37" s="136">
        <f t="shared" si="2"/>
        <v>79.077302391262492</v>
      </c>
      <c r="D37" s="139"/>
      <c r="E37" s="139"/>
      <c r="F37" s="139"/>
      <c r="G37" s="139"/>
      <c r="H37" s="145"/>
    </row>
    <row r="38" spans="1:8" ht="12.6" customHeight="1" x14ac:dyDescent="0.15">
      <c r="A38" s="208"/>
      <c r="B38" s="137">
        <f t="shared" si="1"/>
        <v>885000</v>
      </c>
      <c r="C38" s="136">
        <f t="shared" si="2"/>
        <v>93.295721991361404</v>
      </c>
      <c r="D38" s="139"/>
      <c r="E38" s="143"/>
      <c r="F38" s="139"/>
      <c r="G38" s="139"/>
      <c r="H38" s="145"/>
    </row>
    <row r="39" spans="1:8" ht="12.6" customHeight="1" x14ac:dyDescent="0.15">
      <c r="A39" s="146"/>
      <c r="B39" s="137">
        <f t="shared" si="1"/>
        <v>875000</v>
      </c>
      <c r="C39" s="136">
        <f t="shared" si="2"/>
        <v>106.99066704572328</v>
      </c>
      <c r="D39" s="139"/>
      <c r="E39" s="139"/>
      <c r="F39" s="139"/>
      <c r="G39" s="139"/>
      <c r="H39" s="145"/>
    </row>
    <row r="40" spans="1:8" ht="12.6" customHeight="1" x14ac:dyDescent="0.15">
      <c r="A40" s="145"/>
      <c r="B40" s="137">
        <f t="shared" si="1"/>
        <v>865000</v>
      </c>
      <c r="C40" s="136">
        <f t="shared" si="2"/>
        <v>120.16611003467503</v>
      </c>
      <c r="D40" s="139"/>
      <c r="E40" s="139"/>
      <c r="F40" s="139"/>
      <c r="G40" s="139"/>
      <c r="H40" s="145"/>
    </row>
    <row r="41" spans="1:8" ht="12.6" customHeight="1" x14ac:dyDescent="0.15">
      <c r="A41" s="145"/>
      <c r="B41" s="137">
        <f t="shared" si="1"/>
        <v>855000</v>
      </c>
      <c r="C41" s="136">
        <f t="shared" si="2"/>
        <v>132.82611673209979</v>
      </c>
      <c r="D41" s="139"/>
      <c r="E41" s="139"/>
      <c r="F41" s="139"/>
      <c r="G41" s="139"/>
      <c r="H41" s="145"/>
    </row>
    <row r="42" spans="1:8" ht="12.6" customHeight="1" x14ac:dyDescent="0.15">
      <c r="A42" s="145"/>
      <c r="B42" s="137">
        <f t="shared" si="1"/>
        <v>845000</v>
      </c>
      <c r="C42" s="136">
        <f t="shared" si="2"/>
        <v>144.97485148451324</v>
      </c>
      <c r="D42" s="139"/>
      <c r="E42" s="139"/>
      <c r="F42" s="139"/>
      <c r="G42" s="139"/>
      <c r="H42" s="145"/>
    </row>
    <row r="43" spans="1:8" ht="12.6" customHeight="1" x14ac:dyDescent="0.15">
      <c r="A43" s="145"/>
      <c r="B43" s="137">
        <f t="shared" si="1"/>
        <v>835000</v>
      </c>
      <c r="C43" s="136">
        <f t="shared" si="2"/>
        <v>156.61658297539032</v>
      </c>
      <c r="D43" s="139"/>
      <c r="E43" s="139"/>
      <c r="F43" s="139"/>
      <c r="G43" s="139"/>
      <c r="H43" s="145"/>
    </row>
    <row r="44" spans="1:8" ht="12.6" customHeight="1" x14ac:dyDescent="0.15">
      <c r="A44" s="145"/>
      <c r="B44" s="137">
        <f t="shared" si="1"/>
        <v>825000</v>
      </c>
      <c r="C44" s="136">
        <f t="shared" si="2"/>
        <v>167.75569053768797</v>
      </c>
      <c r="D44" s="139"/>
      <c r="E44" s="139"/>
      <c r="F44" s="139"/>
      <c r="G44" s="139"/>
      <c r="H44" s="145"/>
    </row>
    <row r="45" spans="1:8" ht="12.6" customHeight="1" x14ac:dyDescent="0.15">
      <c r="A45" s="145"/>
      <c r="B45" s="137">
        <f t="shared" si="1"/>
        <v>815000</v>
      </c>
      <c r="C45" s="136">
        <f t="shared" si="2"/>
        <v>178.3966710882292</v>
      </c>
      <c r="D45" s="139"/>
      <c r="E45" s="139"/>
      <c r="F45" s="139"/>
      <c r="G45" s="139"/>
      <c r="H45" s="145"/>
    </row>
    <row r="46" spans="1:8" ht="12.6" customHeight="1" x14ac:dyDescent="0.15">
      <c r="A46" s="145"/>
      <c r="B46" s="137">
        <f t="shared" si="1"/>
        <v>805000</v>
      </c>
      <c r="C46" s="136">
        <f t="shared" si="2"/>
        <v>188.54414677062294</v>
      </c>
      <c r="D46" s="139"/>
      <c r="E46" s="139"/>
      <c r="F46" s="139"/>
      <c r="G46" s="139"/>
      <c r="H46" s="145"/>
    </row>
    <row r="47" spans="1:8" ht="12.6" customHeight="1" x14ac:dyDescent="0.15">
      <c r="A47" s="145"/>
      <c r="B47" s="137">
        <f>B46-5000</f>
        <v>800000</v>
      </c>
      <c r="C47" s="136">
        <f t="shared" si="2"/>
        <v>193.43430100979137</v>
      </c>
      <c r="D47" s="139"/>
      <c r="E47" s="139"/>
      <c r="F47" s="139"/>
      <c r="G47" s="139"/>
      <c r="H47" s="145"/>
    </row>
    <row r="48" spans="1:8" ht="12.6" customHeight="1" x14ac:dyDescent="0.15">
      <c r="A48" s="145"/>
      <c r="B48" s="137">
        <f>B46-10000</f>
        <v>795000</v>
      </c>
      <c r="C48" s="136">
        <f t="shared" si="2"/>
        <v>198.20287340929141</v>
      </c>
      <c r="D48" s="139"/>
      <c r="E48" s="139"/>
      <c r="F48" s="139"/>
      <c r="G48" s="139"/>
      <c r="H48" s="145"/>
    </row>
    <row r="49" spans="1:8" ht="12.6" customHeight="1" x14ac:dyDescent="0.15">
      <c r="A49" s="145"/>
      <c r="B49" s="137">
        <f t="shared" si="1"/>
        <v>785000</v>
      </c>
      <c r="C49" s="136">
        <f t="shared" si="2"/>
        <v>207.37774989675114</v>
      </c>
      <c r="D49" s="139"/>
      <c r="E49" s="139"/>
      <c r="F49" s="139"/>
      <c r="G49" s="139"/>
      <c r="H49" s="145"/>
    </row>
    <row r="50" spans="1:8" ht="12.6" customHeight="1" x14ac:dyDescent="0.15">
      <c r="A50" s="145"/>
      <c r="B50" s="137">
        <f t="shared" si="1"/>
        <v>775000</v>
      </c>
      <c r="C50" s="136">
        <f t="shared" si="2"/>
        <v>216.07382866057958</v>
      </c>
      <c r="D50" s="139"/>
      <c r="E50" s="139"/>
      <c r="F50" s="139"/>
      <c r="G50" s="139"/>
      <c r="H50" s="145"/>
    </row>
    <row r="51" spans="1:8" ht="12.6" customHeight="1" x14ac:dyDescent="0.15">
      <c r="A51" s="145"/>
      <c r="B51" s="137">
        <f t="shared" si="1"/>
        <v>765000</v>
      </c>
      <c r="C51" s="136">
        <f t="shared" si="2"/>
        <v>224.29632738688588</v>
      </c>
      <c r="D51" s="139"/>
      <c r="E51" s="139"/>
      <c r="F51" s="139"/>
      <c r="G51" s="139"/>
      <c r="H51" s="145"/>
    </row>
    <row r="52" spans="1:8" ht="12.6" customHeight="1" x14ac:dyDescent="0.15">
      <c r="A52" s="145"/>
      <c r="B52" s="137">
        <f t="shared" si="1"/>
        <v>755000</v>
      </c>
      <c r="C52" s="136">
        <f t="shared" si="2"/>
        <v>232.05064221548434</v>
      </c>
      <c r="D52" s="139"/>
      <c r="E52" s="139"/>
      <c r="F52" s="139"/>
      <c r="G52" s="139"/>
      <c r="H52" s="145"/>
    </row>
    <row r="53" spans="1:8" ht="12.6" customHeight="1" x14ac:dyDescent="0.15">
      <c r="A53" s="145"/>
      <c r="B53" s="137">
        <f t="shared" si="1"/>
        <v>745000</v>
      </c>
      <c r="C53" s="136">
        <f t="shared" si="2"/>
        <v>239.3423626709141</v>
      </c>
      <c r="D53" s="139"/>
      <c r="E53" s="139"/>
      <c r="F53" s="139"/>
      <c r="G53" s="139"/>
      <c r="H53" s="145"/>
    </row>
    <row r="54" spans="1:8" ht="13.15" customHeight="1" x14ac:dyDescent="0.15">
      <c r="A54" s="145"/>
      <c r="B54" s="137">
        <f t="shared" si="1"/>
        <v>735000</v>
      </c>
      <c r="C54" s="136">
        <f t="shared" si="2"/>
        <v>246.17728865656687</v>
      </c>
      <c r="D54" s="139"/>
      <c r="E54" s="139"/>
      <c r="F54" s="139"/>
      <c r="G54" s="139"/>
      <c r="H54" s="145"/>
    </row>
    <row r="55" spans="1:8" x14ac:dyDescent="0.15">
      <c r="A55" s="145"/>
      <c r="B55" s="137">
        <f t="shared" si="1"/>
        <v>725000</v>
      </c>
      <c r="C55" s="136">
        <f t="shared" si="2"/>
        <v>252.56144992153096</v>
      </c>
      <c r="D55" s="139"/>
      <c r="E55" s="139"/>
      <c r="F55" s="139"/>
      <c r="G55" s="139"/>
      <c r="H55" s="145"/>
    </row>
    <row r="56" spans="1:8" x14ac:dyDescent="0.15">
      <c r="A56" s="145"/>
      <c r="B56" s="137">
        <f t="shared" si="1"/>
        <v>715000</v>
      </c>
      <c r="C56" s="136">
        <f t="shared" si="2"/>
        <v>258.5011285186244</v>
      </c>
      <c r="D56" s="139"/>
      <c r="E56" s="139"/>
      <c r="F56" s="139"/>
      <c r="G56" s="139"/>
      <c r="H56" s="145"/>
    </row>
    <row r="57" spans="1:8" x14ac:dyDescent="0.15">
      <c r="A57" s="145"/>
      <c r="B57" s="137">
        <f t="shared" si="1"/>
        <v>705000</v>
      </c>
      <c r="C57" s="136">
        <f t="shared" si="2"/>
        <v>264.00288491808413</v>
      </c>
      <c r="D57" s="139"/>
      <c r="E57" s="139"/>
      <c r="F57" s="139"/>
      <c r="G57" s="139"/>
      <c r="H57" s="145"/>
    </row>
    <row r="58" spans="1:8" x14ac:dyDescent="0.15">
      <c r="A58" s="145"/>
      <c r="B58" s="137">
        <f>B57-5000</f>
        <v>700000</v>
      </c>
      <c r="C58" s="136">
        <f t="shared" si="2"/>
        <v>266.59167599896602</v>
      </c>
      <c r="D58" s="139"/>
      <c r="E58" s="139"/>
      <c r="F58" s="139"/>
      <c r="G58" s="139"/>
      <c r="H58" s="145"/>
    </row>
    <row r="59" spans="1:8" x14ac:dyDescent="0.15">
      <c r="A59" s="145"/>
      <c r="B59" s="137">
        <f>B57-10000</f>
        <v>695000</v>
      </c>
      <c r="C59" s="136">
        <f t="shared" si="2"/>
        <v>269.07358864033256</v>
      </c>
      <c r="D59" s="139"/>
      <c r="E59" s="139"/>
      <c r="F59" s="139"/>
      <c r="G59" s="139"/>
      <c r="H59" s="145"/>
    </row>
    <row r="60" spans="1:8" x14ac:dyDescent="0.15">
      <c r="A60" s="145"/>
      <c r="B60" s="137">
        <f t="shared" si="1"/>
        <v>685000</v>
      </c>
      <c r="C60" s="136">
        <f t="shared" si="2"/>
        <v>273.72045454725281</v>
      </c>
      <c r="D60" s="139"/>
      <c r="E60" s="139"/>
      <c r="F60" s="139"/>
      <c r="G60" s="139"/>
      <c r="H60" s="145"/>
    </row>
    <row r="61" spans="1:8" x14ac:dyDescent="0.15">
      <c r="A61" s="145"/>
      <c r="B61" s="137">
        <f t="shared" si="1"/>
        <v>675000</v>
      </c>
      <c r="C61" s="136">
        <f t="shared" si="2"/>
        <v>277.95108632209366</v>
      </c>
      <c r="D61" s="139"/>
      <c r="E61" s="139"/>
      <c r="F61" s="139"/>
      <c r="G61" s="139"/>
      <c r="H61" s="145"/>
    </row>
    <row r="62" spans="1:8" x14ac:dyDescent="0.15">
      <c r="A62" s="145"/>
      <c r="B62" s="137">
        <f t="shared" si="1"/>
        <v>665000</v>
      </c>
      <c r="C62" s="136">
        <f t="shared" si="2"/>
        <v>281.77352923387434</v>
      </c>
      <c r="D62" s="139"/>
      <c r="E62" s="139"/>
      <c r="F62" s="139"/>
      <c r="G62" s="139"/>
      <c r="H62" s="145"/>
    </row>
    <row r="63" spans="1:8" x14ac:dyDescent="0.15">
      <c r="A63" s="145"/>
      <c r="B63" s="137">
        <f t="shared" si="1"/>
        <v>655000</v>
      </c>
      <c r="C63" s="136">
        <f t="shared" si="2"/>
        <v>285.1963351230375</v>
      </c>
      <c r="D63" s="139"/>
      <c r="E63" s="139"/>
      <c r="F63" s="139"/>
      <c r="G63" s="139"/>
      <c r="H63" s="145"/>
    </row>
    <row r="64" spans="1:8" x14ac:dyDescent="0.15">
      <c r="A64" s="145"/>
      <c r="B64" s="137">
        <f t="shared" si="1"/>
        <v>645000</v>
      </c>
      <c r="C64" s="136">
        <f t="shared" si="2"/>
        <v>288.22864383306927</v>
      </c>
      <c r="D64" s="139"/>
      <c r="E64" s="139"/>
      <c r="F64" s="139"/>
      <c r="G64" s="139"/>
      <c r="H64" s="145"/>
    </row>
    <row r="65" spans="1:10" x14ac:dyDescent="0.15">
      <c r="A65" s="145"/>
      <c r="B65" s="137">
        <f t="shared" si="1"/>
        <v>635000</v>
      </c>
      <c r="C65" s="136">
        <f t="shared" si="2"/>
        <v>290.88028735623197</v>
      </c>
      <c r="D65" s="139"/>
      <c r="E65" s="139"/>
      <c r="F65" s="139"/>
      <c r="G65" s="139"/>
      <c r="H65" s="145"/>
    </row>
    <row r="66" spans="1:10" x14ac:dyDescent="0.15">
      <c r="A66" s="145"/>
      <c r="B66" s="137">
        <f t="shared" si="1"/>
        <v>625000</v>
      </c>
      <c r="C66" s="136">
        <f t="shared" si="2"/>
        <v>293.16192634171784</v>
      </c>
      <c r="D66" s="139"/>
      <c r="E66" s="139"/>
      <c r="F66" s="139"/>
      <c r="G66" s="139"/>
      <c r="H66" s="145"/>
    </row>
    <row r="67" spans="1:10" x14ac:dyDescent="0.15">
      <c r="A67" s="145"/>
      <c r="B67" s="137">
        <f t="shared" si="1"/>
        <v>615000</v>
      </c>
      <c r="C67" s="136">
        <f t="shared" si="2"/>
        <v>295.0852344948907</v>
      </c>
      <c r="D67" s="139"/>
      <c r="E67" s="139"/>
      <c r="F67" s="139"/>
      <c r="G67" s="139"/>
      <c r="H67" s="145"/>
    </row>
    <row r="68" spans="1:10" x14ac:dyDescent="0.15">
      <c r="A68" s="145"/>
      <c r="B68" s="137">
        <f t="shared" si="1"/>
        <v>605000</v>
      </c>
      <c r="C68" s="136">
        <f t="shared" si="2"/>
        <v>296.66315728294501</v>
      </c>
      <c r="D68" s="139"/>
      <c r="E68" s="139"/>
      <c r="F68" s="139"/>
      <c r="G68" s="139"/>
      <c r="H68" s="145"/>
    </row>
    <row r="69" spans="1:10" x14ac:dyDescent="0.15">
      <c r="A69" s="145"/>
      <c r="B69" s="137">
        <f t="shared" si="1"/>
        <v>595000</v>
      </c>
      <c r="C69" s="136">
        <f t="shared" si="2"/>
        <v>297.91029317630097</v>
      </c>
      <c r="D69" s="138"/>
      <c r="E69" s="138"/>
      <c r="F69" s="138"/>
      <c r="G69" s="138"/>
      <c r="H69" s="144"/>
    </row>
    <row r="70" spans="1:10" x14ac:dyDescent="0.15">
      <c r="A70" s="145"/>
      <c r="B70" s="137">
        <f t="shared" si="1"/>
        <v>585000</v>
      </c>
      <c r="C70" s="136">
        <f t="shared" si="2"/>
        <v>298.84349418442719</v>
      </c>
      <c r="D70" s="136"/>
      <c r="E70" s="136"/>
      <c r="F70" s="138"/>
      <c r="G70" s="138"/>
      <c r="H70" s="144"/>
      <c r="I70" s="22"/>
      <c r="J70" s="22"/>
    </row>
    <row r="71" spans="1:10" x14ac:dyDescent="0.15">
      <c r="A71" s="147"/>
      <c r="B71" s="137">
        <f t="shared" si="1"/>
        <v>575000</v>
      </c>
      <c r="C71" s="136">
        <f t="shared" si="2"/>
        <v>299.48290747103277</v>
      </c>
      <c r="D71" s="136"/>
      <c r="E71" s="136"/>
      <c r="F71" s="138"/>
      <c r="G71" s="138"/>
      <c r="H71" s="145"/>
    </row>
    <row r="72" spans="1:10" x14ac:dyDescent="0.15">
      <c r="A72" s="147"/>
      <c r="B72" s="137">
        <f t="shared" si="1"/>
        <v>565000</v>
      </c>
      <c r="C72" s="136">
        <f t="shared" si="2"/>
        <v>299.85408419500493</v>
      </c>
      <c r="D72" s="136"/>
      <c r="E72" s="136"/>
      <c r="F72" s="138"/>
      <c r="G72" s="138"/>
      <c r="H72" s="145"/>
    </row>
    <row r="73" spans="1:10" x14ac:dyDescent="0.15">
      <c r="A73" s="144"/>
      <c r="B73" s="137">
        <f t="shared" si="1"/>
        <v>555000</v>
      </c>
      <c r="C73" s="136">
        <f t="shared" si="2"/>
        <v>299.99382191084123</v>
      </c>
      <c r="D73" s="136"/>
      <c r="E73" s="136"/>
      <c r="F73" s="138"/>
      <c r="G73" s="138"/>
      <c r="H73" s="145"/>
    </row>
    <row r="74" spans="1:10" x14ac:dyDescent="0.15">
      <c r="A74" s="144"/>
      <c r="B74" s="142">
        <f>D11</f>
        <v>551750</v>
      </c>
      <c r="C74" s="136">
        <f t="shared" si="2"/>
        <v>300</v>
      </c>
      <c r="D74" s="144"/>
      <c r="E74" s="144"/>
      <c r="F74" s="144"/>
      <c r="G74" s="144"/>
      <c r="H74" s="145"/>
    </row>
    <row r="75" spans="1:10" x14ac:dyDescent="0.15">
      <c r="A75" s="144"/>
      <c r="B75" s="137"/>
      <c r="C75" s="136"/>
      <c r="D75" s="144"/>
      <c r="E75" s="144"/>
      <c r="F75" s="144"/>
      <c r="G75" s="144"/>
      <c r="H75" s="145"/>
    </row>
    <row r="76" spans="1:10" x14ac:dyDescent="0.15">
      <c r="A76" s="145"/>
      <c r="B76" s="137"/>
      <c r="C76" s="136"/>
      <c r="D76" s="145"/>
      <c r="E76" s="145"/>
      <c r="F76" s="145"/>
      <c r="G76" s="145"/>
      <c r="H76" s="145"/>
    </row>
    <row r="77" spans="1:10" x14ac:dyDescent="0.15">
      <c r="A77" s="147"/>
      <c r="B77" s="137"/>
      <c r="C77" s="136"/>
      <c r="D77" s="145"/>
      <c r="E77" s="145"/>
      <c r="F77" s="145"/>
      <c r="G77" s="145"/>
      <c r="H77" s="145"/>
    </row>
    <row r="78" spans="1:10" x14ac:dyDescent="0.15">
      <c r="A78" s="147"/>
      <c r="B78" s="137"/>
      <c r="C78" s="136"/>
      <c r="D78" s="145"/>
      <c r="E78" s="145"/>
      <c r="F78" s="145"/>
      <c r="G78" s="145"/>
      <c r="H78" s="145"/>
    </row>
    <row r="79" spans="1:10" x14ac:dyDescent="0.15">
      <c r="B79" s="90"/>
      <c r="C79" s="91"/>
    </row>
    <row r="80" spans="1:10" x14ac:dyDescent="0.15">
      <c r="B80" s="90"/>
      <c r="C80" s="91"/>
    </row>
    <row r="81" spans="2:3" x14ac:dyDescent="0.15">
      <c r="B81" s="90"/>
      <c r="C81" s="91"/>
    </row>
    <row r="82" spans="2:3" x14ac:dyDescent="0.15">
      <c r="B82" s="90"/>
      <c r="C82" s="91"/>
    </row>
    <row r="83" spans="2:3" x14ac:dyDescent="0.15">
      <c r="B83" s="90"/>
      <c r="C83" s="91"/>
    </row>
    <row r="84" spans="2:3" x14ac:dyDescent="0.15">
      <c r="B84" s="90"/>
      <c r="C84" s="91"/>
    </row>
    <row r="85" spans="2:3" x14ac:dyDescent="0.15">
      <c r="B85" s="90"/>
      <c r="C85" s="91"/>
    </row>
  </sheetData>
  <sheetProtection algorithmName="SHA-512" hashValue="nC+cBpt1KEs7Sjj169uqtAhgtqkksUXCwQwQnlx/QczXNATLdg2rPAS5nJHwkz9Bga3f+9IBxBWPxJrGIml88Q==" saltValue="p00TJEkmaeBbA6AWvoWyLA==" spinCount="100000" sheet="1" objects="1" scenarios="1" selectLockedCells="1" selectUnlockedCells="1"/>
  <mergeCells count="8">
    <mergeCell ref="B11:C11"/>
    <mergeCell ref="F18:I28"/>
    <mergeCell ref="A35:A38"/>
    <mergeCell ref="B2:I2"/>
    <mergeCell ref="B3:I7"/>
    <mergeCell ref="B8:E8"/>
    <mergeCell ref="F8:I8"/>
    <mergeCell ref="B10:C10"/>
  </mergeCells>
  <conditionalFormatting sqref="D31:D32 C32:C81">
    <cfRule type="cellIs" dxfId="5" priority="9" operator="greaterThan">
      <formula>400</formula>
    </cfRule>
  </conditionalFormatting>
  <conditionalFormatting sqref="F32">
    <cfRule type="cellIs" dxfId="4" priority="7" operator="greaterThan">
      <formula>400</formula>
    </cfRule>
  </conditionalFormatting>
  <conditionalFormatting sqref="I10:I17">
    <cfRule type="containsText" dxfId="3" priority="3" operator="containsText" text="GETAL">
      <formula>NOT(ISERROR(SEARCH("GETAL",I10)))</formula>
    </cfRule>
  </conditionalFormatting>
  <conditionalFormatting sqref="H10:H17">
    <cfRule type="cellIs" dxfId="2" priority="12" operator="greaterThan">
      <formula>$D$10</formula>
    </cfRule>
    <cfRule type="cellIs" dxfId="1" priority="13" operator="lessThan">
      <formula>$D$11</formula>
    </cfRule>
  </conditionalFormatting>
  <conditionalFormatting sqref="F35">
    <cfRule type="cellIs" dxfId="0" priority="1" operator="greaterThan">
      <formula>400</formula>
    </cfRule>
  </conditionalFormatting>
  <dataValidations disablePrompts="1" count="1">
    <dataValidation type="list" allowBlank="1" showInputMessage="1" showErrorMessage="1" sqref="K3:N3" xr:uid="{DA232C93-690B-4EEE-8095-5FAF15CAFAEA}">
      <formula1>"Kromme,Lineair"</formula1>
    </dataValidation>
  </dataValidations>
  <pageMargins left="0.7" right="0.7" top="0.75" bottom="0.75" header="0.3" footer="0.3"/>
  <ignoredErrors>
    <ignoredError sqref="E10:E11"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Invulblad tarieven</vt:lpstr>
      <vt:lpstr>Score simulatie voor 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2023-11-23T09:18:37Z</dcterms:modified>
</cp:coreProperties>
</file>